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B1D2CA8-5104-4A56-B536-9DE2EA05B320}" xr6:coauthVersionLast="47" xr6:coauthVersionMax="47" xr10:uidLastSave="{00000000-0000-0000-0000-000000000000}"/>
  <bookViews>
    <workbookView xWindow="-120" yWindow="-120" windowWidth="23280" windowHeight="12480" firstSheet="1" activeTab="1"/>
  </bookViews>
  <sheets>
    <sheet name="XXXXXX" sheetId="6" state="veryHidden" r:id="rId1"/>
    <sheet name="Financing Assumptions" sheetId="67" r:id="rId2"/>
    <sheet name="Drawdown" sheetId="73" r:id="rId3"/>
    <sheet name="Enron Proposal" sheetId="74" r:id="rId4"/>
    <sheet name="Mark to Market" sheetId="75" r:id="rId5"/>
    <sheet name="Transco Z3" sheetId="49" r:id="rId6"/>
    <sheet name="Point 1 - Transco" sheetId="69" r:id="rId7"/>
    <sheet name="TGT ZSL" sheetId="58" r:id="rId8"/>
    <sheet name="Point 2 - TGT" sheetId="70" r:id="rId9"/>
    <sheet name="ColGulf-LA" sheetId="59" r:id="rId10"/>
    <sheet name="Point 3 - ColGulf" sheetId="71" r:id="rId11"/>
    <sheet name="Tetco ELA" sheetId="60" r:id="rId12"/>
    <sheet name="Point 4 - Tetco" sheetId="72" r:id="rId13"/>
    <sheet name="M2M by yr" sheetId="61" r:id="rId14"/>
    <sheet name="PV Cash Flows" sheetId="62" r:id="rId15"/>
    <sheet name="Non PV Cash Flows" sheetId="66" r:id="rId16"/>
    <sheet name="Summary" sheetId="47" r:id="rId17"/>
    <sheet name="Curves" sheetId="64" r:id="rId18"/>
  </sheets>
  <externalReferences>
    <externalReference r:id="rId19"/>
  </externalReferences>
  <definedNames>
    <definedName name="Curves">Curves!$A$4:$P$4</definedName>
    <definedName name="Curves1">Summary!$A$22:$E$22</definedName>
    <definedName name="Curves2">Summary!$G$22:$K$22</definedName>
    <definedName name="mthbeg" localSheetId="9">'ColGulf-LA'!$A$3</definedName>
    <definedName name="mthbeg" localSheetId="11">'Tetco ELA'!$A$3</definedName>
    <definedName name="mthbeg" localSheetId="7">'TGT ZSL'!$A$3</definedName>
    <definedName name="mthbeg" localSheetId="5">'Transco Z3'!$A$3</definedName>
    <definedName name="mthbeg">#REF!</definedName>
    <definedName name="mthend" localSheetId="9">'ColGulf-LA'!$B$3</definedName>
    <definedName name="mthend" localSheetId="11">'Tetco ELA'!$B$3</definedName>
    <definedName name="mthend" localSheetId="7">'TGT ZSL'!$B$3</definedName>
    <definedName name="mthend" localSheetId="5">'Transco Z3'!$B$3</definedName>
    <definedName name="mthend">#REF!</definedName>
    <definedName name="_xlnm.Print_Area" localSheetId="4">'Mark to Market'!$A$1:$BI$77</definedName>
    <definedName name="Table">Curves!$A$4:$P$61</definedName>
    <definedName name="Table1">Summary!$A$22:$E$85</definedName>
    <definedName name="Table2">Summary!$G$22:$K$85</definedName>
  </definedNames>
  <calcPr calcId="0" iterate="1" calcOnSave="0"/>
</workbook>
</file>

<file path=xl/calcChain.xml><?xml version="1.0" encoding="utf-8"?>
<calcChain xmlns="http://schemas.openxmlformats.org/spreadsheetml/2006/main">
  <c r="A3" i="59" l="1"/>
  <c r="B3" i="59"/>
  <c r="C3" i="59"/>
  <c r="D3" i="59"/>
  <c r="E3" i="59"/>
  <c r="F3" i="59"/>
  <c r="K3" i="59"/>
  <c r="J4" i="59"/>
  <c r="K4" i="59"/>
  <c r="L4" i="59"/>
  <c r="M4" i="59"/>
  <c r="N4" i="59"/>
  <c r="O4" i="59"/>
  <c r="Q4" i="59"/>
  <c r="R4" i="59"/>
  <c r="AE4" i="59"/>
  <c r="AF4" i="59"/>
  <c r="AG4" i="59"/>
  <c r="AH4" i="59"/>
  <c r="AI4" i="59"/>
  <c r="AJ4" i="59"/>
  <c r="AB5" i="59"/>
  <c r="AC5" i="59"/>
  <c r="AD5" i="59"/>
  <c r="AE5" i="59"/>
  <c r="AF5" i="59"/>
  <c r="AG5" i="59"/>
  <c r="AH5" i="59"/>
  <c r="AI5" i="59"/>
  <c r="AJ5" i="59"/>
  <c r="AL5" i="59"/>
  <c r="AM5" i="59"/>
  <c r="AN5" i="59"/>
  <c r="AO5" i="59"/>
  <c r="AQ5" i="59"/>
  <c r="AR5" i="59"/>
  <c r="AS5" i="59"/>
  <c r="AT5" i="59"/>
  <c r="H6" i="59"/>
  <c r="K6" i="59"/>
  <c r="N6" i="59"/>
  <c r="AB6" i="59"/>
  <c r="AC6" i="59"/>
  <c r="AD6" i="59"/>
  <c r="AE6" i="59"/>
  <c r="AF6" i="59"/>
  <c r="AG6" i="59"/>
  <c r="AH6" i="59"/>
  <c r="AI6" i="59"/>
  <c r="AJ6" i="59"/>
  <c r="D8" i="59"/>
  <c r="E8" i="59"/>
  <c r="F8" i="59"/>
  <c r="G8" i="59"/>
  <c r="H8" i="59"/>
  <c r="I8" i="59"/>
  <c r="J8" i="59"/>
  <c r="K8" i="59"/>
  <c r="L8" i="59"/>
  <c r="M8" i="59"/>
  <c r="N8" i="59"/>
  <c r="O8" i="59"/>
  <c r="Q8" i="59"/>
  <c r="R8" i="59"/>
  <c r="Y8" i="59"/>
  <c r="Z8" i="59"/>
  <c r="AB8" i="59"/>
  <c r="AC8" i="59"/>
  <c r="AD8" i="59"/>
  <c r="AE8" i="59"/>
  <c r="AF8" i="59"/>
  <c r="AG8" i="59"/>
  <c r="AH8" i="59"/>
  <c r="AI8" i="59"/>
  <c r="AJ8" i="59"/>
  <c r="AL8" i="59"/>
  <c r="AM8" i="59"/>
  <c r="AN8" i="59"/>
  <c r="AO8" i="59"/>
  <c r="AQ8" i="59"/>
  <c r="AR8" i="59"/>
  <c r="AS8" i="59"/>
  <c r="AT8" i="59"/>
  <c r="AV8" i="59"/>
  <c r="AX8" i="59"/>
  <c r="AZ8" i="59"/>
  <c r="A10" i="59"/>
  <c r="B10" i="59"/>
  <c r="D10" i="59"/>
  <c r="E10" i="59"/>
  <c r="F10" i="59"/>
  <c r="G10" i="59"/>
  <c r="H10" i="59"/>
  <c r="I10" i="59"/>
  <c r="J10" i="59"/>
  <c r="K10" i="59"/>
  <c r="M10" i="59"/>
  <c r="N10" i="59"/>
  <c r="Q10" i="59"/>
  <c r="R10" i="59"/>
  <c r="T10" i="59"/>
  <c r="U10" i="59"/>
  <c r="V10" i="59"/>
  <c r="W10" i="59"/>
  <c r="X10" i="59"/>
  <c r="Y10" i="59"/>
  <c r="Z10" i="59"/>
  <c r="AB10" i="59"/>
  <c r="AC10" i="59"/>
  <c r="AD10" i="59"/>
  <c r="AE10" i="59"/>
  <c r="AF10" i="59"/>
  <c r="AG10" i="59"/>
  <c r="AH10" i="59"/>
  <c r="AI10" i="59"/>
  <c r="AJ10" i="59"/>
  <c r="AL10" i="59"/>
  <c r="AM10" i="59"/>
  <c r="AN10" i="59"/>
  <c r="AO10" i="59"/>
  <c r="AQ10" i="59"/>
  <c r="AR10" i="59"/>
  <c r="AS10" i="59"/>
  <c r="AT10" i="59"/>
  <c r="AV10" i="59"/>
  <c r="AX10" i="59"/>
  <c r="AZ10" i="59"/>
  <c r="A11" i="59"/>
  <c r="B11" i="59"/>
  <c r="D11" i="59"/>
  <c r="E11" i="59"/>
  <c r="F11" i="59"/>
  <c r="G11" i="59"/>
  <c r="H11" i="59"/>
  <c r="I11" i="59"/>
  <c r="J11" i="59"/>
  <c r="K11" i="59"/>
  <c r="M11" i="59"/>
  <c r="N11" i="59"/>
  <c r="Q11" i="59"/>
  <c r="R11" i="59"/>
  <c r="T11" i="59"/>
  <c r="U11" i="59"/>
  <c r="V11" i="59"/>
  <c r="W11" i="59"/>
  <c r="X11" i="59"/>
  <c r="Y11" i="59"/>
  <c r="Z11" i="59"/>
  <c r="AB11" i="59"/>
  <c r="AC11" i="59"/>
  <c r="AD11" i="59"/>
  <c r="AE11" i="59"/>
  <c r="AF11" i="59"/>
  <c r="AG11" i="59"/>
  <c r="AH11" i="59"/>
  <c r="AI11" i="59"/>
  <c r="AJ11" i="59"/>
  <c r="AL11" i="59"/>
  <c r="AM11" i="59"/>
  <c r="AN11" i="59"/>
  <c r="AO11" i="59"/>
  <c r="AQ11" i="59"/>
  <c r="AR11" i="59"/>
  <c r="AS11" i="59"/>
  <c r="AT11" i="59"/>
  <c r="AV11" i="59"/>
  <c r="AX11" i="59"/>
  <c r="AZ11" i="59"/>
  <c r="A12" i="59"/>
  <c r="B12" i="59"/>
  <c r="D12" i="59"/>
  <c r="E12" i="59"/>
  <c r="F12" i="59"/>
  <c r="G12" i="59"/>
  <c r="H12" i="59"/>
  <c r="I12" i="59"/>
  <c r="J12" i="59"/>
  <c r="K12" i="59"/>
  <c r="M12" i="59"/>
  <c r="N12" i="59"/>
  <c r="Q12" i="59"/>
  <c r="R12" i="59"/>
  <c r="T12" i="59"/>
  <c r="U12" i="59"/>
  <c r="V12" i="59"/>
  <c r="W12" i="59"/>
  <c r="X12" i="59"/>
  <c r="Y12" i="59"/>
  <c r="Z12" i="59"/>
  <c r="AB12" i="59"/>
  <c r="AC12" i="59"/>
  <c r="AD12" i="59"/>
  <c r="AE12" i="59"/>
  <c r="AF12" i="59"/>
  <c r="AG12" i="59"/>
  <c r="AH12" i="59"/>
  <c r="AI12" i="59"/>
  <c r="AJ12" i="59"/>
  <c r="AL12" i="59"/>
  <c r="AM12" i="59"/>
  <c r="AN12" i="59"/>
  <c r="AO12" i="59"/>
  <c r="AQ12" i="59"/>
  <c r="AR12" i="59"/>
  <c r="AS12" i="59"/>
  <c r="AT12" i="59"/>
  <c r="AV12" i="59"/>
  <c r="AX12" i="59"/>
  <c r="AZ12" i="59"/>
  <c r="A13" i="59"/>
  <c r="B13" i="59"/>
  <c r="D13" i="59"/>
  <c r="E13" i="59"/>
  <c r="F13" i="59"/>
  <c r="G13" i="59"/>
  <c r="H13" i="59"/>
  <c r="I13" i="59"/>
  <c r="J13" i="59"/>
  <c r="K13" i="59"/>
  <c r="M13" i="59"/>
  <c r="N13" i="59"/>
  <c r="Q13" i="59"/>
  <c r="R13" i="59"/>
  <c r="T13" i="59"/>
  <c r="U13" i="59"/>
  <c r="V13" i="59"/>
  <c r="W13" i="59"/>
  <c r="X13" i="59"/>
  <c r="Y13" i="59"/>
  <c r="Z13" i="59"/>
  <c r="AB13" i="59"/>
  <c r="AC13" i="59"/>
  <c r="AD13" i="59"/>
  <c r="AE13" i="59"/>
  <c r="AF13" i="59"/>
  <c r="AG13" i="59"/>
  <c r="AH13" i="59"/>
  <c r="AI13" i="59"/>
  <c r="AJ13" i="59"/>
  <c r="AL13" i="59"/>
  <c r="AM13" i="59"/>
  <c r="AN13" i="59"/>
  <c r="AO13" i="59"/>
  <c r="AQ13" i="59"/>
  <c r="AR13" i="59"/>
  <c r="AS13" i="59"/>
  <c r="AT13" i="59"/>
  <c r="AV13" i="59"/>
  <c r="AX13" i="59"/>
  <c r="AZ13" i="59"/>
  <c r="A14" i="59"/>
  <c r="B14" i="59"/>
  <c r="D14" i="59"/>
  <c r="E14" i="59"/>
  <c r="F14" i="59"/>
  <c r="G14" i="59"/>
  <c r="H14" i="59"/>
  <c r="I14" i="59"/>
  <c r="J14" i="59"/>
  <c r="K14" i="59"/>
  <c r="M14" i="59"/>
  <c r="N14" i="59"/>
  <c r="Q14" i="59"/>
  <c r="R14" i="59"/>
  <c r="T14" i="59"/>
  <c r="U14" i="59"/>
  <c r="V14" i="59"/>
  <c r="W14" i="59"/>
  <c r="X14" i="59"/>
  <c r="Y14" i="59"/>
  <c r="Z14" i="59"/>
  <c r="AB14" i="59"/>
  <c r="AC14" i="59"/>
  <c r="AD14" i="59"/>
  <c r="AE14" i="59"/>
  <c r="AF14" i="59"/>
  <c r="AG14" i="59"/>
  <c r="AH14" i="59"/>
  <c r="AI14" i="59"/>
  <c r="AJ14" i="59"/>
  <c r="AL14" i="59"/>
  <c r="AM14" i="59"/>
  <c r="AN14" i="59"/>
  <c r="AO14" i="59"/>
  <c r="AQ14" i="59"/>
  <c r="AR14" i="59"/>
  <c r="AS14" i="59"/>
  <c r="AT14" i="59"/>
  <c r="AV14" i="59"/>
  <c r="AX14" i="59"/>
  <c r="AZ14" i="59"/>
  <c r="A15" i="59"/>
  <c r="B15" i="59"/>
  <c r="D15" i="59"/>
  <c r="E15" i="59"/>
  <c r="F15" i="59"/>
  <c r="G15" i="59"/>
  <c r="H15" i="59"/>
  <c r="I15" i="59"/>
  <c r="J15" i="59"/>
  <c r="K15" i="59"/>
  <c r="M15" i="59"/>
  <c r="N15" i="59"/>
  <c r="Q15" i="59"/>
  <c r="R15" i="59"/>
  <c r="T15" i="59"/>
  <c r="U15" i="59"/>
  <c r="V15" i="59"/>
  <c r="W15" i="59"/>
  <c r="X15" i="59"/>
  <c r="Y15" i="59"/>
  <c r="Z15" i="59"/>
  <c r="AB15" i="59"/>
  <c r="AC15" i="59"/>
  <c r="AD15" i="59"/>
  <c r="AE15" i="59"/>
  <c r="AF15" i="59"/>
  <c r="AG15" i="59"/>
  <c r="AH15" i="59"/>
  <c r="AI15" i="59"/>
  <c r="AJ15" i="59"/>
  <c r="AL15" i="59"/>
  <c r="AM15" i="59"/>
  <c r="AN15" i="59"/>
  <c r="AO15" i="59"/>
  <c r="AQ15" i="59"/>
  <c r="AR15" i="59"/>
  <c r="AS15" i="59"/>
  <c r="AT15" i="59"/>
  <c r="AV15" i="59"/>
  <c r="AX15" i="59"/>
  <c r="AZ15" i="59"/>
  <c r="A16" i="59"/>
  <c r="B16" i="59"/>
  <c r="D16" i="59"/>
  <c r="E16" i="59"/>
  <c r="F16" i="59"/>
  <c r="G16" i="59"/>
  <c r="H16" i="59"/>
  <c r="I16" i="59"/>
  <c r="J16" i="59"/>
  <c r="K16" i="59"/>
  <c r="M16" i="59"/>
  <c r="N16" i="59"/>
  <c r="Q16" i="59"/>
  <c r="R16" i="59"/>
  <c r="T16" i="59"/>
  <c r="U16" i="59"/>
  <c r="V16" i="59"/>
  <c r="W16" i="59"/>
  <c r="X16" i="59"/>
  <c r="Y16" i="59"/>
  <c r="Z16" i="59"/>
  <c r="AB16" i="59"/>
  <c r="AC16" i="59"/>
  <c r="AD16" i="59"/>
  <c r="AE16" i="59"/>
  <c r="AF16" i="59"/>
  <c r="AG16" i="59"/>
  <c r="AH16" i="59"/>
  <c r="AI16" i="59"/>
  <c r="AJ16" i="59"/>
  <c r="AL16" i="59"/>
  <c r="AM16" i="59"/>
  <c r="AN16" i="59"/>
  <c r="AO16" i="59"/>
  <c r="AQ16" i="59"/>
  <c r="AR16" i="59"/>
  <c r="AS16" i="59"/>
  <c r="AT16" i="59"/>
  <c r="AV16" i="59"/>
  <c r="AX16" i="59"/>
  <c r="AZ16" i="59"/>
  <c r="A17" i="59"/>
  <c r="B17" i="59"/>
  <c r="D17" i="59"/>
  <c r="E17" i="59"/>
  <c r="F17" i="59"/>
  <c r="G17" i="59"/>
  <c r="H17" i="59"/>
  <c r="I17" i="59"/>
  <c r="J17" i="59"/>
  <c r="K17" i="59"/>
  <c r="M17" i="59"/>
  <c r="N17" i="59"/>
  <c r="Q17" i="59"/>
  <c r="R17" i="59"/>
  <c r="T17" i="59"/>
  <c r="U17" i="59"/>
  <c r="V17" i="59"/>
  <c r="W17" i="59"/>
  <c r="X17" i="59"/>
  <c r="Y17" i="59"/>
  <c r="Z17" i="59"/>
  <c r="AB17" i="59"/>
  <c r="AC17" i="59"/>
  <c r="AD17" i="59"/>
  <c r="AE17" i="59"/>
  <c r="AF17" i="59"/>
  <c r="AG17" i="59"/>
  <c r="AH17" i="59"/>
  <c r="AI17" i="59"/>
  <c r="AJ17" i="59"/>
  <c r="AL17" i="59"/>
  <c r="AM17" i="59"/>
  <c r="AN17" i="59"/>
  <c r="AO17" i="59"/>
  <c r="AQ17" i="59"/>
  <c r="AR17" i="59"/>
  <c r="AS17" i="59"/>
  <c r="AT17" i="59"/>
  <c r="AV17" i="59"/>
  <c r="AX17" i="59"/>
  <c r="AZ17" i="59"/>
  <c r="A18" i="59"/>
  <c r="B18" i="59"/>
  <c r="D18" i="59"/>
  <c r="E18" i="59"/>
  <c r="F18" i="59"/>
  <c r="G18" i="59"/>
  <c r="H18" i="59"/>
  <c r="I18" i="59"/>
  <c r="J18" i="59"/>
  <c r="K18" i="59"/>
  <c r="M18" i="59"/>
  <c r="N18" i="59"/>
  <c r="Q18" i="59"/>
  <c r="R18" i="59"/>
  <c r="T18" i="59"/>
  <c r="U18" i="59"/>
  <c r="V18" i="59"/>
  <c r="W18" i="59"/>
  <c r="X18" i="59"/>
  <c r="Y18" i="59"/>
  <c r="Z18" i="59"/>
  <c r="AB18" i="59"/>
  <c r="AC18" i="59"/>
  <c r="AD18" i="59"/>
  <c r="AE18" i="59"/>
  <c r="AF18" i="59"/>
  <c r="AG18" i="59"/>
  <c r="AH18" i="59"/>
  <c r="AI18" i="59"/>
  <c r="AJ18" i="59"/>
  <c r="AL18" i="59"/>
  <c r="AM18" i="59"/>
  <c r="AN18" i="59"/>
  <c r="AO18" i="59"/>
  <c r="AQ18" i="59"/>
  <c r="AR18" i="59"/>
  <c r="AS18" i="59"/>
  <c r="AT18" i="59"/>
  <c r="AV18" i="59"/>
  <c r="AX18" i="59"/>
  <c r="AZ18" i="59"/>
  <c r="A19" i="59"/>
  <c r="B19" i="59"/>
  <c r="D19" i="59"/>
  <c r="E19" i="59"/>
  <c r="F19" i="59"/>
  <c r="G19" i="59"/>
  <c r="H19" i="59"/>
  <c r="I19" i="59"/>
  <c r="J19" i="59"/>
  <c r="K19" i="59"/>
  <c r="M19" i="59"/>
  <c r="N19" i="59"/>
  <c r="Q19" i="59"/>
  <c r="R19" i="59"/>
  <c r="T19" i="59"/>
  <c r="U19" i="59"/>
  <c r="V19" i="59"/>
  <c r="W19" i="59"/>
  <c r="X19" i="59"/>
  <c r="Y19" i="59"/>
  <c r="Z19" i="59"/>
  <c r="AB19" i="59"/>
  <c r="AC19" i="59"/>
  <c r="AD19" i="59"/>
  <c r="AE19" i="59"/>
  <c r="AF19" i="59"/>
  <c r="AG19" i="59"/>
  <c r="AH19" i="59"/>
  <c r="AI19" i="59"/>
  <c r="AJ19" i="59"/>
  <c r="AL19" i="59"/>
  <c r="AM19" i="59"/>
  <c r="AN19" i="59"/>
  <c r="AO19" i="59"/>
  <c r="AQ19" i="59"/>
  <c r="AR19" i="59"/>
  <c r="AS19" i="59"/>
  <c r="AT19" i="59"/>
  <c r="AV19" i="59"/>
  <c r="AX19" i="59"/>
  <c r="AZ19" i="59"/>
  <c r="A20" i="59"/>
  <c r="B20" i="59"/>
  <c r="D20" i="59"/>
  <c r="E20" i="59"/>
  <c r="F20" i="59"/>
  <c r="G20" i="59"/>
  <c r="H20" i="59"/>
  <c r="I20" i="59"/>
  <c r="J20" i="59"/>
  <c r="K20" i="59"/>
  <c r="M20" i="59"/>
  <c r="N20" i="59"/>
  <c r="Q20" i="59"/>
  <c r="R20" i="59"/>
  <c r="T20" i="59"/>
  <c r="U20" i="59"/>
  <c r="V20" i="59"/>
  <c r="W20" i="59"/>
  <c r="X20" i="59"/>
  <c r="Y20" i="59"/>
  <c r="Z20" i="59"/>
  <c r="AB20" i="59"/>
  <c r="AC20" i="59"/>
  <c r="AD20" i="59"/>
  <c r="AE20" i="59"/>
  <c r="AF20" i="59"/>
  <c r="AG20" i="59"/>
  <c r="AH20" i="59"/>
  <c r="AI20" i="59"/>
  <c r="AJ20" i="59"/>
  <c r="AL20" i="59"/>
  <c r="AM20" i="59"/>
  <c r="AN20" i="59"/>
  <c r="AO20" i="59"/>
  <c r="AQ20" i="59"/>
  <c r="AR20" i="59"/>
  <c r="AS20" i="59"/>
  <c r="AT20" i="59"/>
  <c r="AV20" i="59"/>
  <c r="AX20" i="59"/>
  <c r="AZ20" i="59"/>
  <c r="A21" i="59"/>
  <c r="B21" i="59"/>
  <c r="D21" i="59"/>
  <c r="E21" i="59"/>
  <c r="F21" i="59"/>
  <c r="G21" i="59"/>
  <c r="H21" i="59"/>
  <c r="I21" i="59"/>
  <c r="J21" i="59"/>
  <c r="K21" i="59"/>
  <c r="M21" i="59"/>
  <c r="N21" i="59"/>
  <c r="Q21" i="59"/>
  <c r="R21" i="59"/>
  <c r="T21" i="59"/>
  <c r="U21" i="59"/>
  <c r="V21" i="59"/>
  <c r="W21" i="59"/>
  <c r="X21" i="59"/>
  <c r="Y21" i="59"/>
  <c r="Z21" i="59"/>
  <c r="AB21" i="59"/>
  <c r="AC21" i="59"/>
  <c r="AD21" i="59"/>
  <c r="AE21" i="59"/>
  <c r="AF21" i="59"/>
  <c r="AG21" i="59"/>
  <c r="AH21" i="59"/>
  <c r="AI21" i="59"/>
  <c r="AJ21" i="59"/>
  <c r="AL21" i="59"/>
  <c r="AM21" i="59"/>
  <c r="AN21" i="59"/>
  <c r="AO21" i="59"/>
  <c r="AQ21" i="59"/>
  <c r="AR21" i="59"/>
  <c r="AS21" i="59"/>
  <c r="AT21" i="59"/>
  <c r="AV21" i="59"/>
  <c r="AX21" i="59"/>
  <c r="AZ21" i="59"/>
  <c r="A22" i="59"/>
  <c r="B22" i="59"/>
  <c r="D22" i="59"/>
  <c r="E22" i="59"/>
  <c r="F22" i="59"/>
  <c r="G22" i="59"/>
  <c r="H22" i="59"/>
  <c r="I22" i="59"/>
  <c r="J22" i="59"/>
  <c r="K22" i="59"/>
  <c r="M22" i="59"/>
  <c r="N22" i="59"/>
  <c r="Q22" i="59"/>
  <c r="R22" i="59"/>
  <c r="T22" i="59"/>
  <c r="U22" i="59"/>
  <c r="V22" i="59"/>
  <c r="W22" i="59"/>
  <c r="X22" i="59"/>
  <c r="Y22" i="59"/>
  <c r="Z22" i="59"/>
  <c r="AB22" i="59"/>
  <c r="AC22" i="59"/>
  <c r="AD22" i="59"/>
  <c r="AE22" i="59"/>
  <c r="AF22" i="59"/>
  <c r="AG22" i="59"/>
  <c r="AH22" i="59"/>
  <c r="AI22" i="59"/>
  <c r="AJ22" i="59"/>
  <c r="AL22" i="59"/>
  <c r="AM22" i="59"/>
  <c r="AN22" i="59"/>
  <c r="AO22" i="59"/>
  <c r="AQ22" i="59"/>
  <c r="AR22" i="59"/>
  <c r="AS22" i="59"/>
  <c r="AT22" i="59"/>
  <c r="AV22" i="59"/>
  <c r="AX22" i="59"/>
  <c r="AZ22" i="59"/>
  <c r="A23" i="59"/>
  <c r="B23" i="59"/>
  <c r="D23" i="59"/>
  <c r="E23" i="59"/>
  <c r="F23" i="59"/>
  <c r="G23" i="59"/>
  <c r="H23" i="59"/>
  <c r="I23" i="59"/>
  <c r="J23" i="59"/>
  <c r="K23" i="59"/>
  <c r="M23" i="59"/>
  <c r="N23" i="59"/>
  <c r="Q23" i="59"/>
  <c r="R23" i="59"/>
  <c r="T23" i="59"/>
  <c r="U23" i="59"/>
  <c r="V23" i="59"/>
  <c r="W23" i="59"/>
  <c r="X23" i="59"/>
  <c r="Y23" i="59"/>
  <c r="Z23" i="59"/>
  <c r="AB23" i="59"/>
  <c r="AC23" i="59"/>
  <c r="AD23" i="59"/>
  <c r="AE23" i="59"/>
  <c r="AF23" i="59"/>
  <c r="AG23" i="59"/>
  <c r="AH23" i="59"/>
  <c r="AI23" i="59"/>
  <c r="AJ23" i="59"/>
  <c r="AL23" i="59"/>
  <c r="AM23" i="59"/>
  <c r="AN23" i="59"/>
  <c r="AO23" i="59"/>
  <c r="AQ23" i="59"/>
  <c r="AR23" i="59"/>
  <c r="AS23" i="59"/>
  <c r="AT23" i="59"/>
  <c r="AV23" i="59"/>
  <c r="AX23" i="59"/>
  <c r="AZ23" i="59"/>
  <c r="A24" i="59"/>
  <c r="B24" i="59"/>
  <c r="D24" i="59"/>
  <c r="E24" i="59"/>
  <c r="F24" i="59"/>
  <c r="G24" i="59"/>
  <c r="H24" i="59"/>
  <c r="I24" i="59"/>
  <c r="J24" i="59"/>
  <c r="K24" i="59"/>
  <c r="M24" i="59"/>
  <c r="N24" i="59"/>
  <c r="Q24" i="59"/>
  <c r="R24" i="59"/>
  <c r="T24" i="59"/>
  <c r="U24" i="59"/>
  <c r="V24" i="59"/>
  <c r="W24" i="59"/>
  <c r="X24" i="59"/>
  <c r="Y24" i="59"/>
  <c r="Z24" i="59"/>
  <c r="AB24" i="59"/>
  <c r="AC24" i="59"/>
  <c r="AD24" i="59"/>
  <c r="AE24" i="59"/>
  <c r="AF24" i="59"/>
  <c r="AG24" i="59"/>
  <c r="AH24" i="59"/>
  <c r="AI24" i="59"/>
  <c r="AJ24" i="59"/>
  <c r="AL24" i="59"/>
  <c r="AM24" i="59"/>
  <c r="AN24" i="59"/>
  <c r="AO24" i="59"/>
  <c r="AQ24" i="59"/>
  <c r="AR24" i="59"/>
  <c r="AS24" i="59"/>
  <c r="AT24" i="59"/>
  <c r="AV24" i="59"/>
  <c r="AX24" i="59"/>
  <c r="AZ24" i="59"/>
  <c r="A25" i="59"/>
  <c r="B25" i="59"/>
  <c r="D25" i="59"/>
  <c r="E25" i="59"/>
  <c r="F25" i="59"/>
  <c r="G25" i="59"/>
  <c r="H25" i="59"/>
  <c r="I25" i="59"/>
  <c r="J25" i="59"/>
  <c r="K25" i="59"/>
  <c r="M25" i="59"/>
  <c r="N25" i="59"/>
  <c r="Q25" i="59"/>
  <c r="R25" i="59"/>
  <c r="T25" i="59"/>
  <c r="U25" i="59"/>
  <c r="V25" i="59"/>
  <c r="W25" i="59"/>
  <c r="X25" i="59"/>
  <c r="Y25" i="59"/>
  <c r="Z25" i="59"/>
  <c r="AB25" i="59"/>
  <c r="AC25" i="59"/>
  <c r="AD25" i="59"/>
  <c r="AE25" i="59"/>
  <c r="AF25" i="59"/>
  <c r="AG25" i="59"/>
  <c r="AH25" i="59"/>
  <c r="AI25" i="59"/>
  <c r="AJ25" i="59"/>
  <c r="AL25" i="59"/>
  <c r="AM25" i="59"/>
  <c r="AN25" i="59"/>
  <c r="AO25" i="59"/>
  <c r="AQ25" i="59"/>
  <c r="AR25" i="59"/>
  <c r="AS25" i="59"/>
  <c r="AT25" i="59"/>
  <c r="AV25" i="59"/>
  <c r="AX25" i="59"/>
  <c r="AZ25" i="59"/>
  <c r="A26" i="59"/>
  <c r="B26" i="59"/>
  <c r="D26" i="59"/>
  <c r="E26" i="59"/>
  <c r="F26" i="59"/>
  <c r="G26" i="59"/>
  <c r="H26" i="59"/>
  <c r="I26" i="59"/>
  <c r="J26" i="59"/>
  <c r="K26" i="59"/>
  <c r="M26" i="59"/>
  <c r="N26" i="59"/>
  <c r="Q26" i="59"/>
  <c r="R26" i="59"/>
  <c r="T26" i="59"/>
  <c r="U26" i="59"/>
  <c r="V26" i="59"/>
  <c r="W26" i="59"/>
  <c r="X26" i="59"/>
  <c r="Y26" i="59"/>
  <c r="Z26" i="59"/>
  <c r="AB26" i="59"/>
  <c r="AC26" i="59"/>
  <c r="AD26" i="59"/>
  <c r="AE26" i="59"/>
  <c r="AF26" i="59"/>
  <c r="AG26" i="59"/>
  <c r="AH26" i="59"/>
  <c r="AI26" i="59"/>
  <c r="AJ26" i="59"/>
  <c r="AL26" i="59"/>
  <c r="AM26" i="59"/>
  <c r="AN26" i="59"/>
  <c r="AO26" i="59"/>
  <c r="AQ26" i="59"/>
  <c r="AR26" i="59"/>
  <c r="AS26" i="59"/>
  <c r="AT26" i="59"/>
  <c r="AV26" i="59"/>
  <c r="AX26" i="59"/>
  <c r="AZ26" i="59"/>
  <c r="A27" i="59"/>
  <c r="B27" i="59"/>
  <c r="D27" i="59"/>
  <c r="E27" i="59"/>
  <c r="F27" i="59"/>
  <c r="G27" i="59"/>
  <c r="H27" i="59"/>
  <c r="I27" i="59"/>
  <c r="J27" i="59"/>
  <c r="K27" i="59"/>
  <c r="M27" i="59"/>
  <c r="N27" i="59"/>
  <c r="Q27" i="59"/>
  <c r="R27" i="59"/>
  <c r="T27" i="59"/>
  <c r="U27" i="59"/>
  <c r="V27" i="59"/>
  <c r="W27" i="59"/>
  <c r="X27" i="59"/>
  <c r="Y27" i="59"/>
  <c r="Z27" i="59"/>
  <c r="AB27" i="59"/>
  <c r="AC27" i="59"/>
  <c r="AD27" i="59"/>
  <c r="AE27" i="59"/>
  <c r="AF27" i="59"/>
  <c r="AG27" i="59"/>
  <c r="AH27" i="59"/>
  <c r="AI27" i="59"/>
  <c r="AJ27" i="59"/>
  <c r="AL27" i="59"/>
  <c r="AM27" i="59"/>
  <c r="AN27" i="59"/>
  <c r="AO27" i="59"/>
  <c r="AQ27" i="59"/>
  <c r="AR27" i="59"/>
  <c r="AS27" i="59"/>
  <c r="AT27" i="59"/>
  <c r="AV27" i="59"/>
  <c r="AX27" i="59"/>
  <c r="AZ27" i="59"/>
  <c r="A28" i="59"/>
  <c r="B28" i="59"/>
  <c r="D28" i="59"/>
  <c r="E28" i="59"/>
  <c r="F28" i="59"/>
  <c r="G28" i="59"/>
  <c r="H28" i="59"/>
  <c r="I28" i="59"/>
  <c r="J28" i="59"/>
  <c r="K28" i="59"/>
  <c r="M28" i="59"/>
  <c r="N28" i="59"/>
  <c r="Q28" i="59"/>
  <c r="R28" i="59"/>
  <c r="T28" i="59"/>
  <c r="U28" i="59"/>
  <c r="V28" i="59"/>
  <c r="W28" i="59"/>
  <c r="X28" i="59"/>
  <c r="Y28" i="59"/>
  <c r="Z28" i="59"/>
  <c r="AB28" i="59"/>
  <c r="AC28" i="59"/>
  <c r="AD28" i="59"/>
  <c r="AE28" i="59"/>
  <c r="AF28" i="59"/>
  <c r="AG28" i="59"/>
  <c r="AH28" i="59"/>
  <c r="AI28" i="59"/>
  <c r="AJ28" i="59"/>
  <c r="AL28" i="59"/>
  <c r="AM28" i="59"/>
  <c r="AN28" i="59"/>
  <c r="AO28" i="59"/>
  <c r="AQ28" i="59"/>
  <c r="AR28" i="59"/>
  <c r="AS28" i="59"/>
  <c r="AT28" i="59"/>
  <c r="AV28" i="59"/>
  <c r="AX28" i="59"/>
  <c r="AZ28" i="59"/>
  <c r="A29" i="59"/>
  <c r="B29" i="59"/>
  <c r="D29" i="59"/>
  <c r="E29" i="59"/>
  <c r="F29" i="59"/>
  <c r="G29" i="59"/>
  <c r="H29" i="59"/>
  <c r="I29" i="59"/>
  <c r="J29" i="59"/>
  <c r="K29" i="59"/>
  <c r="M29" i="59"/>
  <c r="N29" i="59"/>
  <c r="Q29" i="59"/>
  <c r="R29" i="59"/>
  <c r="T29" i="59"/>
  <c r="U29" i="59"/>
  <c r="V29" i="59"/>
  <c r="W29" i="59"/>
  <c r="X29" i="59"/>
  <c r="Y29" i="59"/>
  <c r="Z29" i="59"/>
  <c r="AB29" i="59"/>
  <c r="AC29" i="59"/>
  <c r="AD29" i="59"/>
  <c r="AE29" i="59"/>
  <c r="AF29" i="59"/>
  <c r="AG29" i="59"/>
  <c r="AH29" i="59"/>
  <c r="AI29" i="59"/>
  <c r="AJ29" i="59"/>
  <c r="AL29" i="59"/>
  <c r="AM29" i="59"/>
  <c r="AN29" i="59"/>
  <c r="AO29" i="59"/>
  <c r="AQ29" i="59"/>
  <c r="AR29" i="59"/>
  <c r="AS29" i="59"/>
  <c r="AT29" i="59"/>
  <c r="AV29" i="59"/>
  <c r="AX29" i="59"/>
  <c r="AZ29" i="59"/>
  <c r="A30" i="59"/>
  <c r="B30" i="59"/>
  <c r="D30" i="59"/>
  <c r="E30" i="59"/>
  <c r="F30" i="59"/>
  <c r="G30" i="59"/>
  <c r="H30" i="59"/>
  <c r="I30" i="59"/>
  <c r="J30" i="59"/>
  <c r="K30" i="59"/>
  <c r="M30" i="59"/>
  <c r="N30" i="59"/>
  <c r="Q30" i="59"/>
  <c r="R30" i="59"/>
  <c r="T30" i="59"/>
  <c r="U30" i="59"/>
  <c r="V30" i="59"/>
  <c r="W30" i="59"/>
  <c r="X30" i="59"/>
  <c r="Y30" i="59"/>
  <c r="Z30" i="59"/>
  <c r="AB30" i="59"/>
  <c r="AC30" i="59"/>
  <c r="AD30" i="59"/>
  <c r="AE30" i="59"/>
  <c r="AF30" i="59"/>
  <c r="AG30" i="59"/>
  <c r="AH30" i="59"/>
  <c r="AI30" i="59"/>
  <c r="AJ30" i="59"/>
  <c r="AL30" i="59"/>
  <c r="AM30" i="59"/>
  <c r="AN30" i="59"/>
  <c r="AO30" i="59"/>
  <c r="AQ30" i="59"/>
  <c r="AR30" i="59"/>
  <c r="AS30" i="59"/>
  <c r="AT30" i="59"/>
  <c r="AV30" i="59"/>
  <c r="AX30" i="59"/>
  <c r="AZ30" i="59"/>
  <c r="A31" i="59"/>
  <c r="B31" i="59"/>
  <c r="D31" i="59"/>
  <c r="E31" i="59"/>
  <c r="F31" i="59"/>
  <c r="G31" i="59"/>
  <c r="H31" i="59"/>
  <c r="I31" i="59"/>
  <c r="J31" i="59"/>
  <c r="K31" i="59"/>
  <c r="M31" i="59"/>
  <c r="N31" i="59"/>
  <c r="Q31" i="59"/>
  <c r="R31" i="59"/>
  <c r="T31" i="59"/>
  <c r="U31" i="59"/>
  <c r="V31" i="59"/>
  <c r="W31" i="59"/>
  <c r="X31" i="59"/>
  <c r="Y31" i="59"/>
  <c r="Z31" i="59"/>
  <c r="AB31" i="59"/>
  <c r="AC31" i="59"/>
  <c r="AD31" i="59"/>
  <c r="AE31" i="59"/>
  <c r="AF31" i="59"/>
  <c r="AG31" i="59"/>
  <c r="AH31" i="59"/>
  <c r="AI31" i="59"/>
  <c r="AJ31" i="59"/>
  <c r="AL31" i="59"/>
  <c r="AM31" i="59"/>
  <c r="AN31" i="59"/>
  <c r="AO31" i="59"/>
  <c r="AQ31" i="59"/>
  <c r="AR31" i="59"/>
  <c r="AS31" i="59"/>
  <c r="AT31" i="59"/>
  <c r="AV31" i="59"/>
  <c r="AX31" i="59"/>
  <c r="AZ31" i="59"/>
  <c r="A32" i="59"/>
  <c r="B32" i="59"/>
  <c r="D32" i="59"/>
  <c r="E32" i="59"/>
  <c r="F32" i="59"/>
  <c r="G32" i="59"/>
  <c r="H32" i="59"/>
  <c r="I32" i="59"/>
  <c r="J32" i="59"/>
  <c r="K32" i="59"/>
  <c r="M32" i="59"/>
  <c r="N32" i="59"/>
  <c r="Q32" i="59"/>
  <c r="R32" i="59"/>
  <c r="T32" i="59"/>
  <c r="U32" i="59"/>
  <c r="V32" i="59"/>
  <c r="W32" i="59"/>
  <c r="X32" i="59"/>
  <c r="Y32" i="59"/>
  <c r="Z32" i="59"/>
  <c r="AB32" i="59"/>
  <c r="AC32" i="59"/>
  <c r="AD32" i="59"/>
  <c r="AE32" i="59"/>
  <c r="AF32" i="59"/>
  <c r="AG32" i="59"/>
  <c r="AH32" i="59"/>
  <c r="AI32" i="59"/>
  <c r="AJ32" i="59"/>
  <c r="AL32" i="59"/>
  <c r="AM32" i="59"/>
  <c r="AN32" i="59"/>
  <c r="AO32" i="59"/>
  <c r="AQ32" i="59"/>
  <c r="AR32" i="59"/>
  <c r="AS32" i="59"/>
  <c r="AT32" i="59"/>
  <c r="AV32" i="59"/>
  <c r="AX32" i="59"/>
  <c r="AZ32" i="59"/>
  <c r="A33" i="59"/>
  <c r="B33" i="59"/>
  <c r="D33" i="59"/>
  <c r="E33" i="59"/>
  <c r="F33" i="59"/>
  <c r="G33" i="59"/>
  <c r="H33" i="59"/>
  <c r="I33" i="59"/>
  <c r="J33" i="59"/>
  <c r="K33" i="59"/>
  <c r="M33" i="59"/>
  <c r="N33" i="59"/>
  <c r="Q33" i="59"/>
  <c r="R33" i="59"/>
  <c r="T33" i="59"/>
  <c r="U33" i="59"/>
  <c r="V33" i="59"/>
  <c r="W33" i="59"/>
  <c r="X33" i="59"/>
  <c r="Y33" i="59"/>
  <c r="Z33" i="59"/>
  <c r="AB33" i="59"/>
  <c r="AC33" i="59"/>
  <c r="AD33" i="59"/>
  <c r="AE33" i="59"/>
  <c r="AF33" i="59"/>
  <c r="AG33" i="59"/>
  <c r="AH33" i="59"/>
  <c r="AI33" i="59"/>
  <c r="AJ33" i="59"/>
  <c r="AL33" i="59"/>
  <c r="AM33" i="59"/>
  <c r="AN33" i="59"/>
  <c r="AO33" i="59"/>
  <c r="AQ33" i="59"/>
  <c r="AR33" i="59"/>
  <c r="AS33" i="59"/>
  <c r="AT33" i="59"/>
  <c r="AV33" i="59"/>
  <c r="AX33" i="59"/>
  <c r="AZ33" i="59"/>
  <c r="A34" i="59"/>
  <c r="B34" i="59"/>
  <c r="D34" i="59"/>
  <c r="E34" i="59"/>
  <c r="F34" i="59"/>
  <c r="G34" i="59"/>
  <c r="H34" i="59"/>
  <c r="I34" i="59"/>
  <c r="J34" i="59"/>
  <c r="K34" i="59"/>
  <c r="M34" i="59"/>
  <c r="N34" i="59"/>
  <c r="Q34" i="59"/>
  <c r="R34" i="59"/>
  <c r="T34" i="59"/>
  <c r="U34" i="59"/>
  <c r="V34" i="59"/>
  <c r="W34" i="59"/>
  <c r="X34" i="59"/>
  <c r="Y34" i="59"/>
  <c r="Z34" i="59"/>
  <c r="AB34" i="59"/>
  <c r="AC34" i="59"/>
  <c r="AD34" i="59"/>
  <c r="AE34" i="59"/>
  <c r="AF34" i="59"/>
  <c r="AG34" i="59"/>
  <c r="AH34" i="59"/>
  <c r="AI34" i="59"/>
  <c r="AJ34" i="59"/>
  <c r="AL34" i="59"/>
  <c r="AM34" i="59"/>
  <c r="AN34" i="59"/>
  <c r="AO34" i="59"/>
  <c r="AQ34" i="59"/>
  <c r="AR34" i="59"/>
  <c r="AS34" i="59"/>
  <c r="AT34" i="59"/>
  <c r="AV34" i="59"/>
  <c r="AX34" i="59"/>
  <c r="AZ34" i="59"/>
  <c r="A35" i="59"/>
  <c r="B35" i="59"/>
  <c r="D35" i="59"/>
  <c r="E35" i="59"/>
  <c r="F35" i="59"/>
  <c r="G35" i="59"/>
  <c r="H35" i="59"/>
  <c r="I35" i="59"/>
  <c r="J35" i="59"/>
  <c r="K35" i="59"/>
  <c r="M35" i="59"/>
  <c r="N35" i="59"/>
  <c r="Q35" i="59"/>
  <c r="R35" i="59"/>
  <c r="T35" i="59"/>
  <c r="U35" i="59"/>
  <c r="V35" i="59"/>
  <c r="W35" i="59"/>
  <c r="X35" i="59"/>
  <c r="Y35" i="59"/>
  <c r="Z35" i="59"/>
  <c r="AB35" i="59"/>
  <c r="AC35" i="59"/>
  <c r="AD35" i="59"/>
  <c r="AE35" i="59"/>
  <c r="AF35" i="59"/>
  <c r="AG35" i="59"/>
  <c r="AH35" i="59"/>
  <c r="AI35" i="59"/>
  <c r="AJ35" i="59"/>
  <c r="AL35" i="59"/>
  <c r="AM35" i="59"/>
  <c r="AN35" i="59"/>
  <c r="AO35" i="59"/>
  <c r="AQ35" i="59"/>
  <c r="AR35" i="59"/>
  <c r="AS35" i="59"/>
  <c r="AT35" i="59"/>
  <c r="AV35" i="59"/>
  <c r="AX35" i="59"/>
  <c r="AZ35" i="59"/>
  <c r="A36" i="59"/>
  <c r="B36" i="59"/>
  <c r="D36" i="59"/>
  <c r="E36" i="59"/>
  <c r="F36" i="59"/>
  <c r="G36" i="59"/>
  <c r="H36" i="59"/>
  <c r="I36" i="59"/>
  <c r="J36" i="59"/>
  <c r="K36" i="59"/>
  <c r="M36" i="59"/>
  <c r="N36" i="59"/>
  <c r="Q36" i="59"/>
  <c r="R36" i="59"/>
  <c r="T36" i="59"/>
  <c r="U36" i="59"/>
  <c r="V36" i="59"/>
  <c r="W36" i="59"/>
  <c r="X36" i="59"/>
  <c r="Y36" i="59"/>
  <c r="Z36" i="59"/>
  <c r="AB36" i="59"/>
  <c r="AC36" i="59"/>
  <c r="AD36" i="59"/>
  <c r="AE36" i="59"/>
  <c r="AF36" i="59"/>
  <c r="AG36" i="59"/>
  <c r="AH36" i="59"/>
  <c r="AI36" i="59"/>
  <c r="AJ36" i="59"/>
  <c r="AL36" i="59"/>
  <c r="AM36" i="59"/>
  <c r="AN36" i="59"/>
  <c r="AO36" i="59"/>
  <c r="AQ36" i="59"/>
  <c r="AR36" i="59"/>
  <c r="AS36" i="59"/>
  <c r="AT36" i="59"/>
  <c r="AV36" i="59"/>
  <c r="AX36" i="59"/>
  <c r="AZ36" i="59"/>
  <c r="A37" i="59"/>
  <c r="B37" i="59"/>
  <c r="D37" i="59"/>
  <c r="E37" i="59"/>
  <c r="F37" i="59"/>
  <c r="G37" i="59"/>
  <c r="H37" i="59"/>
  <c r="I37" i="59"/>
  <c r="J37" i="59"/>
  <c r="K37" i="59"/>
  <c r="M37" i="59"/>
  <c r="N37" i="59"/>
  <c r="Q37" i="59"/>
  <c r="R37" i="59"/>
  <c r="T37" i="59"/>
  <c r="U37" i="59"/>
  <c r="V37" i="59"/>
  <c r="W37" i="59"/>
  <c r="X37" i="59"/>
  <c r="Y37" i="59"/>
  <c r="Z37" i="59"/>
  <c r="AB37" i="59"/>
  <c r="AC37" i="59"/>
  <c r="AD37" i="59"/>
  <c r="AE37" i="59"/>
  <c r="AF37" i="59"/>
  <c r="AG37" i="59"/>
  <c r="AH37" i="59"/>
  <c r="AI37" i="59"/>
  <c r="AJ37" i="59"/>
  <c r="AL37" i="59"/>
  <c r="AM37" i="59"/>
  <c r="AN37" i="59"/>
  <c r="AO37" i="59"/>
  <c r="AQ37" i="59"/>
  <c r="AR37" i="59"/>
  <c r="AS37" i="59"/>
  <c r="AT37" i="59"/>
  <c r="AV37" i="59"/>
  <c r="AX37" i="59"/>
  <c r="AZ37" i="59"/>
  <c r="A38" i="59"/>
  <c r="B38" i="59"/>
  <c r="D38" i="59"/>
  <c r="E38" i="59"/>
  <c r="F38" i="59"/>
  <c r="G38" i="59"/>
  <c r="H38" i="59"/>
  <c r="I38" i="59"/>
  <c r="J38" i="59"/>
  <c r="K38" i="59"/>
  <c r="M38" i="59"/>
  <c r="N38" i="59"/>
  <c r="Q38" i="59"/>
  <c r="R38" i="59"/>
  <c r="T38" i="59"/>
  <c r="U38" i="59"/>
  <c r="V38" i="59"/>
  <c r="W38" i="59"/>
  <c r="X38" i="59"/>
  <c r="Y38" i="59"/>
  <c r="Z38" i="59"/>
  <c r="AB38" i="59"/>
  <c r="AC38" i="59"/>
  <c r="AD38" i="59"/>
  <c r="AE38" i="59"/>
  <c r="AF38" i="59"/>
  <c r="AG38" i="59"/>
  <c r="AH38" i="59"/>
  <c r="AI38" i="59"/>
  <c r="AJ38" i="59"/>
  <c r="AL38" i="59"/>
  <c r="AM38" i="59"/>
  <c r="AN38" i="59"/>
  <c r="AO38" i="59"/>
  <c r="AQ38" i="59"/>
  <c r="AR38" i="59"/>
  <c r="AS38" i="59"/>
  <c r="AT38" i="59"/>
  <c r="AV38" i="59"/>
  <c r="AX38" i="59"/>
  <c r="AZ38" i="59"/>
  <c r="A39" i="59"/>
  <c r="B39" i="59"/>
  <c r="D39" i="59"/>
  <c r="E39" i="59"/>
  <c r="F39" i="59"/>
  <c r="G39" i="59"/>
  <c r="H39" i="59"/>
  <c r="I39" i="59"/>
  <c r="J39" i="59"/>
  <c r="K39" i="59"/>
  <c r="M39" i="59"/>
  <c r="N39" i="59"/>
  <c r="Q39" i="59"/>
  <c r="R39" i="59"/>
  <c r="T39" i="59"/>
  <c r="U39" i="59"/>
  <c r="V39" i="59"/>
  <c r="W39" i="59"/>
  <c r="X39" i="59"/>
  <c r="Y39" i="59"/>
  <c r="Z39" i="59"/>
  <c r="AB39" i="59"/>
  <c r="AC39" i="59"/>
  <c r="AD39" i="59"/>
  <c r="AE39" i="59"/>
  <c r="AF39" i="59"/>
  <c r="AG39" i="59"/>
  <c r="AH39" i="59"/>
  <c r="AI39" i="59"/>
  <c r="AJ39" i="59"/>
  <c r="AL39" i="59"/>
  <c r="AM39" i="59"/>
  <c r="AN39" i="59"/>
  <c r="AO39" i="59"/>
  <c r="AQ39" i="59"/>
  <c r="AR39" i="59"/>
  <c r="AS39" i="59"/>
  <c r="AT39" i="59"/>
  <c r="AV39" i="59"/>
  <c r="AX39" i="59"/>
  <c r="AZ39" i="59"/>
  <c r="A40" i="59"/>
  <c r="B40" i="59"/>
  <c r="D40" i="59"/>
  <c r="E40" i="59"/>
  <c r="F40" i="59"/>
  <c r="G40" i="59"/>
  <c r="H40" i="59"/>
  <c r="I40" i="59"/>
  <c r="J40" i="59"/>
  <c r="K40" i="59"/>
  <c r="M40" i="59"/>
  <c r="N40" i="59"/>
  <c r="Q40" i="59"/>
  <c r="R40" i="59"/>
  <c r="T40" i="59"/>
  <c r="U40" i="59"/>
  <c r="V40" i="59"/>
  <c r="W40" i="59"/>
  <c r="X40" i="59"/>
  <c r="Y40" i="59"/>
  <c r="Z40" i="59"/>
  <c r="AB40" i="59"/>
  <c r="AC40" i="59"/>
  <c r="AD40" i="59"/>
  <c r="AE40" i="59"/>
  <c r="AF40" i="59"/>
  <c r="AG40" i="59"/>
  <c r="AH40" i="59"/>
  <c r="AI40" i="59"/>
  <c r="AJ40" i="59"/>
  <c r="AL40" i="59"/>
  <c r="AM40" i="59"/>
  <c r="AN40" i="59"/>
  <c r="AO40" i="59"/>
  <c r="AQ40" i="59"/>
  <c r="AR40" i="59"/>
  <c r="AS40" i="59"/>
  <c r="AT40" i="59"/>
  <c r="AV40" i="59"/>
  <c r="AX40" i="59"/>
  <c r="AZ40" i="59"/>
  <c r="A41" i="59"/>
  <c r="B41" i="59"/>
  <c r="D41" i="59"/>
  <c r="E41" i="59"/>
  <c r="F41" i="59"/>
  <c r="G41" i="59"/>
  <c r="H41" i="59"/>
  <c r="I41" i="59"/>
  <c r="J41" i="59"/>
  <c r="K41" i="59"/>
  <c r="M41" i="59"/>
  <c r="N41" i="59"/>
  <c r="Q41" i="59"/>
  <c r="R41" i="59"/>
  <c r="T41" i="59"/>
  <c r="U41" i="59"/>
  <c r="V41" i="59"/>
  <c r="W41" i="59"/>
  <c r="X41" i="59"/>
  <c r="Y41" i="59"/>
  <c r="Z41" i="59"/>
  <c r="AB41" i="59"/>
  <c r="AC41" i="59"/>
  <c r="AD41" i="59"/>
  <c r="AE41" i="59"/>
  <c r="AF41" i="59"/>
  <c r="AG41" i="59"/>
  <c r="AH41" i="59"/>
  <c r="AI41" i="59"/>
  <c r="AJ41" i="59"/>
  <c r="AL41" i="59"/>
  <c r="AM41" i="59"/>
  <c r="AN41" i="59"/>
  <c r="AO41" i="59"/>
  <c r="AQ41" i="59"/>
  <c r="AR41" i="59"/>
  <c r="AS41" i="59"/>
  <c r="AT41" i="59"/>
  <c r="AV41" i="59"/>
  <c r="AX41" i="59"/>
  <c r="AZ41" i="59"/>
  <c r="A42" i="59"/>
  <c r="B42" i="59"/>
  <c r="D42" i="59"/>
  <c r="E42" i="59"/>
  <c r="F42" i="59"/>
  <c r="G42" i="59"/>
  <c r="H42" i="59"/>
  <c r="I42" i="59"/>
  <c r="J42" i="59"/>
  <c r="K42" i="59"/>
  <c r="M42" i="59"/>
  <c r="N42" i="59"/>
  <c r="Q42" i="59"/>
  <c r="R42" i="59"/>
  <c r="T42" i="59"/>
  <c r="U42" i="59"/>
  <c r="V42" i="59"/>
  <c r="W42" i="59"/>
  <c r="X42" i="59"/>
  <c r="Y42" i="59"/>
  <c r="Z42" i="59"/>
  <c r="AB42" i="59"/>
  <c r="AC42" i="59"/>
  <c r="AD42" i="59"/>
  <c r="AE42" i="59"/>
  <c r="AF42" i="59"/>
  <c r="AG42" i="59"/>
  <c r="AH42" i="59"/>
  <c r="AI42" i="59"/>
  <c r="AJ42" i="59"/>
  <c r="AL42" i="59"/>
  <c r="AM42" i="59"/>
  <c r="AN42" i="59"/>
  <c r="AO42" i="59"/>
  <c r="AQ42" i="59"/>
  <c r="AR42" i="59"/>
  <c r="AS42" i="59"/>
  <c r="AT42" i="59"/>
  <c r="AV42" i="59"/>
  <c r="AX42" i="59"/>
  <c r="AZ42" i="59"/>
  <c r="A43" i="59"/>
  <c r="B43" i="59"/>
  <c r="D43" i="59"/>
  <c r="E43" i="59"/>
  <c r="F43" i="59"/>
  <c r="G43" i="59"/>
  <c r="H43" i="59"/>
  <c r="I43" i="59"/>
  <c r="J43" i="59"/>
  <c r="K43" i="59"/>
  <c r="M43" i="59"/>
  <c r="N43" i="59"/>
  <c r="Q43" i="59"/>
  <c r="R43" i="59"/>
  <c r="T43" i="59"/>
  <c r="U43" i="59"/>
  <c r="V43" i="59"/>
  <c r="W43" i="59"/>
  <c r="X43" i="59"/>
  <c r="Y43" i="59"/>
  <c r="Z43" i="59"/>
  <c r="AB43" i="59"/>
  <c r="AC43" i="59"/>
  <c r="AD43" i="59"/>
  <c r="AE43" i="59"/>
  <c r="AF43" i="59"/>
  <c r="AG43" i="59"/>
  <c r="AH43" i="59"/>
  <c r="AI43" i="59"/>
  <c r="AJ43" i="59"/>
  <c r="AL43" i="59"/>
  <c r="AM43" i="59"/>
  <c r="AN43" i="59"/>
  <c r="AO43" i="59"/>
  <c r="AQ43" i="59"/>
  <c r="AR43" i="59"/>
  <c r="AS43" i="59"/>
  <c r="AT43" i="59"/>
  <c r="AV43" i="59"/>
  <c r="AX43" i="59"/>
  <c r="AZ43" i="59"/>
  <c r="A44" i="59"/>
  <c r="B44" i="59"/>
  <c r="D44" i="59"/>
  <c r="E44" i="59"/>
  <c r="F44" i="59"/>
  <c r="G44" i="59"/>
  <c r="H44" i="59"/>
  <c r="I44" i="59"/>
  <c r="J44" i="59"/>
  <c r="K44" i="59"/>
  <c r="M44" i="59"/>
  <c r="N44" i="59"/>
  <c r="Q44" i="59"/>
  <c r="R44" i="59"/>
  <c r="T44" i="59"/>
  <c r="U44" i="59"/>
  <c r="V44" i="59"/>
  <c r="W44" i="59"/>
  <c r="X44" i="59"/>
  <c r="Y44" i="59"/>
  <c r="Z44" i="59"/>
  <c r="AB44" i="59"/>
  <c r="AC44" i="59"/>
  <c r="AD44" i="59"/>
  <c r="AE44" i="59"/>
  <c r="AF44" i="59"/>
  <c r="AG44" i="59"/>
  <c r="AH44" i="59"/>
  <c r="AI44" i="59"/>
  <c r="AJ44" i="59"/>
  <c r="AL44" i="59"/>
  <c r="AM44" i="59"/>
  <c r="AN44" i="59"/>
  <c r="AO44" i="59"/>
  <c r="AQ44" i="59"/>
  <c r="AR44" i="59"/>
  <c r="AS44" i="59"/>
  <c r="AT44" i="59"/>
  <c r="AV44" i="59"/>
  <c r="AX44" i="59"/>
  <c r="AZ44" i="59"/>
  <c r="A45" i="59"/>
  <c r="B45" i="59"/>
  <c r="D45" i="59"/>
  <c r="E45" i="59"/>
  <c r="F45" i="59"/>
  <c r="G45" i="59"/>
  <c r="H45" i="59"/>
  <c r="I45" i="59"/>
  <c r="J45" i="59"/>
  <c r="K45" i="59"/>
  <c r="M45" i="59"/>
  <c r="N45" i="59"/>
  <c r="Q45" i="59"/>
  <c r="R45" i="59"/>
  <c r="T45" i="59"/>
  <c r="U45" i="59"/>
  <c r="V45" i="59"/>
  <c r="W45" i="59"/>
  <c r="X45" i="59"/>
  <c r="Y45" i="59"/>
  <c r="Z45" i="59"/>
  <c r="AB45" i="59"/>
  <c r="AC45" i="59"/>
  <c r="AD45" i="59"/>
  <c r="AE45" i="59"/>
  <c r="AF45" i="59"/>
  <c r="AG45" i="59"/>
  <c r="AH45" i="59"/>
  <c r="AI45" i="59"/>
  <c r="AJ45" i="59"/>
  <c r="AL45" i="59"/>
  <c r="AM45" i="59"/>
  <c r="AN45" i="59"/>
  <c r="AO45" i="59"/>
  <c r="AQ45" i="59"/>
  <c r="AR45" i="59"/>
  <c r="AS45" i="59"/>
  <c r="AT45" i="59"/>
  <c r="AV45" i="59"/>
  <c r="AX45" i="59"/>
  <c r="AZ45" i="59"/>
  <c r="A46" i="59"/>
  <c r="B46" i="59"/>
  <c r="D46" i="59"/>
  <c r="E46" i="59"/>
  <c r="F46" i="59"/>
  <c r="G46" i="59"/>
  <c r="H46" i="59"/>
  <c r="I46" i="59"/>
  <c r="J46" i="59"/>
  <c r="K46" i="59"/>
  <c r="M46" i="59"/>
  <c r="N46" i="59"/>
  <c r="Q46" i="59"/>
  <c r="R46" i="59"/>
  <c r="T46" i="59"/>
  <c r="U46" i="59"/>
  <c r="V46" i="59"/>
  <c r="W46" i="59"/>
  <c r="X46" i="59"/>
  <c r="Y46" i="59"/>
  <c r="Z46" i="59"/>
  <c r="AB46" i="59"/>
  <c r="AC46" i="59"/>
  <c r="AD46" i="59"/>
  <c r="AE46" i="59"/>
  <c r="AF46" i="59"/>
  <c r="AG46" i="59"/>
  <c r="AH46" i="59"/>
  <c r="AI46" i="59"/>
  <c r="AJ46" i="59"/>
  <c r="AL46" i="59"/>
  <c r="AM46" i="59"/>
  <c r="AN46" i="59"/>
  <c r="AO46" i="59"/>
  <c r="AQ46" i="59"/>
  <c r="AR46" i="59"/>
  <c r="AS46" i="59"/>
  <c r="AT46" i="59"/>
  <c r="AV46" i="59"/>
  <c r="AX46" i="59"/>
  <c r="AZ46" i="59"/>
  <c r="A47" i="59"/>
  <c r="B47" i="59"/>
  <c r="D47" i="59"/>
  <c r="E47" i="59"/>
  <c r="F47" i="59"/>
  <c r="G47" i="59"/>
  <c r="H47" i="59"/>
  <c r="I47" i="59"/>
  <c r="J47" i="59"/>
  <c r="K47" i="59"/>
  <c r="M47" i="59"/>
  <c r="N47" i="59"/>
  <c r="Q47" i="59"/>
  <c r="R47" i="59"/>
  <c r="T47" i="59"/>
  <c r="U47" i="59"/>
  <c r="V47" i="59"/>
  <c r="W47" i="59"/>
  <c r="X47" i="59"/>
  <c r="Y47" i="59"/>
  <c r="Z47" i="59"/>
  <c r="AB47" i="59"/>
  <c r="AC47" i="59"/>
  <c r="AD47" i="59"/>
  <c r="AE47" i="59"/>
  <c r="AF47" i="59"/>
  <c r="AG47" i="59"/>
  <c r="AH47" i="59"/>
  <c r="AI47" i="59"/>
  <c r="AJ47" i="59"/>
  <c r="AL47" i="59"/>
  <c r="AM47" i="59"/>
  <c r="AN47" i="59"/>
  <c r="AO47" i="59"/>
  <c r="AQ47" i="59"/>
  <c r="AR47" i="59"/>
  <c r="AS47" i="59"/>
  <c r="AT47" i="59"/>
  <c r="AV47" i="59"/>
  <c r="AX47" i="59"/>
  <c r="AZ47" i="59"/>
  <c r="A48" i="59"/>
  <c r="B48" i="59"/>
  <c r="D48" i="59"/>
  <c r="E48" i="59"/>
  <c r="F48" i="59"/>
  <c r="G48" i="59"/>
  <c r="H48" i="59"/>
  <c r="I48" i="59"/>
  <c r="J48" i="59"/>
  <c r="K48" i="59"/>
  <c r="M48" i="59"/>
  <c r="N48" i="59"/>
  <c r="Q48" i="59"/>
  <c r="R48" i="59"/>
  <c r="T48" i="59"/>
  <c r="U48" i="59"/>
  <c r="V48" i="59"/>
  <c r="W48" i="59"/>
  <c r="X48" i="59"/>
  <c r="Y48" i="59"/>
  <c r="Z48" i="59"/>
  <c r="AB48" i="59"/>
  <c r="AC48" i="59"/>
  <c r="AD48" i="59"/>
  <c r="AE48" i="59"/>
  <c r="AF48" i="59"/>
  <c r="AG48" i="59"/>
  <c r="AH48" i="59"/>
  <c r="AI48" i="59"/>
  <c r="AJ48" i="59"/>
  <c r="AL48" i="59"/>
  <c r="AM48" i="59"/>
  <c r="AN48" i="59"/>
  <c r="AO48" i="59"/>
  <c r="AQ48" i="59"/>
  <c r="AR48" i="59"/>
  <c r="AS48" i="59"/>
  <c r="AT48" i="59"/>
  <c r="AV48" i="59"/>
  <c r="AX48" i="59"/>
  <c r="AZ48" i="59"/>
  <c r="A49" i="59"/>
  <c r="B49" i="59"/>
  <c r="D49" i="59"/>
  <c r="E49" i="59"/>
  <c r="F49" i="59"/>
  <c r="G49" i="59"/>
  <c r="H49" i="59"/>
  <c r="I49" i="59"/>
  <c r="J49" i="59"/>
  <c r="K49" i="59"/>
  <c r="M49" i="59"/>
  <c r="N49" i="59"/>
  <c r="Q49" i="59"/>
  <c r="R49" i="59"/>
  <c r="T49" i="59"/>
  <c r="U49" i="59"/>
  <c r="V49" i="59"/>
  <c r="W49" i="59"/>
  <c r="X49" i="59"/>
  <c r="Y49" i="59"/>
  <c r="Z49" i="59"/>
  <c r="AB49" i="59"/>
  <c r="AC49" i="59"/>
  <c r="AD49" i="59"/>
  <c r="AE49" i="59"/>
  <c r="AF49" i="59"/>
  <c r="AG49" i="59"/>
  <c r="AH49" i="59"/>
  <c r="AI49" i="59"/>
  <c r="AJ49" i="59"/>
  <c r="AL49" i="59"/>
  <c r="AM49" i="59"/>
  <c r="AN49" i="59"/>
  <c r="AO49" i="59"/>
  <c r="AQ49" i="59"/>
  <c r="AR49" i="59"/>
  <c r="AS49" i="59"/>
  <c r="AT49" i="59"/>
  <c r="AV49" i="59"/>
  <c r="AX49" i="59"/>
  <c r="AZ49" i="59"/>
  <c r="A50" i="59"/>
  <c r="B50" i="59"/>
  <c r="D50" i="59"/>
  <c r="E50" i="59"/>
  <c r="F50" i="59"/>
  <c r="G50" i="59"/>
  <c r="H50" i="59"/>
  <c r="I50" i="59"/>
  <c r="J50" i="59"/>
  <c r="K50" i="59"/>
  <c r="M50" i="59"/>
  <c r="N50" i="59"/>
  <c r="Q50" i="59"/>
  <c r="R50" i="59"/>
  <c r="T50" i="59"/>
  <c r="U50" i="59"/>
  <c r="V50" i="59"/>
  <c r="W50" i="59"/>
  <c r="X50" i="59"/>
  <c r="Y50" i="59"/>
  <c r="Z50" i="59"/>
  <c r="AB50" i="59"/>
  <c r="AC50" i="59"/>
  <c r="AD50" i="59"/>
  <c r="AE50" i="59"/>
  <c r="AF50" i="59"/>
  <c r="AG50" i="59"/>
  <c r="AH50" i="59"/>
  <c r="AI50" i="59"/>
  <c r="AJ50" i="59"/>
  <c r="AL50" i="59"/>
  <c r="AM50" i="59"/>
  <c r="AN50" i="59"/>
  <c r="AO50" i="59"/>
  <c r="AQ50" i="59"/>
  <c r="AR50" i="59"/>
  <c r="AS50" i="59"/>
  <c r="AT50" i="59"/>
  <c r="AV50" i="59"/>
  <c r="AX50" i="59"/>
  <c r="AZ50" i="59"/>
  <c r="A51" i="59"/>
  <c r="B51" i="59"/>
  <c r="D51" i="59"/>
  <c r="E51" i="59"/>
  <c r="F51" i="59"/>
  <c r="G51" i="59"/>
  <c r="H51" i="59"/>
  <c r="I51" i="59"/>
  <c r="J51" i="59"/>
  <c r="K51" i="59"/>
  <c r="M51" i="59"/>
  <c r="N51" i="59"/>
  <c r="Q51" i="59"/>
  <c r="R51" i="59"/>
  <c r="T51" i="59"/>
  <c r="U51" i="59"/>
  <c r="V51" i="59"/>
  <c r="W51" i="59"/>
  <c r="X51" i="59"/>
  <c r="Y51" i="59"/>
  <c r="Z51" i="59"/>
  <c r="AB51" i="59"/>
  <c r="AC51" i="59"/>
  <c r="AD51" i="59"/>
  <c r="AE51" i="59"/>
  <c r="AF51" i="59"/>
  <c r="AG51" i="59"/>
  <c r="AH51" i="59"/>
  <c r="AI51" i="59"/>
  <c r="AJ51" i="59"/>
  <c r="AL51" i="59"/>
  <c r="AM51" i="59"/>
  <c r="AN51" i="59"/>
  <c r="AO51" i="59"/>
  <c r="AQ51" i="59"/>
  <c r="AR51" i="59"/>
  <c r="AS51" i="59"/>
  <c r="AT51" i="59"/>
  <c r="AV51" i="59"/>
  <c r="AX51" i="59"/>
  <c r="AZ51" i="59"/>
  <c r="A52" i="59"/>
  <c r="B52" i="59"/>
  <c r="D52" i="59"/>
  <c r="E52" i="59"/>
  <c r="F52" i="59"/>
  <c r="G52" i="59"/>
  <c r="H52" i="59"/>
  <c r="I52" i="59"/>
  <c r="J52" i="59"/>
  <c r="K52" i="59"/>
  <c r="M52" i="59"/>
  <c r="N52" i="59"/>
  <c r="Q52" i="59"/>
  <c r="R52" i="59"/>
  <c r="T52" i="59"/>
  <c r="U52" i="59"/>
  <c r="V52" i="59"/>
  <c r="W52" i="59"/>
  <c r="X52" i="59"/>
  <c r="Y52" i="59"/>
  <c r="Z52" i="59"/>
  <c r="AB52" i="59"/>
  <c r="AC52" i="59"/>
  <c r="AD52" i="59"/>
  <c r="AE52" i="59"/>
  <c r="AF52" i="59"/>
  <c r="AG52" i="59"/>
  <c r="AH52" i="59"/>
  <c r="AI52" i="59"/>
  <c r="AJ52" i="59"/>
  <c r="AL52" i="59"/>
  <c r="AM52" i="59"/>
  <c r="AN52" i="59"/>
  <c r="AO52" i="59"/>
  <c r="AQ52" i="59"/>
  <c r="AR52" i="59"/>
  <c r="AS52" i="59"/>
  <c r="AT52" i="59"/>
  <c r="AV52" i="59"/>
  <c r="AX52" i="59"/>
  <c r="AZ52" i="59"/>
  <c r="A53" i="59"/>
  <c r="B53" i="59"/>
  <c r="D53" i="59"/>
  <c r="E53" i="59"/>
  <c r="F53" i="59"/>
  <c r="G53" i="59"/>
  <c r="H53" i="59"/>
  <c r="I53" i="59"/>
  <c r="J53" i="59"/>
  <c r="K53" i="59"/>
  <c r="M53" i="59"/>
  <c r="N53" i="59"/>
  <c r="Q53" i="59"/>
  <c r="R53" i="59"/>
  <c r="T53" i="59"/>
  <c r="U53" i="59"/>
  <c r="V53" i="59"/>
  <c r="W53" i="59"/>
  <c r="X53" i="59"/>
  <c r="Y53" i="59"/>
  <c r="Z53" i="59"/>
  <c r="AB53" i="59"/>
  <c r="AC53" i="59"/>
  <c r="AD53" i="59"/>
  <c r="AE53" i="59"/>
  <c r="AF53" i="59"/>
  <c r="AG53" i="59"/>
  <c r="AH53" i="59"/>
  <c r="AI53" i="59"/>
  <c r="AJ53" i="59"/>
  <c r="AL53" i="59"/>
  <c r="AM53" i="59"/>
  <c r="AN53" i="59"/>
  <c r="AO53" i="59"/>
  <c r="AQ53" i="59"/>
  <c r="AR53" i="59"/>
  <c r="AS53" i="59"/>
  <c r="AT53" i="59"/>
  <c r="AV53" i="59"/>
  <c r="AX53" i="59"/>
  <c r="AZ53" i="59"/>
  <c r="A54" i="59"/>
  <c r="B54" i="59"/>
  <c r="D54" i="59"/>
  <c r="E54" i="59"/>
  <c r="F54" i="59"/>
  <c r="G54" i="59"/>
  <c r="H54" i="59"/>
  <c r="I54" i="59"/>
  <c r="J54" i="59"/>
  <c r="K54" i="59"/>
  <c r="M54" i="59"/>
  <c r="N54" i="59"/>
  <c r="Q54" i="59"/>
  <c r="R54" i="59"/>
  <c r="T54" i="59"/>
  <c r="U54" i="59"/>
  <c r="V54" i="59"/>
  <c r="W54" i="59"/>
  <c r="X54" i="59"/>
  <c r="Y54" i="59"/>
  <c r="Z54" i="59"/>
  <c r="AB54" i="59"/>
  <c r="AC54" i="59"/>
  <c r="AD54" i="59"/>
  <c r="AE54" i="59"/>
  <c r="AF54" i="59"/>
  <c r="AG54" i="59"/>
  <c r="AH54" i="59"/>
  <c r="AI54" i="59"/>
  <c r="AJ54" i="59"/>
  <c r="AL54" i="59"/>
  <c r="AM54" i="59"/>
  <c r="AN54" i="59"/>
  <c r="AO54" i="59"/>
  <c r="AQ54" i="59"/>
  <c r="AR54" i="59"/>
  <c r="AS54" i="59"/>
  <c r="AT54" i="59"/>
  <c r="AV54" i="59"/>
  <c r="AX54" i="59"/>
  <c r="AZ54" i="59"/>
  <c r="A55" i="59"/>
  <c r="B55" i="59"/>
  <c r="D55" i="59"/>
  <c r="E55" i="59"/>
  <c r="F55" i="59"/>
  <c r="G55" i="59"/>
  <c r="H55" i="59"/>
  <c r="I55" i="59"/>
  <c r="J55" i="59"/>
  <c r="K55" i="59"/>
  <c r="M55" i="59"/>
  <c r="N55" i="59"/>
  <c r="Q55" i="59"/>
  <c r="R55" i="59"/>
  <c r="T55" i="59"/>
  <c r="U55" i="59"/>
  <c r="V55" i="59"/>
  <c r="W55" i="59"/>
  <c r="X55" i="59"/>
  <c r="Y55" i="59"/>
  <c r="Z55" i="59"/>
  <c r="AB55" i="59"/>
  <c r="AC55" i="59"/>
  <c r="AD55" i="59"/>
  <c r="AE55" i="59"/>
  <c r="AF55" i="59"/>
  <c r="AG55" i="59"/>
  <c r="AH55" i="59"/>
  <c r="AI55" i="59"/>
  <c r="AJ55" i="59"/>
  <c r="AL55" i="59"/>
  <c r="AM55" i="59"/>
  <c r="AN55" i="59"/>
  <c r="AO55" i="59"/>
  <c r="AQ55" i="59"/>
  <c r="AR55" i="59"/>
  <c r="AS55" i="59"/>
  <c r="AT55" i="59"/>
  <c r="AV55" i="59"/>
  <c r="AX55" i="59"/>
  <c r="AZ55" i="59"/>
  <c r="A56" i="59"/>
  <c r="B56" i="59"/>
  <c r="D56" i="59"/>
  <c r="E56" i="59"/>
  <c r="F56" i="59"/>
  <c r="G56" i="59"/>
  <c r="H56" i="59"/>
  <c r="I56" i="59"/>
  <c r="J56" i="59"/>
  <c r="K56" i="59"/>
  <c r="M56" i="59"/>
  <c r="N56" i="59"/>
  <c r="Q56" i="59"/>
  <c r="R56" i="59"/>
  <c r="T56" i="59"/>
  <c r="U56" i="59"/>
  <c r="V56" i="59"/>
  <c r="W56" i="59"/>
  <c r="X56" i="59"/>
  <c r="Y56" i="59"/>
  <c r="Z56" i="59"/>
  <c r="AB56" i="59"/>
  <c r="AC56" i="59"/>
  <c r="AD56" i="59"/>
  <c r="AE56" i="59"/>
  <c r="AF56" i="59"/>
  <c r="AG56" i="59"/>
  <c r="AH56" i="59"/>
  <c r="AI56" i="59"/>
  <c r="AJ56" i="59"/>
  <c r="AL56" i="59"/>
  <c r="AM56" i="59"/>
  <c r="AN56" i="59"/>
  <c r="AO56" i="59"/>
  <c r="AQ56" i="59"/>
  <c r="AR56" i="59"/>
  <c r="AS56" i="59"/>
  <c r="AT56" i="59"/>
  <c r="AV56" i="59"/>
  <c r="AX56" i="59"/>
  <c r="AZ56" i="59"/>
  <c r="A57" i="59"/>
  <c r="B57" i="59"/>
  <c r="D57" i="59"/>
  <c r="E57" i="59"/>
  <c r="F57" i="59"/>
  <c r="G57" i="59"/>
  <c r="H57" i="59"/>
  <c r="I57" i="59"/>
  <c r="J57" i="59"/>
  <c r="K57" i="59"/>
  <c r="M57" i="59"/>
  <c r="N57" i="59"/>
  <c r="Q57" i="59"/>
  <c r="R57" i="59"/>
  <c r="T57" i="59"/>
  <c r="U57" i="59"/>
  <c r="V57" i="59"/>
  <c r="W57" i="59"/>
  <c r="X57" i="59"/>
  <c r="Y57" i="59"/>
  <c r="Z57" i="59"/>
  <c r="AB57" i="59"/>
  <c r="AC57" i="59"/>
  <c r="AD57" i="59"/>
  <c r="AE57" i="59"/>
  <c r="AF57" i="59"/>
  <c r="AG57" i="59"/>
  <c r="AH57" i="59"/>
  <c r="AI57" i="59"/>
  <c r="AJ57" i="59"/>
  <c r="AL57" i="59"/>
  <c r="AM57" i="59"/>
  <c r="AN57" i="59"/>
  <c r="AO57" i="59"/>
  <c r="AQ57" i="59"/>
  <c r="AR57" i="59"/>
  <c r="AS57" i="59"/>
  <c r="AT57" i="59"/>
  <c r="AV57" i="59"/>
  <c r="AX57" i="59"/>
  <c r="AZ57" i="59"/>
  <c r="A58" i="59"/>
  <c r="B58" i="59"/>
  <c r="D58" i="59"/>
  <c r="E58" i="59"/>
  <c r="F58" i="59"/>
  <c r="G58" i="59"/>
  <c r="H58" i="59"/>
  <c r="I58" i="59"/>
  <c r="J58" i="59"/>
  <c r="K58" i="59"/>
  <c r="M58" i="59"/>
  <c r="N58" i="59"/>
  <c r="Q58" i="59"/>
  <c r="R58" i="59"/>
  <c r="T58" i="59"/>
  <c r="U58" i="59"/>
  <c r="V58" i="59"/>
  <c r="W58" i="59"/>
  <c r="X58" i="59"/>
  <c r="Y58" i="59"/>
  <c r="Z58" i="59"/>
  <c r="AB58" i="59"/>
  <c r="AC58" i="59"/>
  <c r="AD58" i="59"/>
  <c r="AE58" i="59"/>
  <c r="AF58" i="59"/>
  <c r="AG58" i="59"/>
  <c r="AH58" i="59"/>
  <c r="AI58" i="59"/>
  <c r="AJ58" i="59"/>
  <c r="AL58" i="59"/>
  <c r="AM58" i="59"/>
  <c r="AN58" i="59"/>
  <c r="AO58" i="59"/>
  <c r="AQ58" i="59"/>
  <c r="AR58" i="59"/>
  <c r="AS58" i="59"/>
  <c r="AT58" i="59"/>
  <c r="AV58" i="59"/>
  <c r="AX58" i="59"/>
  <c r="AZ58" i="59"/>
  <c r="A59" i="59"/>
  <c r="B59" i="59"/>
  <c r="D59" i="59"/>
  <c r="E59" i="59"/>
  <c r="F59" i="59"/>
  <c r="G59" i="59"/>
  <c r="H59" i="59"/>
  <c r="I59" i="59"/>
  <c r="J59" i="59"/>
  <c r="K59" i="59"/>
  <c r="M59" i="59"/>
  <c r="N59" i="59"/>
  <c r="Q59" i="59"/>
  <c r="R59" i="59"/>
  <c r="T59" i="59"/>
  <c r="U59" i="59"/>
  <c r="V59" i="59"/>
  <c r="W59" i="59"/>
  <c r="X59" i="59"/>
  <c r="Y59" i="59"/>
  <c r="Z59" i="59"/>
  <c r="AB59" i="59"/>
  <c r="AC59" i="59"/>
  <c r="AD59" i="59"/>
  <c r="AE59" i="59"/>
  <c r="AF59" i="59"/>
  <c r="AG59" i="59"/>
  <c r="AH59" i="59"/>
  <c r="AI59" i="59"/>
  <c r="AJ59" i="59"/>
  <c r="AL59" i="59"/>
  <c r="AM59" i="59"/>
  <c r="AN59" i="59"/>
  <c r="AO59" i="59"/>
  <c r="AQ59" i="59"/>
  <c r="AR59" i="59"/>
  <c r="AS59" i="59"/>
  <c r="AT59" i="59"/>
  <c r="AV59" i="59"/>
  <c r="AX59" i="59"/>
  <c r="AZ59" i="59"/>
  <c r="A60" i="59"/>
  <c r="B60" i="59"/>
  <c r="D60" i="59"/>
  <c r="E60" i="59"/>
  <c r="F60" i="59"/>
  <c r="G60" i="59"/>
  <c r="H60" i="59"/>
  <c r="I60" i="59"/>
  <c r="J60" i="59"/>
  <c r="K60" i="59"/>
  <c r="M60" i="59"/>
  <c r="N60" i="59"/>
  <c r="Q60" i="59"/>
  <c r="R60" i="59"/>
  <c r="T60" i="59"/>
  <c r="U60" i="59"/>
  <c r="V60" i="59"/>
  <c r="W60" i="59"/>
  <c r="X60" i="59"/>
  <c r="Y60" i="59"/>
  <c r="Z60" i="59"/>
  <c r="AB60" i="59"/>
  <c r="AC60" i="59"/>
  <c r="AD60" i="59"/>
  <c r="AE60" i="59"/>
  <c r="AF60" i="59"/>
  <c r="AG60" i="59"/>
  <c r="AH60" i="59"/>
  <c r="AI60" i="59"/>
  <c r="AJ60" i="59"/>
  <c r="AL60" i="59"/>
  <c r="AM60" i="59"/>
  <c r="AN60" i="59"/>
  <c r="AO60" i="59"/>
  <c r="AQ60" i="59"/>
  <c r="AR60" i="59"/>
  <c r="AS60" i="59"/>
  <c r="AT60" i="59"/>
  <c r="AV60" i="59"/>
  <c r="AX60" i="59"/>
  <c r="AZ60" i="59"/>
  <c r="A61" i="59"/>
  <c r="B61" i="59"/>
  <c r="D61" i="59"/>
  <c r="E61" i="59"/>
  <c r="F61" i="59"/>
  <c r="G61" i="59"/>
  <c r="H61" i="59"/>
  <c r="I61" i="59"/>
  <c r="J61" i="59"/>
  <c r="K61" i="59"/>
  <c r="M61" i="59"/>
  <c r="N61" i="59"/>
  <c r="Q61" i="59"/>
  <c r="R61" i="59"/>
  <c r="T61" i="59"/>
  <c r="U61" i="59"/>
  <c r="V61" i="59"/>
  <c r="W61" i="59"/>
  <c r="X61" i="59"/>
  <c r="Y61" i="59"/>
  <c r="Z61" i="59"/>
  <c r="AB61" i="59"/>
  <c r="AC61" i="59"/>
  <c r="AD61" i="59"/>
  <c r="AE61" i="59"/>
  <c r="AF61" i="59"/>
  <c r="AG61" i="59"/>
  <c r="AH61" i="59"/>
  <c r="AI61" i="59"/>
  <c r="AJ61" i="59"/>
  <c r="AL61" i="59"/>
  <c r="AM61" i="59"/>
  <c r="AN61" i="59"/>
  <c r="AO61" i="59"/>
  <c r="AQ61" i="59"/>
  <c r="AR61" i="59"/>
  <c r="AS61" i="59"/>
  <c r="AT61" i="59"/>
  <c r="AV61" i="59"/>
  <c r="AX61" i="59"/>
  <c r="AZ61" i="59"/>
  <c r="A62" i="59"/>
  <c r="B62" i="59"/>
  <c r="D62" i="59"/>
  <c r="E62" i="59"/>
  <c r="F62" i="59"/>
  <c r="G62" i="59"/>
  <c r="H62" i="59"/>
  <c r="I62" i="59"/>
  <c r="J62" i="59"/>
  <c r="K62" i="59"/>
  <c r="M62" i="59"/>
  <c r="N62" i="59"/>
  <c r="Q62" i="59"/>
  <c r="R62" i="59"/>
  <c r="T62" i="59"/>
  <c r="U62" i="59"/>
  <c r="V62" i="59"/>
  <c r="W62" i="59"/>
  <c r="X62" i="59"/>
  <c r="Y62" i="59"/>
  <c r="Z62" i="59"/>
  <c r="AB62" i="59"/>
  <c r="AC62" i="59"/>
  <c r="AD62" i="59"/>
  <c r="AE62" i="59"/>
  <c r="AF62" i="59"/>
  <c r="AG62" i="59"/>
  <c r="AH62" i="59"/>
  <c r="AI62" i="59"/>
  <c r="AJ62" i="59"/>
  <c r="AL62" i="59"/>
  <c r="AM62" i="59"/>
  <c r="AN62" i="59"/>
  <c r="AO62" i="59"/>
  <c r="AQ62" i="59"/>
  <c r="AR62" i="59"/>
  <c r="AS62" i="59"/>
  <c r="AT62" i="59"/>
  <c r="AV62" i="59"/>
  <c r="AX62" i="59"/>
  <c r="AZ62" i="59"/>
  <c r="A63" i="59"/>
  <c r="B63" i="59"/>
  <c r="D63" i="59"/>
  <c r="E63" i="59"/>
  <c r="F63" i="59"/>
  <c r="G63" i="59"/>
  <c r="H63" i="59"/>
  <c r="I63" i="59"/>
  <c r="J63" i="59"/>
  <c r="K63" i="59"/>
  <c r="M63" i="59"/>
  <c r="N63" i="59"/>
  <c r="Q63" i="59"/>
  <c r="R63" i="59"/>
  <c r="T63" i="59"/>
  <c r="U63" i="59"/>
  <c r="V63" i="59"/>
  <c r="W63" i="59"/>
  <c r="X63" i="59"/>
  <c r="Y63" i="59"/>
  <c r="Z63" i="59"/>
  <c r="AB63" i="59"/>
  <c r="AC63" i="59"/>
  <c r="AD63" i="59"/>
  <c r="AE63" i="59"/>
  <c r="AF63" i="59"/>
  <c r="AG63" i="59"/>
  <c r="AH63" i="59"/>
  <c r="AI63" i="59"/>
  <c r="AJ63" i="59"/>
  <c r="AL63" i="59"/>
  <c r="AM63" i="59"/>
  <c r="AN63" i="59"/>
  <c r="AO63" i="59"/>
  <c r="AQ63" i="59"/>
  <c r="AR63" i="59"/>
  <c r="AS63" i="59"/>
  <c r="AT63" i="59"/>
  <c r="AV63" i="59"/>
  <c r="AX63" i="59"/>
  <c r="AZ63" i="59"/>
  <c r="A64" i="59"/>
  <c r="B64" i="59"/>
  <c r="D64" i="59"/>
  <c r="E64" i="59"/>
  <c r="F64" i="59"/>
  <c r="G64" i="59"/>
  <c r="H64" i="59"/>
  <c r="I64" i="59"/>
  <c r="J64" i="59"/>
  <c r="K64" i="59"/>
  <c r="M64" i="59"/>
  <c r="N64" i="59"/>
  <c r="Q64" i="59"/>
  <c r="R64" i="59"/>
  <c r="T64" i="59"/>
  <c r="U64" i="59"/>
  <c r="V64" i="59"/>
  <c r="W64" i="59"/>
  <c r="X64" i="59"/>
  <c r="Y64" i="59"/>
  <c r="Z64" i="59"/>
  <c r="AB64" i="59"/>
  <c r="AC64" i="59"/>
  <c r="AD64" i="59"/>
  <c r="AE64" i="59"/>
  <c r="AF64" i="59"/>
  <c r="AG64" i="59"/>
  <c r="AH64" i="59"/>
  <c r="AI64" i="59"/>
  <c r="AJ64" i="59"/>
  <c r="AL64" i="59"/>
  <c r="AM64" i="59"/>
  <c r="AN64" i="59"/>
  <c r="AO64" i="59"/>
  <c r="AQ64" i="59"/>
  <c r="AR64" i="59"/>
  <c r="AS64" i="59"/>
  <c r="AT64" i="59"/>
  <c r="AV64" i="59"/>
  <c r="AX64" i="59"/>
  <c r="AZ64" i="59"/>
  <c r="A65" i="59"/>
  <c r="B65" i="59"/>
  <c r="D65" i="59"/>
  <c r="E65" i="59"/>
  <c r="F65" i="59"/>
  <c r="G65" i="59"/>
  <c r="H65" i="59"/>
  <c r="I65" i="59"/>
  <c r="J65" i="59"/>
  <c r="K65" i="59"/>
  <c r="M65" i="59"/>
  <c r="N65" i="59"/>
  <c r="Q65" i="59"/>
  <c r="R65" i="59"/>
  <c r="T65" i="59"/>
  <c r="U65" i="59"/>
  <c r="V65" i="59"/>
  <c r="W65" i="59"/>
  <c r="X65" i="59"/>
  <c r="Y65" i="59"/>
  <c r="Z65" i="59"/>
  <c r="AB65" i="59"/>
  <c r="AC65" i="59"/>
  <c r="AD65" i="59"/>
  <c r="AE65" i="59"/>
  <c r="AF65" i="59"/>
  <c r="AG65" i="59"/>
  <c r="AH65" i="59"/>
  <c r="AI65" i="59"/>
  <c r="AJ65" i="59"/>
  <c r="AL65" i="59"/>
  <c r="AM65" i="59"/>
  <c r="AN65" i="59"/>
  <c r="AO65" i="59"/>
  <c r="AQ65" i="59"/>
  <c r="AR65" i="59"/>
  <c r="AS65" i="59"/>
  <c r="AT65" i="59"/>
  <c r="AV65" i="59"/>
  <c r="AX65" i="59"/>
  <c r="AZ65" i="59"/>
  <c r="A66" i="59"/>
  <c r="B66" i="59"/>
  <c r="D66" i="59"/>
  <c r="E66" i="59"/>
  <c r="F66" i="59"/>
  <c r="G66" i="59"/>
  <c r="H66" i="59"/>
  <c r="I66" i="59"/>
  <c r="J66" i="59"/>
  <c r="K66" i="59"/>
  <c r="M66" i="59"/>
  <c r="N66" i="59"/>
  <c r="Q66" i="59"/>
  <c r="R66" i="59"/>
  <c r="T66" i="59"/>
  <c r="U66" i="59"/>
  <c r="V66" i="59"/>
  <c r="W66" i="59"/>
  <c r="X66" i="59"/>
  <c r="Y66" i="59"/>
  <c r="Z66" i="59"/>
  <c r="AB66" i="59"/>
  <c r="AC66" i="59"/>
  <c r="AD66" i="59"/>
  <c r="AE66" i="59"/>
  <c r="AF66" i="59"/>
  <c r="AG66" i="59"/>
  <c r="AH66" i="59"/>
  <c r="AI66" i="59"/>
  <c r="AJ66" i="59"/>
  <c r="AL66" i="59"/>
  <c r="AM66" i="59"/>
  <c r="AN66" i="59"/>
  <c r="AO66" i="59"/>
  <c r="AQ66" i="59"/>
  <c r="AR66" i="59"/>
  <c r="AS66" i="59"/>
  <c r="AT66" i="59"/>
  <c r="AV66" i="59"/>
  <c r="AX66" i="59"/>
  <c r="AZ66" i="59"/>
  <c r="A67" i="59"/>
  <c r="B67" i="59"/>
  <c r="D67" i="59"/>
  <c r="E67" i="59"/>
  <c r="F67" i="59"/>
  <c r="G67" i="59"/>
  <c r="H67" i="59"/>
  <c r="I67" i="59"/>
  <c r="J67" i="59"/>
  <c r="K67" i="59"/>
  <c r="M67" i="59"/>
  <c r="N67" i="59"/>
  <c r="Q67" i="59"/>
  <c r="R67" i="59"/>
  <c r="T67" i="59"/>
  <c r="U67" i="59"/>
  <c r="V67" i="59"/>
  <c r="W67" i="59"/>
  <c r="X67" i="59"/>
  <c r="Y67" i="59"/>
  <c r="Z67" i="59"/>
  <c r="AB67" i="59"/>
  <c r="AC67" i="59"/>
  <c r="AD67" i="59"/>
  <c r="AE67" i="59"/>
  <c r="AF67" i="59"/>
  <c r="AG67" i="59"/>
  <c r="AH67" i="59"/>
  <c r="AI67" i="59"/>
  <c r="AJ67" i="59"/>
  <c r="AL67" i="59"/>
  <c r="AM67" i="59"/>
  <c r="AN67" i="59"/>
  <c r="AO67" i="59"/>
  <c r="AQ67" i="59"/>
  <c r="AR67" i="59"/>
  <c r="AS67" i="59"/>
  <c r="AT67" i="59"/>
  <c r="AV67" i="59"/>
  <c r="AX67" i="59"/>
  <c r="AZ67" i="59"/>
  <c r="A68" i="59"/>
  <c r="B68" i="59"/>
  <c r="D68" i="59"/>
  <c r="E68" i="59"/>
  <c r="F68" i="59"/>
  <c r="G68" i="59"/>
  <c r="H68" i="59"/>
  <c r="I68" i="59"/>
  <c r="J68" i="59"/>
  <c r="K68" i="59"/>
  <c r="M68" i="59"/>
  <c r="N68" i="59"/>
  <c r="Q68" i="59"/>
  <c r="R68" i="59"/>
  <c r="T68" i="59"/>
  <c r="U68" i="59"/>
  <c r="V68" i="59"/>
  <c r="W68" i="59"/>
  <c r="X68" i="59"/>
  <c r="Y68" i="59"/>
  <c r="Z68" i="59"/>
  <c r="AB68" i="59"/>
  <c r="AC68" i="59"/>
  <c r="AD68" i="59"/>
  <c r="AE68" i="59"/>
  <c r="AF68" i="59"/>
  <c r="AG68" i="59"/>
  <c r="AH68" i="59"/>
  <c r="AI68" i="59"/>
  <c r="AJ68" i="59"/>
  <c r="AL68" i="59"/>
  <c r="AM68" i="59"/>
  <c r="AN68" i="59"/>
  <c r="AO68" i="59"/>
  <c r="AQ68" i="59"/>
  <c r="AR68" i="59"/>
  <c r="AS68" i="59"/>
  <c r="AT68" i="59"/>
  <c r="AV68" i="59"/>
  <c r="AX68" i="59"/>
  <c r="AZ68" i="59"/>
  <c r="A69" i="59"/>
  <c r="B69" i="59"/>
  <c r="D69" i="59"/>
  <c r="E69" i="59"/>
  <c r="F69" i="59"/>
  <c r="G69" i="59"/>
  <c r="H69" i="59"/>
  <c r="I69" i="59"/>
  <c r="J69" i="59"/>
  <c r="K69" i="59"/>
  <c r="M69" i="59"/>
  <c r="N69" i="59"/>
  <c r="Q69" i="59"/>
  <c r="R69" i="59"/>
  <c r="T69" i="59"/>
  <c r="U69" i="59"/>
  <c r="V69" i="59"/>
  <c r="W69" i="59"/>
  <c r="X69" i="59"/>
  <c r="Y69" i="59"/>
  <c r="Z69" i="59"/>
  <c r="AB69" i="59"/>
  <c r="AC69" i="59"/>
  <c r="AD69" i="59"/>
  <c r="AE69" i="59"/>
  <c r="AF69" i="59"/>
  <c r="AG69" i="59"/>
  <c r="AH69" i="59"/>
  <c r="AI69" i="59"/>
  <c r="AJ69" i="59"/>
  <c r="AL69" i="59"/>
  <c r="AM69" i="59"/>
  <c r="AN69" i="59"/>
  <c r="AO69" i="59"/>
  <c r="AQ69" i="59"/>
  <c r="AR69" i="59"/>
  <c r="AS69" i="59"/>
  <c r="AT69" i="59"/>
  <c r="AV69" i="59"/>
  <c r="AX69" i="59"/>
  <c r="AZ69" i="59"/>
  <c r="A70" i="59"/>
  <c r="B70" i="59"/>
  <c r="D70" i="59"/>
  <c r="E70" i="59"/>
  <c r="F70" i="59"/>
  <c r="G70" i="59"/>
  <c r="H70" i="59"/>
  <c r="I70" i="59"/>
  <c r="J70" i="59"/>
  <c r="K70" i="59"/>
  <c r="M70" i="59"/>
  <c r="N70" i="59"/>
  <c r="Q70" i="59"/>
  <c r="R70" i="59"/>
  <c r="T70" i="59"/>
  <c r="U70" i="59"/>
  <c r="V70" i="59"/>
  <c r="W70" i="59"/>
  <c r="X70" i="59"/>
  <c r="Y70" i="59"/>
  <c r="Z70" i="59"/>
  <c r="AB70" i="59"/>
  <c r="AC70" i="59"/>
  <c r="AD70" i="59"/>
  <c r="AE70" i="59"/>
  <c r="AF70" i="59"/>
  <c r="AG70" i="59"/>
  <c r="AH70" i="59"/>
  <c r="AI70" i="59"/>
  <c r="AJ70" i="59"/>
  <c r="AL70" i="59"/>
  <c r="AM70" i="59"/>
  <c r="AN70" i="59"/>
  <c r="AO70" i="59"/>
  <c r="AQ70" i="59"/>
  <c r="AR70" i="59"/>
  <c r="AS70" i="59"/>
  <c r="AT70" i="59"/>
  <c r="AV70" i="59"/>
  <c r="AX70" i="59"/>
  <c r="AZ70" i="59"/>
  <c r="A71" i="59"/>
  <c r="B71" i="59"/>
  <c r="D71" i="59"/>
  <c r="E71" i="59"/>
  <c r="F71" i="59"/>
  <c r="G71" i="59"/>
  <c r="H71" i="59"/>
  <c r="I71" i="59"/>
  <c r="J71" i="59"/>
  <c r="K71" i="59"/>
  <c r="M71" i="59"/>
  <c r="N71" i="59"/>
  <c r="Q71" i="59"/>
  <c r="R71" i="59"/>
  <c r="T71" i="59"/>
  <c r="U71" i="59"/>
  <c r="V71" i="59"/>
  <c r="W71" i="59"/>
  <c r="X71" i="59"/>
  <c r="Y71" i="59"/>
  <c r="Z71" i="59"/>
  <c r="AB71" i="59"/>
  <c r="AC71" i="59"/>
  <c r="AD71" i="59"/>
  <c r="AE71" i="59"/>
  <c r="AF71" i="59"/>
  <c r="AG71" i="59"/>
  <c r="AH71" i="59"/>
  <c r="AI71" i="59"/>
  <c r="AJ71" i="59"/>
  <c r="AL71" i="59"/>
  <c r="AM71" i="59"/>
  <c r="AN71" i="59"/>
  <c r="AO71" i="59"/>
  <c r="AQ71" i="59"/>
  <c r="AR71" i="59"/>
  <c r="AS71" i="59"/>
  <c r="AT71" i="59"/>
  <c r="AV71" i="59"/>
  <c r="AX71" i="59"/>
  <c r="AZ71" i="59"/>
  <c r="A72" i="59"/>
  <c r="B72" i="59"/>
  <c r="D72" i="59"/>
  <c r="E72" i="59"/>
  <c r="F72" i="59"/>
  <c r="G72" i="59"/>
  <c r="H72" i="59"/>
  <c r="I72" i="59"/>
  <c r="J72" i="59"/>
  <c r="K72" i="59"/>
  <c r="M72" i="59"/>
  <c r="N72" i="59"/>
  <c r="Q72" i="59"/>
  <c r="R72" i="59"/>
  <c r="T72" i="59"/>
  <c r="U72" i="59"/>
  <c r="V72" i="59"/>
  <c r="W72" i="59"/>
  <c r="X72" i="59"/>
  <c r="Y72" i="59"/>
  <c r="Z72" i="59"/>
  <c r="AB72" i="59"/>
  <c r="AC72" i="59"/>
  <c r="AD72" i="59"/>
  <c r="AE72" i="59"/>
  <c r="AF72" i="59"/>
  <c r="AG72" i="59"/>
  <c r="AH72" i="59"/>
  <c r="AI72" i="59"/>
  <c r="AJ72" i="59"/>
  <c r="AL72" i="59"/>
  <c r="AM72" i="59"/>
  <c r="AN72" i="59"/>
  <c r="AO72" i="59"/>
  <c r="AQ72" i="59"/>
  <c r="AR72" i="59"/>
  <c r="AS72" i="59"/>
  <c r="AT72" i="59"/>
  <c r="AV72" i="59"/>
  <c r="AX72" i="59"/>
  <c r="AZ72" i="59"/>
  <c r="A73" i="59"/>
  <c r="B73" i="59"/>
  <c r="D73" i="59"/>
  <c r="E73" i="59"/>
  <c r="F73" i="59"/>
  <c r="G73" i="59"/>
  <c r="H73" i="59"/>
  <c r="I73" i="59"/>
  <c r="J73" i="59"/>
  <c r="K73" i="59"/>
  <c r="M73" i="59"/>
  <c r="N73" i="59"/>
  <c r="Q73" i="59"/>
  <c r="R73" i="59"/>
  <c r="T73" i="59"/>
  <c r="U73" i="59"/>
  <c r="V73" i="59"/>
  <c r="W73" i="59"/>
  <c r="X73" i="59"/>
  <c r="Y73" i="59"/>
  <c r="Z73" i="59"/>
  <c r="AB73" i="59"/>
  <c r="AC73" i="59"/>
  <c r="AD73" i="59"/>
  <c r="AE73" i="59"/>
  <c r="AF73" i="59"/>
  <c r="AG73" i="59"/>
  <c r="AH73" i="59"/>
  <c r="AI73" i="59"/>
  <c r="AJ73" i="59"/>
  <c r="AL73" i="59"/>
  <c r="AM73" i="59"/>
  <c r="AN73" i="59"/>
  <c r="AO73" i="59"/>
  <c r="AQ73" i="59"/>
  <c r="AR73" i="59"/>
  <c r="AS73" i="59"/>
  <c r="AT73" i="59"/>
  <c r="AV73" i="59"/>
  <c r="AX73" i="59"/>
  <c r="AZ73" i="59"/>
  <c r="A74" i="59"/>
  <c r="B74" i="59"/>
  <c r="D74" i="59"/>
  <c r="E74" i="59"/>
  <c r="F74" i="59"/>
  <c r="G74" i="59"/>
  <c r="H74" i="59"/>
  <c r="I74" i="59"/>
  <c r="J74" i="59"/>
  <c r="K74" i="59"/>
  <c r="M74" i="59"/>
  <c r="N74" i="59"/>
  <c r="Q74" i="59"/>
  <c r="R74" i="59"/>
  <c r="T74" i="59"/>
  <c r="U74" i="59"/>
  <c r="V74" i="59"/>
  <c r="W74" i="59"/>
  <c r="X74" i="59"/>
  <c r="Y74" i="59"/>
  <c r="Z74" i="59"/>
  <c r="AB74" i="59"/>
  <c r="AC74" i="59"/>
  <c r="AD74" i="59"/>
  <c r="AE74" i="59"/>
  <c r="AF74" i="59"/>
  <c r="AG74" i="59"/>
  <c r="AH74" i="59"/>
  <c r="AI74" i="59"/>
  <c r="AJ74" i="59"/>
  <c r="AL74" i="59"/>
  <c r="AM74" i="59"/>
  <c r="AN74" i="59"/>
  <c r="AO74" i="59"/>
  <c r="AQ74" i="59"/>
  <c r="AR74" i="59"/>
  <c r="AS74" i="59"/>
  <c r="AT74" i="59"/>
  <c r="AV74" i="59"/>
  <c r="AX74" i="59"/>
  <c r="AZ74" i="59"/>
  <c r="A75" i="59"/>
  <c r="B75" i="59"/>
  <c r="D75" i="59"/>
  <c r="E75" i="59"/>
  <c r="F75" i="59"/>
  <c r="G75" i="59"/>
  <c r="H75" i="59"/>
  <c r="I75" i="59"/>
  <c r="J75" i="59"/>
  <c r="K75" i="59"/>
  <c r="M75" i="59"/>
  <c r="N75" i="59"/>
  <c r="Q75" i="59"/>
  <c r="R75" i="59"/>
  <c r="T75" i="59"/>
  <c r="U75" i="59"/>
  <c r="V75" i="59"/>
  <c r="W75" i="59"/>
  <c r="X75" i="59"/>
  <c r="Y75" i="59"/>
  <c r="Z75" i="59"/>
  <c r="AB75" i="59"/>
  <c r="AC75" i="59"/>
  <c r="AD75" i="59"/>
  <c r="AE75" i="59"/>
  <c r="AF75" i="59"/>
  <c r="AG75" i="59"/>
  <c r="AH75" i="59"/>
  <c r="AI75" i="59"/>
  <c r="AJ75" i="59"/>
  <c r="AL75" i="59"/>
  <c r="AM75" i="59"/>
  <c r="AN75" i="59"/>
  <c r="AO75" i="59"/>
  <c r="AQ75" i="59"/>
  <c r="AR75" i="59"/>
  <c r="AS75" i="59"/>
  <c r="AT75" i="59"/>
  <c r="AV75" i="59"/>
  <c r="AX75" i="59"/>
  <c r="AZ75" i="59"/>
  <c r="A76" i="59"/>
  <c r="B76" i="59"/>
  <c r="D76" i="59"/>
  <c r="E76" i="59"/>
  <c r="F76" i="59"/>
  <c r="G76" i="59"/>
  <c r="H76" i="59"/>
  <c r="I76" i="59"/>
  <c r="J76" i="59"/>
  <c r="K76" i="59"/>
  <c r="M76" i="59"/>
  <c r="N76" i="59"/>
  <c r="Q76" i="59"/>
  <c r="R76" i="59"/>
  <c r="T76" i="59"/>
  <c r="U76" i="59"/>
  <c r="V76" i="59"/>
  <c r="W76" i="59"/>
  <c r="X76" i="59"/>
  <c r="Y76" i="59"/>
  <c r="Z76" i="59"/>
  <c r="AB76" i="59"/>
  <c r="AC76" i="59"/>
  <c r="AD76" i="59"/>
  <c r="AE76" i="59"/>
  <c r="AF76" i="59"/>
  <c r="AG76" i="59"/>
  <c r="AH76" i="59"/>
  <c r="AI76" i="59"/>
  <c r="AJ76" i="59"/>
  <c r="AL76" i="59"/>
  <c r="AM76" i="59"/>
  <c r="AN76" i="59"/>
  <c r="AO76" i="59"/>
  <c r="AQ76" i="59"/>
  <c r="AR76" i="59"/>
  <c r="AS76" i="59"/>
  <c r="AT76" i="59"/>
  <c r="AV76" i="59"/>
  <c r="AX76" i="59"/>
  <c r="AZ76" i="59"/>
  <c r="A77" i="59"/>
  <c r="B77" i="59"/>
  <c r="D77" i="59"/>
  <c r="E77" i="59"/>
  <c r="F77" i="59"/>
  <c r="G77" i="59"/>
  <c r="H77" i="59"/>
  <c r="I77" i="59"/>
  <c r="J77" i="59"/>
  <c r="K77" i="59"/>
  <c r="M77" i="59"/>
  <c r="N77" i="59"/>
  <c r="Q77" i="59"/>
  <c r="R77" i="59"/>
  <c r="T77" i="59"/>
  <c r="U77" i="59"/>
  <c r="V77" i="59"/>
  <c r="W77" i="59"/>
  <c r="X77" i="59"/>
  <c r="Y77" i="59"/>
  <c r="Z77" i="59"/>
  <c r="AB77" i="59"/>
  <c r="AC77" i="59"/>
  <c r="AD77" i="59"/>
  <c r="AE77" i="59"/>
  <c r="AF77" i="59"/>
  <c r="AG77" i="59"/>
  <c r="AH77" i="59"/>
  <c r="AI77" i="59"/>
  <c r="AJ77" i="59"/>
  <c r="AL77" i="59"/>
  <c r="AM77" i="59"/>
  <c r="AN77" i="59"/>
  <c r="AO77" i="59"/>
  <c r="AQ77" i="59"/>
  <c r="AR77" i="59"/>
  <c r="AS77" i="59"/>
  <c r="AT77" i="59"/>
  <c r="AV77" i="59"/>
  <c r="AX77" i="59"/>
  <c r="AZ77" i="59"/>
  <c r="A78" i="59"/>
  <c r="B78" i="59"/>
  <c r="D78" i="59"/>
  <c r="E78" i="59"/>
  <c r="F78" i="59"/>
  <c r="G78" i="59"/>
  <c r="H78" i="59"/>
  <c r="I78" i="59"/>
  <c r="J78" i="59"/>
  <c r="K78" i="59"/>
  <c r="M78" i="59"/>
  <c r="N78" i="59"/>
  <c r="Q78" i="59"/>
  <c r="R78" i="59"/>
  <c r="T78" i="59"/>
  <c r="U78" i="59"/>
  <c r="V78" i="59"/>
  <c r="W78" i="59"/>
  <c r="X78" i="59"/>
  <c r="Y78" i="59"/>
  <c r="Z78" i="59"/>
  <c r="AB78" i="59"/>
  <c r="AC78" i="59"/>
  <c r="AD78" i="59"/>
  <c r="AE78" i="59"/>
  <c r="AF78" i="59"/>
  <c r="AG78" i="59"/>
  <c r="AH78" i="59"/>
  <c r="AI78" i="59"/>
  <c r="AJ78" i="59"/>
  <c r="AL78" i="59"/>
  <c r="AM78" i="59"/>
  <c r="AN78" i="59"/>
  <c r="AO78" i="59"/>
  <c r="AQ78" i="59"/>
  <c r="AR78" i="59"/>
  <c r="AS78" i="59"/>
  <c r="AT78" i="59"/>
  <c r="AV78" i="59"/>
  <c r="AX78" i="59"/>
  <c r="AZ78" i="59"/>
  <c r="A79" i="59"/>
  <c r="B79" i="59"/>
  <c r="D79" i="59"/>
  <c r="E79" i="59"/>
  <c r="F79" i="59"/>
  <c r="G79" i="59"/>
  <c r="H79" i="59"/>
  <c r="I79" i="59"/>
  <c r="J79" i="59"/>
  <c r="K79" i="59"/>
  <c r="M79" i="59"/>
  <c r="N79" i="59"/>
  <c r="Q79" i="59"/>
  <c r="R79" i="59"/>
  <c r="T79" i="59"/>
  <c r="U79" i="59"/>
  <c r="V79" i="59"/>
  <c r="W79" i="59"/>
  <c r="X79" i="59"/>
  <c r="Y79" i="59"/>
  <c r="Z79" i="59"/>
  <c r="AB79" i="59"/>
  <c r="AC79" i="59"/>
  <c r="AD79" i="59"/>
  <c r="AE79" i="59"/>
  <c r="AF79" i="59"/>
  <c r="AG79" i="59"/>
  <c r="AH79" i="59"/>
  <c r="AI79" i="59"/>
  <c r="AJ79" i="59"/>
  <c r="AL79" i="59"/>
  <c r="AM79" i="59"/>
  <c r="AN79" i="59"/>
  <c r="AO79" i="59"/>
  <c r="AQ79" i="59"/>
  <c r="AR79" i="59"/>
  <c r="AS79" i="59"/>
  <c r="AT79" i="59"/>
  <c r="AV79" i="59"/>
  <c r="AX79" i="59"/>
  <c r="AZ79" i="59"/>
  <c r="A80" i="59"/>
  <c r="B80" i="59"/>
  <c r="D80" i="59"/>
  <c r="E80" i="59"/>
  <c r="F80" i="59"/>
  <c r="G80" i="59"/>
  <c r="H80" i="59"/>
  <c r="I80" i="59"/>
  <c r="J80" i="59"/>
  <c r="K80" i="59"/>
  <c r="M80" i="59"/>
  <c r="N80" i="59"/>
  <c r="Q80" i="59"/>
  <c r="R80" i="59"/>
  <c r="T80" i="59"/>
  <c r="U80" i="59"/>
  <c r="V80" i="59"/>
  <c r="W80" i="59"/>
  <c r="X80" i="59"/>
  <c r="Y80" i="59"/>
  <c r="Z80" i="59"/>
  <c r="AB80" i="59"/>
  <c r="AC80" i="59"/>
  <c r="AD80" i="59"/>
  <c r="AE80" i="59"/>
  <c r="AF80" i="59"/>
  <c r="AG80" i="59"/>
  <c r="AH80" i="59"/>
  <c r="AI80" i="59"/>
  <c r="AJ80" i="59"/>
  <c r="AL80" i="59"/>
  <c r="AM80" i="59"/>
  <c r="AN80" i="59"/>
  <c r="AO80" i="59"/>
  <c r="AQ80" i="59"/>
  <c r="AR80" i="59"/>
  <c r="AS80" i="59"/>
  <c r="AT80" i="59"/>
  <c r="AV80" i="59"/>
  <c r="AX80" i="59"/>
  <c r="AZ80" i="59"/>
  <c r="A81" i="59"/>
  <c r="B81" i="59"/>
  <c r="D81" i="59"/>
  <c r="E81" i="59"/>
  <c r="F81" i="59"/>
  <c r="G81" i="59"/>
  <c r="H81" i="59"/>
  <c r="I81" i="59"/>
  <c r="J81" i="59"/>
  <c r="K81" i="59"/>
  <c r="M81" i="59"/>
  <c r="N81" i="59"/>
  <c r="Q81" i="59"/>
  <c r="R81" i="59"/>
  <c r="T81" i="59"/>
  <c r="U81" i="59"/>
  <c r="V81" i="59"/>
  <c r="W81" i="59"/>
  <c r="X81" i="59"/>
  <c r="Y81" i="59"/>
  <c r="Z81" i="59"/>
  <c r="AB81" i="59"/>
  <c r="AC81" i="59"/>
  <c r="AD81" i="59"/>
  <c r="AE81" i="59"/>
  <c r="AF81" i="59"/>
  <c r="AG81" i="59"/>
  <c r="AH81" i="59"/>
  <c r="AI81" i="59"/>
  <c r="AJ81" i="59"/>
  <c r="AL81" i="59"/>
  <c r="AM81" i="59"/>
  <c r="AN81" i="59"/>
  <c r="AO81" i="59"/>
  <c r="AQ81" i="59"/>
  <c r="AR81" i="59"/>
  <c r="AS81" i="59"/>
  <c r="AT81" i="59"/>
  <c r="AV81" i="59"/>
  <c r="AX81" i="59"/>
  <c r="AZ81" i="59"/>
  <c r="A82" i="59"/>
  <c r="B82" i="59"/>
  <c r="D82" i="59"/>
  <c r="E82" i="59"/>
  <c r="F82" i="59"/>
  <c r="G82" i="59"/>
  <c r="H82" i="59"/>
  <c r="I82" i="59"/>
  <c r="J82" i="59"/>
  <c r="K82" i="59"/>
  <c r="M82" i="59"/>
  <c r="N82" i="59"/>
  <c r="Q82" i="59"/>
  <c r="R82" i="59"/>
  <c r="T82" i="59"/>
  <c r="U82" i="59"/>
  <c r="V82" i="59"/>
  <c r="W82" i="59"/>
  <c r="X82" i="59"/>
  <c r="Y82" i="59"/>
  <c r="Z82" i="59"/>
  <c r="AB82" i="59"/>
  <c r="AC82" i="59"/>
  <c r="AD82" i="59"/>
  <c r="AE82" i="59"/>
  <c r="AF82" i="59"/>
  <c r="AG82" i="59"/>
  <c r="AH82" i="59"/>
  <c r="AI82" i="59"/>
  <c r="AJ82" i="59"/>
  <c r="AL82" i="59"/>
  <c r="AM82" i="59"/>
  <c r="AN82" i="59"/>
  <c r="AO82" i="59"/>
  <c r="AQ82" i="59"/>
  <c r="AR82" i="59"/>
  <c r="AS82" i="59"/>
  <c r="AT82" i="59"/>
  <c r="AV82" i="59"/>
  <c r="AX82" i="59"/>
  <c r="AZ82" i="59"/>
  <c r="A83" i="59"/>
  <c r="B83" i="59"/>
  <c r="D83" i="59"/>
  <c r="E83" i="59"/>
  <c r="F83" i="59"/>
  <c r="G83" i="59"/>
  <c r="H83" i="59"/>
  <c r="I83" i="59"/>
  <c r="J83" i="59"/>
  <c r="K83" i="59"/>
  <c r="M83" i="59"/>
  <c r="N83" i="59"/>
  <c r="Q83" i="59"/>
  <c r="R83" i="59"/>
  <c r="T83" i="59"/>
  <c r="U83" i="59"/>
  <c r="V83" i="59"/>
  <c r="W83" i="59"/>
  <c r="X83" i="59"/>
  <c r="Y83" i="59"/>
  <c r="Z83" i="59"/>
  <c r="AB83" i="59"/>
  <c r="AC83" i="59"/>
  <c r="AD83" i="59"/>
  <c r="AE83" i="59"/>
  <c r="AF83" i="59"/>
  <c r="AG83" i="59"/>
  <c r="AH83" i="59"/>
  <c r="AI83" i="59"/>
  <c r="AJ83" i="59"/>
  <c r="AL83" i="59"/>
  <c r="AM83" i="59"/>
  <c r="AN83" i="59"/>
  <c r="AO83" i="59"/>
  <c r="AQ83" i="59"/>
  <c r="AR83" i="59"/>
  <c r="AS83" i="59"/>
  <c r="AT83" i="59"/>
  <c r="AV83" i="59"/>
  <c r="AX83" i="59"/>
  <c r="AZ83" i="59"/>
  <c r="A84" i="59"/>
  <c r="B84" i="59"/>
  <c r="D84" i="59"/>
  <c r="E84" i="59"/>
  <c r="F84" i="59"/>
  <c r="G84" i="59"/>
  <c r="H84" i="59"/>
  <c r="I84" i="59"/>
  <c r="J84" i="59"/>
  <c r="K84" i="59"/>
  <c r="M84" i="59"/>
  <c r="N84" i="59"/>
  <c r="Q84" i="59"/>
  <c r="R84" i="59"/>
  <c r="T84" i="59"/>
  <c r="U84" i="59"/>
  <c r="V84" i="59"/>
  <c r="W84" i="59"/>
  <c r="X84" i="59"/>
  <c r="Y84" i="59"/>
  <c r="Z84" i="59"/>
  <c r="AB84" i="59"/>
  <c r="AC84" i="59"/>
  <c r="AD84" i="59"/>
  <c r="AE84" i="59"/>
  <c r="AF84" i="59"/>
  <c r="AG84" i="59"/>
  <c r="AH84" i="59"/>
  <c r="AI84" i="59"/>
  <c r="AJ84" i="59"/>
  <c r="AL84" i="59"/>
  <c r="AM84" i="59"/>
  <c r="AN84" i="59"/>
  <c r="AO84" i="59"/>
  <c r="AQ84" i="59"/>
  <c r="AR84" i="59"/>
  <c r="AS84" i="59"/>
  <c r="AT84" i="59"/>
  <c r="AV84" i="59"/>
  <c r="AX84" i="59"/>
  <c r="AZ84" i="59"/>
  <c r="A85" i="59"/>
  <c r="B85" i="59"/>
  <c r="D85" i="59"/>
  <c r="E85" i="59"/>
  <c r="F85" i="59"/>
  <c r="G85" i="59"/>
  <c r="H85" i="59"/>
  <c r="I85" i="59"/>
  <c r="J85" i="59"/>
  <c r="K85" i="59"/>
  <c r="M85" i="59"/>
  <c r="N85" i="59"/>
  <c r="Q85" i="59"/>
  <c r="R85" i="59"/>
  <c r="T85" i="59"/>
  <c r="U85" i="59"/>
  <c r="V85" i="59"/>
  <c r="W85" i="59"/>
  <c r="X85" i="59"/>
  <c r="Y85" i="59"/>
  <c r="Z85" i="59"/>
  <c r="AB85" i="59"/>
  <c r="AC85" i="59"/>
  <c r="AD85" i="59"/>
  <c r="AE85" i="59"/>
  <c r="AF85" i="59"/>
  <c r="AG85" i="59"/>
  <c r="AH85" i="59"/>
  <c r="AI85" i="59"/>
  <c r="AJ85" i="59"/>
  <c r="AL85" i="59"/>
  <c r="AM85" i="59"/>
  <c r="AN85" i="59"/>
  <c r="AO85" i="59"/>
  <c r="AQ85" i="59"/>
  <c r="AR85" i="59"/>
  <c r="AS85" i="59"/>
  <c r="AT85" i="59"/>
  <c r="AV85" i="59"/>
  <c r="AX85" i="59"/>
  <c r="AZ85" i="59"/>
  <c r="A86" i="59"/>
  <c r="B86" i="59"/>
  <c r="D86" i="59"/>
  <c r="E86" i="59"/>
  <c r="F86" i="59"/>
  <c r="G86" i="59"/>
  <c r="H86" i="59"/>
  <c r="I86" i="59"/>
  <c r="J86" i="59"/>
  <c r="K86" i="59"/>
  <c r="M86" i="59"/>
  <c r="N86" i="59"/>
  <c r="Q86" i="59"/>
  <c r="R86" i="59"/>
  <c r="T86" i="59"/>
  <c r="U86" i="59"/>
  <c r="V86" i="59"/>
  <c r="W86" i="59"/>
  <c r="X86" i="59"/>
  <c r="Y86" i="59"/>
  <c r="Z86" i="59"/>
  <c r="AB86" i="59"/>
  <c r="AC86" i="59"/>
  <c r="AD86" i="59"/>
  <c r="AE86" i="59"/>
  <c r="AF86" i="59"/>
  <c r="AG86" i="59"/>
  <c r="AH86" i="59"/>
  <c r="AI86" i="59"/>
  <c r="AJ86" i="59"/>
  <c r="AL86" i="59"/>
  <c r="AM86" i="59"/>
  <c r="AN86" i="59"/>
  <c r="AO86" i="59"/>
  <c r="AQ86" i="59"/>
  <c r="AR86" i="59"/>
  <c r="AS86" i="59"/>
  <c r="AT86" i="59"/>
  <c r="AV86" i="59"/>
  <c r="AX86" i="59"/>
  <c r="AZ86" i="59"/>
  <c r="A87" i="59"/>
  <c r="B87" i="59"/>
  <c r="D87" i="59"/>
  <c r="E87" i="59"/>
  <c r="F87" i="59"/>
  <c r="G87" i="59"/>
  <c r="H87" i="59"/>
  <c r="I87" i="59"/>
  <c r="J87" i="59"/>
  <c r="K87" i="59"/>
  <c r="M87" i="59"/>
  <c r="N87" i="59"/>
  <c r="Q87" i="59"/>
  <c r="R87" i="59"/>
  <c r="T87" i="59"/>
  <c r="U87" i="59"/>
  <c r="V87" i="59"/>
  <c r="W87" i="59"/>
  <c r="X87" i="59"/>
  <c r="Y87" i="59"/>
  <c r="Z87" i="59"/>
  <c r="AB87" i="59"/>
  <c r="AC87" i="59"/>
  <c r="AD87" i="59"/>
  <c r="AE87" i="59"/>
  <c r="AF87" i="59"/>
  <c r="AG87" i="59"/>
  <c r="AH87" i="59"/>
  <c r="AI87" i="59"/>
  <c r="AJ87" i="59"/>
  <c r="AL87" i="59"/>
  <c r="AM87" i="59"/>
  <c r="AN87" i="59"/>
  <c r="AO87" i="59"/>
  <c r="AQ87" i="59"/>
  <c r="AR87" i="59"/>
  <c r="AS87" i="59"/>
  <c r="AT87" i="59"/>
  <c r="AV87" i="59"/>
  <c r="AX87" i="59"/>
  <c r="AZ87" i="59"/>
  <c r="A88" i="59"/>
  <c r="B88" i="59"/>
  <c r="D88" i="59"/>
  <c r="E88" i="59"/>
  <c r="F88" i="59"/>
  <c r="G88" i="59"/>
  <c r="H88" i="59"/>
  <c r="I88" i="59"/>
  <c r="J88" i="59"/>
  <c r="K88" i="59"/>
  <c r="M88" i="59"/>
  <c r="N88" i="59"/>
  <c r="Q88" i="59"/>
  <c r="R88" i="59"/>
  <c r="T88" i="59"/>
  <c r="U88" i="59"/>
  <c r="V88" i="59"/>
  <c r="W88" i="59"/>
  <c r="X88" i="59"/>
  <c r="Y88" i="59"/>
  <c r="Z88" i="59"/>
  <c r="AB88" i="59"/>
  <c r="AC88" i="59"/>
  <c r="AD88" i="59"/>
  <c r="AE88" i="59"/>
  <c r="AF88" i="59"/>
  <c r="AG88" i="59"/>
  <c r="AH88" i="59"/>
  <c r="AI88" i="59"/>
  <c r="AJ88" i="59"/>
  <c r="AL88" i="59"/>
  <c r="AM88" i="59"/>
  <c r="AN88" i="59"/>
  <c r="AO88" i="59"/>
  <c r="AQ88" i="59"/>
  <c r="AR88" i="59"/>
  <c r="AS88" i="59"/>
  <c r="AT88" i="59"/>
  <c r="AV88" i="59"/>
  <c r="AX88" i="59"/>
  <c r="AZ88" i="59"/>
  <c r="A89" i="59"/>
  <c r="B89" i="59"/>
  <c r="D89" i="59"/>
  <c r="E89" i="59"/>
  <c r="F89" i="59"/>
  <c r="G89" i="59"/>
  <c r="H89" i="59"/>
  <c r="I89" i="59"/>
  <c r="J89" i="59"/>
  <c r="K89" i="59"/>
  <c r="M89" i="59"/>
  <c r="N89" i="59"/>
  <c r="Q89" i="59"/>
  <c r="R89" i="59"/>
  <c r="T89" i="59"/>
  <c r="U89" i="59"/>
  <c r="V89" i="59"/>
  <c r="W89" i="59"/>
  <c r="X89" i="59"/>
  <c r="Y89" i="59"/>
  <c r="Z89" i="59"/>
  <c r="AB89" i="59"/>
  <c r="AC89" i="59"/>
  <c r="AD89" i="59"/>
  <c r="AE89" i="59"/>
  <c r="AF89" i="59"/>
  <c r="AG89" i="59"/>
  <c r="AH89" i="59"/>
  <c r="AI89" i="59"/>
  <c r="AJ89" i="59"/>
  <c r="AL89" i="59"/>
  <c r="AM89" i="59"/>
  <c r="AN89" i="59"/>
  <c r="AO89" i="59"/>
  <c r="AQ89" i="59"/>
  <c r="AR89" i="59"/>
  <c r="AS89" i="59"/>
  <c r="AT89" i="59"/>
  <c r="AV89" i="59"/>
  <c r="AX89" i="59"/>
  <c r="AZ89" i="59"/>
  <c r="A90" i="59"/>
  <c r="B90" i="59"/>
  <c r="D90" i="59"/>
  <c r="E90" i="59"/>
  <c r="F90" i="59"/>
  <c r="G90" i="59"/>
  <c r="H90" i="59"/>
  <c r="I90" i="59"/>
  <c r="J90" i="59"/>
  <c r="K90" i="59"/>
  <c r="M90" i="59"/>
  <c r="N90" i="59"/>
  <c r="Q90" i="59"/>
  <c r="R90" i="59"/>
  <c r="T90" i="59"/>
  <c r="U90" i="59"/>
  <c r="V90" i="59"/>
  <c r="W90" i="59"/>
  <c r="X90" i="59"/>
  <c r="Y90" i="59"/>
  <c r="Z90" i="59"/>
  <c r="AB90" i="59"/>
  <c r="AC90" i="59"/>
  <c r="AD90" i="59"/>
  <c r="AE90" i="59"/>
  <c r="AF90" i="59"/>
  <c r="AG90" i="59"/>
  <c r="AH90" i="59"/>
  <c r="AI90" i="59"/>
  <c r="AJ90" i="59"/>
  <c r="AL90" i="59"/>
  <c r="AM90" i="59"/>
  <c r="AN90" i="59"/>
  <c r="AO90" i="59"/>
  <c r="AQ90" i="59"/>
  <c r="AR90" i="59"/>
  <c r="AS90" i="59"/>
  <c r="AT90" i="59"/>
  <c r="AV90" i="59"/>
  <c r="AX90" i="59"/>
  <c r="AZ90" i="59"/>
  <c r="A91" i="59"/>
  <c r="B91" i="59"/>
  <c r="D91" i="59"/>
  <c r="E91" i="59"/>
  <c r="F91" i="59"/>
  <c r="G91" i="59"/>
  <c r="H91" i="59"/>
  <c r="I91" i="59"/>
  <c r="J91" i="59"/>
  <c r="K91" i="59"/>
  <c r="M91" i="59"/>
  <c r="N91" i="59"/>
  <c r="Q91" i="59"/>
  <c r="R91" i="59"/>
  <c r="T91" i="59"/>
  <c r="U91" i="59"/>
  <c r="V91" i="59"/>
  <c r="W91" i="59"/>
  <c r="X91" i="59"/>
  <c r="Y91" i="59"/>
  <c r="Z91" i="59"/>
  <c r="AB91" i="59"/>
  <c r="AC91" i="59"/>
  <c r="AD91" i="59"/>
  <c r="AE91" i="59"/>
  <c r="AF91" i="59"/>
  <c r="AG91" i="59"/>
  <c r="AH91" i="59"/>
  <c r="AI91" i="59"/>
  <c r="AJ91" i="59"/>
  <c r="AL91" i="59"/>
  <c r="AM91" i="59"/>
  <c r="AN91" i="59"/>
  <c r="AO91" i="59"/>
  <c r="AQ91" i="59"/>
  <c r="AR91" i="59"/>
  <c r="AS91" i="59"/>
  <c r="AT91" i="59"/>
  <c r="AV91" i="59"/>
  <c r="AX91" i="59"/>
  <c r="AZ91" i="59"/>
  <c r="A92" i="59"/>
  <c r="B92" i="59"/>
  <c r="D92" i="59"/>
  <c r="E92" i="59"/>
  <c r="F92" i="59"/>
  <c r="G92" i="59"/>
  <c r="H92" i="59"/>
  <c r="I92" i="59"/>
  <c r="J92" i="59"/>
  <c r="K92" i="59"/>
  <c r="M92" i="59"/>
  <c r="N92" i="59"/>
  <c r="Q92" i="59"/>
  <c r="R92" i="59"/>
  <c r="T92" i="59"/>
  <c r="U92" i="59"/>
  <c r="V92" i="59"/>
  <c r="W92" i="59"/>
  <c r="X92" i="59"/>
  <c r="Y92" i="59"/>
  <c r="Z92" i="59"/>
  <c r="AB92" i="59"/>
  <c r="AC92" i="59"/>
  <c r="AD92" i="59"/>
  <c r="AE92" i="59"/>
  <c r="AF92" i="59"/>
  <c r="AG92" i="59"/>
  <c r="AH92" i="59"/>
  <c r="AI92" i="59"/>
  <c r="AJ92" i="59"/>
  <c r="AL92" i="59"/>
  <c r="AM92" i="59"/>
  <c r="AN92" i="59"/>
  <c r="AO92" i="59"/>
  <c r="AQ92" i="59"/>
  <c r="AR92" i="59"/>
  <c r="AS92" i="59"/>
  <c r="AT92" i="59"/>
  <c r="AV92" i="59"/>
  <c r="AX92" i="59"/>
  <c r="AZ92" i="59"/>
  <c r="A93" i="59"/>
  <c r="B93" i="59"/>
  <c r="D93" i="59"/>
  <c r="E93" i="59"/>
  <c r="F93" i="59"/>
  <c r="G93" i="59"/>
  <c r="H93" i="59"/>
  <c r="I93" i="59"/>
  <c r="J93" i="59"/>
  <c r="K93" i="59"/>
  <c r="M93" i="59"/>
  <c r="N93" i="59"/>
  <c r="Q93" i="59"/>
  <c r="R93" i="59"/>
  <c r="T93" i="59"/>
  <c r="U93" i="59"/>
  <c r="V93" i="59"/>
  <c r="W93" i="59"/>
  <c r="X93" i="59"/>
  <c r="Y93" i="59"/>
  <c r="Z93" i="59"/>
  <c r="AB93" i="59"/>
  <c r="AC93" i="59"/>
  <c r="AD93" i="59"/>
  <c r="AE93" i="59"/>
  <c r="AF93" i="59"/>
  <c r="AG93" i="59"/>
  <c r="AH93" i="59"/>
  <c r="AI93" i="59"/>
  <c r="AJ93" i="59"/>
  <c r="AL93" i="59"/>
  <c r="AM93" i="59"/>
  <c r="AN93" i="59"/>
  <c r="AO93" i="59"/>
  <c r="AQ93" i="59"/>
  <c r="AR93" i="59"/>
  <c r="AS93" i="59"/>
  <c r="AT93" i="59"/>
  <c r="AV93" i="59"/>
  <c r="AX93" i="59"/>
  <c r="AZ93" i="59"/>
  <c r="A94" i="59"/>
  <c r="B94" i="59"/>
  <c r="D94" i="59"/>
  <c r="E94" i="59"/>
  <c r="F94" i="59"/>
  <c r="G94" i="59"/>
  <c r="H94" i="59"/>
  <c r="I94" i="59"/>
  <c r="J94" i="59"/>
  <c r="K94" i="59"/>
  <c r="M94" i="59"/>
  <c r="N94" i="59"/>
  <c r="Q94" i="59"/>
  <c r="R94" i="59"/>
  <c r="T94" i="59"/>
  <c r="U94" i="59"/>
  <c r="V94" i="59"/>
  <c r="W94" i="59"/>
  <c r="X94" i="59"/>
  <c r="Y94" i="59"/>
  <c r="Z94" i="59"/>
  <c r="AB94" i="59"/>
  <c r="AC94" i="59"/>
  <c r="AD94" i="59"/>
  <c r="AE94" i="59"/>
  <c r="AF94" i="59"/>
  <c r="AG94" i="59"/>
  <c r="AH94" i="59"/>
  <c r="AI94" i="59"/>
  <c r="AJ94" i="59"/>
  <c r="AL94" i="59"/>
  <c r="AM94" i="59"/>
  <c r="AN94" i="59"/>
  <c r="AO94" i="59"/>
  <c r="AQ94" i="59"/>
  <c r="AR94" i="59"/>
  <c r="AS94" i="59"/>
  <c r="AT94" i="59"/>
  <c r="AV94" i="59"/>
  <c r="AX94" i="59"/>
  <c r="AZ94" i="59"/>
  <c r="A95" i="59"/>
  <c r="B95" i="59"/>
  <c r="D95" i="59"/>
  <c r="E95" i="59"/>
  <c r="F95" i="59"/>
  <c r="G95" i="59"/>
  <c r="H95" i="59"/>
  <c r="I95" i="59"/>
  <c r="J95" i="59"/>
  <c r="K95" i="59"/>
  <c r="M95" i="59"/>
  <c r="N95" i="59"/>
  <c r="Q95" i="59"/>
  <c r="R95" i="59"/>
  <c r="T95" i="59"/>
  <c r="U95" i="59"/>
  <c r="V95" i="59"/>
  <c r="W95" i="59"/>
  <c r="X95" i="59"/>
  <c r="Y95" i="59"/>
  <c r="Z95" i="59"/>
  <c r="AB95" i="59"/>
  <c r="AC95" i="59"/>
  <c r="AD95" i="59"/>
  <c r="AE95" i="59"/>
  <c r="AF95" i="59"/>
  <c r="AG95" i="59"/>
  <c r="AH95" i="59"/>
  <c r="AI95" i="59"/>
  <c r="AJ95" i="59"/>
  <c r="AL95" i="59"/>
  <c r="AM95" i="59"/>
  <c r="AN95" i="59"/>
  <c r="AO95" i="59"/>
  <c r="AQ95" i="59"/>
  <c r="AR95" i="59"/>
  <c r="AS95" i="59"/>
  <c r="AT95" i="59"/>
  <c r="AV95" i="59"/>
  <c r="AX95" i="59"/>
  <c r="AZ95" i="59"/>
  <c r="A96" i="59"/>
  <c r="B96" i="59"/>
  <c r="D96" i="59"/>
  <c r="E96" i="59"/>
  <c r="F96" i="59"/>
  <c r="G96" i="59"/>
  <c r="H96" i="59"/>
  <c r="I96" i="59"/>
  <c r="J96" i="59"/>
  <c r="K96" i="59"/>
  <c r="M96" i="59"/>
  <c r="N96" i="59"/>
  <c r="Q96" i="59"/>
  <c r="R96" i="59"/>
  <c r="T96" i="59"/>
  <c r="U96" i="59"/>
  <c r="V96" i="59"/>
  <c r="W96" i="59"/>
  <c r="X96" i="59"/>
  <c r="Y96" i="59"/>
  <c r="Z96" i="59"/>
  <c r="AB96" i="59"/>
  <c r="AC96" i="59"/>
  <c r="AD96" i="59"/>
  <c r="AE96" i="59"/>
  <c r="AF96" i="59"/>
  <c r="AG96" i="59"/>
  <c r="AH96" i="59"/>
  <c r="AI96" i="59"/>
  <c r="AJ96" i="59"/>
  <c r="AL96" i="59"/>
  <c r="AM96" i="59"/>
  <c r="AN96" i="59"/>
  <c r="AO96" i="59"/>
  <c r="AQ96" i="59"/>
  <c r="AR96" i="59"/>
  <c r="AS96" i="59"/>
  <c r="AT96" i="59"/>
  <c r="AV96" i="59"/>
  <c r="AX96" i="59"/>
  <c r="AZ96" i="59"/>
  <c r="A97" i="59"/>
  <c r="B97" i="59"/>
  <c r="D97" i="59"/>
  <c r="E97" i="59"/>
  <c r="F97" i="59"/>
  <c r="G97" i="59"/>
  <c r="H97" i="59"/>
  <c r="I97" i="59"/>
  <c r="J97" i="59"/>
  <c r="K97" i="59"/>
  <c r="M97" i="59"/>
  <c r="N97" i="59"/>
  <c r="Q97" i="59"/>
  <c r="R97" i="59"/>
  <c r="T97" i="59"/>
  <c r="U97" i="59"/>
  <c r="V97" i="59"/>
  <c r="W97" i="59"/>
  <c r="X97" i="59"/>
  <c r="Y97" i="59"/>
  <c r="Z97" i="59"/>
  <c r="AB97" i="59"/>
  <c r="AC97" i="59"/>
  <c r="AD97" i="59"/>
  <c r="AE97" i="59"/>
  <c r="AF97" i="59"/>
  <c r="AG97" i="59"/>
  <c r="AH97" i="59"/>
  <c r="AI97" i="59"/>
  <c r="AJ97" i="59"/>
  <c r="AL97" i="59"/>
  <c r="AM97" i="59"/>
  <c r="AN97" i="59"/>
  <c r="AO97" i="59"/>
  <c r="AQ97" i="59"/>
  <c r="AR97" i="59"/>
  <c r="AS97" i="59"/>
  <c r="AT97" i="59"/>
  <c r="AV97" i="59"/>
  <c r="AX97" i="59"/>
  <c r="AZ97" i="59"/>
  <c r="A98" i="59"/>
  <c r="B98" i="59"/>
  <c r="D98" i="59"/>
  <c r="E98" i="59"/>
  <c r="F98" i="59"/>
  <c r="G98" i="59"/>
  <c r="H98" i="59"/>
  <c r="I98" i="59"/>
  <c r="J98" i="59"/>
  <c r="K98" i="59"/>
  <c r="M98" i="59"/>
  <c r="N98" i="59"/>
  <c r="Q98" i="59"/>
  <c r="R98" i="59"/>
  <c r="T98" i="59"/>
  <c r="U98" i="59"/>
  <c r="V98" i="59"/>
  <c r="W98" i="59"/>
  <c r="X98" i="59"/>
  <c r="Y98" i="59"/>
  <c r="Z98" i="59"/>
  <c r="AB98" i="59"/>
  <c r="AC98" i="59"/>
  <c r="AD98" i="59"/>
  <c r="AE98" i="59"/>
  <c r="AF98" i="59"/>
  <c r="AG98" i="59"/>
  <c r="AH98" i="59"/>
  <c r="AI98" i="59"/>
  <c r="AJ98" i="59"/>
  <c r="AL98" i="59"/>
  <c r="AM98" i="59"/>
  <c r="AN98" i="59"/>
  <c r="AO98" i="59"/>
  <c r="AQ98" i="59"/>
  <c r="AR98" i="59"/>
  <c r="AS98" i="59"/>
  <c r="AT98" i="59"/>
  <c r="AV98" i="59"/>
  <c r="AX98" i="59"/>
  <c r="AZ98" i="59"/>
  <c r="A99" i="59"/>
  <c r="B99" i="59"/>
  <c r="D99" i="59"/>
  <c r="E99" i="59"/>
  <c r="F99" i="59"/>
  <c r="G99" i="59"/>
  <c r="H99" i="59"/>
  <c r="I99" i="59"/>
  <c r="J99" i="59"/>
  <c r="K99" i="59"/>
  <c r="M99" i="59"/>
  <c r="N99" i="59"/>
  <c r="Q99" i="59"/>
  <c r="R99" i="59"/>
  <c r="T99" i="59"/>
  <c r="U99" i="59"/>
  <c r="V99" i="59"/>
  <c r="W99" i="59"/>
  <c r="X99" i="59"/>
  <c r="Y99" i="59"/>
  <c r="Z99" i="59"/>
  <c r="AB99" i="59"/>
  <c r="AC99" i="59"/>
  <c r="AD99" i="59"/>
  <c r="AE99" i="59"/>
  <c r="AF99" i="59"/>
  <c r="AG99" i="59"/>
  <c r="AH99" i="59"/>
  <c r="AI99" i="59"/>
  <c r="AJ99" i="59"/>
  <c r="AL99" i="59"/>
  <c r="AM99" i="59"/>
  <c r="AN99" i="59"/>
  <c r="AO99" i="59"/>
  <c r="AQ99" i="59"/>
  <c r="AR99" i="59"/>
  <c r="AS99" i="59"/>
  <c r="AT99" i="59"/>
  <c r="AV99" i="59"/>
  <c r="AX99" i="59"/>
  <c r="AZ99" i="59"/>
  <c r="A100" i="59"/>
  <c r="B100" i="59"/>
  <c r="D100" i="59"/>
  <c r="E100" i="59"/>
  <c r="F100" i="59"/>
  <c r="G100" i="59"/>
  <c r="H100" i="59"/>
  <c r="I100" i="59"/>
  <c r="J100" i="59"/>
  <c r="K100" i="59"/>
  <c r="M100" i="59"/>
  <c r="N100" i="59"/>
  <c r="Q100" i="59"/>
  <c r="R100" i="59"/>
  <c r="T100" i="59"/>
  <c r="U100" i="59"/>
  <c r="V100" i="59"/>
  <c r="W100" i="59"/>
  <c r="X100" i="59"/>
  <c r="Y100" i="59"/>
  <c r="Z100" i="59"/>
  <c r="AB100" i="59"/>
  <c r="AC100" i="59"/>
  <c r="AD100" i="59"/>
  <c r="AE100" i="59"/>
  <c r="AF100" i="59"/>
  <c r="AG100" i="59"/>
  <c r="AH100" i="59"/>
  <c r="AI100" i="59"/>
  <c r="AJ100" i="59"/>
  <c r="AL100" i="59"/>
  <c r="AM100" i="59"/>
  <c r="AN100" i="59"/>
  <c r="AO100" i="59"/>
  <c r="AQ100" i="59"/>
  <c r="AR100" i="59"/>
  <c r="AS100" i="59"/>
  <c r="AT100" i="59"/>
  <c r="AV100" i="59"/>
  <c r="AX100" i="59"/>
  <c r="AZ100" i="59"/>
  <c r="A101" i="59"/>
  <c r="B101" i="59"/>
  <c r="D101" i="59"/>
  <c r="E101" i="59"/>
  <c r="F101" i="59"/>
  <c r="G101" i="59"/>
  <c r="H101" i="59"/>
  <c r="I101" i="59"/>
  <c r="J101" i="59"/>
  <c r="K101" i="59"/>
  <c r="M101" i="59"/>
  <c r="N101" i="59"/>
  <c r="Q101" i="59"/>
  <c r="R101" i="59"/>
  <c r="T101" i="59"/>
  <c r="U101" i="59"/>
  <c r="V101" i="59"/>
  <c r="W101" i="59"/>
  <c r="X101" i="59"/>
  <c r="Y101" i="59"/>
  <c r="Z101" i="59"/>
  <c r="AB101" i="59"/>
  <c r="AC101" i="59"/>
  <c r="AD101" i="59"/>
  <c r="AE101" i="59"/>
  <c r="AF101" i="59"/>
  <c r="AG101" i="59"/>
  <c r="AH101" i="59"/>
  <c r="AI101" i="59"/>
  <c r="AJ101" i="59"/>
  <c r="AL101" i="59"/>
  <c r="AM101" i="59"/>
  <c r="AN101" i="59"/>
  <c r="AO101" i="59"/>
  <c r="AQ101" i="59"/>
  <c r="AR101" i="59"/>
  <c r="AS101" i="59"/>
  <c r="AT101" i="59"/>
  <c r="AV101" i="59"/>
  <c r="AX101" i="59"/>
  <c r="AZ101" i="59"/>
  <c r="A102" i="59"/>
  <c r="B102" i="59"/>
  <c r="D102" i="59"/>
  <c r="E102" i="59"/>
  <c r="F102" i="59"/>
  <c r="G102" i="59"/>
  <c r="H102" i="59"/>
  <c r="I102" i="59"/>
  <c r="J102" i="59"/>
  <c r="K102" i="59"/>
  <c r="M102" i="59"/>
  <c r="N102" i="59"/>
  <c r="Q102" i="59"/>
  <c r="R102" i="59"/>
  <c r="T102" i="59"/>
  <c r="U102" i="59"/>
  <c r="V102" i="59"/>
  <c r="W102" i="59"/>
  <c r="X102" i="59"/>
  <c r="Y102" i="59"/>
  <c r="Z102" i="59"/>
  <c r="AB102" i="59"/>
  <c r="AC102" i="59"/>
  <c r="AD102" i="59"/>
  <c r="AE102" i="59"/>
  <c r="AF102" i="59"/>
  <c r="AG102" i="59"/>
  <c r="AH102" i="59"/>
  <c r="AI102" i="59"/>
  <c r="AJ102" i="59"/>
  <c r="AL102" i="59"/>
  <c r="AM102" i="59"/>
  <c r="AN102" i="59"/>
  <c r="AO102" i="59"/>
  <c r="AQ102" i="59"/>
  <c r="AR102" i="59"/>
  <c r="AS102" i="59"/>
  <c r="AT102" i="59"/>
  <c r="AV102" i="59"/>
  <c r="AX102" i="59"/>
  <c r="AZ102" i="59"/>
  <c r="A103" i="59"/>
  <c r="B103" i="59"/>
  <c r="D103" i="59"/>
  <c r="E103" i="59"/>
  <c r="F103" i="59"/>
  <c r="G103" i="59"/>
  <c r="H103" i="59"/>
  <c r="I103" i="59"/>
  <c r="J103" i="59"/>
  <c r="K103" i="59"/>
  <c r="M103" i="59"/>
  <c r="N103" i="59"/>
  <c r="Q103" i="59"/>
  <c r="R103" i="59"/>
  <c r="T103" i="59"/>
  <c r="U103" i="59"/>
  <c r="V103" i="59"/>
  <c r="W103" i="59"/>
  <c r="X103" i="59"/>
  <c r="Y103" i="59"/>
  <c r="Z103" i="59"/>
  <c r="AB103" i="59"/>
  <c r="AC103" i="59"/>
  <c r="AD103" i="59"/>
  <c r="AE103" i="59"/>
  <c r="AF103" i="59"/>
  <c r="AG103" i="59"/>
  <c r="AH103" i="59"/>
  <c r="AI103" i="59"/>
  <c r="AJ103" i="59"/>
  <c r="AL103" i="59"/>
  <c r="AM103" i="59"/>
  <c r="AN103" i="59"/>
  <c r="AO103" i="59"/>
  <c r="AQ103" i="59"/>
  <c r="AR103" i="59"/>
  <c r="AS103" i="59"/>
  <c r="AT103" i="59"/>
  <c r="AV103" i="59"/>
  <c r="AX103" i="59"/>
  <c r="AZ103" i="59"/>
  <c r="A104" i="59"/>
  <c r="B104" i="59"/>
  <c r="D104" i="59"/>
  <c r="E104" i="59"/>
  <c r="F104" i="59"/>
  <c r="G104" i="59"/>
  <c r="H104" i="59"/>
  <c r="I104" i="59"/>
  <c r="J104" i="59"/>
  <c r="K104" i="59"/>
  <c r="M104" i="59"/>
  <c r="N104" i="59"/>
  <c r="Q104" i="59"/>
  <c r="R104" i="59"/>
  <c r="T104" i="59"/>
  <c r="U104" i="59"/>
  <c r="V104" i="59"/>
  <c r="W104" i="59"/>
  <c r="X104" i="59"/>
  <c r="Y104" i="59"/>
  <c r="Z104" i="59"/>
  <c r="AB104" i="59"/>
  <c r="AC104" i="59"/>
  <c r="AD104" i="59"/>
  <c r="AE104" i="59"/>
  <c r="AF104" i="59"/>
  <c r="AG104" i="59"/>
  <c r="AH104" i="59"/>
  <c r="AI104" i="59"/>
  <c r="AJ104" i="59"/>
  <c r="AL104" i="59"/>
  <c r="AM104" i="59"/>
  <c r="AN104" i="59"/>
  <c r="AO104" i="59"/>
  <c r="AQ104" i="59"/>
  <c r="AR104" i="59"/>
  <c r="AS104" i="59"/>
  <c r="AT104" i="59"/>
  <c r="AV104" i="59"/>
  <c r="AX104" i="59"/>
  <c r="AZ104" i="59"/>
  <c r="A105" i="59"/>
  <c r="B105" i="59"/>
  <c r="D105" i="59"/>
  <c r="E105" i="59"/>
  <c r="F105" i="59"/>
  <c r="G105" i="59"/>
  <c r="H105" i="59"/>
  <c r="I105" i="59"/>
  <c r="J105" i="59"/>
  <c r="K105" i="59"/>
  <c r="M105" i="59"/>
  <c r="N105" i="59"/>
  <c r="Q105" i="59"/>
  <c r="R105" i="59"/>
  <c r="T105" i="59"/>
  <c r="U105" i="59"/>
  <c r="V105" i="59"/>
  <c r="W105" i="59"/>
  <c r="X105" i="59"/>
  <c r="Y105" i="59"/>
  <c r="Z105" i="59"/>
  <c r="AB105" i="59"/>
  <c r="AC105" i="59"/>
  <c r="AD105" i="59"/>
  <c r="AE105" i="59"/>
  <c r="AF105" i="59"/>
  <c r="AG105" i="59"/>
  <c r="AH105" i="59"/>
  <c r="AI105" i="59"/>
  <c r="AJ105" i="59"/>
  <c r="AL105" i="59"/>
  <c r="AM105" i="59"/>
  <c r="AN105" i="59"/>
  <c r="AO105" i="59"/>
  <c r="AQ105" i="59"/>
  <c r="AR105" i="59"/>
  <c r="AS105" i="59"/>
  <c r="AT105" i="59"/>
  <c r="AV105" i="59"/>
  <c r="AX105" i="59"/>
  <c r="AZ105" i="59"/>
  <c r="A106" i="59"/>
  <c r="B106" i="59"/>
  <c r="D106" i="59"/>
  <c r="E106" i="59"/>
  <c r="F106" i="59"/>
  <c r="G106" i="59"/>
  <c r="H106" i="59"/>
  <c r="I106" i="59"/>
  <c r="J106" i="59"/>
  <c r="K106" i="59"/>
  <c r="M106" i="59"/>
  <c r="N106" i="59"/>
  <c r="Q106" i="59"/>
  <c r="R106" i="59"/>
  <c r="T106" i="59"/>
  <c r="U106" i="59"/>
  <c r="V106" i="59"/>
  <c r="W106" i="59"/>
  <c r="X106" i="59"/>
  <c r="Y106" i="59"/>
  <c r="Z106" i="59"/>
  <c r="AB106" i="59"/>
  <c r="AC106" i="59"/>
  <c r="AD106" i="59"/>
  <c r="AE106" i="59"/>
  <c r="AF106" i="59"/>
  <c r="AG106" i="59"/>
  <c r="AH106" i="59"/>
  <c r="AI106" i="59"/>
  <c r="AJ106" i="59"/>
  <c r="AL106" i="59"/>
  <c r="AM106" i="59"/>
  <c r="AN106" i="59"/>
  <c r="AO106" i="59"/>
  <c r="AQ106" i="59"/>
  <c r="AR106" i="59"/>
  <c r="AS106" i="59"/>
  <c r="AT106" i="59"/>
  <c r="AV106" i="59"/>
  <c r="AX106" i="59"/>
  <c r="AZ106" i="59"/>
  <c r="A107" i="59"/>
  <c r="B107" i="59"/>
  <c r="D107" i="59"/>
  <c r="E107" i="59"/>
  <c r="F107" i="59"/>
  <c r="G107" i="59"/>
  <c r="H107" i="59"/>
  <c r="I107" i="59"/>
  <c r="J107" i="59"/>
  <c r="K107" i="59"/>
  <c r="M107" i="59"/>
  <c r="N107" i="59"/>
  <c r="Q107" i="59"/>
  <c r="R107" i="59"/>
  <c r="T107" i="59"/>
  <c r="U107" i="59"/>
  <c r="V107" i="59"/>
  <c r="W107" i="59"/>
  <c r="X107" i="59"/>
  <c r="Y107" i="59"/>
  <c r="Z107" i="59"/>
  <c r="AB107" i="59"/>
  <c r="AC107" i="59"/>
  <c r="AD107" i="59"/>
  <c r="AE107" i="59"/>
  <c r="AF107" i="59"/>
  <c r="AG107" i="59"/>
  <c r="AH107" i="59"/>
  <c r="AI107" i="59"/>
  <c r="AJ107" i="59"/>
  <c r="AL107" i="59"/>
  <c r="AM107" i="59"/>
  <c r="AN107" i="59"/>
  <c r="AO107" i="59"/>
  <c r="AQ107" i="59"/>
  <c r="AR107" i="59"/>
  <c r="AS107" i="59"/>
  <c r="AT107" i="59"/>
  <c r="AV107" i="59"/>
  <c r="AX107" i="59"/>
  <c r="AZ107" i="59"/>
  <c r="A108" i="59"/>
  <c r="B108" i="59"/>
  <c r="D108" i="59"/>
  <c r="E108" i="59"/>
  <c r="F108" i="59"/>
  <c r="G108" i="59"/>
  <c r="H108" i="59"/>
  <c r="I108" i="59"/>
  <c r="J108" i="59"/>
  <c r="K108" i="59"/>
  <c r="M108" i="59"/>
  <c r="N108" i="59"/>
  <c r="Q108" i="59"/>
  <c r="R108" i="59"/>
  <c r="T108" i="59"/>
  <c r="U108" i="59"/>
  <c r="V108" i="59"/>
  <c r="W108" i="59"/>
  <c r="X108" i="59"/>
  <c r="Y108" i="59"/>
  <c r="Z108" i="59"/>
  <c r="AB108" i="59"/>
  <c r="AC108" i="59"/>
  <c r="AD108" i="59"/>
  <c r="AE108" i="59"/>
  <c r="AF108" i="59"/>
  <c r="AG108" i="59"/>
  <c r="AH108" i="59"/>
  <c r="AI108" i="59"/>
  <c r="AJ108" i="59"/>
  <c r="AL108" i="59"/>
  <c r="AM108" i="59"/>
  <c r="AN108" i="59"/>
  <c r="AO108" i="59"/>
  <c r="AQ108" i="59"/>
  <c r="AR108" i="59"/>
  <c r="AS108" i="59"/>
  <c r="AT108" i="59"/>
  <c r="AV108" i="59"/>
  <c r="AX108" i="59"/>
  <c r="AZ108" i="59"/>
  <c r="A109" i="59"/>
  <c r="B109" i="59"/>
  <c r="D109" i="59"/>
  <c r="E109" i="59"/>
  <c r="F109" i="59"/>
  <c r="G109" i="59"/>
  <c r="H109" i="59"/>
  <c r="I109" i="59"/>
  <c r="J109" i="59"/>
  <c r="K109" i="59"/>
  <c r="M109" i="59"/>
  <c r="N109" i="59"/>
  <c r="Q109" i="59"/>
  <c r="R109" i="59"/>
  <c r="T109" i="59"/>
  <c r="U109" i="59"/>
  <c r="V109" i="59"/>
  <c r="W109" i="59"/>
  <c r="X109" i="59"/>
  <c r="Y109" i="59"/>
  <c r="Z109" i="59"/>
  <c r="AB109" i="59"/>
  <c r="AC109" i="59"/>
  <c r="AD109" i="59"/>
  <c r="AE109" i="59"/>
  <c r="AF109" i="59"/>
  <c r="AG109" i="59"/>
  <c r="AH109" i="59"/>
  <c r="AI109" i="59"/>
  <c r="AJ109" i="59"/>
  <c r="AL109" i="59"/>
  <c r="AM109" i="59"/>
  <c r="AN109" i="59"/>
  <c r="AO109" i="59"/>
  <c r="AQ109" i="59"/>
  <c r="AR109" i="59"/>
  <c r="AS109" i="59"/>
  <c r="AT109" i="59"/>
  <c r="AV109" i="59"/>
  <c r="AX109" i="59"/>
  <c r="AZ109" i="59"/>
  <c r="A110" i="59"/>
  <c r="B110" i="59"/>
  <c r="D110" i="59"/>
  <c r="E110" i="59"/>
  <c r="F110" i="59"/>
  <c r="G110" i="59"/>
  <c r="H110" i="59"/>
  <c r="I110" i="59"/>
  <c r="J110" i="59"/>
  <c r="K110" i="59"/>
  <c r="M110" i="59"/>
  <c r="N110" i="59"/>
  <c r="Q110" i="59"/>
  <c r="R110" i="59"/>
  <c r="T110" i="59"/>
  <c r="U110" i="59"/>
  <c r="V110" i="59"/>
  <c r="W110" i="59"/>
  <c r="X110" i="59"/>
  <c r="Y110" i="59"/>
  <c r="Z110" i="59"/>
  <c r="AB110" i="59"/>
  <c r="AC110" i="59"/>
  <c r="AD110" i="59"/>
  <c r="AE110" i="59"/>
  <c r="AF110" i="59"/>
  <c r="AG110" i="59"/>
  <c r="AH110" i="59"/>
  <c r="AI110" i="59"/>
  <c r="AJ110" i="59"/>
  <c r="AL110" i="59"/>
  <c r="AM110" i="59"/>
  <c r="AN110" i="59"/>
  <c r="AO110" i="59"/>
  <c r="AQ110" i="59"/>
  <c r="AR110" i="59"/>
  <c r="AS110" i="59"/>
  <c r="AT110" i="59"/>
  <c r="AV110" i="59"/>
  <c r="AX110" i="59"/>
  <c r="AZ110" i="59"/>
  <c r="A111" i="59"/>
  <c r="B111" i="59"/>
  <c r="D111" i="59"/>
  <c r="E111" i="59"/>
  <c r="F111" i="59"/>
  <c r="G111" i="59"/>
  <c r="H111" i="59"/>
  <c r="I111" i="59"/>
  <c r="J111" i="59"/>
  <c r="K111" i="59"/>
  <c r="M111" i="59"/>
  <c r="N111" i="59"/>
  <c r="Q111" i="59"/>
  <c r="R111" i="59"/>
  <c r="T111" i="59"/>
  <c r="U111" i="59"/>
  <c r="V111" i="59"/>
  <c r="W111" i="59"/>
  <c r="X111" i="59"/>
  <c r="Y111" i="59"/>
  <c r="Z111" i="59"/>
  <c r="AB111" i="59"/>
  <c r="AC111" i="59"/>
  <c r="AD111" i="59"/>
  <c r="AE111" i="59"/>
  <c r="AF111" i="59"/>
  <c r="AG111" i="59"/>
  <c r="AH111" i="59"/>
  <c r="AI111" i="59"/>
  <c r="AJ111" i="59"/>
  <c r="AL111" i="59"/>
  <c r="AM111" i="59"/>
  <c r="AN111" i="59"/>
  <c r="AO111" i="59"/>
  <c r="AQ111" i="59"/>
  <c r="AR111" i="59"/>
  <c r="AS111" i="59"/>
  <c r="AT111" i="59"/>
  <c r="AV111" i="59"/>
  <c r="AX111" i="59"/>
  <c r="AZ111" i="59"/>
  <c r="A112" i="59"/>
  <c r="B112" i="59"/>
  <c r="D112" i="59"/>
  <c r="E112" i="59"/>
  <c r="F112" i="59"/>
  <c r="G112" i="59"/>
  <c r="H112" i="59"/>
  <c r="I112" i="59"/>
  <c r="J112" i="59"/>
  <c r="K112" i="59"/>
  <c r="M112" i="59"/>
  <c r="N112" i="59"/>
  <c r="Q112" i="59"/>
  <c r="R112" i="59"/>
  <c r="T112" i="59"/>
  <c r="U112" i="59"/>
  <c r="V112" i="59"/>
  <c r="W112" i="59"/>
  <c r="X112" i="59"/>
  <c r="Y112" i="59"/>
  <c r="Z112" i="59"/>
  <c r="AB112" i="59"/>
  <c r="AC112" i="59"/>
  <c r="AD112" i="59"/>
  <c r="AE112" i="59"/>
  <c r="AF112" i="59"/>
  <c r="AG112" i="59"/>
  <c r="AH112" i="59"/>
  <c r="AI112" i="59"/>
  <c r="AJ112" i="59"/>
  <c r="AL112" i="59"/>
  <c r="AM112" i="59"/>
  <c r="AN112" i="59"/>
  <c r="AO112" i="59"/>
  <c r="AQ112" i="59"/>
  <c r="AR112" i="59"/>
  <c r="AS112" i="59"/>
  <c r="AT112" i="59"/>
  <c r="AV112" i="59"/>
  <c r="AX112" i="59"/>
  <c r="AZ112" i="59"/>
  <c r="A113" i="59"/>
  <c r="B113" i="59"/>
  <c r="D113" i="59"/>
  <c r="E113" i="59"/>
  <c r="F113" i="59"/>
  <c r="G113" i="59"/>
  <c r="H113" i="59"/>
  <c r="I113" i="59"/>
  <c r="J113" i="59"/>
  <c r="K113" i="59"/>
  <c r="M113" i="59"/>
  <c r="N113" i="59"/>
  <c r="Q113" i="59"/>
  <c r="R113" i="59"/>
  <c r="T113" i="59"/>
  <c r="U113" i="59"/>
  <c r="V113" i="59"/>
  <c r="W113" i="59"/>
  <c r="X113" i="59"/>
  <c r="Y113" i="59"/>
  <c r="Z113" i="59"/>
  <c r="AB113" i="59"/>
  <c r="AC113" i="59"/>
  <c r="AD113" i="59"/>
  <c r="AE113" i="59"/>
  <c r="AF113" i="59"/>
  <c r="AG113" i="59"/>
  <c r="AH113" i="59"/>
  <c r="AI113" i="59"/>
  <c r="AJ113" i="59"/>
  <c r="AL113" i="59"/>
  <c r="AM113" i="59"/>
  <c r="AN113" i="59"/>
  <c r="AO113" i="59"/>
  <c r="AQ113" i="59"/>
  <c r="AR113" i="59"/>
  <c r="AS113" i="59"/>
  <c r="AT113" i="59"/>
  <c r="AV113" i="59"/>
  <c r="AX113" i="59"/>
  <c r="AZ113" i="59"/>
  <c r="A114" i="59"/>
  <c r="B114" i="59"/>
  <c r="D114" i="59"/>
  <c r="E114" i="59"/>
  <c r="F114" i="59"/>
  <c r="G114" i="59"/>
  <c r="H114" i="59"/>
  <c r="I114" i="59"/>
  <c r="J114" i="59"/>
  <c r="K114" i="59"/>
  <c r="M114" i="59"/>
  <c r="N114" i="59"/>
  <c r="Q114" i="59"/>
  <c r="R114" i="59"/>
  <c r="T114" i="59"/>
  <c r="U114" i="59"/>
  <c r="V114" i="59"/>
  <c r="W114" i="59"/>
  <c r="X114" i="59"/>
  <c r="Y114" i="59"/>
  <c r="Z114" i="59"/>
  <c r="AB114" i="59"/>
  <c r="AC114" i="59"/>
  <c r="AD114" i="59"/>
  <c r="AE114" i="59"/>
  <c r="AF114" i="59"/>
  <c r="AG114" i="59"/>
  <c r="AH114" i="59"/>
  <c r="AI114" i="59"/>
  <c r="AJ114" i="59"/>
  <c r="AL114" i="59"/>
  <c r="AM114" i="59"/>
  <c r="AN114" i="59"/>
  <c r="AO114" i="59"/>
  <c r="AQ114" i="59"/>
  <c r="AR114" i="59"/>
  <c r="AS114" i="59"/>
  <c r="AT114" i="59"/>
  <c r="AV114" i="59"/>
  <c r="AX114" i="59"/>
  <c r="AZ114" i="59"/>
  <c r="A115" i="59"/>
  <c r="B115" i="59"/>
  <c r="D115" i="59"/>
  <c r="E115" i="59"/>
  <c r="F115" i="59"/>
  <c r="G115" i="59"/>
  <c r="H115" i="59"/>
  <c r="I115" i="59"/>
  <c r="J115" i="59"/>
  <c r="K115" i="59"/>
  <c r="M115" i="59"/>
  <c r="N115" i="59"/>
  <c r="Q115" i="59"/>
  <c r="R115" i="59"/>
  <c r="T115" i="59"/>
  <c r="U115" i="59"/>
  <c r="V115" i="59"/>
  <c r="W115" i="59"/>
  <c r="X115" i="59"/>
  <c r="Y115" i="59"/>
  <c r="Z115" i="59"/>
  <c r="AB115" i="59"/>
  <c r="AC115" i="59"/>
  <c r="AD115" i="59"/>
  <c r="AE115" i="59"/>
  <c r="AF115" i="59"/>
  <c r="AG115" i="59"/>
  <c r="AH115" i="59"/>
  <c r="AI115" i="59"/>
  <c r="AJ115" i="59"/>
  <c r="AL115" i="59"/>
  <c r="AM115" i="59"/>
  <c r="AN115" i="59"/>
  <c r="AO115" i="59"/>
  <c r="AQ115" i="59"/>
  <c r="AR115" i="59"/>
  <c r="AS115" i="59"/>
  <c r="AT115" i="59"/>
  <c r="AV115" i="59"/>
  <c r="AX115" i="59"/>
  <c r="AZ115" i="59"/>
  <c r="A116" i="59"/>
  <c r="B116" i="59"/>
  <c r="D116" i="59"/>
  <c r="E116" i="59"/>
  <c r="F116" i="59"/>
  <c r="G116" i="59"/>
  <c r="H116" i="59"/>
  <c r="I116" i="59"/>
  <c r="J116" i="59"/>
  <c r="K116" i="59"/>
  <c r="M116" i="59"/>
  <c r="N116" i="59"/>
  <c r="Q116" i="59"/>
  <c r="R116" i="59"/>
  <c r="T116" i="59"/>
  <c r="U116" i="59"/>
  <c r="V116" i="59"/>
  <c r="W116" i="59"/>
  <c r="X116" i="59"/>
  <c r="Y116" i="59"/>
  <c r="Z116" i="59"/>
  <c r="AB116" i="59"/>
  <c r="AC116" i="59"/>
  <c r="AD116" i="59"/>
  <c r="AE116" i="59"/>
  <c r="AF116" i="59"/>
  <c r="AG116" i="59"/>
  <c r="AH116" i="59"/>
  <c r="AI116" i="59"/>
  <c r="AJ116" i="59"/>
  <c r="AL116" i="59"/>
  <c r="AM116" i="59"/>
  <c r="AN116" i="59"/>
  <c r="AO116" i="59"/>
  <c r="AQ116" i="59"/>
  <c r="AR116" i="59"/>
  <c r="AS116" i="59"/>
  <c r="AT116" i="59"/>
  <c r="AV116" i="59"/>
  <c r="AX116" i="59"/>
  <c r="AZ116" i="59"/>
  <c r="A117" i="59"/>
  <c r="B117" i="59"/>
  <c r="D117" i="59"/>
  <c r="E117" i="59"/>
  <c r="F117" i="59"/>
  <c r="G117" i="59"/>
  <c r="H117" i="59"/>
  <c r="I117" i="59"/>
  <c r="J117" i="59"/>
  <c r="K117" i="59"/>
  <c r="M117" i="59"/>
  <c r="N117" i="59"/>
  <c r="Q117" i="59"/>
  <c r="R117" i="59"/>
  <c r="T117" i="59"/>
  <c r="U117" i="59"/>
  <c r="V117" i="59"/>
  <c r="W117" i="59"/>
  <c r="X117" i="59"/>
  <c r="Y117" i="59"/>
  <c r="Z117" i="59"/>
  <c r="AB117" i="59"/>
  <c r="AC117" i="59"/>
  <c r="AD117" i="59"/>
  <c r="AE117" i="59"/>
  <c r="AF117" i="59"/>
  <c r="AG117" i="59"/>
  <c r="AH117" i="59"/>
  <c r="AI117" i="59"/>
  <c r="AJ117" i="59"/>
  <c r="AL117" i="59"/>
  <c r="AM117" i="59"/>
  <c r="AN117" i="59"/>
  <c r="AO117" i="59"/>
  <c r="AQ117" i="59"/>
  <c r="AR117" i="59"/>
  <c r="AS117" i="59"/>
  <c r="AT117" i="59"/>
  <c r="AV117" i="59"/>
  <c r="AX117" i="59"/>
  <c r="AZ117" i="59"/>
  <c r="A118" i="59"/>
  <c r="B118" i="59"/>
  <c r="D118" i="59"/>
  <c r="E118" i="59"/>
  <c r="F118" i="59"/>
  <c r="G118" i="59"/>
  <c r="H118" i="59"/>
  <c r="I118" i="59"/>
  <c r="J118" i="59"/>
  <c r="K118" i="59"/>
  <c r="M118" i="59"/>
  <c r="N118" i="59"/>
  <c r="Q118" i="59"/>
  <c r="R118" i="59"/>
  <c r="T118" i="59"/>
  <c r="U118" i="59"/>
  <c r="V118" i="59"/>
  <c r="W118" i="59"/>
  <c r="X118" i="59"/>
  <c r="Y118" i="59"/>
  <c r="Z118" i="59"/>
  <c r="AB118" i="59"/>
  <c r="AC118" i="59"/>
  <c r="AD118" i="59"/>
  <c r="AE118" i="59"/>
  <c r="AF118" i="59"/>
  <c r="AG118" i="59"/>
  <c r="AH118" i="59"/>
  <c r="AI118" i="59"/>
  <c r="AJ118" i="59"/>
  <c r="AL118" i="59"/>
  <c r="AM118" i="59"/>
  <c r="AN118" i="59"/>
  <c r="AO118" i="59"/>
  <c r="AQ118" i="59"/>
  <c r="AR118" i="59"/>
  <c r="AS118" i="59"/>
  <c r="AT118" i="59"/>
  <c r="AV118" i="59"/>
  <c r="AX118" i="59"/>
  <c r="AZ118" i="59"/>
  <c r="A119" i="59"/>
  <c r="B119" i="59"/>
  <c r="D119" i="59"/>
  <c r="E119" i="59"/>
  <c r="F119" i="59"/>
  <c r="G119" i="59"/>
  <c r="H119" i="59"/>
  <c r="I119" i="59"/>
  <c r="J119" i="59"/>
  <c r="K119" i="59"/>
  <c r="M119" i="59"/>
  <c r="N119" i="59"/>
  <c r="Q119" i="59"/>
  <c r="R119" i="59"/>
  <c r="T119" i="59"/>
  <c r="U119" i="59"/>
  <c r="V119" i="59"/>
  <c r="W119" i="59"/>
  <c r="X119" i="59"/>
  <c r="Y119" i="59"/>
  <c r="Z119" i="59"/>
  <c r="AB119" i="59"/>
  <c r="AC119" i="59"/>
  <c r="AD119" i="59"/>
  <c r="AE119" i="59"/>
  <c r="AF119" i="59"/>
  <c r="AG119" i="59"/>
  <c r="AH119" i="59"/>
  <c r="AI119" i="59"/>
  <c r="AJ119" i="59"/>
  <c r="AL119" i="59"/>
  <c r="AM119" i="59"/>
  <c r="AN119" i="59"/>
  <c r="AO119" i="59"/>
  <c r="AQ119" i="59"/>
  <c r="AR119" i="59"/>
  <c r="AS119" i="59"/>
  <c r="AT119" i="59"/>
  <c r="AV119" i="59"/>
  <c r="AX119" i="59"/>
  <c r="AZ119" i="59"/>
  <c r="A120" i="59"/>
  <c r="B120" i="59"/>
  <c r="D120" i="59"/>
  <c r="E120" i="59"/>
  <c r="F120" i="59"/>
  <c r="G120" i="59"/>
  <c r="H120" i="59"/>
  <c r="I120" i="59"/>
  <c r="J120" i="59"/>
  <c r="K120" i="59"/>
  <c r="M120" i="59"/>
  <c r="N120" i="59"/>
  <c r="Q120" i="59"/>
  <c r="R120" i="59"/>
  <c r="T120" i="59"/>
  <c r="U120" i="59"/>
  <c r="V120" i="59"/>
  <c r="W120" i="59"/>
  <c r="X120" i="59"/>
  <c r="Y120" i="59"/>
  <c r="Z120" i="59"/>
  <c r="AB120" i="59"/>
  <c r="AC120" i="59"/>
  <c r="AD120" i="59"/>
  <c r="AE120" i="59"/>
  <c r="AF120" i="59"/>
  <c r="AG120" i="59"/>
  <c r="AH120" i="59"/>
  <c r="AI120" i="59"/>
  <c r="AJ120" i="59"/>
  <c r="AL120" i="59"/>
  <c r="AM120" i="59"/>
  <c r="AN120" i="59"/>
  <c r="AO120" i="59"/>
  <c r="AQ120" i="59"/>
  <c r="AR120" i="59"/>
  <c r="AS120" i="59"/>
  <c r="AT120" i="59"/>
  <c r="AV120" i="59"/>
  <c r="AX120" i="59"/>
  <c r="AZ120" i="59"/>
  <c r="A121" i="59"/>
  <c r="B121" i="59"/>
  <c r="D121" i="59"/>
  <c r="E121" i="59"/>
  <c r="F121" i="59"/>
  <c r="G121" i="59"/>
  <c r="H121" i="59"/>
  <c r="I121" i="59"/>
  <c r="J121" i="59"/>
  <c r="K121" i="59"/>
  <c r="M121" i="59"/>
  <c r="N121" i="59"/>
  <c r="Q121" i="59"/>
  <c r="R121" i="59"/>
  <c r="T121" i="59"/>
  <c r="U121" i="59"/>
  <c r="V121" i="59"/>
  <c r="W121" i="59"/>
  <c r="X121" i="59"/>
  <c r="Y121" i="59"/>
  <c r="Z121" i="59"/>
  <c r="AB121" i="59"/>
  <c r="AC121" i="59"/>
  <c r="AD121" i="59"/>
  <c r="AE121" i="59"/>
  <c r="AF121" i="59"/>
  <c r="AG121" i="59"/>
  <c r="AH121" i="59"/>
  <c r="AI121" i="59"/>
  <c r="AJ121" i="59"/>
  <c r="AL121" i="59"/>
  <c r="AM121" i="59"/>
  <c r="AN121" i="59"/>
  <c r="AO121" i="59"/>
  <c r="AQ121" i="59"/>
  <c r="AR121" i="59"/>
  <c r="AS121" i="59"/>
  <c r="AT121" i="59"/>
  <c r="AV121" i="59"/>
  <c r="AX121" i="59"/>
  <c r="AZ121" i="59"/>
  <c r="A122" i="59"/>
  <c r="B122" i="59"/>
  <c r="D122" i="59"/>
  <c r="E122" i="59"/>
  <c r="F122" i="59"/>
  <c r="G122" i="59"/>
  <c r="H122" i="59"/>
  <c r="I122" i="59"/>
  <c r="J122" i="59"/>
  <c r="K122" i="59"/>
  <c r="M122" i="59"/>
  <c r="N122" i="59"/>
  <c r="Q122" i="59"/>
  <c r="R122" i="59"/>
  <c r="T122" i="59"/>
  <c r="U122" i="59"/>
  <c r="V122" i="59"/>
  <c r="W122" i="59"/>
  <c r="X122" i="59"/>
  <c r="Y122" i="59"/>
  <c r="Z122" i="59"/>
  <c r="AB122" i="59"/>
  <c r="AC122" i="59"/>
  <c r="AD122" i="59"/>
  <c r="AE122" i="59"/>
  <c r="AF122" i="59"/>
  <c r="AG122" i="59"/>
  <c r="AH122" i="59"/>
  <c r="AI122" i="59"/>
  <c r="AJ122" i="59"/>
  <c r="AL122" i="59"/>
  <c r="AM122" i="59"/>
  <c r="AN122" i="59"/>
  <c r="AO122" i="59"/>
  <c r="AQ122" i="59"/>
  <c r="AR122" i="59"/>
  <c r="AS122" i="59"/>
  <c r="AT122" i="59"/>
  <c r="AV122" i="59"/>
  <c r="AX122" i="59"/>
  <c r="AZ122" i="59"/>
  <c r="A123" i="59"/>
  <c r="B123" i="59"/>
  <c r="D123" i="59"/>
  <c r="E123" i="59"/>
  <c r="F123" i="59"/>
  <c r="G123" i="59"/>
  <c r="H123" i="59"/>
  <c r="I123" i="59"/>
  <c r="J123" i="59"/>
  <c r="K123" i="59"/>
  <c r="M123" i="59"/>
  <c r="N123" i="59"/>
  <c r="Q123" i="59"/>
  <c r="R123" i="59"/>
  <c r="T123" i="59"/>
  <c r="U123" i="59"/>
  <c r="V123" i="59"/>
  <c r="W123" i="59"/>
  <c r="X123" i="59"/>
  <c r="Y123" i="59"/>
  <c r="Z123" i="59"/>
  <c r="AB123" i="59"/>
  <c r="AC123" i="59"/>
  <c r="AD123" i="59"/>
  <c r="AE123" i="59"/>
  <c r="AF123" i="59"/>
  <c r="AG123" i="59"/>
  <c r="AH123" i="59"/>
  <c r="AI123" i="59"/>
  <c r="AJ123" i="59"/>
  <c r="AL123" i="59"/>
  <c r="AM123" i="59"/>
  <c r="AN123" i="59"/>
  <c r="AO123" i="59"/>
  <c r="AQ123" i="59"/>
  <c r="AR123" i="59"/>
  <c r="AS123" i="59"/>
  <c r="AT123" i="59"/>
  <c r="AV123" i="59"/>
  <c r="AX123" i="59"/>
  <c r="AZ123" i="59"/>
  <c r="A124" i="59"/>
  <c r="B124" i="59"/>
  <c r="D124" i="59"/>
  <c r="E124" i="59"/>
  <c r="F124" i="59"/>
  <c r="G124" i="59"/>
  <c r="H124" i="59"/>
  <c r="I124" i="59"/>
  <c r="J124" i="59"/>
  <c r="K124" i="59"/>
  <c r="M124" i="59"/>
  <c r="N124" i="59"/>
  <c r="Q124" i="59"/>
  <c r="R124" i="59"/>
  <c r="T124" i="59"/>
  <c r="U124" i="59"/>
  <c r="V124" i="59"/>
  <c r="W124" i="59"/>
  <c r="X124" i="59"/>
  <c r="Y124" i="59"/>
  <c r="Z124" i="59"/>
  <c r="AB124" i="59"/>
  <c r="AC124" i="59"/>
  <c r="AD124" i="59"/>
  <c r="AE124" i="59"/>
  <c r="AF124" i="59"/>
  <c r="AG124" i="59"/>
  <c r="AH124" i="59"/>
  <c r="AI124" i="59"/>
  <c r="AJ124" i="59"/>
  <c r="AL124" i="59"/>
  <c r="AM124" i="59"/>
  <c r="AN124" i="59"/>
  <c r="AO124" i="59"/>
  <c r="AQ124" i="59"/>
  <c r="AR124" i="59"/>
  <c r="AS124" i="59"/>
  <c r="AT124" i="59"/>
  <c r="AV124" i="59"/>
  <c r="AX124" i="59"/>
  <c r="AZ124" i="59"/>
  <c r="A125" i="59"/>
  <c r="B125" i="59"/>
  <c r="D125" i="59"/>
  <c r="E125" i="59"/>
  <c r="F125" i="59"/>
  <c r="G125" i="59"/>
  <c r="H125" i="59"/>
  <c r="I125" i="59"/>
  <c r="J125" i="59"/>
  <c r="K125" i="59"/>
  <c r="M125" i="59"/>
  <c r="N125" i="59"/>
  <c r="Q125" i="59"/>
  <c r="R125" i="59"/>
  <c r="T125" i="59"/>
  <c r="U125" i="59"/>
  <c r="V125" i="59"/>
  <c r="W125" i="59"/>
  <c r="X125" i="59"/>
  <c r="Y125" i="59"/>
  <c r="Z125" i="59"/>
  <c r="AB125" i="59"/>
  <c r="AC125" i="59"/>
  <c r="AD125" i="59"/>
  <c r="AE125" i="59"/>
  <c r="AF125" i="59"/>
  <c r="AG125" i="59"/>
  <c r="AH125" i="59"/>
  <c r="AI125" i="59"/>
  <c r="AJ125" i="59"/>
  <c r="AL125" i="59"/>
  <c r="AM125" i="59"/>
  <c r="AN125" i="59"/>
  <c r="AO125" i="59"/>
  <c r="AQ125" i="59"/>
  <c r="AR125" i="59"/>
  <c r="AS125" i="59"/>
  <c r="AT125" i="59"/>
  <c r="AV125" i="59"/>
  <c r="AX125" i="59"/>
  <c r="AZ125" i="59"/>
  <c r="A126" i="59"/>
  <c r="B126" i="59"/>
  <c r="D126" i="59"/>
  <c r="E126" i="59"/>
  <c r="F126" i="59"/>
  <c r="G126" i="59"/>
  <c r="H126" i="59"/>
  <c r="I126" i="59"/>
  <c r="J126" i="59"/>
  <c r="K126" i="59"/>
  <c r="M126" i="59"/>
  <c r="N126" i="59"/>
  <c r="Q126" i="59"/>
  <c r="R126" i="59"/>
  <c r="T126" i="59"/>
  <c r="U126" i="59"/>
  <c r="V126" i="59"/>
  <c r="W126" i="59"/>
  <c r="X126" i="59"/>
  <c r="Y126" i="59"/>
  <c r="Z126" i="59"/>
  <c r="AB126" i="59"/>
  <c r="AC126" i="59"/>
  <c r="AD126" i="59"/>
  <c r="AE126" i="59"/>
  <c r="AF126" i="59"/>
  <c r="AG126" i="59"/>
  <c r="AH126" i="59"/>
  <c r="AI126" i="59"/>
  <c r="AJ126" i="59"/>
  <c r="AL126" i="59"/>
  <c r="AM126" i="59"/>
  <c r="AN126" i="59"/>
  <c r="AO126" i="59"/>
  <c r="AQ126" i="59"/>
  <c r="AR126" i="59"/>
  <c r="AS126" i="59"/>
  <c r="AT126" i="59"/>
  <c r="AV126" i="59"/>
  <c r="AX126" i="59"/>
  <c r="AZ126" i="59"/>
  <c r="A127" i="59"/>
  <c r="B127" i="59"/>
  <c r="D127" i="59"/>
  <c r="E127" i="59"/>
  <c r="F127" i="59"/>
  <c r="G127" i="59"/>
  <c r="H127" i="59"/>
  <c r="I127" i="59"/>
  <c r="J127" i="59"/>
  <c r="K127" i="59"/>
  <c r="M127" i="59"/>
  <c r="N127" i="59"/>
  <c r="Q127" i="59"/>
  <c r="R127" i="59"/>
  <c r="T127" i="59"/>
  <c r="U127" i="59"/>
  <c r="V127" i="59"/>
  <c r="W127" i="59"/>
  <c r="X127" i="59"/>
  <c r="Y127" i="59"/>
  <c r="Z127" i="59"/>
  <c r="AB127" i="59"/>
  <c r="AC127" i="59"/>
  <c r="AD127" i="59"/>
  <c r="AE127" i="59"/>
  <c r="AF127" i="59"/>
  <c r="AG127" i="59"/>
  <c r="AH127" i="59"/>
  <c r="AI127" i="59"/>
  <c r="AJ127" i="59"/>
  <c r="AL127" i="59"/>
  <c r="AM127" i="59"/>
  <c r="AN127" i="59"/>
  <c r="AO127" i="59"/>
  <c r="AQ127" i="59"/>
  <c r="AR127" i="59"/>
  <c r="AS127" i="59"/>
  <c r="AT127" i="59"/>
  <c r="AV127" i="59"/>
  <c r="AX127" i="59"/>
  <c r="AZ127" i="59"/>
  <c r="A128" i="59"/>
  <c r="B128" i="59"/>
  <c r="D128" i="59"/>
  <c r="E128" i="59"/>
  <c r="F128" i="59"/>
  <c r="G128" i="59"/>
  <c r="H128" i="59"/>
  <c r="I128" i="59"/>
  <c r="J128" i="59"/>
  <c r="K128" i="59"/>
  <c r="M128" i="59"/>
  <c r="N128" i="59"/>
  <c r="Q128" i="59"/>
  <c r="R128" i="59"/>
  <c r="T128" i="59"/>
  <c r="U128" i="59"/>
  <c r="V128" i="59"/>
  <c r="W128" i="59"/>
  <c r="X128" i="59"/>
  <c r="Y128" i="59"/>
  <c r="Z128" i="59"/>
  <c r="AB128" i="59"/>
  <c r="AC128" i="59"/>
  <c r="AD128" i="59"/>
  <c r="AE128" i="59"/>
  <c r="AF128" i="59"/>
  <c r="AG128" i="59"/>
  <c r="AH128" i="59"/>
  <c r="AI128" i="59"/>
  <c r="AJ128" i="59"/>
  <c r="AL128" i="59"/>
  <c r="AM128" i="59"/>
  <c r="AN128" i="59"/>
  <c r="AO128" i="59"/>
  <c r="AQ128" i="59"/>
  <c r="AR128" i="59"/>
  <c r="AS128" i="59"/>
  <c r="AT128" i="59"/>
  <c r="AV128" i="59"/>
  <c r="AX128" i="59"/>
  <c r="AZ128" i="59"/>
  <c r="A129" i="59"/>
  <c r="B129" i="59"/>
  <c r="D129" i="59"/>
  <c r="E129" i="59"/>
  <c r="F129" i="59"/>
  <c r="G129" i="59"/>
  <c r="H129" i="59"/>
  <c r="I129" i="59"/>
  <c r="J129" i="59"/>
  <c r="K129" i="59"/>
  <c r="M129" i="59"/>
  <c r="N129" i="59"/>
  <c r="Q129" i="59"/>
  <c r="R129" i="59"/>
  <c r="T129" i="59"/>
  <c r="U129" i="59"/>
  <c r="V129" i="59"/>
  <c r="W129" i="59"/>
  <c r="X129" i="59"/>
  <c r="Y129" i="59"/>
  <c r="Z129" i="59"/>
  <c r="AB129" i="59"/>
  <c r="AC129" i="59"/>
  <c r="AD129" i="59"/>
  <c r="AE129" i="59"/>
  <c r="AF129" i="59"/>
  <c r="AG129" i="59"/>
  <c r="AH129" i="59"/>
  <c r="AI129" i="59"/>
  <c r="AJ129" i="59"/>
  <c r="AL129" i="59"/>
  <c r="AM129" i="59"/>
  <c r="AN129" i="59"/>
  <c r="AO129" i="59"/>
  <c r="AQ129" i="59"/>
  <c r="AR129" i="59"/>
  <c r="AS129" i="59"/>
  <c r="AT129" i="59"/>
  <c r="AV129" i="59"/>
  <c r="AX129" i="59"/>
  <c r="AZ129" i="59"/>
  <c r="A130" i="59"/>
  <c r="B130" i="59"/>
  <c r="D130" i="59"/>
  <c r="E130" i="59"/>
  <c r="F130" i="59"/>
  <c r="G130" i="59"/>
  <c r="H130" i="59"/>
  <c r="I130" i="59"/>
  <c r="J130" i="59"/>
  <c r="K130" i="59"/>
  <c r="M130" i="59"/>
  <c r="N130" i="59"/>
  <c r="Q130" i="59"/>
  <c r="R130" i="59"/>
  <c r="T130" i="59"/>
  <c r="U130" i="59"/>
  <c r="V130" i="59"/>
  <c r="W130" i="59"/>
  <c r="X130" i="59"/>
  <c r="Y130" i="59"/>
  <c r="Z130" i="59"/>
  <c r="AB130" i="59"/>
  <c r="AC130" i="59"/>
  <c r="AD130" i="59"/>
  <c r="AE130" i="59"/>
  <c r="AF130" i="59"/>
  <c r="AG130" i="59"/>
  <c r="AH130" i="59"/>
  <c r="AI130" i="59"/>
  <c r="AJ130" i="59"/>
  <c r="AL130" i="59"/>
  <c r="AM130" i="59"/>
  <c r="AN130" i="59"/>
  <c r="AO130" i="59"/>
  <c r="AQ130" i="59"/>
  <c r="AR130" i="59"/>
  <c r="AS130" i="59"/>
  <c r="AT130" i="59"/>
  <c r="AV130" i="59"/>
  <c r="AX130" i="59"/>
  <c r="AZ130" i="59"/>
  <c r="A131" i="59"/>
  <c r="B131" i="59"/>
  <c r="D131" i="59"/>
  <c r="E131" i="59"/>
  <c r="F131" i="59"/>
  <c r="G131" i="59"/>
  <c r="H131" i="59"/>
  <c r="I131" i="59"/>
  <c r="J131" i="59"/>
  <c r="K131" i="59"/>
  <c r="M131" i="59"/>
  <c r="N131" i="59"/>
  <c r="Q131" i="59"/>
  <c r="R131" i="59"/>
  <c r="T131" i="59"/>
  <c r="U131" i="59"/>
  <c r="V131" i="59"/>
  <c r="W131" i="59"/>
  <c r="X131" i="59"/>
  <c r="Y131" i="59"/>
  <c r="Z131" i="59"/>
  <c r="AB131" i="59"/>
  <c r="AC131" i="59"/>
  <c r="AD131" i="59"/>
  <c r="AE131" i="59"/>
  <c r="AF131" i="59"/>
  <c r="AG131" i="59"/>
  <c r="AH131" i="59"/>
  <c r="AI131" i="59"/>
  <c r="AJ131" i="59"/>
  <c r="AL131" i="59"/>
  <c r="AM131" i="59"/>
  <c r="AN131" i="59"/>
  <c r="AO131" i="59"/>
  <c r="AQ131" i="59"/>
  <c r="AR131" i="59"/>
  <c r="AS131" i="59"/>
  <c r="AT131" i="59"/>
  <c r="AV131" i="59"/>
  <c r="AX131" i="59"/>
  <c r="AZ131" i="59"/>
  <c r="A132" i="59"/>
  <c r="B132" i="59"/>
  <c r="D132" i="59"/>
  <c r="E132" i="59"/>
  <c r="F132" i="59"/>
  <c r="G132" i="59"/>
  <c r="H132" i="59"/>
  <c r="I132" i="59"/>
  <c r="J132" i="59"/>
  <c r="K132" i="59"/>
  <c r="M132" i="59"/>
  <c r="N132" i="59"/>
  <c r="Q132" i="59"/>
  <c r="R132" i="59"/>
  <c r="T132" i="59"/>
  <c r="U132" i="59"/>
  <c r="V132" i="59"/>
  <c r="W132" i="59"/>
  <c r="X132" i="59"/>
  <c r="Y132" i="59"/>
  <c r="Z132" i="59"/>
  <c r="AB132" i="59"/>
  <c r="AC132" i="59"/>
  <c r="AD132" i="59"/>
  <c r="AE132" i="59"/>
  <c r="AF132" i="59"/>
  <c r="AG132" i="59"/>
  <c r="AH132" i="59"/>
  <c r="AI132" i="59"/>
  <c r="AJ132" i="59"/>
  <c r="AL132" i="59"/>
  <c r="AM132" i="59"/>
  <c r="AN132" i="59"/>
  <c r="AO132" i="59"/>
  <c r="AQ132" i="59"/>
  <c r="AR132" i="59"/>
  <c r="AS132" i="59"/>
  <c r="AT132" i="59"/>
  <c r="AV132" i="59"/>
  <c r="AX132" i="59"/>
  <c r="AZ132" i="59"/>
  <c r="A133" i="59"/>
  <c r="B133" i="59"/>
  <c r="D133" i="59"/>
  <c r="E133" i="59"/>
  <c r="F133" i="59"/>
  <c r="G133" i="59"/>
  <c r="H133" i="59"/>
  <c r="I133" i="59"/>
  <c r="J133" i="59"/>
  <c r="K133" i="59"/>
  <c r="M133" i="59"/>
  <c r="N133" i="59"/>
  <c r="Q133" i="59"/>
  <c r="R133" i="59"/>
  <c r="T133" i="59"/>
  <c r="U133" i="59"/>
  <c r="V133" i="59"/>
  <c r="W133" i="59"/>
  <c r="X133" i="59"/>
  <c r="Y133" i="59"/>
  <c r="Z133" i="59"/>
  <c r="AB133" i="59"/>
  <c r="AC133" i="59"/>
  <c r="AD133" i="59"/>
  <c r="AE133" i="59"/>
  <c r="AF133" i="59"/>
  <c r="AG133" i="59"/>
  <c r="AH133" i="59"/>
  <c r="AI133" i="59"/>
  <c r="AJ133" i="59"/>
  <c r="AL133" i="59"/>
  <c r="AM133" i="59"/>
  <c r="AN133" i="59"/>
  <c r="AO133" i="59"/>
  <c r="AQ133" i="59"/>
  <c r="AR133" i="59"/>
  <c r="AS133" i="59"/>
  <c r="AT133" i="59"/>
  <c r="AV133" i="59"/>
  <c r="AX133" i="59"/>
  <c r="AZ133" i="59"/>
  <c r="A134" i="59"/>
  <c r="B134" i="59"/>
  <c r="D134" i="59"/>
  <c r="E134" i="59"/>
  <c r="F134" i="59"/>
  <c r="G134" i="59"/>
  <c r="H134" i="59"/>
  <c r="I134" i="59"/>
  <c r="J134" i="59"/>
  <c r="K134" i="59"/>
  <c r="M134" i="59"/>
  <c r="N134" i="59"/>
  <c r="Q134" i="59"/>
  <c r="R134" i="59"/>
  <c r="T134" i="59"/>
  <c r="U134" i="59"/>
  <c r="V134" i="59"/>
  <c r="W134" i="59"/>
  <c r="X134" i="59"/>
  <c r="Y134" i="59"/>
  <c r="Z134" i="59"/>
  <c r="AB134" i="59"/>
  <c r="AC134" i="59"/>
  <c r="AD134" i="59"/>
  <c r="AE134" i="59"/>
  <c r="AF134" i="59"/>
  <c r="AG134" i="59"/>
  <c r="AH134" i="59"/>
  <c r="AI134" i="59"/>
  <c r="AJ134" i="59"/>
  <c r="AL134" i="59"/>
  <c r="AM134" i="59"/>
  <c r="AN134" i="59"/>
  <c r="AO134" i="59"/>
  <c r="AQ134" i="59"/>
  <c r="AR134" i="59"/>
  <c r="AS134" i="59"/>
  <c r="AT134" i="59"/>
  <c r="AV134" i="59"/>
  <c r="AX134" i="59"/>
  <c r="AZ134" i="59"/>
  <c r="A135" i="59"/>
  <c r="B135" i="59"/>
  <c r="D135" i="59"/>
  <c r="E135" i="59"/>
  <c r="F135" i="59"/>
  <c r="G135" i="59"/>
  <c r="H135" i="59"/>
  <c r="I135" i="59"/>
  <c r="J135" i="59"/>
  <c r="K135" i="59"/>
  <c r="M135" i="59"/>
  <c r="N135" i="59"/>
  <c r="Q135" i="59"/>
  <c r="R135" i="59"/>
  <c r="T135" i="59"/>
  <c r="U135" i="59"/>
  <c r="V135" i="59"/>
  <c r="W135" i="59"/>
  <c r="X135" i="59"/>
  <c r="Y135" i="59"/>
  <c r="Z135" i="59"/>
  <c r="AB135" i="59"/>
  <c r="AC135" i="59"/>
  <c r="AD135" i="59"/>
  <c r="AE135" i="59"/>
  <c r="AF135" i="59"/>
  <c r="AG135" i="59"/>
  <c r="AH135" i="59"/>
  <c r="AI135" i="59"/>
  <c r="AJ135" i="59"/>
  <c r="AL135" i="59"/>
  <c r="AM135" i="59"/>
  <c r="AN135" i="59"/>
  <c r="AO135" i="59"/>
  <c r="AQ135" i="59"/>
  <c r="AR135" i="59"/>
  <c r="AS135" i="59"/>
  <c r="AT135" i="59"/>
  <c r="AV135" i="59"/>
  <c r="AX135" i="59"/>
  <c r="AZ135" i="59"/>
  <c r="A136" i="59"/>
  <c r="B136" i="59"/>
  <c r="D136" i="59"/>
  <c r="E136" i="59"/>
  <c r="F136" i="59"/>
  <c r="G136" i="59"/>
  <c r="H136" i="59"/>
  <c r="I136" i="59"/>
  <c r="J136" i="59"/>
  <c r="K136" i="59"/>
  <c r="M136" i="59"/>
  <c r="N136" i="59"/>
  <c r="Q136" i="59"/>
  <c r="R136" i="59"/>
  <c r="T136" i="59"/>
  <c r="U136" i="59"/>
  <c r="V136" i="59"/>
  <c r="W136" i="59"/>
  <c r="X136" i="59"/>
  <c r="Y136" i="59"/>
  <c r="Z136" i="59"/>
  <c r="AB136" i="59"/>
  <c r="AC136" i="59"/>
  <c r="AD136" i="59"/>
  <c r="AE136" i="59"/>
  <c r="AF136" i="59"/>
  <c r="AG136" i="59"/>
  <c r="AH136" i="59"/>
  <c r="AI136" i="59"/>
  <c r="AJ136" i="59"/>
  <c r="AL136" i="59"/>
  <c r="AM136" i="59"/>
  <c r="AN136" i="59"/>
  <c r="AO136" i="59"/>
  <c r="AQ136" i="59"/>
  <c r="AR136" i="59"/>
  <c r="AS136" i="59"/>
  <c r="AT136" i="59"/>
  <c r="AV136" i="59"/>
  <c r="AX136" i="59"/>
  <c r="AZ136" i="59"/>
  <c r="A137" i="59"/>
  <c r="B137" i="59"/>
  <c r="D137" i="59"/>
  <c r="E137" i="59"/>
  <c r="F137" i="59"/>
  <c r="G137" i="59"/>
  <c r="H137" i="59"/>
  <c r="I137" i="59"/>
  <c r="J137" i="59"/>
  <c r="K137" i="59"/>
  <c r="M137" i="59"/>
  <c r="N137" i="59"/>
  <c r="Q137" i="59"/>
  <c r="R137" i="59"/>
  <c r="T137" i="59"/>
  <c r="U137" i="59"/>
  <c r="V137" i="59"/>
  <c r="W137" i="59"/>
  <c r="X137" i="59"/>
  <c r="Y137" i="59"/>
  <c r="Z137" i="59"/>
  <c r="AB137" i="59"/>
  <c r="AC137" i="59"/>
  <c r="AD137" i="59"/>
  <c r="AE137" i="59"/>
  <c r="AF137" i="59"/>
  <c r="AG137" i="59"/>
  <c r="AH137" i="59"/>
  <c r="AI137" i="59"/>
  <c r="AJ137" i="59"/>
  <c r="AL137" i="59"/>
  <c r="AM137" i="59"/>
  <c r="AN137" i="59"/>
  <c r="AO137" i="59"/>
  <c r="AQ137" i="59"/>
  <c r="AR137" i="59"/>
  <c r="AS137" i="59"/>
  <c r="AT137" i="59"/>
  <c r="AV137" i="59"/>
  <c r="AX137" i="59"/>
  <c r="AZ137" i="59"/>
  <c r="A138" i="59"/>
  <c r="B138" i="59"/>
  <c r="D138" i="59"/>
  <c r="E138" i="59"/>
  <c r="F138" i="59"/>
  <c r="G138" i="59"/>
  <c r="H138" i="59"/>
  <c r="I138" i="59"/>
  <c r="J138" i="59"/>
  <c r="K138" i="59"/>
  <c r="M138" i="59"/>
  <c r="N138" i="59"/>
  <c r="Q138" i="59"/>
  <c r="R138" i="59"/>
  <c r="T138" i="59"/>
  <c r="U138" i="59"/>
  <c r="V138" i="59"/>
  <c r="W138" i="59"/>
  <c r="X138" i="59"/>
  <c r="Y138" i="59"/>
  <c r="Z138" i="59"/>
  <c r="AB138" i="59"/>
  <c r="AC138" i="59"/>
  <c r="AD138" i="59"/>
  <c r="AE138" i="59"/>
  <c r="AF138" i="59"/>
  <c r="AG138" i="59"/>
  <c r="AH138" i="59"/>
  <c r="AI138" i="59"/>
  <c r="AJ138" i="59"/>
  <c r="AL138" i="59"/>
  <c r="AM138" i="59"/>
  <c r="AN138" i="59"/>
  <c r="AO138" i="59"/>
  <c r="AQ138" i="59"/>
  <c r="AR138" i="59"/>
  <c r="AS138" i="59"/>
  <c r="AT138" i="59"/>
  <c r="AV138" i="59"/>
  <c r="AX138" i="59"/>
  <c r="AZ138" i="59"/>
  <c r="A139" i="59"/>
  <c r="B139" i="59"/>
  <c r="D139" i="59"/>
  <c r="E139" i="59"/>
  <c r="F139" i="59"/>
  <c r="G139" i="59"/>
  <c r="H139" i="59"/>
  <c r="I139" i="59"/>
  <c r="J139" i="59"/>
  <c r="K139" i="59"/>
  <c r="M139" i="59"/>
  <c r="N139" i="59"/>
  <c r="Q139" i="59"/>
  <c r="R139" i="59"/>
  <c r="T139" i="59"/>
  <c r="U139" i="59"/>
  <c r="V139" i="59"/>
  <c r="W139" i="59"/>
  <c r="X139" i="59"/>
  <c r="Y139" i="59"/>
  <c r="Z139" i="59"/>
  <c r="AB139" i="59"/>
  <c r="AC139" i="59"/>
  <c r="AD139" i="59"/>
  <c r="AE139" i="59"/>
  <c r="AF139" i="59"/>
  <c r="AG139" i="59"/>
  <c r="AH139" i="59"/>
  <c r="AI139" i="59"/>
  <c r="AJ139" i="59"/>
  <c r="AL139" i="59"/>
  <c r="AM139" i="59"/>
  <c r="AN139" i="59"/>
  <c r="AO139" i="59"/>
  <c r="AQ139" i="59"/>
  <c r="AR139" i="59"/>
  <c r="AS139" i="59"/>
  <c r="AT139" i="59"/>
  <c r="AV139" i="59"/>
  <c r="AX139" i="59"/>
  <c r="AZ139" i="59"/>
  <c r="A140" i="59"/>
  <c r="B140" i="59"/>
  <c r="D140" i="59"/>
  <c r="E140" i="59"/>
  <c r="F140" i="59"/>
  <c r="G140" i="59"/>
  <c r="H140" i="59"/>
  <c r="I140" i="59"/>
  <c r="J140" i="59"/>
  <c r="K140" i="59"/>
  <c r="M140" i="59"/>
  <c r="N140" i="59"/>
  <c r="Q140" i="59"/>
  <c r="R140" i="59"/>
  <c r="T140" i="59"/>
  <c r="U140" i="59"/>
  <c r="V140" i="59"/>
  <c r="W140" i="59"/>
  <c r="X140" i="59"/>
  <c r="Y140" i="59"/>
  <c r="Z140" i="59"/>
  <c r="AB140" i="59"/>
  <c r="AC140" i="59"/>
  <c r="AD140" i="59"/>
  <c r="AE140" i="59"/>
  <c r="AF140" i="59"/>
  <c r="AG140" i="59"/>
  <c r="AH140" i="59"/>
  <c r="AI140" i="59"/>
  <c r="AJ140" i="59"/>
  <c r="AL140" i="59"/>
  <c r="AM140" i="59"/>
  <c r="AN140" i="59"/>
  <c r="AO140" i="59"/>
  <c r="AQ140" i="59"/>
  <c r="AR140" i="59"/>
  <c r="AS140" i="59"/>
  <c r="AT140" i="59"/>
  <c r="AV140" i="59"/>
  <c r="AX140" i="59"/>
  <c r="AZ140" i="59"/>
  <c r="A141" i="59"/>
  <c r="B141" i="59"/>
  <c r="D141" i="59"/>
  <c r="E141" i="59"/>
  <c r="F141" i="59"/>
  <c r="G141" i="59"/>
  <c r="H141" i="59"/>
  <c r="I141" i="59"/>
  <c r="J141" i="59"/>
  <c r="K141" i="59"/>
  <c r="M141" i="59"/>
  <c r="N141" i="59"/>
  <c r="Q141" i="59"/>
  <c r="R141" i="59"/>
  <c r="T141" i="59"/>
  <c r="U141" i="59"/>
  <c r="V141" i="59"/>
  <c r="W141" i="59"/>
  <c r="X141" i="59"/>
  <c r="Y141" i="59"/>
  <c r="Z141" i="59"/>
  <c r="AB141" i="59"/>
  <c r="AC141" i="59"/>
  <c r="AD141" i="59"/>
  <c r="AE141" i="59"/>
  <c r="AF141" i="59"/>
  <c r="AG141" i="59"/>
  <c r="AH141" i="59"/>
  <c r="AI141" i="59"/>
  <c r="AJ141" i="59"/>
  <c r="AL141" i="59"/>
  <c r="AM141" i="59"/>
  <c r="AN141" i="59"/>
  <c r="AO141" i="59"/>
  <c r="AQ141" i="59"/>
  <c r="AR141" i="59"/>
  <c r="AS141" i="59"/>
  <c r="AT141" i="59"/>
  <c r="AV141" i="59"/>
  <c r="AX141" i="59"/>
  <c r="AZ141" i="59"/>
  <c r="A142" i="59"/>
  <c r="B142" i="59"/>
  <c r="D142" i="59"/>
  <c r="E142" i="59"/>
  <c r="F142" i="59"/>
  <c r="G142" i="59"/>
  <c r="H142" i="59"/>
  <c r="I142" i="59"/>
  <c r="J142" i="59"/>
  <c r="K142" i="59"/>
  <c r="M142" i="59"/>
  <c r="N142" i="59"/>
  <c r="Q142" i="59"/>
  <c r="R142" i="59"/>
  <c r="T142" i="59"/>
  <c r="U142" i="59"/>
  <c r="V142" i="59"/>
  <c r="W142" i="59"/>
  <c r="X142" i="59"/>
  <c r="Y142" i="59"/>
  <c r="Z142" i="59"/>
  <c r="AB142" i="59"/>
  <c r="AC142" i="59"/>
  <c r="AD142" i="59"/>
  <c r="AE142" i="59"/>
  <c r="AF142" i="59"/>
  <c r="AG142" i="59"/>
  <c r="AH142" i="59"/>
  <c r="AI142" i="59"/>
  <c r="AJ142" i="59"/>
  <c r="AL142" i="59"/>
  <c r="AM142" i="59"/>
  <c r="AN142" i="59"/>
  <c r="AO142" i="59"/>
  <c r="AQ142" i="59"/>
  <c r="AR142" i="59"/>
  <c r="AS142" i="59"/>
  <c r="AT142" i="59"/>
  <c r="AV142" i="59"/>
  <c r="AX142" i="59"/>
  <c r="AZ142" i="59"/>
  <c r="A143" i="59"/>
  <c r="B143" i="59"/>
  <c r="D143" i="59"/>
  <c r="E143" i="59"/>
  <c r="F143" i="59"/>
  <c r="G143" i="59"/>
  <c r="H143" i="59"/>
  <c r="I143" i="59"/>
  <c r="J143" i="59"/>
  <c r="K143" i="59"/>
  <c r="M143" i="59"/>
  <c r="N143" i="59"/>
  <c r="Q143" i="59"/>
  <c r="R143" i="59"/>
  <c r="T143" i="59"/>
  <c r="U143" i="59"/>
  <c r="V143" i="59"/>
  <c r="W143" i="59"/>
  <c r="X143" i="59"/>
  <c r="Y143" i="59"/>
  <c r="Z143" i="59"/>
  <c r="AB143" i="59"/>
  <c r="AC143" i="59"/>
  <c r="AD143" i="59"/>
  <c r="AE143" i="59"/>
  <c r="AF143" i="59"/>
  <c r="AG143" i="59"/>
  <c r="AH143" i="59"/>
  <c r="AI143" i="59"/>
  <c r="AJ143" i="59"/>
  <c r="AL143" i="59"/>
  <c r="AM143" i="59"/>
  <c r="AN143" i="59"/>
  <c r="AO143" i="59"/>
  <c r="AQ143" i="59"/>
  <c r="AR143" i="59"/>
  <c r="AS143" i="59"/>
  <c r="AT143" i="59"/>
  <c r="AV143" i="59"/>
  <c r="AX143" i="59"/>
  <c r="AZ143" i="59"/>
  <c r="A144" i="59"/>
  <c r="B144" i="59"/>
  <c r="D144" i="59"/>
  <c r="E144" i="59"/>
  <c r="F144" i="59"/>
  <c r="G144" i="59"/>
  <c r="H144" i="59"/>
  <c r="I144" i="59"/>
  <c r="J144" i="59"/>
  <c r="K144" i="59"/>
  <c r="M144" i="59"/>
  <c r="N144" i="59"/>
  <c r="Q144" i="59"/>
  <c r="R144" i="59"/>
  <c r="T144" i="59"/>
  <c r="U144" i="59"/>
  <c r="V144" i="59"/>
  <c r="W144" i="59"/>
  <c r="X144" i="59"/>
  <c r="Y144" i="59"/>
  <c r="Z144" i="59"/>
  <c r="AB144" i="59"/>
  <c r="AC144" i="59"/>
  <c r="AD144" i="59"/>
  <c r="AE144" i="59"/>
  <c r="AF144" i="59"/>
  <c r="AG144" i="59"/>
  <c r="AH144" i="59"/>
  <c r="AI144" i="59"/>
  <c r="AJ144" i="59"/>
  <c r="AL144" i="59"/>
  <c r="AM144" i="59"/>
  <c r="AN144" i="59"/>
  <c r="AO144" i="59"/>
  <c r="AQ144" i="59"/>
  <c r="AR144" i="59"/>
  <c r="AS144" i="59"/>
  <c r="AT144" i="59"/>
  <c r="AV144" i="59"/>
  <c r="AX144" i="59"/>
  <c r="AZ144" i="59"/>
  <c r="A145" i="59"/>
  <c r="B145" i="59"/>
  <c r="D145" i="59"/>
  <c r="E145" i="59"/>
  <c r="F145" i="59"/>
  <c r="G145" i="59"/>
  <c r="H145" i="59"/>
  <c r="I145" i="59"/>
  <c r="J145" i="59"/>
  <c r="K145" i="59"/>
  <c r="M145" i="59"/>
  <c r="N145" i="59"/>
  <c r="Q145" i="59"/>
  <c r="R145" i="59"/>
  <c r="T145" i="59"/>
  <c r="U145" i="59"/>
  <c r="V145" i="59"/>
  <c r="W145" i="59"/>
  <c r="X145" i="59"/>
  <c r="Y145" i="59"/>
  <c r="Z145" i="59"/>
  <c r="AB145" i="59"/>
  <c r="AC145" i="59"/>
  <c r="AD145" i="59"/>
  <c r="AE145" i="59"/>
  <c r="AF145" i="59"/>
  <c r="AG145" i="59"/>
  <c r="AH145" i="59"/>
  <c r="AI145" i="59"/>
  <c r="AJ145" i="59"/>
  <c r="AL145" i="59"/>
  <c r="AM145" i="59"/>
  <c r="AN145" i="59"/>
  <c r="AO145" i="59"/>
  <c r="AQ145" i="59"/>
  <c r="AR145" i="59"/>
  <c r="AS145" i="59"/>
  <c r="AT145" i="59"/>
  <c r="AV145" i="59"/>
  <c r="AX145" i="59"/>
  <c r="AZ145" i="59"/>
  <c r="A146" i="59"/>
  <c r="B146" i="59"/>
  <c r="D146" i="59"/>
  <c r="E146" i="59"/>
  <c r="F146" i="59"/>
  <c r="G146" i="59"/>
  <c r="H146" i="59"/>
  <c r="I146" i="59"/>
  <c r="J146" i="59"/>
  <c r="K146" i="59"/>
  <c r="M146" i="59"/>
  <c r="N146" i="59"/>
  <c r="Q146" i="59"/>
  <c r="R146" i="59"/>
  <c r="T146" i="59"/>
  <c r="U146" i="59"/>
  <c r="V146" i="59"/>
  <c r="W146" i="59"/>
  <c r="X146" i="59"/>
  <c r="Y146" i="59"/>
  <c r="Z146" i="59"/>
  <c r="AB146" i="59"/>
  <c r="AC146" i="59"/>
  <c r="AD146" i="59"/>
  <c r="AE146" i="59"/>
  <c r="AF146" i="59"/>
  <c r="AG146" i="59"/>
  <c r="AH146" i="59"/>
  <c r="AI146" i="59"/>
  <c r="AJ146" i="59"/>
  <c r="AL146" i="59"/>
  <c r="AM146" i="59"/>
  <c r="AN146" i="59"/>
  <c r="AO146" i="59"/>
  <c r="AQ146" i="59"/>
  <c r="AR146" i="59"/>
  <c r="AS146" i="59"/>
  <c r="AT146" i="59"/>
  <c r="AV146" i="59"/>
  <c r="AX146" i="59"/>
  <c r="AZ146" i="59"/>
  <c r="A147" i="59"/>
  <c r="B147" i="59"/>
  <c r="D147" i="59"/>
  <c r="E147" i="59"/>
  <c r="F147" i="59"/>
  <c r="G147" i="59"/>
  <c r="H147" i="59"/>
  <c r="I147" i="59"/>
  <c r="J147" i="59"/>
  <c r="K147" i="59"/>
  <c r="M147" i="59"/>
  <c r="N147" i="59"/>
  <c r="Q147" i="59"/>
  <c r="R147" i="59"/>
  <c r="T147" i="59"/>
  <c r="U147" i="59"/>
  <c r="V147" i="59"/>
  <c r="W147" i="59"/>
  <c r="X147" i="59"/>
  <c r="Y147" i="59"/>
  <c r="Z147" i="59"/>
  <c r="AB147" i="59"/>
  <c r="AC147" i="59"/>
  <c r="AD147" i="59"/>
  <c r="AE147" i="59"/>
  <c r="AF147" i="59"/>
  <c r="AG147" i="59"/>
  <c r="AH147" i="59"/>
  <c r="AI147" i="59"/>
  <c r="AJ147" i="59"/>
  <c r="AL147" i="59"/>
  <c r="AM147" i="59"/>
  <c r="AN147" i="59"/>
  <c r="AO147" i="59"/>
  <c r="AQ147" i="59"/>
  <c r="AR147" i="59"/>
  <c r="AS147" i="59"/>
  <c r="AT147" i="59"/>
  <c r="AV147" i="59"/>
  <c r="AX147" i="59"/>
  <c r="AZ147" i="59"/>
  <c r="A148" i="59"/>
  <c r="B148" i="59"/>
  <c r="D148" i="59"/>
  <c r="E148" i="59"/>
  <c r="F148" i="59"/>
  <c r="G148" i="59"/>
  <c r="H148" i="59"/>
  <c r="I148" i="59"/>
  <c r="J148" i="59"/>
  <c r="K148" i="59"/>
  <c r="M148" i="59"/>
  <c r="N148" i="59"/>
  <c r="Q148" i="59"/>
  <c r="R148" i="59"/>
  <c r="T148" i="59"/>
  <c r="U148" i="59"/>
  <c r="V148" i="59"/>
  <c r="W148" i="59"/>
  <c r="X148" i="59"/>
  <c r="Y148" i="59"/>
  <c r="Z148" i="59"/>
  <c r="AB148" i="59"/>
  <c r="AC148" i="59"/>
  <c r="AD148" i="59"/>
  <c r="AE148" i="59"/>
  <c r="AF148" i="59"/>
  <c r="AG148" i="59"/>
  <c r="AH148" i="59"/>
  <c r="AI148" i="59"/>
  <c r="AJ148" i="59"/>
  <c r="AL148" i="59"/>
  <c r="AM148" i="59"/>
  <c r="AN148" i="59"/>
  <c r="AO148" i="59"/>
  <c r="AQ148" i="59"/>
  <c r="AR148" i="59"/>
  <c r="AS148" i="59"/>
  <c r="AT148" i="59"/>
  <c r="AV148" i="59"/>
  <c r="AX148" i="59"/>
  <c r="AZ148" i="59"/>
  <c r="A149" i="59"/>
  <c r="B149" i="59"/>
  <c r="D149" i="59"/>
  <c r="E149" i="59"/>
  <c r="F149" i="59"/>
  <c r="G149" i="59"/>
  <c r="H149" i="59"/>
  <c r="I149" i="59"/>
  <c r="J149" i="59"/>
  <c r="K149" i="59"/>
  <c r="M149" i="59"/>
  <c r="N149" i="59"/>
  <c r="Q149" i="59"/>
  <c r="R149" i="59"/>
  <c r="T149" i="59"/>
  <c r="U149" i="59"/>
  <c r="V149" i="59"/>
  <c r="W149" i="59"/>
  <c r="X149" i="59"/>
  <c r="Y149" i="59"/>
  <c r="Z149" i="59"/>
  <c r="AB149" i="59"/>
  <c r="AC149" i="59"/>
  <c r="AD149" i="59"/>
  <c r="AE149" i="59"/>
  <c r="AF149" i="59"/>
  <c r="AG149" i="59"/>
  <c r="AH149" i="59"/>
  <c r="AI149" i="59"/>
  <c r="AJ149" i="59"/>
  <c r="AL149" i="59"/>
  <c r="AM149" i="59"/>
  <c r="AN149" i="59"/>
  <c r="AO149" i="59"/>
  <c r="AQ149" i="59"/>
  <c r="AR149" i="59"/>
  <c r="AS149" i="59"/>
  <c r="AT149" i="59"/>
  <c r="AV149" i="59"/>
  <c r="AX149" i="59"/>
  <c r="AZ149" i="59"/>
  <c r="A150" i="59"/>
  <c r="B150" i="59"/>
  <c r="D150" i="59"/>
  <c r="E150" i="59"/>
  <c r="F150" i="59"/>
  <c r="G150" i="59"/>
  <c r="H150" i="59"/>
  <c r="I150" i="59"/>
  <c r="J150" i="59"/>
  <c r="K150" i="59"/>
  <c r="M150" i="59"/>
  <c r="N150" i="59"/>
  <c r="Q150" i="59"/>
  <c r="R150" i="59"/>
  <c r="T150" i="59"/>
  <c r="U150" i="59"/>
  <c r="V150" i="59"/>
  <c r="W150" i="59"/>
  <c r="X150" i="59"/>
  <c r="Y150" i="59"/>
  <c r="Z150" i="59"/>
  <c r="AB150" i="59"/>
  <c r="AC150" i="59"/>
  <c r="AD150" i="59"/>
  <c r="AE150" i="59"/>
  <c r="AF150" i="59"/>
  <c r="AG150" i="59"/>
  <c r="AH150" i="59"/>
  <c r="AI150" i="59"/>
  <c r="AJ150" i="59"/>
  <c r="AL150" i="59"/>
  <c r="AM150" i="59"/>
  <c r="AN150" i="59"/>
  <c r="AO150" i="59"/>
  <c r="AQ150" i="59"/>
  <c r="AR150" i="59"/>
  <c r="AS150" i="59"/>
  <c r="AT150" i="59"/>
  <c r="AV150" i="59"/>
  <c r="AX150" i="59"/>
  <c r="AZ150" i="59"/>
  <c r="A151" i="59"/>
  <c r="B151" i="59"/>
  <c r="D151" i="59"/>
  <c r="E151" i="59"/>
  <c r="F151" i="59"/>
  <c r="G151" i="59"/>
  <c r="H151" i="59"/>
  <c r="I151" i="59"/>
  <c r="J151" i="59"/>
  <c r="K151" i="59"/>
  <c r="M151" i="59"/>
  <c r="N151" i="59"/>
  <c r="Q151" i="59"/>
  <c r="R151" i="59"/>
  <c r="T151" i="59"/>
  <c r="U151" i="59"/>
  <c r="V151" i="59"/>
  <c r="W151" i="59"/>
  <c r="X151" i="59"/>
  <c r="Y151" i="59"/>
  <c r="Z151" i="59"/>
  <c r="AB151" i="59"/>
  <c r="AC151" i="59"/>
  <c r="AD151" i="59"/>
  <c r="AE151" i="59"/>
  <c r="AF151" i="59"/>
  <c r="AG151" i="59"/>
  <c r="AH151" i="59"/>
  <c r="AI151" i="59"/>
  <c r="AJ151" i="59"/>
  <c r="AL151" i="59"/>
  <c r="AM151" i="59"/>
  <c r="AN151" i="59"/>
  <c r="AO151" i="59"/>
  <c r="AQ151" i="59"/>
  <c r="AR151" i="59"/>
  <c r="AS151" i="59"/>
  <c r="AT151" i="59"/>
  <c r="AV151" i="59"/>
  <c r="AX151" i="59"/>
  <c r="AZ151" i="59"/>
  <c r="A152" i="59"/>
  <c r="B152" i="59"/>
  <c r="D152" i="59"/>
  <c r="E152" i="59"/>
  <c r="F152" i="59"/>
  <c r="G152" i="59"/>
  <c r="H152" i="59"/>
  <c r="I152" i="59"/>
  <c r="J152" i="59"/>
  <c r="K152" i="59"/>
  <c r="M152" i="59"/>
  <c r="N152" i="59"/>
  <c r="Q152" i="59"/>
  <c r="R152" i="59"/>
  <c r="T152" i="59"/>
  <c r="U152" i="59"/>
  <c r="V152" i="59"/>
  <c r="W152" i="59"/>
  <c r="X152" i="59"/>
  <c r="Y152" i="59"/>
  <c r="Z152" i="59"/>
  <c r="AB152" i="59"/>
  <c r="AC152" i="59"/>
  <c r="AD152" i="59"/>
  <c r="AE152" i="59"/>
  <c r="AF152" i="59"/>
  <c r="AG152" i="59"/>
  <c r="AH152" i="59"/>
  <c r="AI152" i="59"/>
  <c r="AJ152" i="59"/>
  <c r="AL152" i="59"/>
  <c r="AM152" i="59"/>
  <c r="AN152" i="59"/>
  <c r="AO152" i="59"/>
  <c r="AQ152" i="59"/>
  <c r="AR152" i="59"/>
  <c r="AS152" i="59"/>
  <c r="AT152" i="59"/>
  <c r="AV152" i="59"/>
  <c r="AX152" i="59"/>
  <c r="AZ152" i="59"/>
  <c r="A153" i="59"/>
  <c r="B153" i="59"/>
  <c r="D153" i="59"/>
  <c r="E153" i="59"/>
  <c r="F153" i="59"/>
  <c r="G153" i="59"/>
  <c r="H153" i="59"/>
  <c r="I153" i="59"/>
  <c r="J153" i="59"/>
  <c r="K153" i="59"/>
  <c r="M153" i="59"/>
  <c r="N153" i="59"/>
  <c r="Q153" i="59"/>
  <c r="R153" i="59"/>
  <c r="T153" i="59"/>
  <c r="U153" i="59"/>
  <c r="V153" i="59"/>
  <c r="W153" i="59"/>
  <c r="X153" i="59"/>
  <c r="Y153" i="59"/>
  <c r="Z153" i="59"/>
  <c r="AB153" i="59"/>
  <c r="AC153" i="59"/>
  <c r="AD153" i="59"/>
  <c r="AE153" i="59"/>
  <c r="AF153" i="59"/>
  <c r="AG153" i="59"/>
  <c r="AH153" i="59"/>
  <c r="AI153" i="59"/>
  <c r="AJ153" i="59"/>
  <c r="AL153" i="59"/>
  <c r="AM153" i="59"/>
  <c r="AN153" i="59"/>
  <c r="AO153" i="59"/>
  <c r="AQ153" i="59"/>
  <c r="AR153" i="59"/>
  <c r="AS153" i="59"/>
  <c r="AT153" i="59"/>
  <c r="AV153" i="59"/>
  <c r="AX153" i="59"/>
  <c r="AZ153" i="59"/>
  <c r="A154" i="59"/>
  <c r="B154" i="59"/>
  <c r="D154" i="59"/>
  <c r="E154" i="59"/>
  <c r="F154" i="59"/>
  <c r="G154" i="59"/>
  <c r="H154" i="59"/>
  <c r="I154" i="59"/>
  <c r="J154" i="59"/>
  <c r="K154" i="59"/>
  <c r="M154" i="59"/>
  <c r="N154" i="59"/>
  <c r="Q154" i="59"/>
  <c r="R154" i="59"/>
  <c r="T154" i="59"/>
  <c r="U154" i="59"/>
  <c r="V154" i="59"/>
  <c r="W154" i="59"/>
  <c r="X154" i="59"/>
  <c r="Y154" i="59"/>
  <c r="Z154" i="59"/>
  <c r="AB154" i="59"/>
  <c r="AC154" i="59"/>
  <c r="AD154" i="59"/>
  <c r="AE154" i="59"/>
  <c r="AF154" i="59"/>
  <c r="AG154" i="59"/>
  <c r="AH154" i="59"/>
  <c r="AI154" i="59"/>
  <c r="AJ154" i="59"/>
  <c r="AL154" i="59"/>
  <c r="AM154" i="59"/>
  <c r="AN154" i="59"/>
  <c r="AO154" i="59"/>
  <c r="AQ154" i="59"/>
  <c r="AR154" i="59"/>
  <c r="AS154" i="59"/>
  <c r="AT154" i="59"/>
  <c r="AV154" i="59"/>
  <c r="AX154" i="59"/>
  <c r="AZ154" i="59"/>
  <c r="A155" i="59"/>
  <c r="B155" i="59"/>
  <c r="D155" i="59"/>
  <c r="E155" i="59"/>
  <c r="F155" i="59"/>
  <c r="G155" i="59"/>
  <c r="H155" i="59"/>
  <c r="I155" i="59"/>
  <c r="J155" i="59"/>
  <c r="K155" i="59"/>
  <c r="M155" i="59"/>
  <c r="N155" i="59"/>
  <c r="Q155" i="59"/>
  <c r="R155" i="59"/>
  <c r="T155" i="59"/>
  <c r="U155" i="59"/>
  <c r="V155" i="59"/>
  <c r="W155" i="59"/>
  <c r="X155" i="59"/>
  <c r="Y155" i="59"/>
  <c r="Z155" i="59"/>
  <c r="AB155" i="59"/>
  <c r="AC155" i="59"/>
  <c r="AD155" i="59"/>
  <c r="AE155" i="59"/>
  <c r="AF155" i="59"/>
  <c r="AG155" i="59"/>
  <c r="AH155" i="59"/>
  <c r="AI155" i="59"/>
  <c r="AJ155" i="59"/>
  <c r="AL155" i="59"/>
  <c r="AM155" i="59"/>
  <c r="AN155" i="59"/>
  <c r="AO155" i="59"/>
  <c r="AQ155" i="59"/>
  <c r="AR155" i="59"/>
  <c r="AS155" i="59"/>
  <c r="AT155" i="59"/>
  <c r="AV155" i="59"/>
  <c r="AX155" i="59"/>
  <c r="AZ155" i="59"/>
  <c r="A156" i="59"/>
  <c r="B156" i="59"/>
  <c r="D156" i="59"/>
  <c r="E156" i="59"/>
  <c r="F156" i="59"/>
  <c r="G156" i="59"/>
  <c r="H156" i="59"/>
  <c r="I156" i="59"/>
  <c r="J156" i="59"/>
  <c r="K156" i="59"/>
  <c r="M156" i="59"/>
  <c r="N156" i="59"/>
  <c r="Q156" i="59"/>
  <c r="R156" i="59"/>
  <c r="T156" i="59"/>
  <c r="U156" i="59"/>
  <c r="V156" i="59"/>
  <c r="W156" i="59"/>
  <c r="X156" i="59"/>
  <c r="Y156" i="59"/>
  <c r="Z156" i="59"/>
  <c r="AB156" i="59"/>
  <c r="AC156" i="59"/>
  <c r="AD156" i="59"/>
  <c r="AE156" i="59"/>
  <c r="AF156" i="59"/>
  <c r="AG156" i="59"/>
  <c r="AH156" i="59"/>
  <c r="AI156" i="59"/>
  <c r="AJ156" i="59"/>
  <c r="AL156" i="59"/>
  <c r="AM156" i="59"/>
  <c r="AN156" i="59"/>
  <c r="AO156" i="59"/>
  <c r="AQ156" i="59"/>
  <c r="AR156" i="59"/>
  <c r="AS156" i="59"/>
  <c r="AT156" i="59"/>
  <c r="AV156" i="59"/>
  <c r="AX156" i="59"/>
  <c r="AZ156" i="59"/>
  <c r="A157" i="59"/>
  <c r="B157" i="59"/>
  <c r="D157" i="59"/>
  <c r="E157" i="59"/>
  <c r="F157" i="59"/>
  <c r="G157" i="59"/>
  <c r="H157" i="59"/>
  <c r="I157" i="59"/>
  <c r="J157" i="59"/>
  <c r="K157" i="59"/>
  <c r="M157" i="59"/>
  <c r="N157" i="59"/>
  <c r="Q157" i="59"/>
  <c r="R157" i="59"/>
  <c r="T157" i="59"/>
  <c r="U157" i="59"/>
  <c r="V157" i="59"/>
  <c r="W157" i="59"/>
  <c r="X157" i="59"/>
  <c r="Y157" i="59"/>
  <c r="Z157" i="59"/>
  <c r="AB157" i="59"/>
  <c r="AC157" i="59"/>
  <c r="AD157" i="59"/>
  <c r="AE157" i="59"/>
  <c r="AF157" i="59"/>
  <c r="AG157" i="59"/>
  <c r="AH157" i="59"/>
  <c r="AI157" i="59"/>
  <c r="AJ157" i="59"/>
  <c r="AL157" i="59"/>
  <c r="AM157" i="59"/>
  <c r="AN157" i="59"/>
  <c r="AO157" i="59"/>
  <c r="AQ157" i="59"/>
  <c r="AR157" i="59"/>
  <c r="AS157" i="59"/>
  <c r="AT157" i="59"/>
  <c r="AV157" i="59"/>
  <c r="AX157" i="59"/>
  <c r="AZ157" i="59"/>
  <c r="A158" i="59"/>
  <c r="B158" i="59"/>
  <c r="D158" i="59"/>
  <c r="E158" i="59"/>
  <c r="F158" i="59"/>
  <c r="G158" i="59"/>
  <c r="H158" i="59"/>
  <c r="I158" i="59"/>
  <c r="J158" i="59"/>
  <c r="K158" i="59"/>
  <c r="M158" i="59"/>
  <c r="N158" i="59"/>
  <c r="Q158" i="59"/>
  <c r="R158" i="59"/>
  <c r="T158" i="59"/>
  <c r="U158" i="59"/>
  <c r="V158" i="59"/>
  <c r="W158" i="59"/>
  <c r="X158" i="59"/>
  <c r="Y158" i="59"/>
  <c r="Z158" i="59"/>
  <c r="AB158" i="59"/>
  <c r="AC158" i="59"/>
  <c r="AD158" i="59"/>
  <c r="AE158" i="59"/>
  <c r="AF158" i="59"/>
  <c r="AG158" i="59"/>
  <c r="AH158" i="59"/>
  <c r="AI158" i="59"/>
  <c r="AJ158" i="59"/>
  <c r="AL158" i="59"/>
  <c r="AM158" i="59"/>
  <c r="AN158" i="59"/>
  <c r="AO158" i="59"/>
  <c r="AQ158" i="59"/>
  <c r="AR158" i="59"/>
  <c r="AS158" i="59"/>
  <c r="AT158" i="59"/>
  <c r="AV158" i="59"/>
  <c r="AX158" i="59"/>
  <c r="AZ158" i="59"/>
  <c r="A159" i="59"/>
  <c r="B159" i="59"/>
  <c r="D159" i="59"/>
  <c r="E159" i="59"/>
  <c r="F159" i="59"/>
  <c r="G159" i="59"/>
  <c r="H159" i="59"/>
  <c r="I159" i="59"/>
  <c r="J159" i="59"/>
  <c r="K159" i="59"/>
  <c r="M159" i="59"/>
  <c r="N159" i="59"/>
  <c r="Q159" i="59"/>
  <c r="R159" i="59"/>
  <c r="T159" i="59"/>
  <c r="U159" i="59"/>
  <c r="V159" i="59"/>
  <c r="W159" i="59"/>
  <c r="X159" i="59"/>
  <c r="Y159" i="59"/>
  <c r="Z159" i="59"/>
  <c r="AB159" i="59"/>
  <c r="AC159" i="59"/>
  <c r="AD159" i="59"/>
  <c r="AE159" i="59"/>
  <c r="AF159" i="59"/>
  <c r="AG159" i="59"/>
  <c r="AH159" i="59"/>
  <c r="AI159" i="59"/>
  <c r="AJ159" i="59"/>
  <c r="AL159" i="59"/>
  <c r="AM159" i="59"/>
  <c r="AN159" i="59"/>
  <c r="AO159" i="59"/>
  <c r="AQ159" i="59"/>
  <c r="AR159" i="59"/>
  <c r="AS159" i="59"/>
  <c r="AT159" i="59"/>
  <c r="AV159" i="59"/>
  <c r="AX159" i="59"/>
  <c r="AZ159" i="59"/>
  <c r="A160" i="59"/>
  <c r="B160" i="59"/>
  <c r="D160" i="59"/>
  <c r="E160" i="59"/>
  <c r="F160" i="59"/>
  <c r="G160" i="59"/>
  <c r="H160" i="59"/>
  <c r="I160" i="59"/>
  <c r="J160" i="59"/>
  <c r="K160" i="59"/>
  <c r="M160" i="59"/>
  <c r="N160" i="59"/>
  <c r="Q160" i="59"/>
  <c r="R160" i="59"/>
  <c r="T160" i="59"/>
  <c r="U160" i="59"/>
  <c r="V160" i="59"/>
  <c r="W160" i="59"/>
  <c r="X160" i="59"/>
  <c r="Y160" i="59"/>
  <c r="Z160" i="59"/>
  <c r="AB160" i="59"/>
  <c r="AC160" i="59"/>
  <c r="AD160" i="59"/>
  <c r="AE160" i="59"/>
  <c r="AF160" i="59"/>
  <c r="AG160" i="59"/>
  <c r="AH160" i="59"/>
  <c r="AI160" i="59"/>
  <c r="AJ160" i="59"/>
  <c r="AL160" i="59"/>
  <c r="AM160" i="59"/>
  <c r="AN160" i="59"/>
  <c r="AO160" i="59"/>
  <c r="AQ160" i="59"/>
  <c r="AR160" i="59"/>
  <c r="AS160" i="59"/>
  <c r="AT160" i="59"/>
  <c r="AV160" i="59"/>
  <c r="AX160" i="59"/>
  <c r="AZ160" i="59"/>
  <c r="A161" i="59"/>
  <c r="B161" i="59"/>
  <c r="D161" i="59"/>
  <c r="E161" i="59"/>
  <c r="F161" i="59"/>
  <c r="G161" i="59"/>
  <c r="H161" i="59"/>
  <c r="I161" i="59"/>
  <c r="J161" i="59"/>
  <c r="K161" i="59"/>
  <c r="M161" i="59"/>
  <c r="N161" i="59"/>
  <c r="Q161" i="59"/>
  <c r="R161" i="59"/>
  <c r="T161" i="59"/>
  <c r="U161" i="59"/>
  <c r="V161" i="59"/>
  <c r="W161" i="59"/>
  <c r="X161" i="59"/>
  <c r="Y161" i="59"/>
  <c r="Z161" i="59"/>
  <c r="AB161" i="59"/>
  <c r="AC161" i="59"/>
  <c r="AD161" i="59"/>
  <c r="AE161" i="59"/>
  <c r="AF161" i="59"/>
  <c r="AG161" i="59"/>
  <c r="AH161" i="59"/>
  <c r="AI161" i="59"/>
  <c r="AJ161" i="59"/>
  <c r="AL161" i="59"/>
  <c r="AM161" i="59"/>
  <c r="AN161" i="59"/>
  <c r="AO161" i="59"/>
  <c r="AQ161" i="59"/>
  <c r="AR161" i="59"/>
  <c r="AS161" i="59"/>
  <c r="AT161" i="59"/>
  <c r="AV161" i="59"/>
  <c r="AX161" i="59"/>
  <c r="AZ161" i="59"/>
  <c r="A162" i="59"/>
  <c r="B162" i="59"/>
  <c r="D162" i="59"/>
  <c r="E162" i="59"/>
  <c r="F162" i="59"/>
  <c r="G162" i="59"/>
  <c r="H162" i="59"/>
  <c r="I162" i="59"/>
  <c r="J162" i="59"/>
  <c r="K162" i="59"/>
  <c r="M162" i="59"/>
  <c r="N162" i="59"/>
  <c r="Q162" i="59"/>
  <c r="R162" i="59"/>
  <c r="T162" i="59"/>
  <c r="U162" i="59"/>
  <c r="V162" i="59"/>
  <c r="W162" i="59"/>
  <c r="X162" i="59"/>
  <c r="Y162" i="59"/>
  <c r="Z162" i="59"/>
  <c r="AB162" i="59"/>
  <c r="AC162" i="59"/>
  <c r="AD162" i="59"/>
  <c r="AE162" i="59"/>
  <c r="AF162" i="59"/>
  <c r="AG162" i="59"/>
  <c r="AH162" i="59"/>
  <c r="AI162" i="59"/>
  <c r="AJ162" i="59"/>
  <c r="AL162" i="59"/>
  <c r="AM162" i="59"/>
  <c r="AN162" i="59"/>
  <c r="AO162" i="59"/>
  <c r="AQ162" i="59"/>
  <c r="AR162" i="59"/>
  <c r="AS162" i="59"/>
  <c r="AT162" i="59"/>
  <c r="AV162" i="59"/>
  <c r="AX162" i="59"/>
  <c r="AZ162" i="59"/>
  <c r="A163" i="59"/>
  <c r="B163" i="59"/>
  <c r="D163" i="59"/>
  <c r="E163" i="59"/>
  <c r="F163" i="59"/>
  <c r="G163" i="59"/>
  <c r="H163" i="59"/>
  <c r="I163" i="59"/>
  <c r="J163" i="59"/>
  <c r="K163" i="59"/>
  <c r="M163" i="59"/>
  <c r="N163" i="59"/>
  <c r="Q163" i="59"/>
  <c r="R163" i="59"/>
  <c r="T163" i="59"/>
  <c r="U163" i="59"/>
  <c r="V163" i="59"/>
  <c r="W163" i="59"/>
  <c r="X163" i="59"/>
  <c r="Y163" i="59"/>
  <c r="Z163" i="59"/>
  <c r="AB163" i="59"/>
  <c r="AC163" i="59"/>
  <c r="AD163" i="59"/>
  <c r="AE163" i="59"/>
  <c r="AF163" i="59"/>
  <c r="AG163" i="59"/>
  <c r="AH163" i="59"/>
  <c r="AI163" i="59"/>
  <c r="AJ163" i="59"/>
  <c r="AL163" i="59"/>
  <c r="AM163" i="59"/>
  <c r="AN163" i="59"/>
  <c r="AO163" i="59"/>
  <c r="AQ163" i="59"/>
  <c r="AR163" i="59"/>
  <c r="AS163" i="59"/>
  <c r="AT163" i="59"/>
  <c r="AV163" i="59"/>
  <c r="AX163" i="59"/>
  <c r="AZ163" i="59"/>
  <c r="A164" i="59"/>
  <c r="B164" i="59"/>
  <c r="D164" i="59"/>
  <c r="E164" i="59"/>
  <c r="F164" i="59"/>
  <c r="G164" i="59"/>
  <c r="H164" i="59"/>
  <c r="I164" i="59"/>
  <c r="J164" i="59"/>
  <c r="K164" i="59"/>
  <c r="M164" i="59"/>
  <c r="N164" i="59"/>
  <c r="Q164" i="59"/>
  <c r="R164" i="59"/>
  <c r="T164" i="59"/>
  <c r="U164" i="59"/>
  <c r="V164" i="59"/>
  <c r="W164" i="59"/>
  <c r="X164" i="59"/>
  <c r="Y164" i="59"/>
  <c r="Z164" i="59"/>
  <c r="AB164" i="59"/>
  <c r="AC164" i="59"/>
  <c r="AD164" i="59"/>
  <c r="AE164" i="59"/>
  <c r="AF164" i="59"/>
  <c r="AG164" i="59"/>
  <c r="AH164" i="59"/>
  <c r="AI164" i="59"/>
  <c r="AJ164" i="59"/>
  <c r="AL164" i="59"/>
  <c r="AM164" i="59"/>
  <c r="AN164" i="59"/>
  <c r="AO164" i="59"/>
  <c r="AQ164" i="59"/>
  <c r="AR164" i="59"/>
  <c r="AS164" i="59"/>
  <c r="AT164" i="59"/>
  <c r="AV164" i="59"/>
  <c r="AX164" i="59"/>
  <c r="AZ164" i="59"/>
  <c r="A165" i="59"/>
  <c r="B165" i="59"/>
  <c r="D165" i="59"/>
  <c r="E165" i="59"/>
  <c r="F165" i="59"/>
  <c r="G165" i="59"/>
  <c r="H165" i="59"/>
  <c r="I165" i="59"/>
  <c r="J165" i="59"/>
  <c r="K165" i="59"/>
  <c r="M165" i="59"/>
  <c r="N165" i="59"/>
  <c r="Q165" i="59"/>
  <c r="R165" i="59"/>
  <c r="T165" i="59"/>
  <c r="U165" i="59"/>
  <c r="V165" i="59"/>
  <c r="W165" i="59"/>
  <c r="X165" i="59"/>
  <c r="Y165" i="59"/>
  <c r="Z165" i="59"/>
  <c r="AB165" i="59"/>
  <c r="AC165" i="59"/>
  <c r="AD165" i="59"/>
  <c r="AE165" i="59"/>
  <c r="AF165" i="59"/>
  <c r="AG165" i="59"/>
  <c r="AH165" i="59"/>
  <c r="AI165" i="59"/>
  <c r="AJ165" i="59"/>
  <c r="AL165" i="59"/>
  <c r="AM165" i="59"/>
  <c r="AN165" i="59"/>
  <c r="AO165" i="59"/>
  <c r="AQ165" i="59"/>
  <c r="AR165" i="59"/>
  <c r="AS165" i="59"/>
  <c r="AT165" i="59"/>
  <c r="AV165" i="59"/>
  <c r="AX165" i="59"/>
  <c r="AZ165" i="59"/>
  <c r="A166" i="59"/>
  <c r="B166" i="59"/>
  <c r="D166" i="59"/>
  <c r="E166" i="59"/>
  <c r="F166" i="59"/>
  <c r="G166" i="59"/>
  <c r="H166" i="59"/>
  <c r="I166" i="59"/>
  <c r="J166" i="59"/>
  <c r="K166" i="59"/>
  <c r="M166" i="59"/>
  <c r="N166" i="59"/>
  <c r="Q166" i="59"/>
  <c r="R166" i="59"/>
  <c r="T166" i="59"/>
  <c r="U166" i="59"/>
  <c r="V166" i="59"/>
  <c r="W166" i="59"/>
  <c r="X166" i="59"/>
  <c r="Y166" i="59"/>
  <c r="Z166" i="59"/>
  <c r="AB166" i="59"/>
  <c r="AC166" i="59"/>
  <c r="AD166" i="59"/>
  <c r="AE166" i="59"/>
  <c r="AF166" i="59"/>
  <c r="AG166" i="59"/>
  <c r="AH166" i="59"/>
  <c r="AI166" i="59"/>
  <c r="AJ166" i="59"/>
  <c r="AL166" i="59"/>
  <c r="AM166" i="59"/>
  <c r="AN166" i="59"/>
  <c r="AO166" i="59"/>
  <c r="AQ166" i="59"/>
  <c r="AR166" i="59"/>
  <c r="AS166" i="59"/>
  <c r="AT166" i="59"/>
  <c r="AV166" i="59"/>
  <c r="AX166" i="59"/>
  <c r="AZ166" i="59"/>
  <c r="A167" i="59"/>
  <c r="B167" i="59"/>
  <c r="D167" i="59"/>
  <c r="E167" i="59"/>
  <c r="F167" i="59"/>
  <c r="G167" i="59"/>
  <c r="H167" i="59"/>
  <c r="I167" i="59"/>
  <c r="J167" i="59"/>
  <c r="K167" i="59"/>
  <c r="M167" i="59"/>
  <c r="N167" i="59"/>
  <c r="Q167" i="59"/>
  <c r="R167" i="59"/>
  <c r="T167" i="59"/>
  <c r="U167" i="59"/>
  <c r="V167" i="59"/>
  <c r="W167" i="59"/>
  <c r="X167" i="59"/>
  <c r="Y167" i="59"/>
  <c r="Z167" i="59"/>
  <c r="AB167" i="59"/>
  <c r="AC167" i="59"/>
  <c r="AD167" i="59"/>
  <c r="AE167" i="59"/>
  <c r="AF167" i="59"/>
  <c r="AG167" i="59"/>
  <c r="AH167" i="59"/>
  <c r="AI167" i="59"/>
  <c r="AJ167" i="59"/>
  <c r="AL167" i="59"/>
  <c r="AM167" i="59"/>
  <c r="AN167" i="59"/>
  <c r="AO167" i="59"/>
  <c r="AQ167" i="59"/>
  <c r="AR167" i="59"/>
  <c r="AS167" i="59"/>
  <c r="AT167" i="59"/>
  <c r="AV167" i="59"/>
  <c r="AX167" i="59"/>
  <c r="AZ167" i="59"/>
  <c r="A168" i="59"/>
  <c r="B168" i="59"/>
  <c r="D168" i="59"/>
  <c r="E168" i="59"/>
  <c r="F168" i="59"/>
  <c r="G168" i="59"/>
  <c r="H168" i="59"/>
  <c r="I168" i="59"/>
  <c r="J168" i="59"/>
  <c r="K168" i="59"/>
  <c r="M168" i="59"/>
  <c r="N168" i="59"/>
  <c r="Q168" i="59"/>
  <c r="R168" i="59"/>
  <c r="T168" i="59"/>
  <c r="U168" i="59"/>
  <c r="V168" i="59"/>
  <c r="W168" i="59"/>
  <c r="X168" i="59"/>
  <c r="Y168" i="59"/>
  <c r="Z168" i="59"/>
  <c r="AB168" i="59"/>
  <c r="AC168" i="59"/>
  <c r="AD168" i="59"/>
  <c r="AE168" i="59"/>
  <c r="AF168" i="59"/>
  <c r="AG168" i="59"/>
  <c r="AH168" i="59"/>
  <c r="AI168" i="59"/>
  <c r="AJ168" i="59"/>
  <c r="AL168" i="59"/>
  <c r="AM168" i="59"/>
  <c r="AN168" i="59"/>
  <c r="AO168" i="59"/>
  <c r="AQ168" i="59"/>
  <c r="AR168" i="59"/>
  <c r="AS168" i="59"/>
  <c r="AT168" i="59"/>
  <c r="AV168" i="59"/>
  <c r="AX168" i="59"/>
  <c r="AZ168" i="59"/>
  <c r="A169" i="59"/>
  <c r="B169" i="59"/>
  <c r="D169" i="59"/>
  <c r="E169" i="59"/>
  <c r="F169" i="59"/>
  <c r="G169" i="59"/>
  <c r="H169" i="59"/>
  <c r="I169" i="59"/>
  <c r="J169" i="59"/>
  <c r="K169" i="59"/>
  <c r="M169" i="59"/>
  <c r="N169" i="59"/>
  <c r="Q169" i="59"/>
  <c r="R169" i="59"/>
  <c r="T169" i="59"/>
  <c r="U169" i="59"/>
  <c r="V169" i="59"/>
  <c r="W169" i="59"/>
  <c r="X169" i="59"/>
  <c r="Y169" i="59"/>
  <c r="Z169" i="59"/>
  <c r="AB169" i="59"/>
  <c r="AC169" i="59"/>
  <c r="AD169" i="59"/>
  <c r="AE169" i="59"/>
  <c r="AF169" i="59"/>
  <c r="AG169" i="59"/>
  <c r="AH169" i="59"/>
  <c r="AI169" i="59"/>
  <c r="AJ169" i="59"/>
  <c r="AL169" i="59"/>
  <c r="AM169" i="59"/>
  <c r="AN169" i="59"/>
  <c r="AO169" i="59"/>
  <c r="AQ169" i="59"/>
  <c r="AR169" i="59"/>
  <c r="AS169" i="59"/>
  <c r="AT169" i="59"/>
  <c r="AV169" i="59"/>
  <c r="AX169" i="59"/>
  <c r="AZ169" i="59"/>
  <c r="A170" i="59"/>
  <c r="B170" i="59"/>
  <c r="D170" i="59"/>
  <c r="E170" i="59"/>
  <c r="F170" i="59"/>
  <c r="G170" i="59"/>
  <c r="H170" i="59"/>
  <c r="I170" i="59"/>
  <c r="J170" i="59"/>
  <c r="K170" i="59"/>
  <c r="M170" i="59"/>
  <c r="N170" i="59"/>
  <c r="Q170" i="59"/>
  <c r="R170" i="59"/>
  <c r="T170" i="59"/>
  <c r="U170" i="59"/>
  <c r="V170" i="59"/>
  <c r="W170" i="59"/>
  <c r="X170" i="59"/>
  <c r="Y170" i="59"/>
  <c r="Z170" i="59"/>
  <c r="AB170" i="59"/>
  <c r="AC170" i="59"/>
  <c r="AD170" i="59"/>
  <c r="AE170" i="59"/>
  <c r="AF170" i="59"/>
  <c r="AG170" i="59"/>
  <c r="AH170" i="59"/>
  <c r="AI170" i="59"/>
  <c r="AJ170" i="59"/>
  <c r="AL170" i="59"/>
  <c r="AM170" i="59"/>
  <c r="AN170" i="59"/>
  <c r="AO170" i="59"/>
  <c r="AQ170" i="59"/>
  <c r="AR170" i="59"/>
  <c r="AS170" i="59"/>
  <c r="AT170" i="59"/>
  <c r="AV170" i="59"/>
  <c r="AX170" i="59"/>
  <c r="AZ170" i="59"/>
  <c r="A171" i="59"/>
  <c r="B171" i="59"/>
  <c r="D171" i="59"/>
  <c r="E171" i="59"/>
  <c r="F171" i="59"/>
  <c r="G171" i="59"/>
  <c r="H171" i="59"/>
  <c r="I171" i="59"/>
  <c r="J171" i="59"/>
  <c r="K171" i="59"/>
  <c r="M171" i="59"/>
  <c r="N171" i="59"/>
  <c r="Q171" i="59"/>
  <c r="R171" i="59"/>
  <c r="T171" i="59"/>
  <c r="U171" i="59"/>
  <c r="V171" i="59"/>
  <c r="W171" i="59"/>
  <c r="X171" i="59"/>
  <c r="Y171" i="59"/>
  <c r="Z171" i="59"/>
  <c r="AB171" i="59"/>
  <c r="AC171" i="59"/>
  <c r="AD171" i="59"/>
  <c r="AE171" i="59"/>
  <c r="AF171" i="59"/>
  <c r="AG171" i="59"/>
  <c r="AH171" i="59"/>
  <c r="AI171" i="59"/>
  <c r="AJ171" i="59"/>
  <c r="AL171" i="59"/>
  <c r="AM171" i="59"/>
  <c r="AN171" i="59"/>
  <c r="AO171" i="59"/>
  <c r="AQ171" i="59"/>
  <c r="AR171" i="59"/>
  <c r="AS171" i="59"/>
  <c r="AT171" i="59"/>
  <c r="AV171" i="59"/>
  <c r="AX171" i="59"/>
  <c r="AZ171" i="59"/>
  <c r="A172" i="59"/>
  <c r="B172" i="59"/>
  <c r="D172" i="59"/>
  <c r="E172" i="59"/>
  <c r="F172" i="59"/>
  <c r="G172" i="59"/>
  <c r="H172" i="59"/>
  <c r="I172" i="59"/>
  <c r="J172" i="59"/>
  <c r="K172" i="59"/>
  <c r="M172" i="59"/>
  <c r="N172" i="59"/>
  <c r="Q172" i="59"/>
  <c r="R172" i="59"/>
  <c r="T172" i="59"/>
  <c r="U172" i="59"/>
  <c r="V172" i="59"/>
  <c r="W172" i="59"/>
  <c r="X172" i="59"/>
  <c r="Y172" i="59"/>
  <c r="Z172" i="59"/>
  <c r="AB172" i="59"/>
  <c r="AC172" i="59"/>
  <c r="AD172" i="59"/>
  <c r="AE172" i="59"/>
  <c r="AF172" i="59"/>
  <c r="AG172" i="59"/>
  <c r="AH172" i="59"/>
  <c r="AI172" i="59"/>
  <c r="AJ172" i="59"/>
  <c r="AL172" i="59"/>
  <c r="AM172" i="59"/>
  <c r="AN172" i="59"/>
  <c r="AO172" i="59"/>
  <c r="AQ172" i="59"/>
  <c r="AR172" i="59"/>
  <c r="AS172" i="59"/>
  <c r="AT172" i="59"/>
  <c r="AV172" i="59"/>
  <c r="AX172" i="59"/>
  <c r="AZ172" i="59"/>
  <c r="A173" i="59"/>
  <c r="B173" i="59"/>
  <c r="D173" i="59"/>
  <c r="E173" i="59"/>
  <c r="F173" i="59"/>
  <c r="G173" i="59"/>
  <c r="H173" i="59"/>
  <c r="I173" i="59"/>
  <c r="J173" i="59"/>
  <c r="K173" i="59"/>
  <c r="M173" i="59"/>
  <c r="N173" i="59"/>
  <c r="Q173" i="59"/>
  <c r="R173" i="59"/>
  <c r="T173" i="59"/>
  <c r="U173" i="59"/>
  <c r="V173" i="59"/>
  <c r="W173" i="59"/>
  <c r="X173" i="59"/>
  <c r="Y173" i="59"/>
  <c r="Z173" i="59"/>
  <c r="AB173" i="59"/>
  <c r="AC173" i="59"/>
  <c r="AD173" i="59"/>
  <c r="AE173" i="59"/>
  <c r="AF173" i="59"/>
  <c r="AG173" i="59"/>
  <c r="AH173" i="59"/>
  <c r="AI173" i="59"/>
  <c r="AJ173" i="59"/>
  <c r="AL173" i="59"/>
  <c r="AM173" i="59"/>
  <c r="AN173" i="59"/>
  <c r="AO173" i="59"/>
  <c r="AQ173" i="59"/>
  <c r="AR173" i="59"/>
  <c r="AS173" i="59"/>
  <c r="AT173" i="59"/>
  <c r="AV173" i="59"/>
  <c r="AX173" i="59"/>
  <c r="AZ173" i="59"/>
  <c r="A174" i="59"/>
  <c r="B174" i="59"/>
  <c r="D174" i="59"/>
  <c r="E174" i="59"/>
  <c r="F174" i="59"/>
  <c r="G174" i="59"/>
  <c r="H174" i="59"/>
  <c r="I174" i="59"/>
  <c r="J174" i="59"/>
  <c r="K174" i="59"/>
  <c r="M174" i="59"/>
  <c r="N174" i="59"/>
  <c r="Q174" i="59"/>
  <c r="R174" i="59"/>
  <c r="T174" i="59"/>
  <c r="U174" i="59"/>
  <c r="V174" i="59"/>
  <c r="W174" i="59"/>
  <c r="X174" i="59"/>
  <c r="Y174" i="59"/>
  <c r="Z174" i="59"/>
  <c r="AB174" i="59"/>
  <c r="AC174" i="59"/>
  <c r="AD174" i="59"/>
  <c r="AE174" i="59"/>
  <c r="AF174" i="59"/>
  <c r="AG174" i="59"/>
  <c r="AH174" i="59"/>
  <c r="AI174" i="59"/>
  <c r="AJ174" i="59"/>
  <c r="AL174" i="59"/>
  <c r="AM174" i="59"/>
  <c r="AN174" i="59"/>
  <c r="AO174" i="59"/>
  <c r="AQ174" i="59"/>
  <c r="AR174" i="59"/>
  <c r="AS174" i="59"/>
  <c r="AT174" i="59"/>
  <c r="AV174" i="59"/>
  <c r="AX174" i="59"/>
  <c r="AZ174" i="59"/>
  <c r="A175" i="59"/>
  <c r="B175" i="59"/>
  <c r="D175" i="59"/>
  <c r="E175" i="59"/>
  <c r="F175" i="59"/>
  <c r="G175" i="59"/>
  <c r="H175" i="59"/>
  <c r="I175" i="59"/>
  <c r="J175" i="59"/>
  <c r="K175" i="59"/>
  <c r="M175" i="59"/>
  <c r="N175" i="59"/>
  <c r="Q175" i="59"/>
  <c r="R175" i="59"/>
  <c r="T175" i="59"/>
  <c r="U175" i="59"/>
  <c r="V175" i="59"/>
  <c r="W175" i="59"/>
  <c r="X175" i="59"/>
  <c r="Y175" i="59"/>
  <c r="Z175" i="59"/>
  <c r="AB175" i="59"/>
  <c r="AC175" i="59"/>
  <c r="AD175" i="59"/>
  <c r="AE175" i="59"/>
  <c r="AF175" i="59"/>
  <c r="AG175" i="59"/>
  <c r="AH175" i="59"/>
  <c r="AI175" i="59"/>
  <c r="AJ175" i="59"/>
  <c r="AL175" i="59"/>
  <c r="AM175" i="59"/>
  <c r="AN175" i="59"/>
  <c r="AO175" i="59"/>
  <c r="AQ175" i="59"/>
  <c r="AR175" i="59"/>
  <c r="AS175" i="59"/>
  <c r="AT175" i="59"/>
  <c r="AV175" i="59"/>
  <c r="AX175" i="59"/>
  <c r="AZ175" i="59"/>
  <c r="A176" i="59"/>
  <c r="B176" i="59"/>
  <c r="D176" i="59"/>
  <c r="E176" i="59"/>
  <c r="F176" i="59"/>
  <c r="G176" i="59"/>
  <c r="H176" i="59"/>
  <c r="I176" i="59"/>
  <c r="J176" i="59"/>
  <c r="K176" i="59"/>
  <c r="M176" i="59"/>
  <c r="N176" i="59"/>
  <c r="Q176" i="59"/>
  <c r="R176" i="59"/>
  <c r="T176" i="59"/>
  <c r="U176" i="59"/>
  <c r="V176" i="59"/>
  <c r="W176" i="59"/>
  <c r="X176" i="59"/>
  <c r="Y176" i="59"/>
  <c r="Z176" i="59"/>
  <c r="AB176" i="59"/>
  <c r="AC176" i="59"/>
  <c r="AD176" i="59"/>
  <c r="AE176" i="59"/>
  <c r="AF176" i="59"/>
  <c r="AG176" i="59"/>
  <c r="AH176" i="59"/>
  <c r="AI176" i="59"/>
  <c r="AJ176" i="59"/>
  <c r="AL176" i="59"/>
  <c r="AM176" i="59"/>
  <c r="AN176" i="59"/>
  <c r="AO176" i="59"/>
  <c r="AQ176" i="59"/>
  <c r="AR176" i="59"/>
  <c r="AS176" i="59"/>
  <c r="AT176" i="59"/>
  <c r="AV176" i="59"/>
  <c r="AX176" i="59"/>
  <c r="AZ176" i="59"/>
  <c r="A177" i="59"/>
  <c r="B177" i="59"/>
  <c r="D177" i="59"/>
  <c r="E177" i="59"/>
  <c r="F177" i="59"/>
  <c r="G177" i="59"/>
  <c r="H177" i="59"/>
  <c r="I177" i="59"/>
  <c r="J177" i="59"/>
  <c r="K177" i="59"/>
  <c r="M177" i="59"/>
  <c r="N177" i="59"/>
  <c r="Q177" i="59"/>
  <c r="R177" i="59"/>
  <c r="T177" i="59"/>
  <c r="U177" i="59"/>
  <c r="V177" i="59"/>
  <c r="W177" i="59"/>
  <c r="X177" i="59"/>
  <c r="Y177" i="59"/>
  <c r="Z177" i="59"/>
  <c r="AB177" i="59"/>
  <c r="AC177" i="59"/>
  <c r="AD177" i="59"/>
  <c r="AE177" i="59"/>
  <c r="AF177" i="59"/>
  <c r="AG177" i="59"/>
  <c r="AH177" i="59"/>
  <c r="AI177" i="59"/>
  <c r="AJ177" i="59"/>
  <c r="AL177" i="59"/>
  <c r="AM177" i="59"/>
  <c r="AN177" i="59"/>
  <c r="AO177" i="59"/>
  <c r="AQ177" i="59"/>
  <c r="AR177" i="59"/>
  <c r="AS177" i="59"/>
  <c r="AT177" i="59"/>
  <c r="AV177" i="59"/>
  <c r="AX177" i="59"/>
  <c r="AZ177" i="59"/>
  <c r="A178" i="59"/>
  <c r="B178" i="59"/>
  <c r="D178" i="59"/>
  <c r="E178" i="59"/>
  <c r="F178" i="59"/>
  <c r="G178" i="59"/>
  <c r="H178" i="59"/>
  <c r="I178" i="59"/>
  <c r="J178" i="59"/>
  <c r="K178" i="59"/>
  <c r="M178" i="59"/>
  <c r="N178" i="59"/>
  <c r="Q178" i="59"/>
  <c r="R178" i="59"/>
  <c r="T178" i="59"/>
  <c r="U178" i="59"/>
  <c r="V178" i="59"/>
  <c r="W178" i="59"/>
  <c r="X178" i="59"/>
  <c r="Y178" i="59"/>
  <c r="Z178" i="59"/>
  <c r="AB178" i="59"/>
  <c r="AC178" i="59"/>
  <c r="AD178" i="59"/>
  <c r="AE178" i="59"/>
  <c r="AF178" i="59"/>
  <c r="AG178" i="59"/>
  <c r="AH178" i="59"/>
  <c r="AI178" i="59"/>
  <c r="AJ178" i="59"/>
  <c r="AL178" i="59"/>
  <c r="AM178" i="59"/>
  <c r="AN178" i="59"/>
  <c r="AO178" i="59"/>
  <c r="AQ178" i="59"/>
  <c r="AR178" i="59"/>
  <c r="AS178" i="59"/>
  <c r="AT178" i="59"/>
  <c r="AV178" i="59"/>
  <c r="AX178" i="59"/>
  <c r="AZ178" i="59"/>
  <c r="A179" i="59"/>
  <c r="B179" i="59"/>
  <c r="D179" i="59"/>
  <c r="E179" i="59"/>
  <c r="F179" i="59"/>
  <c r="G179" i="59"/>
  <c r="H179" i="59"/>
  <c r="I179" i="59"/>
  <c r="J179" i="59"/>
  <c r="K179" i="59"/>
  <c r="M179" i="59"/>
  <c r="N179" i="59"/>
  <c r="Q179" i="59"/>
  <c r="R179" i="59"/>
  <c r="T179" i="59"/>
  <c r="U179" i="59"/>
  <c r="V179" i="59"/>
  <c r="W179" i="59"/>
  <c r="X179" i="59"/>
  <c r="Y179" i="59"/>
  <c r="Z179" i="59"/>
  <c r="AB179" i="59"/>
  <c r="AC179" i="59"/>
  <c r="AD179" i="59"/>
  <c r="AE179" i="59"/>
  <c r="AF179" i="59"/>
  <c r="AG179" i="59"/>
  <c r="AH179" i="59"/>
  <c r="AI179" i="59"/>
  <c r="AJ179" i="59"/>
  <c r="AL179" i="59"/>
  <c r="AM179" i="59"/>
  <c r="AN179" i="59"/>
  <c r="AO179" i="59"/>
  <c r="AQ179" i="59"/>
  <c r="AR179" i="59"/>
  <c r="AS179" i="59"/>
  <c r="AT179" i="59"/>
  <c r="AV179" i="59"/>
  <c r="AX179" i="59"/>
  <c r="AZ179" i="59"/>
  <c r="A180" i="59"/>
  <c r="B180" i="59"/>
  <c r="D180" i="59"/>
  <c r="E180" i="59"/>
  <c r="F180" i="59"/>
  <c r="G180" i="59"/>
  <c r="H180" i="59"/>
  <c r="I180" i="59"/>
  <c r="J180" i="59"/>
  <c r="K180" i="59"/>
  <c r="M180" i="59"/>
  <c r="N180" i="59"/>
  <c r="Q180" i="59"/>
  <c r="R180" i="59"/>
  <c r="T180" i="59"/>
  <c r="U180" i="59"/>
  <c r="V180" i="59"/>
  <c r="W180" i="59"/>
  <c r="X180" i="59"/>
  <c r="Y180" i="59"/>
  <c r="Z180" i="59"/>
  <c r="AB180" i="59"/>
  <c r="AC180" i="59"/>
  <c r="AD180" i="59"/>
  <c r="AE180" i="59"/>
  <c r="AF180" i="59"/>
  <c r="AG180" i="59"/>
  <c r="AH180" i="59"/>
  <c r="AI180" i="59"/>
  <c r="AJ180" i="59"/>
  <c r="AL180" i="59"/>
  <c r="AM180" i="59"/>
  <c r="AN180" i="59"/>
  <c r="AO180" i="59"/>
  <c r="AQ180" i="59"/>
  <c r="AR180" i="59"/>
  <c r="AS180" i="59"/>
  <c r="AT180" i="59"/>
  <c r="AV180" i="59"/>
  <c r="AX180" i="59"/>
  <c r="AZ180" i="59"/>
  <c r="A181" i="59"/>
  <c r="B181" i="59"/>
  <c r="D181" i="59"/>
  <c r="E181" i="59"/>
  <c r="F181" i="59"/>
  <c r="G181" i="59"/>
  <c r="H181" i="59"/>
  <c r="I181" i="59"/>
  <c r="J181" i="59"/>
  <c r="K181" i="59"/>
  <c r="M181" i="59"/>
  <c r="N181" i="59"/>
  <c r="Q181" i="59"/>
  <c r="R181" i="59"/>
  <c r="T181" i="59"/>
  <c r="U181" i="59"/>
  <c r="V181" i="59"/>
  <c r="W181" i="59"/>
  <c r="X181" i="59"/>
  <c r="Y181" i="59"/>
  <c r="Z181" i="59"/>
  <c r="AB181" i="59"/>
  <c r="AC181" i="59"/>
  <c r="AD181" i="59"/>
  <c r="AE181" i="59"/>
  <c r="AF181" i="59"/>
  <c r="AG181" i="59"/>
  <c r="AH181" i="59"/>
  <c r="AI181" i="59"/>
  <c r="AJ181" i="59"/>
  <c r="AL181" i="59"/>
  <c r="AM181" i="59"/>
  <c r="AN181" i="59"/>
  <c r="AO181" i="59"/>
  <c r="AQ181" i="59"/>
  <c r="AR181" i="59"/>
  <c r="AS181" i="59"/>
  <c r="AT181" i="59"/>
  <c r="AV181" i="59"/>
  <c r="AX181" i="59"/>
  <c r="AZ181" i="59"/>
  <c r="A182" i="59"/>
  <c r="B182" i="59"/>
  <c r="D182" i="59"/>
  <c r="E182" i="59"/>
  <c r="F182" i="59"/>
  <c r="G182" i="59"/>
  <c r="H182" i="59"/>
  <c r="I182" i="59"/>
  <c r="J182" i="59"/>
  <c r="K182" i="59"/>
  <c r="M182" i="59"/>
  <c r="N182" i="59"/>
  <c r="Q182" i="59"/>
  <c r="R182" i="59"/>
  <c r="T182" i="59"/>
  <c r="U182" i="59"/>
  <c r="V182" i="59"/>
  <c r="W182" i="59"/>
  <c r="X182" i="59"/>
  <c r="Y182" i="59"/>
  <c r="Z182" i="59"/>
  <c r="AB182" i="59"/>
  <c r="AC182" i="59"/>
  <c r="AD182" i="59"/>
  <c r="AE182" i="59"/>
  <c r="AF182" i="59"/>
  <c r="AG182" i="59"/>
  <c r="AH182" i="59"/>
  <c r="AI182" i="59"/>
  <c r="AJ182" i="59"/>
  <c r="AL182" i="59"/>
  <c r="AM182" i="59"/>
  <c r="AN182" i="59"/>
  <c r="AO182" i="59"/>
  <c r="AQ182" i="59"/>
  <c r="AR182" i="59"/>
  <c r="AS182" i="59"/>
  <c r="AT182" i="59"/>
  <c r="AV182" i="59"/>
  <c r="AX182" i="59"/>
  <c r="AZ182" i="59"/>
  <c r="A183" i="59"/>
  <c r="B183" i="59"/>
  <c r="D183" i="59"/>
  <c r="E183" i="59"/>
  <c r="F183" i="59"/>
  <c r="G183" i="59"/>
  <c r="H183" i="59"/>
  <c r="I183" i="59"/>
  <c r="J183" i="59"/>
  <c r="K183" i="59"/>
  <c r="M183" i="59"/>
  <c r="N183" i="59"/>
  <c r="Q183" i="59"/>
  <c r="R183" i="59"/>
  <c r="T183" i="59"/>
  <c r="U183" i="59"/>
  <c r="V183" i="59"/>
  <c r="W183" i="59"/>
  <c r="X183" i="59"/>
  <c r="Y183" i="59"/>
  <c r="Z183" i="59"/>
  <c r="AB183" i="59"/>
  <c r="AC183" i="59"/>
  <c r="AD183" i="59"/>
  <c r="AE183" i="59"/>
  <c r="AF183" i="59"/>
  <c r="AG183" i="59"/>
  <c r="AH183" i="59"/>
  <c r="AI183" i="59"/>
  <c r="AJ183" i="59"/>
  <c r="AL183" i="59"/>
  <c r="AM183" i="59"/>
  <c r="AN183" i="59"/>
  <c r="AO183" i="59"/>
  <c r="AQ183" i="59"/>
  <c r="AR183" i="59"/>
  <c r="AS183" i="59"/>
  <c r="AT183" i="59"/>
  <c r="AV183" i="59"/>
  <c r="AX183" i="59"/>
  <c r="AZ183" i="59"/>
  <c r="A184" i="59"/>
  <c r="B184" i="59"/>
  <c r="D184" i="59"/>
  <c r="E184" i="59"/>
  <c r="F184" i="59"/>
  <c r="G184" i="59"/>
  <c r="H184" i="59"/>
  <c r="I184" i="59"/>
  <c r="J184" i="59"/>
  <c r="K184" i="59"/>
  <c r="M184" i="59"/>
  <c r="N184" i="59"/>
  <c r="Q184" i="59"/>
  <c r="R184" i="59"/>
  <c r="T184" i="59"/>
  <c r="U184" i="59"/>
  <c r="V184" i="59"/>
  <c r="W184" i="59"/>
  <c r="X184" i="59"/>
  <c r="Y184" i="59"/>
  <c r="Z184" i="59"/>
  <c r="AB184" i="59"/>
  <c r="AC184" i="59"/>
  <c r="AD184" i="59"/>
  <c r="AE184" i="59"/>
  <c r="AF184" i="59"/>
  <c r="AG184" i="59"/>
  <c r="AH184" i="59"/>
  <c r="AI184" i="59"/>
  <c r="AJ184" i="59"/>
  <c r="AL184" i="59"/>
  <c r="AM184" i="59"/>
  <c r="AN184" i="59"/>
  <c r="AO184" i="59"/>
  <c r="AQ184" i="59"/>
  <c r="AR184" i="59"/>
  <c r="AS184" i="59"/>
  <c r="AT184" i="59"/>
  <c r="AV184" i="59"/>
  <c r="AX184" i="59"/>
  <c r="AZ184" i="59"/>
  <c r="A185" i="59"/>
  <c r="B185" i="59"/>
  <c r="D185" i="59"/>
  <c r="E185" i="59"/>
  <c r="F185" i="59"/>
  <c r="G185" i="59"/>
  <c r="H185" i="59"/>
  <c r="I185" i="59"/>
  <c r="J185" i="59"/>
  <c r="K185" i="59"/>
  <c r="M185" i="59"/>
  <c r="N185" i="59"/>
  <c r="Q185" i="59"/>
  <c r="R185" i="59"/>
  <c r="T185" i="59"/>
  <c r="U185" i="59"/>
  <c r="V185" i="59"/>
  <c r="W185" i="59"/>
  <c r="X185" i="59"/>
  <c r="Y185" i="59"/>
  <c r="Z185" i="59"/>
  <c r="AB185" i="59"/>
  <c r="AC185" i="59"/>
  <c r="AD185" i="59"/>
  <c r="AE185" i="59"/>
  <c r="AF185" i="59"/>
  <c r="AG185" i="59"/>
  <c r="AH185" i="59"/>
  <c r="AI185" i="59"/>
  <c r="AJ185" i="59"/>
  <c r="AL185" i="59"/>
  <c r="AM185" i="59"/>
  <c r="AN185" i="59"/>
  <c r="AO185" i="59"/>
  <c r="AQ185" i="59"/>
  <c r="AR185" i="59"/>
  <c r="AS185" i="59"/>
  <c r="AT185" i="59"/>
  <c r="AV185" i="59"/>
  <c r="AX185" i="59"/>
  <c r="AZ185" i="59"/>
  <c r="A186" i="59"/>
  <c r="B186" i="59"/>
  <c r="D186" i="59"/>
  <c r="E186" i="59"/>
  <c r="F186" i="59"/>
  <c r="G186" i="59"/>
  <c r="H186" i="59"/>
  <c r="I186" i="59"/>
  <c r="J186" i="59"/>
  <c r="K186" i="59"/>
  <c r="M186" i="59"/>
  <c r="N186" i="59"/>
  <c r="Q186" i="59"/>
  <c r="R186" i="59"/>
  <c r="T186" i="59"/>
  <c r="U186" i="59"/>
  <c r="V186" i="59"/>
  <c r="W186" i="59"/>
  <c r="X186" i="59"/>
  <c r="Y186" i="59"/>
  <c r="Z186" i="59"/>
  <c r="AB186" i="59"/>
  <c r="AC186" i="59"/>
  <c r="AD186" i="59"/>
  <c r="AE186" i="59"/>
  <c r="AF186" i="59"/>
  <c r="AG186" i="59"/>
  <c r="AH186" i="59"/>
  <c r="AI186" i="59"/>
  <c r="AJ186" i="59"/>
  <c r="AL186" i="59"/>
  <c r="AM186" i="59"/>
  <c r="AN186" i="59"/>
  <c r="AO186" i="59"/>
  <c r="AQ186" i="59"/>
  <c r="AR186" i="59"/>
  <c r="AS186" i="59"/>
  <c r="AT186" i="59"/>
  <c r="AV186" i="59"/>
  <c r="AX186" i="59"/>
  <c r="AZ186" i="59"/>
  <c r="A187" i="59"/>
  <c r="B187" i="59"/>
  <c r="D187" i="59"/>
  <c r="E187" i="59"/>
  <c r="F187" i="59"/>
  <c r="G187" i="59"/>
  <c r="H187" i="59"/>
  <c r="I187" i="59"/>
  <c r="J187" i="59"/>
  <c r="K187" i="59"/>
  <c r="M187" i="59"/>
  <c r="N187" i="59"/>
  <c r="Q187" i="59"/>
  <c r="R187" i="59"/>
  <c r="T187" i="59"/>
  <c r="U187" i="59"/>
  <c r="V187" i="59"/>
  <c r="W187" i="59"/>
  <c r="X187" i="59"/>
  <c r="Y187" i="59"/>
  <c r="Z187" i="59"/>
  <c r="AB187" i="59"/>
  <c r="AC187" i="59"/>
  <c r="AD187" i="59"/>
  <c r="AE187" i="59"/>
  <c r="AF187" i="59"/>
  <c r="AG187" i="59"/>
  <c r="AH187" i="59"/>
  <c r="AI187" i="59"/>
  <c r="AJ187" i="59"/>
  <c r="AL187" i="59"/>
  <c r="AM187" i="59"/>
  <c r="AN187" i="59"/>
  <c r="AO187" i="59"/>
  <c r="AQ187" i="59"/>
  <c r="AR187" i="59"/>
  <c r="AS187" i="59"/>
  <c r="AT187" i="59"/>
  <c r="AV187" i="59"/>
  <c r="AX187" i="59"/>
  <c r="AZ187" i="59"/>
  <c r="A188" i="59"/>
  <c r="B188" i="59"/>
  <c r="D188" i="59"/>
  <c r="E188" i="59"/>
  <c r="F188" i="59"/>
  <c r="G188" i="59"/>
  <c r="H188" i="59"/>
  <c r="I188" i="59"/>
  <c r="J188" i="59"/>
  <c r="K188" i="59"/>
  <c r="M188" i="59"/>
  <c r="N188" i="59"/>
  <c r="Q188" i="59"/>
  <c r="R188" i="59"/>
  <c r="T188" i="59"/>
  <c r="U188" i="59"/>
  <c r="V188" i="59"/>
  <c r="W188" i="59"/>
  <c r="X188" i="59"/>
  <c r="Y188" i="59"/>
  <c r="Z188" i="59"/>
  <c r="AB188" i="59"/>
  <c r="AC188" i="59"/>
  <c r="AD188" i="59"/>
  <c r="AE188" i="59"/>
  <c r="AF188" i="59"/>
  <c r="AG188" i="59"/>
  <c r="AH188" i="59"/>
  <c r="AI188" i="59"/>
  <c r="AJ188" i="59"/>
  <c r="AL188" i="59"/>
  <c r="AM188" i="59"/>
  <c r="AN188" i="59"/>
  <c r="AO188" i="59"/>
  <c r="AQ188" i="59"/>
  <c r="AR188" i="59"/>
  <c r="AS188" i="59"/>
  <c r="AT188" i="59"/>
  <c r="AV188" i="59"/>
  <c r="AX188" i="59"/>
  <c r="AZ188" i="59"/>
  <c r="A189" i="59"/>
  <c r="B189" i="59"/>
  <c r="D189" i="59"/>
  <c r="E189" i="59"/>
  <c r="F189" i="59"/>
  <c r="G189" i="59"/>
  <c r="H189" i="59"/>
  <c r="I189" i="59"/>
  <c r="J189" i="59"/>
  <c r="K189" i="59"/>
  <c r="M189" i="59"/>
  <c r="N189" i="59"/>
  <c r="Q189" i="59"/>
  <c r="R189" i="59"/>
  <c r="T189" i="59"/>
  <c r="U189" i="59"/>
  <c r="V189" i="59"/>
  <c r="W189" i="59"/>
  <c r="X189" i="59"/>
  <c r="Y189" i="59"/>
  <c r="Z189" i="59"/>
  <c r="AB189" i="59"/>
  <c r="AC189" i="59"/>
  <c r="AD189" i="59"/>
  <c r="AE189" i="59"/>
  <c r="AF189" i="59"/>
  <c r="AG189" i="59"/>
  <c r="AH189" i="59"/>
  <c r="AI189" i="59"/>
  <c r="AJ189" i="59"/>
  <c r="AL189" i="59"/>
  <c r="AM189" i="59"/>
  <c r="AN189" i="59"/>
  <c r="AO189" i="59"/>
  <c r="AQ189" i="59"/>
  <c r="AR189" i="59"/>
  <c r="AS189" i="59"/>
  <c r="AT189" i="59"/>
  <c r="AV189" i="59"/>
  <c r="AX189" i="59"/>
  <c r="AZ189" i="59"/>
  <c r="A190" i="59"/>
  <c r="B190" i="59"/>
  <c r="D190" i="59"/>
  <c r="E190" i="59"/>
  <c r="F190" i="59"/>
  <c r="G190" i="59"/>
  <c r="H190" i="59"/>
  <c r="I190" i="59"/>
  <c r="J190" i="59"/>
  <c r="K190" i="59"/>
  <c r="M190" i="59"/>
  <c r="N190" i="59"/>
  <c r="Q190" i="59"/>
  <c r="R190" i="59"/>
  <c r="T190" i="59"/>
  <c r="U190" i="59"/>
  <c r="V190" i="59"/>
  <c r="W190" i="59"/>
  <c r="X190" i="59"/>
  <c r="Y190" i="59"/>
  <c r="Z190" i="59"/>
  <c r="AB190" i="59"/>
  <c r="AC190" i="59"/>
  <c r="AD190" i="59"/>
  <c r="AE190" i="59"/>
  <c r="AF190" i="59"/>
  <c r="AG190" i="59"/>
  <c r="AH190" i="59"/>
  <c r="AI190" i="59"/>
  <c r="AJ190" i="59"/>
  <c r="AL190" i="59"/>
  <c r="AM190" i="59"/>
  <c r="AN190" i="59"/>
  <c r="AO190" i="59"/>
  <c r="AQ190" i="59"/>
  <c r="AR190" i="59"/>
  <c r="AS190" i="59"/>
  <c r="AT190" i="59"/>
  <c r="AV190" i="59"/>
  <c r="AX190" i="59"/>
  <c r="AZ190" i="59"/>
  <c r="A191" i="59"/>
  <c r="B191" i="59"/>
  <c r="D191" i="59"/>
  <c r="E191" i="59"/>
  <c r="F191" i="59"/>
  <c r="G191" i="59"/>
  <c r="H191" i="59"/>
  <c r="I191" i="59"/>
  <c r="J191" i="59"/>
  <c r="K191" i="59"/>
  <c r="M191" i="59"/>
  <c r="N191" i="59"/>
  <c r="Q191" i="59"/>
  <c r="R191" i="59"/>
  <c r="T191" i="59"/>
  <c r="U191" i="59"/>
  <c r="V191" i="59"/>
  <c r="W191" i="59"/>
  <c r="X191" i="59"/>
  <c r="Y191" i="59"/>
  <c r="Z191" i="59"/>
  <c r="AB191" i="59"/>
  <c r="AC191" i="59"/>
  <c r="AD191" i="59"/>
  <c r="AE191" i="59"/>
  <c r="AF191" i="59"/>
  <c r="AG191" i="59"/>
  <c r="AH191" i="59"/>
  <c r="AI191" i="59"/>
  <c r="AJ191" i="59"/>
  <c r="AL191" i="59"/>
  <c r="AM191" i="59"/>
  <c r="AN191" i="59"/>
  <c r="AO191" i="59"/>
  <c r="AQ191" i="59"/>
  <c r="AR191" i="59"/>
  <c r="AS191" i="59"/>
  <c r="AT191" i="59"/>
  <c r="AV191" i="59"/>
  <c r="AX191" i="59"/>
  <c r="AZ191" i="59"/>
  <c r="A192" i="59"/>
  <c r="B192" i="59"/>
  <c r="D192" i="59"/>
  <c r="E192" i="59"/>
  <c r="F192" i="59"/>
  <c r="G192" i="59"/>
  <c r="H192" i="59"/>
  <c r="I192" i="59"/>
  <c r="J192" i="59"/>
  <c r="K192" i="59"/>
  <c r="M192" i="59"/>
  <c r="N192" i="59"/>
  <c r="Q192" i="59"/>
  <c r="R192" i="59"/>
  <c r="T192" i="59"/>
  <c r="U192" i="59"/>
  <c r="V192" i="59"/>
  <c r="W192" i="59"/>
  <c r="X192" i="59"/>
  <c r="Y192" i="59"/>
  <c r="Z192" i="59"/>
  <c r="AB192" i="59"/>
  <c r="AC192" i="59"/>
  <c r="AD192" i="59"/>
  <c r="AE192" i="59"/>
  <c r="AF192" i="59"/>
  <c r="AG192" i="59"/>
  <c r="AH192" i="59"/>
  <c r="AI192" i="59"/>
  <c r="AJ192" i="59"/>
  <c r="AL192" i="59"/>
  <c r="AM192" i="59"/>
  <c r="AN192" i="59"/>
  <c r="AO192" i="59"/>
  <c r="AQ192" i="59"/>
  <c r="AR192" i="59"/>
  <c r="AS192" i="59"/>
  <c r="AT192" i="59"/>
  <c r="AV192" i="59"/>
  <c r="AX192" i="59"/>
  <c r="AZ192" i="59"/>
  <c r="A193" i="59"/>
  <c r="B193" i="59"/>
  <c r="D193" i="59"/>
  <c r="E193" i="59"/>
  <c r="F193" i="59"/>
  <c r="G193" i="59"/>
  <c r="H193" i="59"/>
  <c r="I193" i="59"/>
  <c r="J193" i="59"/>
  <c r="K193" i="59"/>
  <c r="M193" i="59"/>
  <c r="N193" i="59"/>
  <c r="Q193" i="59"/>
  <c r="R193" i="59"/>
  <c r="T193" i="59"/>
  <c r="U193" i="59"/>
  <c r="V193" i="59"/>
  <c r="W193" i="59"/>
  <c r="X193" i="59"/>
  <c r="Y193" i="59"/>
  <c r="Z193" i="59"/>
  <c r="AB193" i="59"/>
  <c r="AC193" i="59"/>
  <c r="AD193" i="59"/>
  <c r="AE193" i="59"/>
  <c r="AF193" i="59"/>
  <c r="AG193" i="59"/>
  <c r="AH193" i="59"/>
  <c r="AI193" i="59"/>
  <c r="AJ193" i="59"/>
  <c r="AL193" i="59"/>
  <c r="AM193" i="59"/>
  <c r="AN193" i="59"/>
  <c r="AO193" i="59"/>
  <c r="AQ193" i="59"/>
  <c r="AR193" i="59"/>
  <c r="AS193" i="59"/>
  <c r="AT193" i="59"/>
  <c r="AV193" i="59"/>
  <c r="AX193" i="59"/>
  <c r="AZ193" i="59"/>
  <c r="A194" i="59"/>
  <c r="B194" i="59"/>
  <c r="D194" i="59"/>
  <c r="E194" i="59"/>
  <c r="F194" i="59"/>
  <c r="G194" i="59"/>
  <c r="H194" i="59"/>
  <c r="I194" i="59"/>
  <c r="J194" i="59"/>
  <c r="K194" i="59"/>
  <c r="M194" i="59"/>
  <c r="N194" i="59"/>
  <c r="Q194" i="59"/>
  <c r="R194" i="59"/>
  <c r="T194" i="59"/>
  <c r="U194" i="59"/>
  <c r="V194" i="59"/>
  <c r="W194" i="59"/>
  <c r="X194" i="59"/>
  <c r="Y194" i="59"/>
  <c r="Z194" i="59"/>
  <c r="AB194" i="59"/>
  <c r="AC194" i="59"/>
  <c r="AD194" i="59"/>
  <c r="AE194" i="59"/>
  <c r="AF194" i="59"/>
  <c r="AG194" i="59"/>
  <c r="AH194" i="59"/>
  <c r="AI194" i="59"/>
  <c r="AJ194" i="59"/>
  <c r="AL194" i="59"/>
  <c r="AM194" i="59"/>
  <c r="AN194" i="59"/>
  <c r="AO194" i="59"/>
  <c r="AQ194" i="59"/>
  <c r="AR194" i="59"/>
  <c r="AS194" i="59"/>
  <c r="AT194" i="59"/>
  <c r="AV194" i="59"/>
  <c r="AX194" i="59"/>
  <c r="AZ194" i="59"/>
  <c r="A195" i="59"/>
  <c r="B195" i="59"/>
  <c r="D195" i="59"/>
  <c r="E195" i="59"/>
  <c r="F195" i="59"/>
  <c r="G195" i="59"/>
  <c r="H195" i="59"/>
  <c r="I195" i="59"/>
  <c r="J195" i="59"/>
  <c r="K195" i="59"/>
  <c r="M195" i="59"/>
  <c r="N195" i="59"/>
  <c r="Q195" i="59"/>
  <c r="R195" i="59"/>
  <c r="T195" i="59"/>
  <c r="U195" i="59"/>
  <c r="V195" i="59"/>
  <c r="W195" i="59"/>
  <c r="X195" i="59"/>
  <c r="Y195" i="59"/>
  <c r="Z195" i="59"/>
  <c r="AB195" i="59"/>
  <c r="AC195" i="59"/>
  <c r="AD195" i="59"/>
  <c r="AE195" i="59"/>
  <c r="AF195" i="59"/>
  <c r="AG195" i="59"/>
  <c r="AH195" i="59"/>
  <c r="AI195" i="59"/>
  <c r="AJ195" i="59"/>
  <c r="AL195" i="59"/>
  <c r="AM195" i="59"/>
  <c r="AN195" i="59"/>
  <c r="AO195" i="59"/>
  <c r="AQ195" i="59"/>
  <c r="AR195" i="59"/>
  <c r="AS195" i="59"/>
  <c r="AT195" i="59"/>
  <c r="AV195" i="59"/>
  <c r="AX195" i="59"/>
  <c r="AZ195" i="59"/>
  <c r="A196" i="59"/>
  <c r="B196" i="59"/>
  <c r="D196" i="59"/>
  <c r="E196" i="59"/>
  <c r="F196" i="59"/>
  <c r="G196" i="59"/>
  <c r="H196" i="59"/>
  <c r="I196" i="59"/>
  <c r="J196" i="59"/>
  <c r="K196" i="59"/>
  <c r="M196" i="59"/>
  <c r="N196" i="59"/>
  <c r="Q196" i="59"/>
  <c r="R196" i="59"/>
  <c r="T196" i="59"/>
  <c r="U196" i="59"/>
  <c r="V196" i="59"/>
  <c r="W196" i="59"/>
  <c r="X196" i="59"/>
  <c r="Y196" i="59"/>
  <c r="Z196" i="59"/>
  <c r="AB196" i="59"/>
  <c r="AC196" i="59"/>
  <c r="AD196" i="59"/>
  <c r="AE196" i="59"/>
  <c r="AF196" i="59"/>
  <c r="AG196" i="59"/>
  <c r="AH196" i="59"/>
  <c r="AI196" i="59"/>
  <c r="AJ196" i="59"/>
  <c r="AL196" i="59"/>
  <c r="AM196" i="59"/>
  <c r="AN196" i="59"/>
  <c r="AO196" i="59"/>
  <c r="AQ196" i="59"/>
  <c r="AR196" i="59"/>
  <c r="AS196" i="59"/>
  <c r="AT196" i="59"/>
  <c r="AV196" i="59"/>
  <c r="AX196" i="59"/>
  <c r="AZ196" i="59"/>
  <c r="A197" i="59"/>
  <c r="B197" i="59"/>
  <c r="D197" i="59"/>
  <c r="E197" i="59"/>
  <c r="F197" i="59"/>
  <c r="G197" i="59"/>
  <c r="H197" i="59"/>
  <c r="I197" i="59"/>
  <c r="J197" i="59"/>
  <c r="K197" i="59"/>
  <c r="M197" i="59"/>
  <c r="N197" i="59"/>
  <c r="Q197" i="59"/>
  <c r="R197" i="59"/>
  <c r="T197" i="59"/>
  <c r="U197" i="59"/>
  <c r="V197" i="59"/>
  <c r="W197" i="59"/>
  <c r="X197" i="59"/>
  <c r="Y197" i="59"/>
  <c r="Z197" i="59"/>
  <c r="AB197" i="59"/>
  <c r="AC197" i="59"/>
  <c r="AD197" i="59"/>
  <c r="AE197" i="59"/>
  <c r="AF197" i="59"/>
  <c r="AG197" i="59"/>
  <c r="AH197" i="59"/>
  <c r="AI197" i="59"/>
  <c r="AJ197" i="59"/>
  <c r="AL197" i="59"/>
  <c r="AM197" i="59"/>
  <c r="AN197" i="59"/>
  <c r="AO197" i="59"/>
  <c r="AQ197" i="59"/>
  <c r="AR197" i="59"/>
  <c r="AS197" i="59"/>
  <c r="AT197" i="59"/>
  <c r="AV197" i="59"/>
  <c r="AX197" i="59"/>
  <c r="AZ197" i="59"/>
  <c r="A198" i="59"/>
  <c r="B198" i="59"/>
  <c r="D198" i="59"/>
  <c r="E198" i="59"/>
  <c r="F198" i="59"/>
  <c r="G198" i="59"/>
  <c r="H198" i="59"/>
  <c r="I198" i="59"/>
  <c r="J198" i="59"/>
  <c r="K198" i="59"/>
  <c r="M198" i="59"/>
  <c r="N198" i="59"/>
  <c r="Q198" i="59"/>
  <c r="R198" i="59"/>
  <c r="T198" i="59"/>
  <c r="U198" i="59"/>
  <c r="V198" i="59"/>
  <c r="W198" i="59"/>
  <c r="X198" i="59"/>
  <c r="Y198" i="59"/>
  <c r="Z198" i="59"/>
  <c r="AB198" i="59"/>
  <c r="AC198" i="59"/>
  <c r="AD198" i="59"/>
  <c r="AE198" i="59"/>
  <c r="AF198" i="59"/>
  <c r="AG198" i="59"/>
  <c r="AH198" i="59"/>
  <c r="AI198" i="59"/>
  <c r="AJ198" i="59"/>
  <c r="AL198" i="59"/>
  <c r="AM198" i="59"/>
  <c r="AN198" i="59"/>
  <c r="AO198" i="59"/>
  <c r="AQ198" i="59"/>
  <c r="AR198" i="59"/>
  <c r="AS198" i="59"/>
  <c r="AT198" i="59"/>
  <c r="AV198" i="59"/>
  <c r="AX198" i="59"/>
  <c r="AZ198" i="59"/>
  <c r="A199" i="59"/>
  <c r="B199" i="59"/>
  <c r="D199" i="59"/>
  <c r="E199" i="59"/>
  <c r="F199" i="59"/>
  <c r="G199" i="59"/>
  <c r="H199" i="59"/>
  <c r="I199" i="59"/>
  <c r="J199" i="59"/>
  <c r="K199" i="59"/>
  <c r="M199" i="59"/>
  <c r="N199" i="59"/>
  <c r="Q199" i="59"/>
  <c r="R199" i="59"/>
  <c r="T199" i="59"/>
  <c r="U199" i="59"/>
  <c r="V199" i="59"/>
  <c r="W199" i="59"/>
  <c r="X199" i="59"/>
  <c r="Y199" i="59"/>
  <c r="Z199" i="59"/>
  <c r="AB199" i="59"/>
  <c r="AC199" i="59"/>
  <c r="AD199" i="59"/>
  <c r="AE199" i="59"/>
  <c r="AF199" i="59"/>
  <c r="AG199" i="59"/>
  <c r="AH199" i="59"/>
  <c r="AI199" i="59"/>
  <c r="AJ199" i="59"/>
  <c r="AL199" i="59"/>
  <c r="AM199" i="59"/>
  <c r="AN199" i="59"/>
  <c r="AO199" i="59"/>
  <c r="AQ199" i="59"/>
  <c r="AR199" i="59"/>
  <c r="AS199" i="59"/>
  <c r="AT199" i="59"/>
  <c r="AV199" i="59"/>
  <c r="AX199" i="59"/>
  <c r="AZ199" i="59"/>
  <c r="A200" i="59"/>
  <c r="B200" i="59"/>
  <c r="D200" i="59"/>
  <c r="E200" i="59"/>
  <c r="F200" i="59"/>
  <c r="G200" i="59"/>
  <c r="H200" i="59"/>
  <c r="I200" i="59"/>
  <c r="J200" i="59"/>
  <c r="K200" i="59"/>
  <c r="M200" i="59"/>
  <c r="N200" i="59"/>
  <c r="Q200" i="59"/>
  <c r="R200" i="59"/>
  <c r="T200" i="59"/>
  <c r="U200" i="59"/>
  <c r="V200" i="59"/>
  <c r="W200" i="59"/>
  <c r="X200" i="59"/>
  <c r="Y200" i="59"/>
  <c r="Z200" i="59"/>
  <c r="AB200" i="59"/>
  <c r="AC200" i="59"/>
  <c r="AD200" i="59"/>
  <c r="AE200" i="59"/>
  <c r="AF200" i="59"/>
  <c r="AG200" i="59"/>
  <c r="AH200" i="59"/>
  <c r="AI200" i="59"/>
  <c r="AJ200" i="59"/>
  <c r="AL200" i="59"/>
  <c r="AM200" i="59"/>
  <c r="AN200" i="59"/>
  <c r="AO200" i="59"/>
  <c r="AQ200" i="59"/>
  <c r="AR200" i="59"/>
  <c r="AS200" i="59"/>
  <c r="AT200" i="59"/>
  <c r="AV200" i="59"/>
  <c r="AX200" i="59"/>
  <c r="AZ200" i="59"/>
  <c r="A201" i="59"/>
  <c r="B201" i="59"/>
  <c r="D201" i="59"/>
  <c r="E201" i="59"/>
  <c r="F201" i="59"/>
  <c r="G201" i="59"/>
  <c r="H201" i="59"/>
  <c r="I201" i="59"/>
  <c r="J201" i="59"/>
  <c r="K201" i="59"/>
  <c r="M201" i="59"/>
  <c r="N201" i="59"/>
  <c r="Q201" i="59"/>
  <c r="R201" i="59"/>
  <c r="T201" i="59"/>
  <c r="U201" i="59"/>
  <c r="V201" i="59"/>
  <c r="W201" i="59"/>
  <c r="X201" i="59"/>
  <c r="Y201" i="59"/>
  <c r="Z201" i="59"/>
  <c r="AB201" i="59"/>
  <c r="AC201" i="59"/>
  <c r="AD201" i="59"/>
  <c r="AE201" i="59"/>
  <c r="AF201" i="59"/>
  <c r="AG201" i="59"/>
  <c r="AH201" i="59"/>
  <c r="AI201" i="59"/>
  <c r="AJ201" i="59"/>
  <c r="AL201" i="59"/>
  <c r="AM201" i="59"/>
  <c r="AN201" i="59"/>
  <c r="AO201" i="59"/>
  <c r="AQ201" i="59"/>
  <c r="AR201" i="59"/>
  <c r="AS201" i="59"/>
  <c r="AT201" i="59"/>
  <c r="AV201" i="59"/>
  <c r="AX201" i="59"/>
  <c r="AZ201" i="59"/>
  <c r="A202" i="59"/>
  <c r="B202" i="59"/>
  <c r="D202" i="59"/>
  <c r="E202" i="59"/>
  <c r="F202" i="59"/>
  <c r="G202" i="59"/>
  <c r="H202" i="59"/>
  <c r="I202" i="59"/>
  <c r="J202" i="59"/>
  <c r="K202" i="59"/>
  <c r="M202" i="59"/>
  <c r="N202" i="59"/>
  <c r="Q202" i="59"/>
  <c r="R202" i="59"/>
  <c r="T202" i="59"/>
  <c r="U202" i="59"/>
  <c r="V202" i="59"/>
  <c r="W202" i="59"/>
  <c r="X202" i="59"/>
  <c r="Y202" i="59"/>
  <c r="Z202" i="59"/>
  <c r="AB202" i="59"/>
  <c r="AC202" i="59"/>
  <c r="AD202" i="59"/>
  <c r="AE202" i="59"/>
  <c r="AF202" i="59"/>
  <c r="AG202" i="59"/>
  <c r="AH202" i="59"/>
  <c r="AI202" i="59"/>
  <c r="AJ202" i="59"/>
  <c r="AL202" i="59"/>
  <c r="AM202" i="59"/>
  <c r="AN202" i="59"/>
  <c r="AO202" i="59"/>
  <c r="AQ202" i="59"/>
  <c r="AR202" i="59"/>
  <c r="AS202" i="59"/>
  <c r="AT202" i="59"/>
  <c r="AV202" i="59"/>
  <c r="AX202" i="59"/>
  <c r="AZ202" i="59"/>
  <c r="A203" i="59"/>
  <c r="B203" i="59"/>
  <c r="D203" i="59"/>
  <c r="E203" i="59"/>
  <c r="F203" i="59"/>
  <c r="G203" i="59"/>
  <c r="H203" i="59"/>
  <c r="I203" i="59"/>
  <c r="J203" i="59"/>
  <c r="K203" i="59"/>
  <c r="M203" i="59"/>
  <c r="N203" i="59"/>
  <c r="Q203" i="59"/>
  <c r="R203" i="59"/>
  <c r="T203" i="59"/>
  <c r="U203" i="59"/>
  <c r="V203" i="59"/>
  <c r="W203" i="59"/>
  <c r="X203" i="59"/>
  <c r="Y203" i="59"/>
  <c r="Z203" i="59"/>
  <c r="AB203" i="59"/>
  <c r="AC203" i="59"/>
  <c r="AD203" i="59"/>
  <c r="AE203" i="59"/>
  <c r="AF203" i="59"/>
  <c r="AG203" i="59"/>
  <c r="AH203" i="59"/>
  <c r="AI203" i="59"/>
  <c r="AJ203" i="59"/>
  <c r="AL203" i="59"/>
  <c r="AM203" i="59"/>
  <c r="AN203" i="59"/>
  <c r="AO203" i="59"/>
  <c r="AQ203" i="59"/>
  <c r="AR203" i="59"/>
  <c r="AS203" i="59"/>
  <c r="AT203" i="59"/>
  <c r="AV203" i="59"/>
  <c r="AX203" i="59"/>
  <c r="AZ203" i="59"/>
  <c r="A204" i="59"/>
  <c r="B204" i="59"/>
  <c r="D204" i="59"/>
  <c r="E204" i="59"/>
  <c r="F204" i="59"/>
  <c r="G204" i="59"/>
  <c r="H204" i="59"/>
  <c r="I204" i="59"/>
  <c r="J204" i="59"/>
  <c r="K204" i="59"/>
  <c r="M204" i="59"/>
  <c r="N204" i="59"/>
  <c r="Q204" i="59"/>
  <c r="R204" i="59"/>
  <c r="T204" i="59"/>
  <c r="U204" i="59"/>
  <c r="V204" i="59"/>
  <c r="W204" i="59"/>
  <c r="X204" i="59"/>
  <c r="Y204" i="59"/>
  <c r="Z204" i="59"/>
  <c r="AB204" i="59"/>
  <c r="AC204" i="59"/>
  <c r="AD204" i="59"/>
  <c r="AE204" i="59"/>
  <c r="AF204" i="59"/>
  <c r="AG204" i="59"/>
  <c r="AH204" i="59"/>
  <c r="AI204" i="59"/>
  <c r="AJ204" i="59"/>
  <c r="AL204" i="59"/>
  <c r="AM204" i="59"/>
  <c r="AN204" i="59"/>
  <c r="AO204" i="59"/>
  <c r="AQ204" i="59"/>
  <c r="AR204" i="59"/>
  <c r="AS204" i="59"/>
  <c r="AT204" i="59"/>
  <c r="AV204" i="59"/>
  <c r="AX204" i="59"/>
  <c r="AZ204" i="59"/>
  <c r="A205" i="59"/>
  <c r="B205" i="59"/>
  <c r="D205" i="59"/>
  <c r="E205" i="59"/>
  <c r="F205" i="59"/>
  <c r="G205" i="59"/>
  <c r="H205" i="59"/>
  <c r="I205" i="59"/>
  <c r="J205" i="59"/>
  <c r="K205" i="59"/>
  <c r="M205" i="59"/>
  <c r="N205" i="59"/>
  <c r="Q205" i="59"/>
  <c r="R205" i="59"/>
  <c r="T205" i="59"/>
  <c r="U205" i="59"/>
  <c r="V205" i="59"/>
  <c r="W205" i="59"/>
  <c r="X205" i="59"/>
  <c r="Y205" i="59"/>
  <c r="Z205" i="59"/>
  <c r="AB205" i="59"/>
  <c r="AC205" i="59"/>
  <c r="AD205" i="59"/>
  <c r="AE205" i="59"/>
  <c r="AF205" i="59"/>
  <c r="AG205" i="59"/>
  <c r="AH205" i="59"/>
  <c r="AI205" i="59"/>
  <c r="AJ205" i="59"/>
  <c r="AL205" i="59"/>
  <c r="AM205" i="59"/>
  <c r="AN205" i="59"/>
  <c r="AO205" i="59"/>
  <c r="AQ205" i="59"/>
  <c r="AR205" i="59"/>
  <c r="AS205" i="59"/>
  <c r="AT205" i="59"/>
  <c r="AV205" i="59"/>
  <c r="AX205" i="59"/>
  <c r="AZ205" i="59"/>
  <c r="A206" i="59"/>
  <c r="B206" i="59"/>
  <c r="D206" i="59"/>
  <c r="E206" i="59"/>
  <c r="F206" i="59"/>
  <c r="G206" i="59"/>
  <c r="H206" i="59"/>
  <c r="I206" i="59"/>
  <c r="J206" i="59"/>
  <c r="K206" i="59"/>
  <c r="M206" i="59"/>
  <c r="N206" i="59"/>
  <c r="Q206" i="59"/>
  <c r="R206" i="59"/>
  <c r="T206" i="59"/>
  <c r="U206" i="59"/>
  <c r="V206" i="59"/>
  <c r="W206" i="59"/>
  <c r="X206" i="59"/>
  <c r="Y206" i="59"/>
  <c r="Z206" i="59"/>
  <c r="AB206" i="59"/>
  <c r="AC206" i="59"/>
  <c r="AD206" i="59"/>
  <c r="AE206" i="59"/>
  <c r="AF206" i="59"/>
  <c r="AG206" i="59"/>
  <c r="AH206" i="59"/>
  <c r="AI206" i="59"/>
  <c r="AJ206" i="59"/>
  <c r="AL206" i="59"/>
  <c r="AM206" i="59"/>
  <c r="AN206" i="59"/>
  <c r="AO206" i="59"/>
  <c r="AQ206" i="59"/>
  <c r="AR206" i="59"/>
  <c r="AS206" i="59"/>
  <c r="AT206" i="59"/>
  <c r="AV206" i="59"/>
  <c r="AX206" i="59"/>
  <c r="AZ206" i="59"/>
  <c r="A207" i="59"/>
  <c r="B207" i="59"/>
  <c r="D207" i="59"/>
  <c r="E207" i="59"/>
  <c r="F207" i="59"/>
  <c r="G207" i="59"/>
  <c r="H207" i="59"/>
  <c r="I207" i="59"/>
  <c r="J207" i="59"/>
  <c r="K207" i="59"/>
  <c r="M207" i="59"/>
  <c r="N207" i="59"/>
  <c r="Q207" i="59"/>
  <c r="R207" i="59"/>
  <c r="T207" i="59"/>
  <c r="U207" i="59"/>
  <c r="V207" i="59"/>
  <c r="W207" i="59"/>
  <c r="X207" i="59"/>
  <c r="Y207" i="59"/>
  <c r="Z207" i="59"/>
  <c r="AB207" i="59"/>
  <c r="AC207" i="59"/>
  <c r="AD207" i="59"/>
  <c r="AE207" i="59"/>
  <c r="AF207" i="59"/>
  <c r="AG207" i="59"/>
  <c r="AH207" i="59"/>
  <c r="AI207" i="59"/>
  <c r="AJ207" i="59"/>
  <c r="AL207" i="59"/>
  <c r="AM207" i="59"/>
  <c r="AN207" i="59"/>
  <c r="AO207" i="59"/>
  <c r="AQ207" i="59"/>
  <c r="AR207" i="59"/>
  <c r="AS207" i="59"/>
  <c r="AT207" i="59"/>
  <c r="AV207" i="59"/>
  <c r="AX207" i="59"/>
  <c r="AZ207" i="59"/>
  <c r="A208" i="59"/>
  <c r="B208" i="59"/>
  <c r="D208" i="59"/>
  <c r="E208" i="59"/>
  <c r="F208" i="59"/>
  <c r="G208" i="59"/>
  <c r="H208" i="59"/>
  <c r="I208" i="59"/>
  <c r="J208" i="59"/>
  <c r="K208" i="59"/>
  <c r="M208" i="59"/>
  <c r="N208" i="59"/>
  <c r="Q208" i="59"/>
  <c r="R208" i="59"/>
  <c r="T208" i="59"/>
  <c r="U208" i="59"/>
  <c r="V208" i="59"/>
  <c r="W208" i="59"/>
  <c r="X208" i="59"/>
  <c r="Y208" i="59"/>
  <c r="Z208" i="59"/>
  <c r="AB208" i="59"/>
  <c r="AC208" i="59"/>
  <c r="AD208" i="59"/>
  <c r="AE208" i="59"/>
  <c r="AF208" i="59"/>
  <c r="AG208" i="59"/>
  <c r="AH208" i="59"/>
  <c r="AI208" i="59"/>
  <c r="AJ208" i="59"/>
  <c r="AL208" i="59"/>
  <c r="AM208" i="59"/>
  <c r="AN208" i="59"/>
  <c r="AO208" i="59"/>
  <c r="AQ208" i="59"/>
  <c r="AR208" i="59"/>
  <c r="AS208" i="59"/>
  <c r="AT208" i="59"/>
  <c r="AV208" i="59"/>
  <c r="AX208" i="59"/>
  <c r="AZ208" i="59"/>
  <c r="A209" i="59"/>
  <c r="B209" i="59"/>
  <c r="D209" i="59"/>
  <c r="E209" i="59"/>
  <c r="F209" i="59"/>
  <c r="G209" i="59"/>
  <c r="H209" i="59"/>
  <c r="I209" i="59"/>
  <c r="J209" i="59"/>
  <c r="K209" i="59"/>
  <c r="M209" i="59"/>
  <c r="N209" i="59"/>
  <c r="Q209" i="59"/>
  <c r="R209" i="59"/>
  <c r="T209" i="59"/>
  <c r="U209" i="59"/>
  <c r="V209" i="59"/>
  <c r="W209" i="59"/>
  <c r="X209" i="59"/>
  <c r="Y209" i="59"/>
  <c r="Z209" i="59"/>
  <c r="AB209" i="59"/>
  <c r="AC209" i="59"/>
  <c r="AD209" i="59"/>
  <c r="AE209" i="59"/>
  <c r="AF209" i="59"/>
  <c r="AG209" i="59"/>
  <c r="AH209" i="59"/>
  <c r="AI209" i="59"/>
  <c r="AJ209" i="59"/>
  <c r="AL209" i="59"/>
  <c r="AM209" i="59"/>
  <c r="AN209" i="59"/>
  <c r="AO209" i="59"/>
  <c r="AQ209" i="59"/>
  <c r="AR209" i="59"/>
  <c r="AS209" i="59"/>
  <c r="AT209" i="59"/>
  <c r="AV209" i="59"/>
  <c r="AX209" i="59"/>
  <c r="AZ209" i="59"/>
  <c r="A210" i="59"/>
  <c r="B210" i="59"/>
  <c r="D210" i="59"/>
  <c r="E210" i="59"/>
  <c r="F210" i="59"/>
  <c r="G210" i="59"/>
  <c r="H210" i="59"/>
  <c r="I210" i="59"/>
  <c r="J210" i="59"/>
  <c r="K210" i="59"/>
  <c r="M210" i="59"/>
  <c r="N210" i="59"/>
  <c r="Q210" i="59"/>
  <c r="R210" i="59"/>
  <c r="T210" i="59"/>
  <c r="U210" i="59"/>
  <c r="V210" i="59"/>
  <c r="W210" i="59"/>
  <c r="X210" i="59"/>
  <c r="Y210" i="59"/>
  <c r="Z210" i="59"/>
  <c r="AB210" i="59"/>
  <c r="AC210" i="59"/>
  <c r="AD210" i="59"/>
  <c r="AE210" i="59"/>
  <c r="AF210" i="59"/>
  <c r="AG210" i="59"/>
  <c r="AH210" i="59"/>
  <c r="AI210" i="59"/>
  <c r="AJ210" i="59"/>
  <c r="AL210" i="59"/>
  <c r="AM210" i="59"/>
  <c r="AN210" i="59"/>
  <c r="AO210" i="59"/>
  <c r="AQ210" i="59"/>
  <c r="AR210" i="59"/>
  <c r="AS210" i="59"/>
  <c r="AT210" i="59"/>
  <c r="AV210" i="59"/>
  <c r="AX210" i="59"/>
  <c r="AZ210" i="59"/>
  <c r="A211" i="59"/>
  <c r="B211" i="59"/>
  <c r="D211" i="59"/>
  <c r="E211" i="59"/>
  <c r="F211" i="59"/>
  <c r="G211" i="59"/>
  <c r="H211" i="59"/>
  <c r="I211" i="59"/>
  <c r="J211" i="59"/>
  <c r="K211" i="59"/>
  <c r="M211" i="59"/>
  <c r="N211" i="59"/>
  <c r="Q211" i="59"/>
  <c r="R211" i="59"/>
  <c r="T211" i="59"/>
  <c r="U211" i="59"/>
  <c r="V211" i="59"/>
  <c r="W211" i="59"/>
  <c r="X211" i="59"/>
  <c r="Y211" i="59"/>
  <c r="Z211" i="59"/>
  <c r="AB211" i="59"/>
  <c r="AC211" i="59"/>
  <c r="AD211" i="59"/>
  <c r="AE211" i="59"/>
  <c r="AF211" i="59"/>
  <c r="AG211" i="59"/>
  <c r="AH211" i="59"/>
  <c r="AI211" i="59"/>
  <c r="AJ211" i="59"/>
  <c r="AL211" i="59"/>
  <c r="AM211" i="59"/>
  <c r="AN211" i="59"/>
  <c r="AO211" i="59"/>
  <c r="AQ211" i="59"/>
  <c r="AR211" i="59"/>
  <c r="AS211" i="59"/>
  <c r="AT211" i="59"/>
  <c r="AV211" i="59"/>
  <c r="AX211" i="59"/>
  <c r="AZ211" i="59"/>
  <c r="A212" i="59"/>
  <c r="B212" i="59"/>
  <c r="D212" i="59"/>
  <c r="E212" i="59"/>
  <c r="F212" i="59"/>
  <c r="G212" i="59"/>
  <c r="H212" i="59"/>
  <c r="I212" i="59"/>
  <c r="J212" i="59"/>
  <c r="K212" i="59"/>
  <c r="M212" i="59"/>
  <c r="N212" i="59"/>
  <c r="Q212" i="59"/>
  <c r="R212" i="59"/>
  <c r="T212" i="59"/>
  <c r="U212" i="59"/>
  <c r="V212" i="59"/>
  <c r="W212" i="59"/>
  <c r="X212" i="59"/>
  <c r="Y212" i="59"/>
  <c r="Z212" i="59"/>
  <c r="AB212" i="59"/>
  <c r="AC212" i="59"/>
  <c r="AD212" i="59"/>
  <c r="AE212" i="59"/>
  <c r="AF212" i="59"/>
  <c r="AG212" i="59"/>
  <c r="AH212" i="59"/>
  <c r="AI212" i="59"/>
  <c r="AJ212" i="59"/>
  <c r="AL212" i="59"/>
  <c r="AM212" i="59"/>
  <c r="AN212" i="59"/>
  <c r="AO212" i="59"/>
  <c r="AQ212" i="59"/>
  <c r="AR212" i="59"/>
  <c r="AS212" i="59"/>
  <c r="AT212" i="59"/>
  <c r="AV212" i="59"/>
  <c r="AX212" i="59"/>
  <c r="AZ212" i="59"/>
  <c r="A213" i="59"/>
  <c r="B213" i="59"/>
  <c r="D213" i="59"/>
  <c r="E213" i="59"/>
  <c r="F213" i="59"/>
  <c r="G213" i="59"/>
  <c r="H213" i="59"/>
  <c r="I213" i="59"/>
  <c r="J213" i="59"/>
  <c r="K213" i="59"/>
  <c r="M213" i="59"/>
  <c r="N213" i="59"/>
  <c r="Q213" i="59"/>
  <c r="R213" i="59"/>
  <c r="T213" i="59"/>
  <c r="U213" i="59"/>
  <c r="V213" i="59"/>
  <c r="W213" i="59"/>
  <c r="X213" i="59"/>
  <c r="Y213" i="59"/>
  <c r="Z213" i="59"/>
  <c r="AB213" i="59"/>
  <c r="AC213" i="59"/>
  <c r="AD213" i="59"/>
  <c r="AE213" i="59"/>
  <c r="AF213" i="59"/>
  <c r="AG213" i="59"/>
  <c r="AH213" i="59"/>
  <c r="AI213" i="59"/>
  <c r="AJ213" i="59"/>
  <c r="AL213" i="59"/>
  <c r="AM213" i="59"/>
  <c r="AN213" i="59"/>
  <c r="AO213" i="59"/>
  <c r="AQ213" i="59"/>
  <c r="AR213" i="59"/>
  <c r="AS213" i="59"/>
  <c r="AT213" i="59"/>
  <c r="AV213" i="59"/>
  <c r="AX213" i="59"/>
  <c r="AZ213" i="59"/>
  <c r="A214" i="59"/>
  <c r="B214" i="59"/>
  <c r="D214" i="59"/>
  <c r="E214" i="59"/>
  <c r="F214" i="59"/>
  <c r="G214" i="59"/>
  <c r="H214" i="59"/>
  <c r="I214" i="59"/>
  <c r="J214" i="59"/>
  <c r="K214" i="59"/>
  <c r="M214" i="59"/>
  <c r="N214" i="59"/>
  <c r="Q214" i="59"/>
  <c r="R214" i="59"/>
  <c r="T214" i="59"/>
  <c r="U214" i="59"/>
  <c r="V214" i="59"/>
  <c r="W214" i="59"/>
  <c r="X214" i="59"/>
  <c r="Y214" i="59"/>
  <c r="Z214" i="59"/>
  <c r="AB214" i="59"/>
  <c r="AC214" i="59"/>
  <c r="AD214" i="59"/>
  <c r="AE214" i="59"/>
  <c r="AF214" i="59"/>
  <c r="AG214" i="59"/>
  <c r="AH214" i="59"/>
  <c r="AI214" i="59"/>
  <c r="AJ214" i="59"/>
  <c r="AL214" i="59"/>
  <c r="AM214" i="59"/>
  <c r="AN214" i="59"/>
  <c r="AO214" i="59"/>
  <c r="AQ214" i="59"/>
  <c r="AR214" i="59"/>
  <c r="AS214" i="59"/>
  <c r="AT214" i="59"/>
  <c r="AV214" i="59"/>
  <c r="AX214" i="59"/>
  <c r="AZ214" i="59"/>
  <c r="A215" i="59"/>
  <c r="B215" i="59"/>
  <c r="D215" i="59"/>
  <c r="E215" i="59"/>
  <c r="F215" i="59"/>
  <c r="G215" i="59"/>
  <c r="H215" i="59"/>
  <c r="I215" i="59"/>
  <c r="J215" i="59"/>
  <c r="K215" i="59"/>
  <c r="M215" i="59"/>
  <c r="N215" i="59"/>
  <c r="Q215" i="59"/>
  <c r="R215" i="59"/>
  <c r="T215" i="59"/>
  <c r="U215" i="59"/>
  <c r="V215" i="59"/>
  <c r="W215" i="59"/>
  <c r="X215" i="59"/>
  <c r="Y215" i="59"/>
  <c r="Z215" i="59"/>
  <c r="AB215" i="59"/>
  <c r="AC215" i="59"/>
  <c r="AD215" i="59"/>
  <c r="AE215" i="59"/>
  <c r="AF215" i="59"/>
  <c r="AG215" i="59"/>
  <c r="AH215" i="59"/>
  <c r="AI215" i="59"/>
  <c r="AJ215" i="59"/>
  <c r="AL215" i="59"/>
  <c r="AM215" i="59"/>
  <c r="AN215" i="59"/>
  <c r="AO215" i="59"/>
  <c r="AQ215" i="59"/>
  <c r="AR215" i="59"/>
  <c r="AS215" i="59"/>
  <c r="AT215" i="59"/>
  <c r="AV215" i="59"/>
  <c r="AX215" i="59"/>
  <c r="AZ215" i="59"/>
  <c r="A216" i="59"/>
  <c r="B216" i="59"/>
  <c r="D216" i="59"/>
  <c r="E216" i="59"/>
  <c r="F216" i="59"/>
  <c r="G216" i="59"/>
  <c r="H216" i="59"/>
  <c r="I216" i="59"/>
  <c r="J216" i="59"/>
  <c r="K216" i="59"/>
  <c r="M216" i="59"/>
  <c r="N216" i="59"/>
  <c r="Q216" i="59"/>
  <c r="R216" i="59"/>
  <c r="T216" i="59"/>
  <c r="U216" i="59"/>
  <c r="V216" i="59"/>
  <c r="W216" i="59"/>
  <c r="X216" i="59"/>
  <c r="Y216" i="59"/>
  <c r="Z216" i="59"/>
  <c r="AB216" i="59"/>
  <c r="AC216" i="59"/>
  <c r="AD216" i="59"/>
  <c r="AE216" i="59"/>
  <c r="AF216" i="59"/>
  <c r="AG216" i="59"/>
  <c r="AH216" i="59"/>
  <c r="AI216" i="59"/>
  <c r="AJ216" i="59"/>
  <c r="AL216" i="59"/>
  <c r="AM216" i="59"/>
  <c r="AN216" i="59"/>
  <c r="AO216" i="59"/>
  <c r="AQ216" i="59"/>
  <c r="AR216" i="59"/>
  <c r="AS216" i="59"/>
  <c r="AT216" i="59"/>
  <c r="AV216" i="59"/>
  <c r="AX216" i="59"/>
  <c r="AZ216" i="59"/>
  <c r="A217" i="59"/>
  <c r="B217" i="59"/>
  <c r="D217" i="59"/>
  <c r="E217" i="59"/>
  <c r="F217" i="59"/>
  <c r="G217" i="59"/>
  <c r="H217" i="59"/>
  <c r="I217" i="59"/>
  <c r="J217" i="59"/>
  <c r="K217" i="59"/>
  <c r="M217" i="59"/>
  <c r="N217" i="59"/>
  <c r="Q217" i="59"/>
  <c r="R217" i="59"/>
  <c r="T217" i="59"/>
  <c r="U217" i="59"/>
  <c r="V217" i="59"/>
  <c r="W217" i="59"/>
  <c r="X217" i="59"/>
  <c r="Y217" i="59"/>
  <c r="Z217" i="59"/>
  <c r="AB217" i="59"/>
  <c r="AC217" i="59"/>
  <c r="AD217" i="59"/>
  <c r="AE217" i="59"/>
  <c r="AF217" i="59"/>
  <c r="AG217" i="59"/>
  <c r="AH217" i="59"/>
  <c r="AI217" i="59"/>
  <c r="AJ217" i="59"/>
  <c r="AL217" i="59"/>
  <c r="AM217" i="59"/>
  <c r="AN217" i="59"/>
  <c r="AO217" i="59"/>
  <c r="AQ217" i="59"/>
  <c r="AR217" i="59"/>
  <c r="AS217" i="59"/>
  <c r="AT217" i="59"/>
  <c r="AV217" i="59"/>
  <c r="AX217" i="59"/>
  <c r="AZ217" i="59"/>
  <c r="A218" i="59"/>
  <c r="B218" i="59"/>
  <c r="D218" i="59"/>
  <c r="E218" i="59"/>
  <c r="F218" i="59"/>
  <c r="G218" i="59"/>
  <c r="H218" i="59"/>
  <c r="I218" i="59"/>
  <c r="J218" i="59"/>
  <c r="K218" i="59"/>
  <c r="M218" i="59"/>
  <c r="N218" i="59"/>
  <c r="Q218" i="59"/>
  <c r="R218" i="59"/>
  <c r="T218" i="59"/>
  <c r="U218" i="59"/>
  <c r="V218" i="59"/>
  <c r="W218" i="59"/>
  <c r="X218" i="59"/>
  <c r="Y218" i="59"/>
  <c r="Z218" i="59"/>
  <c r="AB218" i="59"/>
  <c r="AC218" i="59"/>
  <c r="AD218" i="59"/>
  <c r="AE218" i="59"/>
  <c r="AF218" i="59"/>
  <c r="AG218" i="59"/>
  <c r="AH218" i="59"/>
  <c r="AI218" i="59"/>
  <c r="AJ218" i="59"/>
  <c r="AL218" i="59"/>
  <c r="AM218" i="59"/>
  <c r="AN218" i="59"/>
  <c r="AO218" i="59"/>
  <c r="AQ218" i="59"/>
  <c r="AR218" i="59"/>
  <c r="AS218" i="59"/>
  <c r="AT218" i="59"/>
  <c r="AV218" i="59"/>
  <c r="AX218" i="59"/>
  <c r="AZ218" i="59"/>
  <c r="A219" i="59"/>
  <c r="B219" i="59"/>
  <c r="D219" i="59"/>
  <c r="E219" i="59"/>
  <c r="F219" i="59"/>
  <c r="G219" i="59"/>
  <c r="H219" i="59"/>
  <c r="I219" i="59"/>
  <c r="J219" i="59"/>
  <c r="K219" i="59"/>
  <c r="M219" i="59"/>
  <c r="N219" i="59"/>
  <c r="Q219" i="59"/>
  <c r="R219" i="59"/>
  <c r="T219" i="59"/>
  <c r="U219" i="59"/>
  <c r="V219" i="59"/>
  <c r="W219" i="59"/>
  <c r="X219" i="59"/>
  <c r="Y219" i="59"/>
  <c r="Z219" i="59"/>
  <c r="AB219" i="59"/>
  <c r="AC219" i="59"/>
  <c r="AD219" i="59"/>
  <c r="AE219" i="59"/>
  <c r="AF219" i="59"/>
  <c r="AG219" i="59"/>
  <c r="AH219" i="59"/>
  <c r="AI219" i="59"/>
  <c r="AJ219" i="59"/>
  <c r="AL219" i="59"/>
  <c r="AM219" i="59"/>
  <c r="AN219" i="59"/>
  <c r="AO219" i="59"/>
  <c r="AQ219" i="59"/>
  <c r="AR219" i="59"/>
  <c r="AS219" i="59"/>
  <c r="AT219" i="59"/>
  <c r="AV219" i="59"/>
  <c r="AX219" i="59"/>
  <c r="AZ219" i="59"/>
  <c r="A220" i="59"/>
  <c r="B220" i="59"/>
  <c r="D220" i="59"/>
  <c r="E220" i="59"/>
  <c r="F220" i="59"/>
  <c r="G220" i="59"/>
  <c r="H220" i="59"/>
  <c r="I220" i="59"/>
  <c r="J220" i="59"/>
  <c r="K220" i="59"/>
  <c r="M220" i="59"/>
  <c r="N220" i="59"/>
  <c r="Q220" i="59"/>
  <c r="R220" i="59"/>
  <c r="T220" i="59"/>
  <c r="U220" i="59"/>
  <c r="V220" i="59"/>
  <c r="W220" i="59"/>
  <c r="X220" i="59"/>
  <c r="Y220" i="59"/>
  <c r="Z220" i="59"/>
  <c r="AB220" i="59"/>
  <c r="AC220" i="59"/>
  <c r="AD220" i="59"/>
  <c r="AE220" i="59"/>
  <c r="AF220" i="59"/>
  <c r="AG220" i="59"/>
  <c r="AH220" i="59"/>
  <c r="AI220" i="59"/>
  <c r="AJ220" i="59"/>
  <c r="AL220" i="59"/>
  <c r="AM220" i="59"/>
  <c r="AN220" i="59"/>
  <c r="AO220" i="59"/>
  <c r="AQ220" i="59"/>
  <c r="AR220" i="59"/>
  <c r="AS220" i="59"/>
  <c r="AT220" i="59"/>
  <c r="AV220" i="59"/>
  <c r="AX220" i="59"/>
  <c r="AZ220" i="59"/>
  <c r="A221" i="59"/>
  <c r="B221" i="59"/>
  <c r="D221" i="59"/>
  <c r="E221" i="59"/>
  <c r="F221" i="59"/>
  <c r="G221" i="59"/>
  <c r="H221" i="59"/>
  <c r="I221" i="59"/>
  <c r="J221" i="59"/>
  <c r="K221" i="59"/>
  <c r="M221" i="59"/>
  <c r="N221" i="59"/>
  <c r="Q221" i="59"/>
  <c r="R221" i="59"/>
  <c r="T221" i="59"/>
  <c r="U221" i="59"/>
  <c r="V221" i="59"/>
  <c r="W221" i="59"/>
  <c r="X221" i="59"/>
  <c r="Y221" i="59"/>
  <c r="Z221" i="59"/>
  <c r="AB221" i="59"/>
  <c r="AC221" i="59"/>
  <c r="AD221" i="59"/>
  <c r="AE221" i="59"/>
  <c r="AF221" i="59"/>
  <c r="AG221" i="59"/>
  <c r="AH221" i="59"/>
  <c r="AI221" i="59"/>
  <c r="AJ221" i="59"/>
  <c r="AL221" i="59"/>
  <c r="AM221" i="59"/>
  <c r="AN221" i="59"/>
  <c r="AO221" i="59"/>
  <c r="AQ221" i="59"/>
  <c r="AR221" i="59"/>
  <c r="AS221" i="59"/>
  <c r="AT221" i="59"/>
  <c r="AV221" i="59"/>
  <c r="AX221" i="59"/>
  <c r="AZ221" i="59"/>
  <c r="A222" i="59"/>
  <c r="B222" i="59"/>
  <c r="D222" i="59"/>
  <c r="E222" i="59"/>
  <c r="F222" i="59"/>
  <c r="G222" i="59"/>
  <c r="H222" i="59"/>
  <c r="I222" i="59"/>
  <c r="J222" i="59"/>
  <c r="K222" i="59"/>
  <c r="M222" i="59"/>
  <c r="N222" i="59"/>
  <c r="Q222" i="59"/>
  <c r="R222" i="59"/>
  <c r="T222" i="59"/>
  <c r="U222" i="59"/>
  <c r="V222" i="59"/>
  <c r="W222" i="59"/>
  <c r="X222" i="59"/>
  <c r="Y222" i="59"/>
  <c r="Z222" i="59"/>
  <c r="AB222" i="59"/>
  <c r="AC222" i="59"/>
  <c r="AD222" i="59"/>
  <c r="AE222" i="59"/>
  <c r="AF222" i="59"/>
  <c r="AG222" i="59"/>
  <c r="AH222" i="59"/>
  <c r="AI222" i="59"/>
  <c r="AJ222" i="59"/>
  <c r="AL222" i="59"/>
  <c r="AM222" i="59"/>
  <c r="AN222" i="59"/>
  <c r="AO222" i="59"/>
  <c r="AQ222" i="59"/>
  <c r="AR222" i="59"/>
  <c r="AS222" i="59"/>
  <c r="AT222" i="59"/>
  <c r="AV222" i="59"/>
  <c r="AX222" i="59"/>
  <c r="AZ222" i="59"/>
  <c r="A223" i="59"/>
  <c r="B223" i="59"/>
  <c r="D223" i="59"/>
  <c r="E223" i="59"/>
  <c r="F223" i="59"/>
  <c r="G223" i="59"/>
  <c r="H223" i="59"/>
  <c r="I223" i="59"/>
  <c r="J223" i="59"/>
  <c r="K223" i="59"/>
  <c r="M223" i="59"/>
  <c r="N223" i="59"/>
  <c r="Q223" i="59"/>
  <c r="R223" i="59"/>
  <c r="T223" i="59"/>
  <c r="U223" i="59"/>
  <c r="V223" i="59"/>
  <c r="W223" i="59"/>
  <c r="X223" i="59"/>
  <c r="Y223" i="59"/>
  <c r="Z223" i="59"/>
  <c r="AB223" i="59"/>
  <c r="AC223" i="59"/>
  <c r="AD223" i="59"/>
  <c r="AE223" i="59"/>
  <c r="AF223" i="59"/>
  <c r="AG223" i="59"/>
  <c r="AH223" i="59"/>
  <c r="AI223" i="59"/>
  <c r="AJ223" i="59"/>
  <c r="AL223" i="59"/>
  <c r="AM223" i="59"/>
  <c r="AN223" i="59"/>
  <c r="AO223" i="59"/>
  <c r="AQ223" i="59"/>
  <c r="AR223" i="59"/>
  <c r="AS223" i="59"/>
  <c r="AT223" i="59"/>
  <c r="AV223" i="59"/>
  <c r="AX223" i="59"/>
  <c r="AZ223" i="59"/>
  <c r="A224" i="59"/>
  <c r="B224" i="59"/>
  <c r="D224" i="59"/>
  <c r="E224" i="59"/>
  <c r="F224" i="59"/>
  <c r="G224" i="59"/>
  <c r="H224" i="59"/>
  <c r="I224" i="59"/>
  <c r="J224" i="59"/>
  <c r="K224" i="59"/>
  <c r="M224" i="59"/>
  <c r="N224" i="59"/>
  <c r="Q224" i="59"/>
  <c r="R224" i="59"/>
  <c r="T224" i="59"/>
  <c r="U224" i="59"/>
  <c r="V224" i="59"/>
  <c r="W224" i="59"/>
  <c r="X224" i="59"/>
  <c r="Y224" i="59"/>
  <c r="Z224" i="59"/>
  <c r="AB224" i="59"/>
  <c r="AC224" i="59"/>
  <c r="AD224" i="59"/>
  <c r="AE224" i="59"/>
  <c r="AF224" i="59"/>
  <c r="AG224" i="59"/>
  <c r="AH224" i="59"/>
  <c r="AI224" i="59"/>
  <c r="AJ224" i="59"/>
  <c r="AL224" i="59"/>
  <c r="AM224" i="59"/>
  <c r="AN224" i="59"/>
  <c r="AO224" i="59"/>
  <c r="AQ224" i="59"/>
  <c r="AR224" i="59"/>
  <c r="AS224" i="59"/>
  <c r="AT224" i="59"/>
  <c r="AV224" i="59"/>
  <c r="AX224" i="59"/>
  <c r="AZ224" i="59"/>
  <c r="A225" i="59"/>
  <c r="B225" i="59"/>
  <c r="D225" i="59"/>
  <c r="E225" i="59"/>
  <c r="F225" i="59"/>
  <c r="G225" i="59"/>
  <c r="H225" i="59"/>
  <c r="I225" i="59"/>
  <c r="J225" i="59"/>
  <c r="K225" i="59"/>
  <c r="M225" i="59"/>
  <c r="N225" i="59"/>
  <c r="Q225" i="59"/>
  <c r="R225" i="59"/>
  <c r="T225" i="59"/>
  <c r="U225" i="59"/>
  <c r="V225" i="59"/>
  <c r="W225" i="59"/>
  <c r="X225" i="59"/>
  <c r="Y225" i="59"/>
  <c r="Z225" i="59"/>
  <c r="AB225" i="59"/>
  <c r="AC225" i="59"/>
  <c r="AD225" i="59"/>
  <c r="AE225" i="59"/>
  <c r="AF225" i="59"/>
  <c r="AG225" i="59"/>
  <c r="AH225" i="59"/>
  <c r="AI225" i="59"/>
  <c r="AJ225" i="59"/>
  <c r="AL225" i="59"/>
  <c r="AM225" i="59"/>
  <c r="AN225" i="59"/>
  <c r="AO225" i="59"/>
  <c r="AQ225" i="59"/>
  <c r="AR225" i="59"/>
  <c r="AS225" i="59"/>
  <c r="AT225" i="59"/>
  <c r="AV225" i="59"/>
  <c r="AX225" i="59"/>
  <c r="AZ225" i="59"/>
  <c r="A226" i="59"/>
  <c r="B226" i="59"/>
  <c r="D226" i="59"/>
  <c r="E226" i="59"/>
  <c r="F226" i="59"/>
  <c r="G226" i="59"/>
  <c r="H226" i="59"/>
  <c r="I226" i="59"/>
  <c r="J226" i="59"/>
  <c r="K226" i="59"/>
  <c r="M226" i="59"/>
  <c r="N226" i="59"/>
  <c r="Q226" i="59"/>
  <c r="R226" i="59"/>
  <c r="T226" i="59"/>
  <c r="U226" i="59"/>
  <c r="V226" i="59"/>
  <c r="W226" i="59"/>
  <c r="X226" i="59"/>
  <c r="Y226" i="59"/>
  <c r="Z226" i="59"/>
  <c r="AB226" i="59"/>
  <c r="AC226" i="59"/>
  <c r="AD226" i="59"/>
  <c r="AE226" i="59"/>
  <c r="AF226" i="59"/>
  <c r="AG226" i="59"/>
  <c r="AH226" i="59"/>
  <c r="AI226" i="59"/>
  <c r="AJ226" i="59"/>
  <c r="AL226" i="59"/>
  <c r="AM226" i="59"/>
  <c r="AN226" i="59"/>
  <c r="AO226" i="59"/>
  <c r="AQ226" i="59"/>
  <c r="AR226" i="59"/>
  <c r="AS226" i="59"/>
  <c r="AT226" i="59"/>
  <c r="AV226" i="59"/>
  <c r="AX226" i="59"/>
  <c r="AZ226" i="59"/>
  <c r="A227" i="59"/>
  <c r="B227" i="59"/>
  <c r="D227" i="59"/>
  <c r="E227" i="59"/>
  <c r="F227" i="59"/>
  <c r="G227" i="59"/>
  <c r="H227" i="59"/>
  <c r="I227" i="59"/>
  <c r="J227" i="59"/>
  <c r="K227" i="59"/>
  <c r="M227" i="59"/>
  <c r="N227" i="59"/>
  <c r="Q227" i="59"/>
  <c r="R227" i="59"/>
  <c r="T227" i="59"/>
  <c r="U227" i="59"/>
  <c r="V227" i="59"/>
  <c r="W227" i="59"/>
  <c r="X227" i="59"/>
  <c r="Y227" i="59"/>
  <c r="Z227" i="59"/>
  <c r="AB227" i="59"/>
  <c r="AC227" i="59"/>
  <c r="AD227" i="59"/>
  <c r="AE227" i="59"/>
  <c r="AF227" i="59"/>
  <c r="AG227" i="59"/>
  <c r="AH227" i="59"/>
  <c r="AI227" i="59"/>
  <c r="AJ227" i="59"/>
  <c r="AL227" i="59"/>
  <c r="AM227" i="59"/>
  <c r="AN227" i="59"/>
  <c r="AO227" i="59"/>
  <c r="AQ227" i="59"/>
  <c r="AR227" i="59"/>
  <c r="AS227" i="59"/>
  <c r="AT227" i="59"/>
  <c r="AV227" i="59"/>
  <c r="AX227" i="59"/>
  <c r="AZ227" i="59"/>
  <c r="A228" i="59"/>
  <c r="B228" i="59"/>
  <c r="D228" i="59"/>
  <c r="E228" i="59"/>
  <c r="F228" i="59"/>
  <c r="G228" i="59"/>
  <c r="H228" i="59"/>
  <c r="I228" i="59"/>
  <c r="J228" i="59"/>
  <c r="K228" i="59"/>
  <c r="M228" i="59"/>
  <c r="N228" i="59"/>
  <c r="Q228" i="59"/>
  <c r="R228" i="59"/>
  <c r="T228" i="59"/>
  <c r="U228" i="59"/>
  <c r="V228" i="59"/>
  <c r="W228" i="59"/>
  <c r="X228" i="59"/>
  <c r="Y228" i="59"/>
  <c r="Z228" i="59"/>
  <c r="AB228" i="59"/>
  <c r="AC228" i="59"/>
  <c r="AD228" i="59"/>
  <c r="AE228" i="59"/>
  <c r="AF228" i="59"/>
  <c r="AG228" i="59"/>
  <c r="AH228" i="59"/>
  <c r="AI228" i="59"/>
  <c r="AJ228" i="59"/>
  <c r="AL228" i="59"/>
  <c r="AM228" i="59"/>
  <c r="AN228" i="59"/>
  <c r="AO228" i="59"/>
  <c r="AQ228" i="59"/>
  <c r="AR228" i="59"/>
  <c r="AS228" i="59"/>
  <c r="AT228" i="59"/>
  <c r="AV228" i="59"/>
  <c r="AX228" i="59"/>
  <c r="AZ228" i="59"/>
  <c r="A229" i="59"/>
  <c r="B229" i="59"/>
  <c r="D229" i="59"/>
  <c r="E229" i="59"/>
  <c r="F229" i="59"/>
  <c r="G229" i="59"/>
  <c r="H229" i="59"/>
  <c r="I229" i="59"/>
  <c r="J229" i="59"/>
  <c r="K229" i="59"/>
  <c r="M229" i="59"/>
  <c r="N229" i="59"/>
  <c r="Q229" i="59"/>
  <c r="R229" i="59"/>
  <c r="T229" i="59"/>
  <c r="U229" i="59"/>
  <c r="V229" i="59"/>
  <c r="W229" i="59"/>
  <c r="X229" i="59"/>
  <c r="Y229" i="59"/>
  <c r="Z229" i="59"/>
  <c r="AB229" i="59"/>
  <c r="AC229" i="59"/>
  <c r="AD229" i="59"/>
  <c r="AE229" i="59"/>
  <c r="AF229" i="59"/>
  <c r="AG229" i="59"/>
  <c r="AH229" i="59"/>
  <c r="AI229" i="59"/>
  <c r="AJ229" i="59"/>
  <c r="AL229" i="59"/>
  <c r="AM229" i="59"/>
  <c r="AN229" i="59"/>
  <c r="AO229" i="59"/>
  <c r="AQ229" i="59"/>
  <c r="AR229" i="59"/>
  <c r="AS229" i="59"/>
  <c r="AT229" i="59"/>
  <c r="AV229" i="59"/>
  <c r="AX229" i="59"/>
  <c r="AZ229" i="59"/>
  <c r="A230" i="59"/>
  <c r="B230" i="59"/>
  <c r="D230" i="59"/>
  <c r="E230" i="59"/>
  <c r="F230" i="59"/>
  <c r="G230" i="59"/>
  <c r="H230" i="59"/>
  <c r="I230" i="59"/>
  <c r="J230" i="59"/>
  <c r="K230" i="59"/>
  <c r="M230" i="59"/>
  <c r="N230" i="59"/>
  <c r="Q230" i="59"/>
  <c r="R230" i="59"/>
  <c r="T230" i="59"/>
  <c r="U230" i="59"/>
  <c r="V230" i="59"/>
  <c r="W230" i="59"/>
  <c r="X230" i="59"/>
  <c r="Y230" i="59"/>
  <c r="Z230" i="59"/>
  <c r="AB230" i="59"/>
  <c r="AC230" i="59"/>
  <c r="AD230" i="59"/>
  <c r="AE230" i="59"/>
  <c r="AF230" i="59"/>
  <c r="AG230" i="59"/>
  <c r="AH230" i="59"/>
  <c r="AI230" i="59"/>
  <c r="AJ230" i="59"/>
  <c r="AL230" i="59"/>
  <c r="AM230" i="59"/>
  <c r="AN230" i="59"/>
  <c r="AO230" i="59"/>
  <c r="AQ230" i="59"/>
  <c r="AR230" i="59"/>
  <c r="AS230" i="59"/>
  <c r="AT230" i="59"/>
  <c r="AV230" i="59"/>
  <c r="AX230" i="59"/>
  <c r="AZ230" i="59"/>
  <c r="A231" i="59"/>
  <c r="B231" i="59"/>
  <c r="D231" i="59"/>
  <c r="E231" i="59"/>
  <c r="F231" i="59"/>
  <c r="G231" i="59"/>
  <c r="H231" i="59"/>
  <c r="I231" i="59"/>
  <c r="J231" i="59"/>
  <c r="K231" i="59"/>
  <c r="M231" i="59"/>
  <c r="N231" i="59"/>
  <c r="Q231" i="59"/>
  <c r="R231" i="59"/>
  <c r="T231" i="59"/>
  <c r="U231" i="59"/>
  <c r="V231" i="59"/>
  <c r="W231" i="59"/>
  <c r="X231" i="59"/>
  <c r="Y231" i="59"/>
  <c r="Z231" i="59"/>
  <c r="AB231" i="59"/>
  <c r="AC231" i="59"/>
  <c r="AD231" i="59"/>
  <c r="AE231" i="59"/>
  <c r="AF231" i="59"/>
  <c r="AG231" i="59"/>
  <c r="AH231" i="59"/>
  <c r="AI231" i="59"/>
  <c r="AJ231" i="59"/>
  <c r="AL231" i="59"/>
  <c r="AM231" i="59"/>
  <c r="AN231" i="59"/>
  <c r="AO231" i="59"/>
  <c r="AQ231" i="59"/>
  <c r="AR231" i="59"/>
  <c r="AS231" i="59"/>
  <c r="AT231" i="59"/>
  <c r="AV231" i="59"/>
  <c r="AX231" i="59"/>
  <c r="AZ231" i="59"/>
  <c r="A232" i="59"/>
  <c r="B232" i="59"/>
  <c r="D232" i="59"/>
  <c r="E232" i="59"/>
  <c r="F232" i="59"/>
  <c r="G232" i="59"/>
  <c r="H232" i="59"/>
  <c r="I232" i="59"/>
  <c r="J232" i="59"/>
  <c r="K232" i="59"/>
  <c r="M232" i="59"/>
  <c r="N232" i="59"/>
  <c r="Q232" i="59"/>
  <c r="R232" i="59"/>
  <c r="T232" i="59"/>
  <c r="U232" i="59"/>
  <c r="V232" i="59"/>
  <c r="W232" i="59"/>
  <c r="X232" i="59"/>
  <c r="Y232" i="59"/>
  <c r="Z232" i="59"/>
  <c r="AB232" i="59"/>
  <c r="AC232" i="59"/>
  <c r="AD232" i="59"/>
  <c r="AE232" i="59"/>
  <c r="AF232" i="59"/>
  <c r="AG232" i="59"/>
  <c r="AH232" i="59"/>
  <c r="AI232" i="59"/>
  <c r="AJ232" i="59"/>
  <c r="AL232" i="59"/>
  <c r="AM232" i="59"/>
  <c r="AN232" i="59"/>
  <c r="AO232" i="59"/>
  <c r="AQ232" i="59"/>
  <c r="AR232" i="59"/>
  <c r="AS232" i="59"/>
  <c r="AT232" i="59"/>
  <c r="AV232" i="59"/>
  <c r="AX232" i="59"/>
  <c r="AZ232" i="59"/>
  <c r="A233" i="59"/>
  <c r="B233" i="59"/>
  <c r="D233" i="59"/>
  <c r="E233" i="59"/>
  <c r="F233" i="59"/>
  <c r="G233" i="59"/>
  <c r="H233" i="59"/>
  <c r="I233" i="59"/>
  <c r="J233" i="59"/>
  <c r="K233" i="59"/>
  <c r="M233" i="59"/>
  <c r="N233" i="59"/>
  <c r="Q233" i="59"/>
  <c r="R233" i="59"/>
  <c r="T233" i="59"/>
  <c r="U233" i="59"/>
  <c r="V233" i="59"/>
  <c r="W233" i="59"/>
  <c r="X233" i="59"/>
  <c r="Y233" i="59"/>
  <c r="Z233" i="59"/>
  <c r="AB233" i="59"/>
  <c r="AC233" i="59"/>
  <c r="AD233" i="59"/>
  <c r="AE233" i="59"/>
  <c r="AF233" i="59"/>
  <c r="AG233" i="59"/>
  <c r="AH233" i="59"/>
  <c r="AI233" i="59"/>
  <c r="AJ233" i="59"/>
  <c r="AL233" i="59"/>
  <c r="AM233" i="59"/>
  <c r="AN233" i="59"/>
  <c r="AO233" i="59"/>
  <c r="AQ233" i="59"/>
  <c r="AR233" i="59"/>
  <c r="AS233" i="59"/>
  <c r="AT233" i="59"/>
  <c r="AV233" i="59"/>
  <c r="AX233" i="59"/>
  <c r="AZ233" i="59"/>
  <c r="A234" i="59"/>
  <c r="B234" i="59"/>
  <c r="D234" i="59"/>
  <c r="E234" i="59"/>
  <c r="F234" i="59"/>
  <c r="G234" i="59"/>
  <c r="H234" i="59"/>
  <c r="I234" i="59"/>
  <c r="J234" i="59"/>
  <c r="K234" i="59"/>
  <c r="M234" i="59"/>
  <c r="N234" i="59"/>
  <c r="Q234" i="59"/>
  <c r="R234" i="59"/>
  <c r="T234" i="59"/>
  <c r="U234" i="59"/>
  <c r="V234" i="59"/>
  <c r="W234" i="59"/>
  <c r="X234" i="59"/>
  <c r="Y234" i="59"/>
  <c r="Z234" i="59"/>
  <c r="AB234" i="59"/>
  <c r="AC234" i="59"/>
  <c r="AD234" i="59"/>
  <c r="AE234" i="59"/>
  <c r="AF234" i="59"/>
  <c r="AG234" i="59"/>
  <c r="AH234" i="59"/>
  <c r="AI234" i="59"/>
  <c r="AJ234" i="59"/>
  <c r="AL234" i="59"/>
  <c r="AM234" i="59"/>
  <c r="AN234" i="59"/>
  <c r="AO234" i="59"/>
  <c r="AQ234" i="59"/>
  <c r="AR234" i="59"/>
  <c r="AS234" i="59"/>
  <c r="AT234" i="59"/>
  <c r="AV234" i="59"/>
  <c r="AX234" i="59"/>
  <c r="AZ234" i="59"/>
  <c r="A235" i="59"/>
  <c r="B235" i="59"/>
  <c r="D235" i="59"/>
  <c r="E235" i="59"/>
  <c r="F235" i="59"/>
  <c r="G235" i="59"/>
  <c r="H235" i="59"/>
  <c r="I235" i="59"/>
  <c r="J235" i="59"/>
  <c r="K235" i="59"/>
  <c r="M235" i="59"/>
  <c r="N235" i="59"/>
  <c r="Q235" i="59"/>
  <c r="R235" i="59"/>
  <c r="T235" i="59"/>
  <c r="U235" i="59"/>
  <c r="V235" i="59"/>
  <c r="W235" i="59"/>
  <c r="X235" i="59"/>
  <c r="Y235" i="59"/>
  <c r="Z235" i="59"/>
  <c r="AB235" i="59"/>
  <c r="AC235" i="59"/>
  <c r="AD235" i="59"/>
  <c r="AE235" i="59"/>
  <c r="AF235" i="59"/>
  <c r="AG235" i="59"/>
  <c r="AH235" i="59"/>
  <c r="AI235" i="59"/>
  <c r="AJ235" i="59"/>
  <c r="AL235" i="59"/>
  <c r="AM235" i="59"/>
  <c r="AN235" i="59"/>
  <c r="AO235" i="59"/>
  <c r="AQ235" i="59"/>
  <c r="AR235" i="59"/>
  <c r="AS235" i="59"/>
  <c r="AT235" i="59"/>
  <c r="AV235" i="59"/>
  <c r="AX235" i="59"/>
  <c r="AZ235" i="59"/>
  <c r="A236" i="59"/>
  <c r="B236" i="59"/>
  <c r="D236" i="59"/>
  <c r="E236" i="59"/>
  <c r="F236" i="59"/>
  <c r="G236" i="59"/>
  <c r="H236" i="59"/>
  <c r="I236" i="59"/>
  <c r="J236" i="59"/>
  <c r="K236" i="59"/>
  <c r="M236" i="59"/>
  <c r="N236" i="59"/>
  <c r="Q236" i="59"/>
  <c r="R236" i="59"/>
  <c r="T236" i="59"/>
  <c r="U236" i="59"/>
  <c r="V236" i="59"/>
  <c r="W236" i="59"/>
  <c r="X236" i="59"/>
  <c r="Y236" i="59"/>
  <c r="Z236" i="59"/>
  <c r="AB236" i="59"/>
  <c r="AC236" i="59"/>
  <c r="AD236" i="59"/>
  <c r="AE236" i="59"/>
  <c r="AF236" i="59"/>
  <c r="AG236" i="59"/>
  <c r="AH236" i="59"/>
  <c r="AI236" i="59"/>
  <c r="AJ236" i="59"/>
  <c r="AL236" i="59"/>
  <c r="AM236" i="59"/>
  <c r="AN236" i="59"/>
  <c r="AO236" i="59"/>
  <c r="AQ236" i="59"/>
  <c r="AR236" i="59"/>
  <c r="AS236" i="59"/>
  <c r="AT236" i="59"/>
  <c r="AV236" i="59"/>
  <c r="AX236" i="59"/>
  <c r="AZ236" i="59"/>
  <c r="A237" i="59"/>
  <c r="B237" i="59"/>
  <c r="D237" i="59"/>
  <c r="E237" i="59"/>
  <c r="F237" i="59"/>
  <c r="G237" i="59"/>
  <c r="H237" i="59"/>
  <c r="I237" i="59"/>
  <c r="J237" i="59"/>
  <c r="K237" i="59"/>
  <c r="M237" i="59"/>
  <c r="N237" i="59"/>
  <c r="Q237" i="59"/>
  <c r="R237" i="59"/>
  <c r="T237" i="59"/>
  <c r="U237" i="59"/>
  <c r="V237" i="59"/>
  <c r="W237" i="59"/>
  <c r="X237" i="59"/>
  <c r="Y237" i="59"/>
  <c r="Z237" i="59"/>
  <c r="AB237" i="59"/>
  <c r="AC237" i="59"/>
  <c r="AD237" i="59"/>
  <c r="AE237" i="59"/>
  <c r="AF237" i="59"/>
  <c r="AG237" i="59"/>
  <c r="AH237" i="59"/>
  <c r="AI237" i="59"/>
  <c r="AJ237" i="59"/>
  <c r="AL237" i="59"/>
  <c r="AM237" i="59"/>
  <c r="AN237" i="59"/>
  <c r="AO237" i="59"/>
  <c r="AQ237" i="59"/>
  <c r="AR237" i="59"/>
  <c r="AS237" i="59"/>
  <c r="AT237" i="59"/>
  <c r="AV237" i="59"/>
  <c r="AX237" i="59"/>
  <c r="AZ237" i="59"/>
  <c r="A238" i="59"/>
  <c r="B238" i="59"/>
  <c r="D238" i="59"/>
  <c r="E238" i="59"/>
  <c r="F238" i="59"/>
  <c r="G238" i="59"/>
  <c r="H238" i="59"/>
  <c r="I238" i="59"/>
  <c r="J238" i="59"/>
  <c r="K238" i="59"/>
  <c r="M238" i="59"/>
  <c r="N238" i="59"/>
  <c r="Q238" i="59"/>
  <c r="R238" i="59"/>
  <c r="T238" i="59"/>
  <c r="U238" i="59"/>
  <c r="V238" i="59"/>
  <c r="W238" i="59"/>
  <c r="X238" i="59"/>
  <c r="Y238" i="59"/>
  <c r="Z238" i="59"/>
  <c r="AB238" i="59"/>
  <c r="AC238" i="59"/>
  <c r="AD238" i="59"/>
  <c r="AE238" i="59"/>
  <c r="AF238" i="59"/>
  <c r="AG238" i="59"/>
  <c r="AH238" i="59"/>
  <c r="AI238" i="59"/>
  <c r="AJ238" i="59"/>
  <c r="AL238" i="59"/>
  <c r="AM238" i="59"/>
  <c r="AN238" i="59"/>
  <c r="AO238" i="59"/>
  <c r="AQ238" i="59"/>
  <c r="AR238" i="59"/>
  <c r="AS238" i="59"/>
  <c r="AT238" i="59"/>
  <c r="AV238" i="59"/>
  <c r="AX238" i="59"/>
  <c r="AZ238" i="59"/>
  <c r="A239" i="59"/>
  <c r="B239" i="59"/>
  <c r="D239" i="59"/>
  <c r="E239" i="59"/>
  <c r="F239" i="59"/>
  <c r="G239" i="59"/>
  <c r="H239" i="59"/>
  <c r="I239" i="59"/>
  <c r="J239" i="59"/>
  <c r="K239" i="59"/>
  <c r="M239" i="59"/>
  <c r="N239" i="59"/>
  <c r="Q239" i="59"/>
  <c r="R239" i="59"/>
  <c r="T239" i="59"/>
  <c r="U239" i="59"/>
  <c r="V239" i="59"/>
  <c r="W239" i="59"/>
  <c r="X239" i="59"/>
  <c r="Y239" i="59"/>
  <c r="Z239" i="59"/>
  <c r="AB239" i="59"/>
  <c r="AC239" i="59"/>
  <c r="AD239" i="59"/>
  <c r="AE239" i="59"/>
  <c r="AF239" i="59"/>
  <c r="AG239" i="59"/>
  <c r="AH239" i="59"/>
  <c r="AI239" i="59"/>
  <c r="AJ239" i="59"/>
  <c r="AL239" i="59"/>
  <c r="AM239" i="59"/>
  <c r="AN239" i="59"/>
  <c r="AO239" i="59"/>
  <c r="AQ239" i="59"/>
  <c r="AR239" i="59"/>
  <c r="AS239" i="59"/>
  <c r="AT239" i="59"/>
  <c r="AV239" i="59"/>
  <c r="AX239" i="59"/>
  <c r="AZ239" i="59"/>
  <c r="A240" i="59"/>
  <c r="B240" i="59"/>
  <c r="D240" i="59"/>
  <c r="E240" i="59"/>
  <c r="F240" i="59"/>
  <c r="G240" i="59"/>
  <c r="H240" i="59"/>
  <c r="I240" i="59"/>
  <c r="J240" i="59"/>
  <c r="K240" i="59"/>
  <c r="M240" i="59"/>
  <c r="N240" i="59"/>
  <c r="Q240" i="59"/>
  <c r="R240" i="59"/>
  <c r="T240" i="59"/>
  <c r="U240" i="59"/>
  <c r="V240" i="59"/>
  <c r="W240" i="59"/>
  <c r="X240" i="59"/>
  <c r="Y240" i="59"/>
  <c r="Z240" i="59"/>
  <c r="AB240" i="59"/>
  <c r="AC240" i="59"/>
  <c r="AD240" i="59"/>
  <c r="AE240" i="59"/>
  <c r="AF240" i="59"/>
  <c r="AG240" i="59"/>
  <c r="AH240" i="59"/>
  <c r="AI240" i="59"/>
  <c r="AJ240" i="59"/>
  <c r="AL240" i="59"/>
  <c r="AM240" i="59"/>
  <c r="AN240" i="59"/>
  <c r="AO240" i="59"/>
  <c r="AQ240" i="59"/>
  <c r="AR240" i="59"/>
  <c r="AS240" i="59"/>
  <c r="AT240" i="59"/>
  <c r="AV240" i="59"/>
  <c r="AX240" i="59"/>
  <c r="AZ240" i="59"/>
  <c r="A241" i="59"/>
  <c r="B241" i="59"/>
  <c r="D241" i="59"/>
  <c r="E241" i="59"/>
  <c r="F241" i="59"/>
  <c r="G241" i="59"/>
  <c r="H241" i="59"/>
  <c r="I241" i="59"/>
  <c r="J241" i="59"/>
  <c r="K241" i="59"/>
  <c r="M241" i="59"/>
  <c r="N241" i="59"/>
  <c r="Q241" i="59"/>
  <c r="R241" i="59"/>
  <c r="T241" i="59"/>
  <c r="U241" i="59"/>
  <c r="V241" i="59"/>
  <c r="W241" i="59"/>
  <c r="X241" i="59"/>
  <c r="Y241" i="59"/>
  <c r="Z241" i="59"/>
  <c r="AB241" i="59"/>
  <c r="AC241" i="59"/>
  <c r="AD241" i="59"/>
  <c r="AE241" i="59"/>
  <c r="AF241" i="59"/>
  <c r="AG241" i="59"/>
  <c r="AH241" i="59"/>
  <c r="AI241" i="59"/>
  <c r="AJ241" i="59"/>
  <c r="AL241" i="59"/>
  <c r="AM241" i="59"/>
  <c r="AN241" i="59"/>
  <c r="AO241" i="59"/>
  <c r="AQ241" i="59"/>
  <c r="AR241" i="59"/>
  <c r="AS241" i="59"/>
  <c r="AT241" i="59"/>
  <c r="AV241" i="59"/>
  <c r="AX241" i="59"/>
  <c r="AZ241" i="59"/>
  <c r="A242" i="59"/>
  <c r="B242" i="59"/>
  <c r="D242" i="59"/>
  <c r="E242" i="59"/>
  <c r="F242" i="59"/>
  <c r="G242" i="59"/>
  <c r="H242" i="59"/>
  <c r="I242" i="59"/>
  <c r="J242" i="59"/>
  <c r="K242" i="59"/>
  <c r="M242" i="59"/>
  <c r="N242" i="59"/>
  <c r="Q242" i="59"/>
  <c r="R242" i="59"/>
  <c r="T242" i="59"/>
  <c r="U242" i="59"/>
  <c r="V242" i="59"/>
  <c r="W242" i="59"/>
  <c r="X242" i="59"/>
  <c r="Y242" i="59"/>
  <c r="Z242" i="59"/>
  <c r="AB242" i="59"/>
  <c r="AC242" i="59"/>
  <c r="AD242" i="59"/>
  <c r="AE242" i="59"/>
  <c r="AF242" i="59"/>
  <c r="AG242" i="59"/>
  <c r="AH242" i="59"/>
  <c r="AI242" i="59"/>
  <c r="AJ242" i="59"/>
  <c r="AL242" i="59"/>
  <c r="AM242" i="59"/>
  <c r="AN242" i="59"/>
  <c r="AO242" i="59"/>
  <c r="AQ242" i="59"/>
  <c r="AR242" i="59"/>
  <c r="AS242" i="59"/>
  <c r="AT242" i="59"/>
  <c r="AV242" i="59"/>
  <c r="AX242" i="59"/>
  <c r="AZ242" i="59"/>
  <c r="A243" i="59"/>
  <c r="B243" i="59"/>
  <c r="D243" i="59"/>
  <c r="E243" i="59"/>
  <c r="F243" i="59"/>
  <c r="G243" i="59"/>
  <c r="H243" i="59"/>
  <c r="I243" i="59"/>
  <c r="J243" i="59"/>
  <c r="K243" i="59"/>
  <c r="M243" i="59"/>
  <c r="N243" i="59"/>
  <c r="Q243" i="59"/>
  <c r="R243" i="59"/>
  <c r="T243" i="59"/>
  <c r="U243" i="59"/>
  <c r="V243" i="59"/>
  <c r="W243" i="59"/>
  <c r="X243" i="59"/>
  <c r="Y243" i="59"/>
  <c r="Z243" i="59"/>
  <c r="AB243" i="59"/>
  <c r="AC243" i="59"/>
  <c r="AD243" i="59"/>
  <c r="AE243" i="59"/>
  <c r="AF243" i="59"/>
  <c r="AG243" i="59"/>
  <c r="AH243" i="59"/>
  <c r="AI243" i="59"/>
  <c r="AJ243" i="59"/>
  <c r="AL243" i="59"/>
  <c r="AM243" i="59"/>
  <c r="AN243" i="59"/>
  <c r="AO243" i="59"/>
  <c r="AQ243" i="59"/>
  <c r="AR243" i="59"/>
  <c r="AS243" i="59"/>
  <c r="AT243" i="59"/>
  <c r="AV243" i="59"/>
  <c r="AX243" i="59"/>
  <c r="AZ243" i="59"/>
  <c r="A244" i="59"/>
  <c r="B244" i="59"/>
  <c r="D244" i="59"/>
  <c r="E244" i="59"/>
  <c r="F244" i="59"/>
  <c r="G244" i="59"/>
  <c r="H244" i="59"/>
  <c r="I244" i="59"/>
  <c r="J244" i="59"/>
  <c r="K244" i="59"/>
  <c r="M244" i="59"/>
  <c r="N244" i="59"/>
  <c r="Q244" i="59"/>
  <c r="R244" i="59"/>
  <c r="T244" i="59"/>
  <c r="U244" i="59"/>
  <c r="V244" i="59"/>
  <c r="W244" i="59"/>
  <c r="X244" i="59"/>
  <c r="Y244" i="59"/>
  <c r="Z244" i="59"/>
  <c r="AB244" i="59"/>
  <c r="AC244" i="59"/>
  <c r="AD244" i="59"/>
  <c r="AE244" i="59"/>
  <c r="AF244" i="59"/>
  <c r="AG244" i="59"/>
  <c r="AH244" i="59"/>
  <c r="AI244" i="59"/>
  <c r="AJ244" i="59"/>
  <c r="AL244" i="59"/>
  <c r="AM244" i="59"/>
  <c r="AN244" i="59"/>
  <c r="AO244" i="59"/>
  <c r="AQ244" i="59"/>
  <c r="AR244" i="59"/>
  <c r="AS244" i="59"/>
  <c r="AT244" i="59"/>
  <c r="AV244" i="59"/>
  <c r="AX244" i="59"/>
  <c r="AZ244" i="59"/>
  <c r="A245" i="59"/>
  <c r="B245" i="59"/>
  <c r="D245" i="59"/>
  <c r="E245" i="59"/>
  <c r="F245" i="59"/>
  <c r="G245" i="59"/>
  <c r="H245" i="59"/>
  <c r="I245" i="59"/>
  <c r="J245" i="59"/>
  <c r="K245" i="59"/>
  <c r="M245" i="59"/>
  <c r="N245" i="59"/>
  <c r="Q245" i="59"/>
  <c r="R245" i="59"/>
  <c r="T245" i="59"/>
  <c r="U245" i="59"/>
  <c r="V245" i="59"/>
  <c r="W245" i="59"/>
  <c r="X245" i="59"/>
  <c r="Y245" i="59"/>
  <c r="Z245" i="59"/>
  <c r="AB245" i="59"/>
  <c r="AC245" i="59"/>
  <c r="AD245" i="59"/>
  <c r="AE245" i="59"/>
  <c r="AF245" i="59"/>
  <c r="AG245" i="59"/>
  <c r="AH245" i="59"/>
  <c r="AI245" i="59"/>
  <c r="AJ245" i="59"/>
  <c r="AL245" i="59"/>
  <c r="AM245" i="59"/>
  <c r="AN245" i="59"/>
  <c r="AO245" i="59"/>
  <c r="AQ245" i="59"/>
  <c r="AR245" i="59"/>
  <c r="AS245" i="59"/>
  <c r="AT245" i="59"/>
  <c r="AV245" i="59"/>
  <c r="AX245" i="59"/>
  <c r="AZ245" i="59"/>
  <c r="A246" i="59"/>
  <c r="B246" i="59"/>
  <c r="D246" i="59"/>
  <c r="E246" i="59"/>
  <c r="F246" i="59"/>
  <c r="G246" i="59"/>
  <c r="H246" i="59"/>
  <c r="I246" i="59"/>
  <c r="J246" i="59"/>
  <c r="K246" i="59"/>
  <c r="M246" i="59"/>
  <c r="N246" i="59"/>
  <c r="Q246" i="59"/>
  <c r="R246" i="59"/>
  <c r="T246" i="59"/>
  <c r="U246" i="59"/>
  <c r="V246" i="59"/>
  <c r="W246" i="59"/>
  <c r="X246" i="59"/>
  <c r="Y246" i="59"/>
  <c r="Z246" i="59"/>
  <c r="AB246" i="59"/>
  <c r="AC246" i="59"/>
  <c r="AD246" i="59"/>
  <c r="AE246" i="59"/>
  <c r="AF246" i="59"/>
  <c r="AG246" i="59"/>
  <c r="AH246" i="59"/>
  <c r="AI246" i="59"/>
  <c r="AJ246" i="59"/>
  <c r="AL246" i="59"/>
  <c r="AM246" i="59"/>
  <c r="AN246" i="59"/>
  <c r="AO246" i="59"/>
  <c r="AQ246" i="59"/>
  <c r="AR246" i="59"/>
  <c r="AS246" i="59"/>
  <c r="AT246" i="59"/>
  <c r="AV246" i="59"/>
  <c r="AX246" i="59"/>
  <c r="AZ246" i="59"/>
  <c r="A247" i="59"/>
  <c r="B247" i="59"/>
  <c r="D247" i="59"/>
  <c r="E247" i="59"/>
  <c r="F247" i="59"/>
  <c r="G247" i="59"/>
  <c r="H247" i="59"/>
  <c r="I247" i="59"/>
  <c r="J247" i="59"/>
  <c r="K247" i="59"/>
  <c r="M247" i="59"/>
  <c r="N247" i="59"/>
  <c r="Q247" i="59"/>
  <c r="R247" i="59"/>
  <c r="T247" i="59"/>
  <c r="U247" i="59"/>
  <c r="V247" i="59"/>
  <c r="W247" i="59"/>
  <c r="X247" i="59"/>
  <c r="Y247" i="59"/>
  <c r="Z247" i="59"/>
  <c r="AB247" i="59"/>
  <c r="AC247" i="59"/>
  <c r="AD247" i="59"/>
  <c r="AE247" i="59"/>
  <c r="AF247" i="59"/>
  <c r="AG247" i="59"/>
  <c r="AH247" i="59"/>
  <c r="AI247" i="59"/>
  <c r="AJ247" i="59"/>
  <c r="AL247" i="59"/>
  <c r="AM247" i="59"/>
  <c r="AN247" i="59"/>
  <c r="AO247" i="59"/>
  <c r="AQ247" i="59"/>
  <c r="AR247" i="59"/>
  <c r="AS247" i="59"/>
  <c r="AT247" i="59"/>
  <c r="AV247" i="59"/>
  <c r="AX247" i="59"/>
  <c r="AZ247" i="59"/>
  <c r="A248" i="59"/>
  <c r="B248" i="59"/>
  <c r="D248" i="59"/>
  <c r="E248" i="59"/>
  <c r="F248" i="59"/>
  <c r="G248" i="59"/>
  <c r="H248" i="59"/>
  <c r="I248" i="59"/>
  <c r="J248" i="59"/>
  <c r="K248" i="59"/>
  <c r="M248" i="59"/>
  <c r="N248" i="59"/>
  <c r="Q248" i="59"/>
  <c r="R248" i="59"/>
  <c r="T248" i="59"/>
  <c r="U248" i="59"/>
  <c r="V248" i="59"/>
  <c r="W248" i="59"/>
  <c r="X248" i="59"/>
  <c r="Y248" i="59"/>
  <c r="Z248" i="59"/>
  <c r="AB248" i="59"/>
  <c r="AC248" i="59"/>
  <c r="AD248" i="59"/>
  <c r="AE248" i="59"/>
  <c r="AF248" i="59"/>
  <c r="AG248" i="59"/>
  <c r="AH248" i="59"/>
  <c r="AI248" i="59"/>
  <c r="AJ248" i="59"/>
  <c r="AL248" i="59"/>
  <c r="AM248" i="59"/>
  <c r="AN248" i="59"/>
  <c r="AO248" i="59"/>
  <c r="AQ248" i="59"/>
  <c r="AR248" i="59"/>
  <c r="AS248" i="59"/>
  <c r="AT248" i="59"/>
  <c r="AV248" i="59"/>
  <c r="AX248" i="59"/>
  <c r="AZ248" i="59"/>
  <c r="A249" i="59"/>
  <c r="B249" i="59"/>
  <c r="D249" i="59"/>
  <c r="E249" i="59"/>
  <c r="F249" i="59"/>
  <c r="G249" i="59"/>
  <c r="H249" i="59"/>
  <c r="I249" i="59"/>
  <c r="J249" i="59"/>
  <c r="K249" i="59"/>
  <c r="M249" i="59"/>
  <c r="N249" i="59"/>
  <c r="Q249" i="59"/>
  <c r="R249" i="59"/>
  <c r="T249" i="59"/>
  <c r="U249" i="59"/>
  <c r="V249" i="59"/>
  <c r="W249" i="59"/>
  <c r="X249" i="59"/>
  <c r="Y249" i="59"/>
  <c r="Z249" i="59"/>
  <c r="AB249" i="59"/>
  <c r="AC249" i="59"/>
  <c r="AD249" i="59"/>
  <c r="AE249" i="59"/>
  <c r="AF249" i="59"/>
  <c r="AG249" i="59"/>
  <c r="AH249" i="59"/>
  <c r="AI249" i="59"/>
  <c r="AJ249" i="59"/>
  <c r="AL249" i="59"/>
  <c r="AM249" i="59"/>
  <c r="AN249" i="59"/>
  <c r="AO249" i="59"/>
  <c r="AQ249" i="59"/>
  <c r="AR249" i="59"/>
  <c r="AS249" i="59"/>
  <c r="AT249" i="59"/>
  <c r="AV249" i="59"/>
  <c r="AX249" i="59"/>
  <c r="AZ249" i="59"/>
  <c r="A250" i="59"/>
  <c r="B250" i="59"/>
  <c r="D250" i="59"/>
  <c r="E250" i="59"/>
  <c r="F250" i="59"/>
  <c r="G250" i="59"/>
  <c r="H250" i="59"/>
  <c r="I250" i="59"/>
  <c r="J250" i="59"/>
  <c r="K250" i="59"/>
  <c r="M250" i="59"/>
  <c r="N250" i="59"/>
  <c r="Q250" i="59"/>
  <c r="R250" i="59"/>
  <c r="T250" i="59"/>
  <c r="U250" i="59"/>
  <c r="V250" i="59"/>
  <c r="W250" i="59"/>
  <c r="X250" i="59"/>
  <c r="Y250" i="59"/>
  <c r="Z250" i="59"/>
  <c r="AB250" i="59"/>
  <c r="AC250" i="59"/>
  <c r="AD250" i="59"/>
  <c r="AE250" i="59"/>
  <c r="AF250" i="59"/>
  <c r="AG250" i="59"/>
  <c r="AH250" i="59"/>
  <c r="AI250" i="59"/>
  <c r="AJ250" i="59"/>
  <c r="AL250" i="59"/>
  <c r="AM250" i="59"/>
  <c r="AN250" i="59"/>
  <c r="AO250" i="59"/>
  <c r="AQ250" i="59"/>
  <c r="AR250" i="59"/>
  <c r="AS250" i="59"/>
  <c r="AT250" i="59"/>
  <c r="AV250" i="59"/>
  <c r="AX250" i="59"/>
  <c r="AZ250" i="59"/>
  <c r="A251" i="59"/>
  <c r="B251" i="59"/>
  <c r="D251" i="59"/>
  <c r="E251" i="59"/>
  <c r="F251" i="59"/>
  <c r="G251" i="59"/>
  <c r="H251" i="59"/>
  <c r="I251" i="59"/>
  <c r="J251" i="59"/>
  <c r="K251" i="59"/>
  <c r="M251" i="59"/>
  <c r="N251" i="59"/>
  <c r="Q251" i="59"/>
  <c r="R251" i="59"/>
  <c r="T251" i="59"/>
  <c r="U251" i="59"/>
  <c r="V251" i="59"/>
  <c r="W251" i="59"/>
  <c r="X251" i="59"/>
  <c r="Y251" i="59"/>
  <c r="Z251" i="59"/>
  <c r="AB251" i="59"/>
  <c r="AC251" i="59"/>
  <c r="AD251" i="59"/>
  <c r="AE251" i="59"/>
  <c r="AF251" i="59"/>
  <c r="AG251" i="59"/>
  <c r="AH251" i="59"/>
  <c r="AI251" i="59"/>
  <c r="AJ251" i="59"/>
  <c r="AL251" i="59"/>
  <c r="AM251" i="59"/>
  <c r="AN251" i="59"/>
  <c r="AO251" i="59"/>
  <c r="AQ251" i="59"/>
  <c r="AR251" i="59"/>
  <c r="AS251" i="59"/>
  <c r="AT251" i="59"/>
  <c r="AV251" i="59"/>
  <c r="AX251" i="59"/>
  <c r="AZ251" i="59"/>
  <c r="A252" i="59"/>
  <c r="B252" i="59"/>
  <c r="D252" i="59"/>
  <c r="E252" i="59"/>
  <c r="F252" i="59"/>
  <c r="G252" i="59"/>
  <c r="H252" i="59"/>
  <c r="I252" i="59"/>
  <c r="J252" i="59"/>
  <c r="K252" i="59"/>
  <c r="M252" i="59"/>
  <c r="N252" i="59"/>
  <c r="Q252" i="59"/>
  <c r="R252" i="59"/>
  <c r="T252" i="59"/>
  <c r="U252" i="59"/>
  <c r="V252" i="59"/>
  <c r="W252" i="59"/>
  <c r="X252" i="59"/>
  <c r="Y252" i="59"/>
  <c r="Z252" i="59"/>
  <c r="AB252" i="59"/>
  <c r="AC252" i="59"/>
  <c r="AD252" i="59"/>
  <c r="AE252" i="59"/>
  <c r="AF252" i="59"/>
  <c r="AG252" i="59"/>
  <c r="AH252" i="59"/>
  <c r="AI252" i="59"/>
  <c r="AJ252" i="59"/>
  <c r="AL252" i="59"/>
  <c r="AM252" i="59"/>
  <c r="AN252" i="59"/>
  <c r="AO252" i="59"/>
  <c r="AQ252" i="59"/>
  <c r="AR252" i="59"/>
  <c r="AS252" i="59"/>
  <c r="AT252" i="59"/>
  <c r="AV252" i="59"/>
  <c r="AX252" i="59"/>
  <c r="AZ252" i="59"/>
  <c r="A253" i="59"/>
  <c r="B253" i="59"/>
  <c r="D253" i="59"/>
  <c r="E253" i="59"/>
  <c r="F253" i="59"/>
  <c r="G253" i="59"/>
  <c r="H253" i="59"/>
  <c r="I253" i="59"/>
  <c r="J253" i="59"/>
  <c r="K253" i="59"/>
  <c r="M253" i="59"/>
  <c r="N253" i="59"/>
  <c r="Q253" i="59"/>
  <c r="R253" i="59"/>
  <c r="T253" i="59"/>
  <c r="U253" i="59"/>
  <c r="V253" i="59"/>
  <c r="W253" i="59"/>
  <c r="X253" i="59"/>
  <c r="Y253" i="59"/>
  <c r="Z253" i="59"/>
  <c r="AB253" i="59"/>
  <c r="AC253" i="59"/>
  <c r="AD253" i="59"/>
  <c r="AE253" i="59"/>
  <c r="AF253" i="59"/>
  <c r="AG253" i="59"/>
  <c r="AH253" i="59"/>
  <c r="AI253" i="59"/>
  <c r="AJ253" i="59"/>
  <c r="AL253" i="59"/>
  <c r="AM253" i="59"/>
  <c r="AN253" i="59"/>
  <c r="AO253" i="59"/>
  <c r="AQ253" i="59"/>
  <c r="AR253" i="59"/>
  <c r="AS253" i="59"/>
  <c r="AT253" i="59"/>
  <c r="AV253" i="59"/>
  <c r="AX253" i="59"/>
  <c r="AZ253" i="59"/>
  <c r="A254" i="59"/>
  <c r="B254" i="59"/>
  <c r="D254" i="59"/>
  <c r="E254" i="59"/>
  <c r="F254" i="59"/>
  <c r="G254" i="59"/>
  <c r="H254" i="59"/>
  <c r="I254" i="59"/>
  <c r="J254" i="59"/>
  <c r="K254" i="59"/>
  <c r="M254" i="59"/>
  <c r="N254" i="59"/>
  <c r="Q254" i="59"/>
  <c r="R254" i="59"/>
  <c r="T254" i="59"/>
  <c r="U254" i="59"/>
  <c r="V254" i="59"/>
  <c r="W254" i="59"/>
  <c r="X254" i="59"/>
  <c r="Y254" i="59"/>
  <c r="Z254" i="59"/>
  <c r="AB254" i="59"/>
  <c r="AC254" i="59"/>
  <c r="AD254" i="59"/>
  <c r="AE254" i="59"/>
  <c r="AF254" i="59"/>
  <c r="AG254" i="59"/>
  <c r="AH254" i="59"/>
  <c r="AI254" i="59"/>
  <c r="AJ254" i="59"/>
  <c r="AL254" i="59"/>
  <c r="AM254" i="59"/>
  <c r="AN254" i="59"/>
  <c r="AO254" i="59"/>
  <c r="AQ254" i="59"/>
  <c r="AR254" i="59"/>
  <c r="AS254" i="59"/>
  <c r="AT254" i="59"/>
  <c r="AV254" i="59"/>
  <c r="AX254" i="59"/>
  <c r="AZ254" i="59"/>
  <c r="A255" i="59"/>
  <c r="B255" i="59"/>
  <c r="D255" i="59"/>
  <c r="E255" i="59"/>
  <c r="F255" i="59"/>
  <c r="G255" i="59"/>
  <c r="H255" i="59"/>
  <c r="I255" i="59"/>
  <c r="J255" i="59"/>
  <c r="K255" i="59"/>
  <c r="M255" i="59"/>
  <c r="N255" i="59"/>
  <c r="Q255" i="59"/>
  <c r="R255" i="59"/>
  <c r="T255" i="59"/>
  <c r="U255" i="59"/>
  <c r="V255" i="59"/>
  <c r="W255" i="59"/>
  <c r="X255" i="59"/>
  <c r="Y255" i="59"/>
  <c r="Z255" i="59"/>
  <c r="AB255" i="59"/>
  <c r="AC255" i="59"/>
  <c r="AD255" i="59"/>
  <c r="AE255" i="59"/>
  <c r="AF255" i="59"/>
  <c r="AG255" i="59"/>
  <c r="AH255" i="59"/>
  <c r="AI255" i="59"/>
  <c r="AJ255" i="59"/>
  <c r="AL255" i="59"/>
  <c r="AM255" i="59"/>
  <c r="AN255" i="59"/>
  <c r="AO255" i="59"/>
  <c r="AQ255" i="59"/>
  <c r="AR255" i="59"/>
  <c r="AS255" i="59"/>
  <c r="AT255" i="59"/>
  <c r="AV255" i="59"/>
  <c r="AX255" i="59"/>
  <c r="AZ255" i="59"/>
  <c r="A256" i="59"/>
  <c r="B256" i="59"/>
  <c r="D256" i="59"/>
  <c r="E256" i="59"/>
  <c r="F256" i="59"/>
  <c r="G256" i="59"/>
  <c r="H256" i="59"/>
  <c r="I256" i="59"/>
  <c r="J256" i="59"/>
  <c r="K256" i="59"/>
  <c r="M256" i="59"/>
  <c r="N256" i="59"/>
  <c r="Q256" i="59"/>
  <c r="R256" i="59"/>
  <c r="T256" i="59"/>
  <c r="U256" i="59"/>
  <c r="V256" i="59"/>
  <c r="W256" i="59"/>
  <c r="X256" i="59"/>
  <c r="Y256" i="59"/>
  <c r="Z256" i="59"/>
  <c r="AB256" i="59"/>
  <c r="AC256" i="59"/>
  <c r="AD256" i="59"/>
  <c r="AE256" i="59"/>
  <c r="AF256" i="59"/>
  <c r="AG256" i="59"/>
  <c r="AH256" i="59"/>
  <c r="AI256" i="59"/>
  <c r="AJ256" i="59"/>
  <c r="AL256" i="59"/>
  <c r="AM256" i="59"/>
  <c r="AN256" i="59"/>
  <c r="AO256" i="59"/>
  <c r="AQ256" i="59"/>
  <c r="AR256" i="59"/>
  <c r="AS256" i="59"/>
  <c r="AT256" i="59"/>
  <c r="AV256" i="59"/>
  <c r="AX256" i="59"/>
  <c r="AZ256" i="59"/>
  <c r="A257" i="59"/>
  <c r="B257" i="59"/>
  <c r="D257" i="59"/>
  <c r="E257" i="59"/>
  <c r="F257" i="59"/>
  <c r="G257" i="59"/>
  <c r="H257" i="59"/>
  <c r="I257" i="59"/>
  <c r="J257" i="59"/>
  <c r="K257" i="59"/>
  <c r="M257" i="59"/>
  <c r="N257" i="59"/>
  <c r="Q257" i="59"/>
  <c r="R257" i="59"/>
  <c r="T257" i="59"/>
  <c r="U257" i="59"/>
  <c r="V257" i="59"/>
  <c r="W257" i="59"/>
  <c r="X257" i="59"/>
  <c r="Y257" i="59"/>
  <c r="Z257" i="59"/>
  <c r="AB257" i="59"/>
  <c r="AC257" i="59"/>
  <c r="AD257" i="59"/>
  <c r="AE257" i="59"/>
  <c r="AF257" i="59"/>
  <c r="AG257" i="59"/>
  <c r="AH257" i="59"/>
  <c r="AI257" i="59"/>
  <c r="AJ257" i="59"/>
  <c r="AL257" i="59"/>
  <c r="AM257" i="59"/>
  <c r="AN257" i="59"/>
  <c r="AO257" i="59"/>
  <c r="AQ257" i="59"/>
  <c r="AR257" i="59"/>
  <c r="AS257" i="59"/>
  <c r="AT257" i="59"/>
  <c r="AV257" i="59"/>
  <c r="AX257" i="59"/>
  <c r="AZ257" i="59"/>
  <c r="A258" i="59"/>
  <c r="B258" i="59"/>
  <c r="D258" i="59"/>
  <c r="E258" i="59"/>
  <c r="F258" i="59"/>
  <c r="G258" i="59"/>
  <c r="H258" i="59"/>
  <c r="I258" i="59"/>
  <c r="J258" i="59"/>
  <c r="K258" i="59"/>
  <c r="M258" i="59"/>
  <c r="N258" i="59"/>
  <c r="Q258" i="59"/>
  <c r="R258" i="59"/>
  <c r="T258" i="59"/>
  <c r="U258" i="59"/>
  <c r="V258" i="59"/>
  <c r="W258" i="59"/>
  <c r="X258" i="59"/>
  <c r="Y258" i="59"/>
  <c r="Z258" i="59"/>
  <c r="AB258" i="59"/>
  <c r="AC258" i="59"/>
  <c r="AD258" i="59"/>
  <c r="AE258" i="59"/>
  <c r="AF258" i="59"/>
  <c r="AG258" i="59"/>
  <c r="AH258" i="59"/>
  <c r="AI258" i="59"/>
  <c r="AJ258" i="59"/>
  <c r="AL258" i="59"/>
  <c r="AM258" i="59"/>
  <c r="AN258" i="59"/>
  <c r="AO258" i="59"/>
  <c r="AQ258" i="59"/>
  <c r="AR258" i="59"/>
  <c r="AS258" i="59"/>
  <c r="AT258" i="59"/>
  <c r="AV258" i="59"/>
  <c r="AX258" i="59"/>
  <c r="AZ258" i="59"/>
  <c r="A259" i="59"/>
  <c r="B259" i="59"/>
  <c r="D259" i="59"/>
  <c r="E259" i="59"/>
  <c r="F259" i="59"/>
  <c r="G259" i="59"/>
  <c r="H259" i="59"/>
  <c r="I259" i="59"/>
  <c r="J259" i="59"/>
  <c r="K259" i="59"/>
  <c r="M259" i="59"/>
  <c r="N259" i="59"/>
  <c r="Q259" i="59"/>
  <c r="R259" i="59"/>
  <c r="T259" i="59"/>
  <c r="U259" i="59"/>
  <c r="V259" i="59"/>
  <c r="W259" i="59"/>
  <c r="X259" i="59"/>
  <c r="Y259" i="59"/>
  <c r="Z259" i="59"/>
  <c r="AB259" i="59"/>
  <c r="AC259" i="59"/>
  <c r="AD259" i="59"/>
  <c r="AE259" i="59"/>
  <c r="AF259" i="59"/>
  <c r="AG259" i="59"/>
  <c r="AH259" i="59"/>
  <c r="AI259" i="59"/>
  <c r="AJ259" i="59"/>
  <c r="AL259" i="59"/>
  <c r="AM259" i="59"/>
  <c r="AN259" i="59"/>
  <c r="AO259" i="59"/>
  <c r="AQ259" i="59"/>
  <c r="AR259" i="59"/>
  <c r="AS259" i="59"/>
  <c r="AT259" i="59"/>
  <c r="AV259" i="59"/>
  <c r="AX259" i="59"/>
  <c r="AZ259" i="59"/>
  <c r="A260" i="59"/>
  <c r="B260" i="59"/>
  <c r="D260" i="59"/>
  <c r="E260" i="59"/>
  <c r="F260" i="59"/>
  <c r="G260" i="59"/>
  <c r="H260" i="59"/>
  <c r="I260" i="59"/>
  <c r="J260" i="59"/>
  <c r="K260" i="59"/>
  <c r="M260" i="59"/>
  <c r="N260" i="59"/>
  <c r="Q260" i="59"/>
  <c r="R260" i="59"/>
  <c r="T260" i="59"/>
  <c r="U260" i="59"/>
  <c r="V260" i="59"/>
  <c r="W260" i="59"/>
  <c r="X260" i="59"/>
  <c r="Y260" i="59"/>
  <c r="Z260" i="59"/>
  <c r="AB260" i="59"/>
  <c r="AC260" i="59"/>
  <c r="AD260" i="59"/>
  <c r="AE260" i="59"/>
  <c r="AF260" i="59"/>
  <c r="AG260" i="59"/>
  <c r="AH260" i="59"/>
  <c r="AI260" i="59"/>
  <c r="AJ260" i="59"/>
  <c r="AL260" i="59"/>
  <c r="AM260" i="59"/>
  <c r="AN260" i="59"/>
  <c r="AO260" i="59"/>
  <c r="AQ260" i="59"/>
  <c r="AR260" i="59"/>
  <c r="AS260" i="59"/>
  <c r="AT260" i="59"/>
  <c r="AV260" i="59"/>
  <c r="AX260" i="59"/>
  <c r="AZ260" i="59"/>
  <c r="A261" i="59"/>
  <c r="B261" i="59"/>
  <c r="D261" i="59"/>
  <c r="E261" i="59"/>
  <c r="F261" i="59"/>
  <c r="G261" i="59"/>
  <c r="H261" i="59"/>
  <c r="I261" i="59"/>
  <c r="J261" i="59"/>
  <c r="K261" i="59"/>
  <c r="M261" i="59"/>
  <c r="N261" i="59"/>
  <c r="Q261" i="59"/>
  <c r="R261" i="59"/>
  <c r="T261" i="59"/>
  <c r="U261" i="59"/>
  <c r="V261" i="59"/>
  <c r="W261" i="59"/>
  <c r="X261" i="59"/>
  <c r="Y261" i="59"/>
  <c r="Z261" i="59"/>
  <c r="AB261" i="59"/>
  <c r="AC261" i="59"/>
  <c r="AD261" i="59"/>
  <c r="AE261" i="59"/>
  <c r="AF261" i="59"/>
  <c r="AG261" i="59"/>
  <c r="AH261" i="59"/>
  <c r="AI261" i="59"/>
  <c r="AJ261" i="59"/>
  <c r="AL261" i="59"/>
  <c r="AM261" i="59"/>
  <c r="AN261" i="59"/>
  <c r="AO261" i="59"/>
  <c r="AQ261" i="59"/>
  <c r="AR261" i="59"/>
  <c r="AS261" i="59"/>
  <c r="AT261" i="59"/>
  <c r="AV261" i="59"/>
  <c r="AX261" i="59"/>
  <c r="AZ261" i="59"/>
  <c r="A262" i="59"/>
  <c r="B262" i="59"/>
  <c r="D262" i="59"/>
  <c r="E262" i="59"/>
  <c r="F262" i="59"/>
  <c r="G262" i="59"/>
  <c r="H262" i="59"/>
  <c r="I262" i="59"/>
  <c r="J262" i="59"/>
  <c r="K262" i="59"/>
  <c r="M262" i="59"/>
  <c r="N262" i="59"/>
  <c r="Q262" i="59"/>
  <c r="R262" i="59"/>
  <c r="T262" i="59"/>
  <c r="U262" i="59"/>
  <c r="V262" i="59"/>
  <c r="W262" i="59"/>
  <c r="X262" i="59"/>
  <c r="Y262" i="59"/>
  <c r="Z262" i="59"/>
  <c r="AB262" i="59"/>
  <c r="AC262" i="59"/>
  <c r="AD262" i="59"/>
  <c r="AE262" i="59"/>
  <c r="AF262" i="59"/>
  <c r="AG262" i="59"/>
  <c r="AH262" i="59"/>
  <c r="AI262" i="59"/>
  <c r="AJ262" i="59"/>
  <c r="AL262" i="59"/>
  <c r="AM262" i="59"/>
  <c r="AN262" i="59"/>
  <c r="AO262" i="59"/>
  <c r="AQ262" i="59"/>
  <c r="AR262" i="59"/>
  <c r="AS262" i="59"/>
  <c r="AT262" i="59"/>
  <c r="AV262" i="59"/>
  <c r="AX262" i="59"/>
  <c r="AZ262" i="59"/>
  <c r="A263" i="59"/>
  <c r="B263" i="59"/>
  <c r="D263" i="59"/>
  <c r="E263" i="59"/>
  <c r="F263" i="59"/>
  <c r="G263" i="59"/>
  <c r="H263" i="59"/>
  <c r="I263" i="59"/>
  <c r="J263" i="59"/>
  <c r="K263" i="59"/>
  <c r="M263" i="59"/>
  <c r="N263" i="59"/>
  <c r="Q263" i="59"/>
  <c r="R263" i="59"/>
  <c r="T263" i="59"/>
  <c r="U263" i="59"/>
  <c r="V263" i="59"/>
  <c r="W263" i="59"/>
  <c r="X263" i="59"/>
  <c r="Y263" i="59"/>
  <c r="Z263" i="59"/>
  <c r="AB263" i="59"/>
  <c r="AC263" i="59"/>
  <c r="AD263" i="59"/>
  <c r="AE263" i="59"/>
  <c r="AF263" i="59"/>
  <c r="AG263" i="59"/>
  <c r="AH263" i="59"/>
  <c r="AI263" i="59"/>
  <c r="AJ263" i="59"/>
  <c r="AL263" i="59"/>
  <c r="AM263" i="59"/>
  <c r="AN263" i="59"/>
  <c r="AO263" i="59"/>
  <c r="AQ263" i="59"/>
  <c r="AR263" i="59"/>
  <c r="AS263" i="59"/>
  <c r="AT263" i="59"/>
  <c r="AV263" i="59"/>
  <c r="AX263" i="59"/>
  <c r="AZ263" i="59"/>
  <c r="A264" i="59"/>
  <c r="B264" i="59"/>
  <c r="D264" i="59"/>
  <c r="E264" i="59"/>
  <c r="F264" i="59"/>
  <c r="G264" i="59"/>
  <c r="H264" i="59"/>
  <c r="I264" i="59"/>
  <c r="J264" i="59"/>
  <c r="K264" i="59"/>
  <c r="M264" i="59"/>
  <c r="N264" i="59"/>
  <c r="Q264" i="59"/>
  <c r="R264" i="59"/>
  <c r="T264" i="59"/>
  <c r="U264" i="59"/>
  <c r="V264" i="59"/>
  <c r="W264" i="59"/>
  <c r="X264" i="59"/>
  <c r="Y264" i="59"/>
  <c r="Z264" i="59"/>
  <c r="AB264" i="59"/>
  <c r="AC264" i="59"/>
  <c r="AD264" i="59"/>
  <c r="AE264" i="59"/>
  <c r="AF264" i="59"/>
  <c r="AG264" i="59"/>
  <c r="AH264" i="59"/>
  <c r="AI264" i="59"/>
  <c r="AJ264" i="59"/>
  <c r="AL264" i="59"/>
  <c r="AM264" i="59"/>
  <c r="AN264" i="59"/>
  <c r="AO264" i="59"/>
  <c r="AQ264" i="59"/>
  <c r="AR264" i="59"/>
  <c r="AS264" i="59"/>
  <c r="AT264" i="59"/>
  <c r="AV264" i="59"/>
  <c r="AX264" i="59"/>
  <c r="AZ264" i="59"/>
  <c r="A265" i="59"/>
  <c r="B265" i="59"/>
  <c r="D265" i="59"/>
  <c r="E265" i="59"/>
  <c r="F265" i="59"/>
  <c r="G265" i="59"/>
  <c r="H265" i="59"/>
  <c r="I265" i="59"/>
  <c r="J265" i="59"/>
  <c r="K265" i="59"/>
  <c r="M265" i="59"/>
  <c r="N265" i="59"/>
  <c r="Q265" i="59"/>
  <c r="R265" i="59"/>
  <c r="T265" i="59"/>
  <c r="U265" i="59"/>
  <c r="V265" i="59"/>
  <c r="W265" i="59"/>
  <c r="X265" i="59"/>
  <c r="Y265" i="59"/>
  <c r="Z265" i="59"/>
  <c r="AB265" i="59"/>
  <c r="AC265" i="59"/>
  <c r="AD265" i="59"/>
  <c r="AE265" i="59"/>
  <c r="AF265" i="59"/>
  <c r="AG265" i="59"/>
  <c r="AH265" i="59"/>
  <c r="AI265" i="59"/>
  <c r="AJ265" i="59"/>
  <c r="AL265" i="59"/>
  <c r="AM265" i="59"/>
  <c r="AN265" i="59"/>
  <c r="AO265" i="59"/>
  <c r="AQ265" i="59"/>
  <c r="AR265" i="59"/>
  <c r="AS265" i="59"/>
  <c r="AT265" i="59"/>
  <c r="AV265" i="59"/>
  <c r="AX265" i="59"/>
  <c r="AZ265" i="59"/>
  <c r="A266" i="59"/>
  <c r="B266" i="59"/>
  <c r="D266" i="59"/>
  <c r="E266" i="59"/>
  <c r="F266" i="59"/>
  <c r="G266" i="59"/>
  <c r="H266" i="59"/>
  <c r="I266" i="59"/>
  <c r="J266" i="59"/>
  <c r="K266" i="59"/>
  <c r="M266" i="59"/>
  <c r="N266" i="59"/>
  <c r="Q266" i="59"/>
  <c r="R266" i="59"/>
  <c r="T266" i="59"/>
  <c r="U266" i="59"/>
  <c r="V266" i="59"/>
  <c r="W266" i="59"/>
  <c r="X266" i="59"/>
  <c r="Y266" i="59"/>
  <c r="Z266" i="59"/>
  <c r="AB266" i="59"/>
  <c r="AC266" i="59"/>
  <c r="AD266" i="59"/>
  <c r="AE266" i="59"/>
  <c r="AF266" i="59"/>
  <c r="AG266" i="59"/>
  <c r="AH266" i="59"/>
  <c r="AI266" i="59"/>
  <c r="AJ266" i="59"/>
  <c r="AL266" i="59"/>
  <c r="AM266" i="59"/>
  <c r="AN266" i="59"/>
  <c r="AO266" i="59"/>
  <c r="AQ266" i="59"/>
  <c r="AR266" i="59"/>
  <c r="AS266" i="59"/>
  <c r="AT266" i="59"/>
  <c r="AV266" i="59"/>
  <c r="AX266" i="59"/>
  <c r="AZ266" i="59"/>
  <c r="A267" i="59"/>
  <c r="B267" i="59"/>
  <c r="D267" i="59"/>
  <c r="E267" i="59"/>
  <c r="F267" i="59"/>
  <c r="G267" i="59"/>
  <c r="H267" i="59"/>
  <c r="I267" i="59"/>
  <c r="J267" i="59"/>
  <c r="K267" i="59"/>
  <c r="M267" i="59"/>
  <c r="N267" i="59"/>
  <c r="Q267" i="59"/>
  <c r="R267" i="59"/>
  <c r="T267" i="59"/>
  <c r="U267" i="59"/>
  <c r="V267" i="59"/>
  <c r="W267" i="59"/>
  <c r="X267" i="59"/>
  <c r="Y267" i="59"/>
  <c r="Z267" i="59"/>
  <c r="AB267" i="59"/>
  <c r="AC267" i="59"/>
  <c r="AD267" i="59"/>
  <c r="AE267" i="59"/>
  <c r="AF267" i="59"/>
  <c r="AG267" i="59"/>
  <c r="AH267" i="59"/>
  <c r="AI267" i="59"/>
  <c r="AJ267" i="59"/>
  <c r="AL267" i="59"/>
  <c r="AM267" i="59"/>
  <c r="AN267" i="59"/>
  <c r="AO267" i="59"/>
  <c r="AQ267" i="59"/>
  <c r="AR267" i="59"/>
  <c r="AS267" i="59"/>
  <c r="AT267" i="59"/>
  <c r="AV267" i="59"/>
  <c r="AX267" i="59"/>
  <c r="AZ267" i="59"/>
  <c r="A268" i="59"/>
  <c r="B268" i="59"/>
  <c r="D268" i="59"/>
  <c r="E268" i="59"/>
  <c r="F268" i="59"/>
  <c r="G268" i="59"/>
  <c r="H268" i="59"/>
  <c r="I268" i="59"/>
  <c r="J268" i="59"/>
  <c r="K268" i="59"/>
  <c r="M268" i="59"/>
  <c r="N268" i="59"/>
  <c r="Q268" i="59"/>
  <c r="R268" i="59"/>
  <c r="T268" i="59"/>
  <c r="U268" i="59"/>
  <c r="V268" i="59"/>
  <c r="W268" i="59"/>
  <c r="X268" i="59"/>
  <c r="Y268" i="59"/>
  <c r="Z268" i="59"/>
  <c r="AB268" i="59"/>
  <c r="AC268" i="59"/>
  <c r="AD268" i="59"/>
  <c r="AE268" i="59"/>
  <c r="AF268" i="59"/>
  <c r="AG268" i="59"/>
  <c r="AH268" i="59"/>
  <c r="AI268" i="59"/>
  <c r="AJ268" i="59"/>
  <c r="AL268" i="59"/>
  <c r="AM268" i="59"/>
  <c r="AN268" i="59"/>
  <c r="AO268" i="59"/>
  <c r="AQ268" i="59"/>
  <c r="AR268" i="59"/>
  <c r="AS268" i="59"/>
  <c r="AT268" i="59"/>
  <c r="AV268" i="59"/>
  <c r="AX268" i="59"/>
  <c r="AZ268" i="59"/>
  <c r="A269" i="59"/>
  <c r="B269" i="59"/>
  <c r="D269" i="59"/>
  <c r="E269" i="59"/>
  <c r="F269" i="59"/>
  <c r="G269" i="59"/>
  <c r="H269" i="59"/>
  <c r="I269" i="59"/>
  <c r="J269" i="59"/>
  <c r="K269" i="59"/>
  <c r="M269" i="59"/>
  <c r="N269" i="59"/>
  <c r="Q269" i="59"/>
  <c r="R269" i="59"/>
  <c r="T269" i="59"/>
  <c r="U269" i="59"/>
  <c r="V269" i="59"/>
  <c r="W269" i="59"/>
  <c r="X269" i="59"/>
  <c r="Y269" i="59"/>
  <c r="Z269" i="59"/>
  <c r="AB269" i="59"/>
  <c r="AC269" i="59"/>
  <c r="AD269" i="59"/>
  <c r="AE269" i="59"/>
  <c r="AF269" i="59"/>
  <c r="AG269" i="59"/>
  <c r="AH269" i="59"/>
  <c r="AI269" i="59"/>
  <c r="AJ269" i="59"/>
  <c r="AL269" i="59"/>
  <c r="AM269" i="59"/>
  <c r="AN269" i="59"/>
  <c r="AO269" i="59"/>
  <c r="AQ269" i="59"/>
  <c r="AR269" i="59"/>
  <c r="AS269" i="59"/>
  <c r="AT269" i="59"/>
  <c r="AV269" i="59"/>
  <c r="AX269" i="59"/>
  <c r="AZ269" i="59"/>
  <c r="A270" i="59"/>
  <c r="B270" i="59"/>
  <c r="D270" i="59"/>
  <c r="E270" i="59"/>
  <c r="F270" i="59"/>
  <c r="G270" i="59"/>
  <c r="H270" i="59"/>
  <c r="I270" i="59"/>
  <c r="J270" i="59"/>
  <c r="K270" i="59"/>
  <c r="M270" i="59"/>
  <c r="N270" i="59"/>
  <c r="Q270" i="59"/>
  <c r="R270" i="59"/>
  <c r="T270" i="59"/>
  <c r="U270" i="59"/>
  <c r="V270" i="59"/>
  <c r="W270" i="59"/>
  <c r="X270" i="59"/>
  <c r="Y270" i="59"/>
  <c r="Z270" i="59"/>
  <c r="AB270" i="59"/>
  <c r="AC270" i="59"/>
  <c r="AD270" i="59"/>
  <c r="AE270" i="59"/>
  <c r="AF270" i="59"/>
  <c r="AG270" i="59"/>
  <c r="AH270" i="59"/>
  <c r="AI270" i="59"/>
  <c r="AJ270" i="59"/>
  <c r="AL270" i="59"/>
  <c r="AM270" i="59"/>
  <c r="AN270" i="59"/>
  <c r="AO270" i="59"/>
  <c r="AQ270" i="59"/>
  <c r="AR270" i="59"/>
  <c r="AS270" i="59"/>
  <c r="AT270" i="59"/>
  <c r="AV270" i="59"/>
  <c r="AX270" i="59"/>
  <c r="AZ270" i="59"/>
  <c r="A271" i="59"/>
  <c r="B271" i="59"/>
  <c r="D271" i="59"/>
  <c r="E271" i="59"/>
  <c r="F271" i="59"/>
  <c r="G271" i="59"/>
  <c r="H271" i="59"/>
  <c r="I271" i="59"/>
  <c r="J271" i="59"/>
  <c r="K271" i="59"/>
  <c r="M271" i="59"/>
  <c r="N271" i="59"/>
  <c r="Q271" i="59"/>
  <c r="R271" i="59"/>
  <c r="T271" i="59"/>
  <c r="U271" i="59"/>
  <c r="V271" i="59"/>
  <c r="W271" i="59"/>
  <c r="X271" i="59"/>
  <c r="Y271" i="59"/>
  <c r="Z271" i="59"/>
  <c r="AB271" i="59"/>
  <c r="AC271" i="59"/>
  <c r="AD271" i="59"/>
  <c r="AE271" i="59"/>
  <c r="AF271" i="59"/>
  <c r="AG271" i="59"/>
  <c r="AH271" i="59"/>
  <c r="AI271" i="59"/>
  <c r="AJ271" i="59"/>
  <c r="AL271" i="59"/>
  <c r="AM271" i="59"/>
  <c r="AN271" i="59"/>
  <c r="AO271" i="59"/>
  <c r="AQ271" i="59"/>
  <c r="AR271" i="59"/>
  <c r="AS271" i="59"/>
  <c r="AT271" i="59"/>
  <c r="AV271" i="59"/>
  <c r="AX271" i="59"/>
  <c r="AZ271" i="59"/>
  <c r="A272" i="59"/>
  <c r="B272" i="59"/>
  <c r="D272" i="59"/>
  <c r="E272" i="59"/>
  <c r="F272" i="59"/>
  <c r="G272" i="59"/>
  <c r="H272" i="59"/>
  <c r="I272" i="59"/>
  <c r="J272" i="59"/>
  <c r="K272" i="59"/>
  <c r="M272" i="59"/>
  <c r="N272" i="59"/>
  <c r="Q272" i="59"/>
  <c r="R272" i="59"/>
  <c r="T272" i="59"/>
  <c r="U272" i="59"/>
  <c r="V272" i="59"/>
  <c r="W272" i="59"/>
  <c r="X272" i="59"/>
  <c r="Y272" i="59"/>
  <c r="Z272" i="59"/>
  <c r="AB272" i="59"/>
  <c r="AC272" i="59"/>
  <c r="AD272" i="59"/>
  <c r="AE272" i="59"/>
  <c r="AF272" i="59"/>
  <c r="AG272" i="59"/>
  <c r="AH272" i="59"/>
  <c r="AI272" i="59"/>
  <c r="AJ272" i="59"/>
  <c r="AL272" i="59"/>
  <c r="AM272" i="59"/>
  <c r="AN272" i="59"/>
  <c r="AO272" i="59"/>
  <c r="AQ272" i="59"/>
  <c r="AR272" i="59"/>
  <c r="AS272" i="59"/>
  <c r="AT272" i="59"/>
  <c r="AV272" i="59"/>
  <c r="AX272" i="59"/>
  <c r="AZ272" i="59"/>
  <c r="A273" i="59"/>
  <c r="B273" i="59"/>
  <c r="D273" i="59"/>
  <c r="E273" i="59"/>
  <c r="F273" i="59"/>
  <c r="G273" i="59"/>
  <c r="H273" i="59"/>
  <c r="I273" i="59"/>
  <c r="J273" i="59"/>
  <c r="K273" i="59"/>
  <c r="M273" i="59"/>
  <c r="N273" i="59"/>
  <c r="Q273" i="59"/>
  <c r="R273" i="59"/>
  <c r="T273" i="59"/>
  <c r="U273" i="59"/>
  <c r="V273" i="59"/>
  <c r="W273" i="59"/>
  <c r="X273" i="59"/>
  <c r="Y273" i="59"/>
  <c r="Z273" i="59"/>
  <c r="AB273" i="59"/>
  <c r="AC273" i="59"/>
  <c r="AD273" i="59"/>
  <c r="AE273" i="59"/>
  <c r="AF273" i="59"/>
  <c r="AG273" i="59"/>
  <c r="AH273" i="59"/>
  <c r="AI273" i="59"/>
  <c r="AJ273" i="59"/>
  <c r="AL273" i="59"/>
  <c r="AM273" i="59"/>
  <c r="AN273" i="59"/>
  <c r="AO273" i="59"/>
  <c r="AQ273" i="59"/>
  <c r="AR273" i="59"/>
  <c r="AS273" i="59"/>
  <c r="AT273" i="59"/>
  <c r="AV273" i="59"/>
  <c r="AX273" i="59"/>
  <c r="AZ273" i="59"/>
  <c r="A274" i="59"/>
  <c r="B274" i="59"/>
  <c r="D274" i="59"/>
  <c r="E274" i="59"/>
  <c r="F274" i="59"/>
  <c r="G274" i="59"/>
  <c r="H274" i="59"/>
  <c r="I274" i="59"/>
  <c r="J274" i="59"/>
  <c r="K274" i="59"/>
  <c r="M274" i="59"/>
  <c r="N274" i="59"/>
  <c r="Q274" i="59"/>
  <c r="R274" i="59"/>
  <c r="T274" i="59"/>
  <c r="U274" i="59"/>
  <c r="V274" i="59"/>
  <c r="W274" i="59"/>
  <c r="X274" i="59"/>
  <c r="Y274" i="59"/>
  <c r="Z274" i="59"/>
  <c r="AB274" i="59"/>
  <c r="AC274" i="59"/>
  <c r="AD274" i="59"/>
  <c r="AE274" i="59"/>
  <c r="AF274" i="59"/>
  <c r="AG274" i="59"/>
  <c r="AH274" i="59"/>
  <c r="AI274" i="59"/>
  <c r="AJ274" i="59"/>
  <c r="AL274" i="59"/>
  <c r="AM274" i="59"/>
  <c r="AN274" i="59"/>
  <c r="AO274" i="59"/>
  <c r="AQ274" i="59"/>
  <c r="AR274" i="59"/>
  <c r="AS274" i="59"/>
  <c r="AT274" i="59"/>
  <c r="AV274" i="59"/>
  <c r="AX274" i="59"/>
  <c r="AZ274" i="59"/>
  <c r="A275" i="59"/>
  <c r="B275" i="59"/>
  <c r="D275" i="59"/>
  <c r="E275" i="59"/>
  <c r="F275" i="59"/>
  <c r="G275" i="59"/>
  <c r="H275" i="59"/>
  <c r="I275" i="59"/>
  <c r="J275" i="59"/>
  <c r="K275" i="59"/>
  <c r="M275" i="59"/>
  <c r="N275" i="59"/>
  <c r="Q275" i="59"/>
  <c r="R275" i="59"/>
  <c r="T275" i="59"/>
  <c r="U275" i="59"/>
  <c r="V275" i="59"/>
  <c r="W275" i="59"/>
  <c r="X275" i="59"/>
  <c r="Y275" i="59"/>
  <c r="Z275" i="59"/>
  <c r="AB275" i="59"/>
  <c r="AC275" i="59"/>
  <c r="AD275" i="59"/>
  <c r="AE275" i="59"/>
  <c r="AF275" i="59"/>
  <c r="AG275" i="59"/>
  <c r="AH275" i="59"/>
  <c r="AI275" i="59"/>
  <c r="AJ275" i="59"/>
  <c r="AL275" i="59"/>
  <c r="AM275" i="59"/>
  <c r="AN275" i="59"/>
  <c r="AO275" i="59"/>
  <c r="AQ275" i="59"/>
  <c r="AR275" i="59"/>
  <c r="AS275" i="59"/>
  <c r="AT275" i="59"/>
  <c r="AV275" i="59"/>
  <c r="AX275" i="59"/>
  <c r="AZ275" i="59"/>
  <c r="A276" i="59"/>
  <c r="B276" i="59"/>
  <c r="D276" i="59"/>
  <c r="E276" i="59"/>
  <c r="F276" i="59"/>
  <c r="G276" i="59"/>
  <c r="H276" i="59"/>
  <c r="I276" i="59"/>
  <c r="J276" i="59"/>
  <c r="K276" i="59"/>
  <c r="M276" i="59"/>
  <c r="N276" i="59"/>
  <c r="Q276" i="59"/>
  <c r="R276" i="59"/>
  <c r="T276" i="59"/>
  <c r="U276" i="59"/>
  <c r="V276" i="59"/>
  <c r="W276" i="59"/>
  <c r="X276" i="59"/>
  <c r="Y276" i="59"/>
  <c r="Z276" i="59"/>
  <c r="AB276" i="59"/>
  <c r="AC276" i="59"/>
  <c r="AD276" i="59"/>
  <c r="AE276" i="59"/>
  <c r="AF276" i="59"/>
  <c r="AG276" i="59"/>
  <c r="AH276" i="59"/>
  <c r="AI276" i="59"/>
  <c r="AJ276" i="59"/>
  <c r="AL276" i="59"/>
  <c r="AM276" i="59"/>
  <c r="AN276" i="59"/>
  <c r="AO276" i="59"/>
  <c r="AQ276" i="59"/>
  <c r="AR276" i="59"/>
  <c r="AS276" i="59"/>
  <c r="AT276" i="59"/>
  <c r="AV276" i="59"/>
  <c r="AX276" i="59"/>
  <c r="AZ276" i="59"/>
  <c r="A277" i="59"/>
  <c r="B277" i="59"/>
  <c r="D277" i="59"/>
  <c r="E277" i="59"/>
  <c r="F277" i="59"/>
  <c r="G277" i="59"/>
  <c r="H277" i="59"/>
  <c r="I277" i="59"/>
  <c r="J277" i="59"/>
  <c r="K277" i="59"/>
  <c r="M277" i="59"/>
  <c r="N277" i="59"/>
  <c r="Q277" i="59"/>
  <c r="R277" i="59"/>
  <c r="T277" i="59"/>
  <c r="U277" i="59"/>
  <c r="V277" i="59"/>
  <c r="W277" i="59"/>
  <c r="X277" i="59"/>
  <c r="Y277" i="59"/>
  <c r="Z277" i="59"/>
  <c r="AB277" i="59"/>
  <c r="AC277" i="59"/>
  <c r="AD277" i="59"/>
  <c r="AE277" i="59"/>
  <c r="AF277" i="59"/>
  <c r="AG277" i="59"/>
  <c r="AH277" i="59"/>
  <c r="AI277" i="59"/>
  <c r="AJ277" i="59"/>
  <c r="AL277" i="59"/>
  <c r="AM277" i="59"/>
  <c r="AN277" i="59"/>
  <c r="AO277" i="59"/>
  <c r="AQ277" i="59"/>
  <c r="AR277" i="59"/>
  <c r="AS277" i="59"/>
  <c r="AT277" i="59"/>
  <c r="AV277" i="59"/>
  <c r="AX277" i="59"/>
  <c r="AZ277" i="59"/>
  <c r="A278" i="59"/>
  <c r="B278" i="59"/>
  <c r="D278" i="59"/>
  <c r="E278" i="59"/>
  <c r="F278" i="59"/>
  <c r="G278" i="59"/>
  <c r="H278" i="59"/>
  <c r="I278" i="59"/>
  <c r="J278" i="59"/>
  <c r="K278" i="59"/>
  <c r="M278" i="59"/>
  <c r="N278" i="59"/>
  <c r="Q278" i="59"/>
  <c r="R278" i="59"/>
  <c r="T278" i="59"/>
  <c r="U278" i="59"/>
  <c r="V278" i="59"/>
  <c r="W278" i="59"/>
  <c r="X278" i="59"/>
  <c r="Y278" i="59"/>
  <c r="Z278" i="59"/>
  <c r="AB278" i="59"/>
  <c r="AC278" i="59"/>
  <c r="AD278" i="59"/>
  <c r="AE278" i="59"/>
  <c r="AF278" i="59"/>
  <c r="AG278" i="59"/>
  <c r="AH278" i="59"/>
  <c r="AI278" i="59"/>
  <c r="AJ278" i="59"/>
  <c r="AL278" i="59"/>
  <c r="AM278" i="59"/>
  <c r="AN278" i="59"/>
  <c r="AO278" i="59"/>
  <c r="AQ278" i="59"/>
  <c r="AR278" i="59"/>
  <c r="AS278" i="59"/>
  <c r="AT278" i="59"/>
  <c r="AV278" i="59"/>
  <c r="AX278" i="59"/>
  <c r="AZ278" i="59"/>
  <c r="A279" i="59"/>
  <c r="B279" i="59"/>
  <c r="D279" i="59"/>
  <c r="E279" i="59"/>
  <c r="F279" i="59"/>
  <c r="G279" i="59"/>
  <c r="H279" i="59"/>
  <c r="I279" i="59"/>
  <c r="J279" i="59"/>
  <c r="K279" i="59"/>
  <c r="M279" i="59"/>
  <c r="N279" i="59"/>
  <c r="Q279" i="59"/>
  <c r="R279" i="59"/>
  <c r="T279" i="59"/>
  <c r="U279" i="59"/>
  <c r="V279" i="59"/>
  <c r="W279" i="59"/>
  <c r="X279" i="59"/>
  <c r="Y279" i="59"/>
  <c r="Z279" i="59"/>
  <c r="AB279" i="59"/>
  <c r="AC279" i="59"/>
  <c r="AD279" i="59"/>
  <c r="AE279" i="59"/>
  <c r="AF279" i="59"/>
  <c r="AG279" i="59"/>
  <c r="AH279" i="59"/>
  <c r="AI279" i="59"/>
  <c r="AJ279" i="59"/>
  <c r="AL279" i="59"/>
  <c r="AM279" i="59"/>
  <c r="AN279" i="59"/>
  <c r="AO279" i="59"/>
  <c r="AQ279" i="59"/>
  <c r="AR279" i="59"/>
  <c r="AS279" i="59"/>
  <c r="AT279" i="59"/>
  <c r="AV279" i="59"/>
  <c r="AX279" i="59"/>
  <c r="AZ279" i="59"/>
  <c r="A280" i="59"/>
  <c r="B280" i="59"/>
  <c r="D280" i="59"/>
  <c r="E280" i="59"/>
  <c r="F280" i="59"/>
  <c r="G280" i="59"/>
  <c r="H280" i="59"/>
  <c r="I280" i="59"/>
  <c r="J280" i="59"/>
  <c r="K280" i="59"/>
  <c r="M280" i="59"/>
  <c r="N280" i="59"/>
  <c r="Q280" i="59"/>
  <c r="R280" i="59"/>
  <c r="T280" i="59"/>
  <c r="U280" i="59"/>
  <c r="V280" i="59"/>
  <c r="W280" i="59"/>
  <c r="X280" i="59"/>
  <c r="Y280" i="59"/>
  <c r="Z280" i="59"/>
  <c r="AB280" i="59"/>
  <c r="AC280" i="59"/>
  <c r="AD280" i="59"/>
  <c r="AE280" i="59"/>
  <c r="AF280" i="59"/>
  <c r="AG280" i="59"/>
  <c r="AH280" i="59"/>
  <c r="AI280" i="59"/>
  <c r="AJ280" i="59"/>
  <c r="AL280" i="59"/>
  <c r="AM280" i="59"/>
  <c r="AN280" i="59"/>
  <c r="AO280" i="59"/>
  <c r="AQ280" i="59"/>
  <c r="AR280" i="59"/>
  <c r="AS280" i="59"/>
  <c r="AT280" i="59"/>
  <c r="AV280" i="59"/>
  <c r="AX280" i="59"/>
  <c r="AZ280" i="59"/>
  <c r="A281" i="59"/>
  <c r="B281" i="59"/>
  <c r="D281" i="59"/>
  <c r="E281" i="59"/>
  <c r="F281" i="59"/>
  <c r="G281" i="59"/>
  <c r="H281" i="59"/>
  <c r="I281" i="59"/>
  <c r="J281" i="59"/>
  <c r="K281" i="59"/>
  <c r="M281" i="59"/>
  <c r="N281" i="59"/>
  <c r="Q281" i="59"/>
  <c r="R281" i="59"/>
  <c r="T281" i="59"/>
  <c r="U281" i="59"/>
  <c r="V281" i="59"/>
  <c r="W281" i="59"/>
  <c r="X281" i="59"/>
  <c r="Y281" i="59"/>
  <c r="Z281" i="59"/>
  <c r="AB281" i="59"/>
  <c r="AC281" i="59"/>
  <c r="AD281" i="59"/>
  <c r="AE281" i="59"/>
  <c r="AF281" i="59"/>
  <c r="AG281" i="59"/>
  <c r="AH281" i="59"/>
  <c r="AI281" i="59"/>
  <c r="AJ281" i="59"/>
  <c r="AL281" i="59"/>
  <c r="AM281" i="59"/>
  <c r="AN281" i="59"/>
  <c r="AO281" i="59"/>
  <c r="AQ281" i="59"/>
  <c r="AR281" i="59"/>
  <c r="AS281" i="59"/>
  <c r="AT281" i="59"/>
  <c r="AV281" i="59"/>
  <c r="AX281" i="59"/>
  <c r="AZ281" i="59"/>
  <c r="A282" i="59"/>
  <c r="B282" i="59"/>
  <c r="D282" i="59"/>
  <c r="E282" i="59"/>
  <c r="F282" i="59"/>
  <c r="G282" i="59"/>
  <c r="H282" i="59"/>
  <c r="I282" i="59"/>
  <c r="J282" i="59"/>
  <c r="K282" i="59"/>
  <c r="M282" i="59"/>
  <c r="N282" i="59"/>
  <c r="Q282" i="59"/>
  <c r="R282" i="59"/>
  <c r="T282" i="59"/>
  <c r="U282" i="59"/>
  <c r="V282" i="59"/>
  <c r="W282" i="59"/>
  <c r="X282" i="59"/>
  <c r="Y282" i="59"/>
  <c r="Z282" i="59"/>
  <c r="AB282" i="59"/>
  <c r="AC282" i="59"/>
  <c r="AD282" i="59"/>
  <c r="AE282" i="59"/>
  <c r="AF282" i="59"/>
  <c r="AG282" i="59"/>
  <c r="AH282" i="59"/>
  <c r="AI282" i="59"/>
  <c r="AJ282" i="59"/>
  <c r="AL282" i="59"/>
  <c r="AM282" i="59"/>
  <c r="AN282" i="59"/>
  <c r="AO282" i="59"/>
  <c r="AQ282" i="59"/>
  <c r="AR282" i="59"/>
  <c r="AS282" i="59"/>
  <c r="AT282" i="59"/>
  <c r="AV282" i="59"/>
  <c r="AX282" i="59"/>
  <c r="AZ282" i="59"/>
  <c r="A283" i="59"/>
  <c r="B283" i="59"/>
  <c r="D283" i="59"/>
  <c r="E283" i="59"/>
  <c r="F283" i="59"/>
  <c r="G283" i="59"/>
  <c r="H283" i="59"/>
  <c r="I283" i="59"/>
  <c r="J283" i="59"/>
  <c r="K283" i="59"/>
  <c r="M283" i="59"/>
  <c r="N283" i="59"/>
  <c r="Q283" i="59"/>
  <c r="R283" i="59"/>
  <c r="T283" i="59"/>
  <c r="U283" i="59"/>
  <c r="V283" i="59"/>
  <c r="W283" i="59"/>
  <c r="X283" i="59"/>
  <c r="Y283" i="59"/>
  <c r="Z283" i="59"/>
  <c r="AB283" i="59"/>
  <c r="AC283" i="59"/>
  <c r="AD283" i="59"/>
  <c r="AE283" i="59"/>
  <c r="AF283" i="59"/>
  <c r="AG283" i="59"/>
  <c r="AH283" i="59"/>
  <c r="AI283" i="59"/>
  <c r="AJ283" i="59"/>
  <c r="AL283" i="59"/>
  <c r="AM283" i="59"/>
  <c r="AN283" i="59"/>
  <c r="AO283" i="59"/>
  <c r="AQ283" i="59"/>
  <c r="AR283" i="59"/>
  <c r="AS283" i="59"/>
  <c r="AT283" i="59"/>
  <c r="AV283" i="59"/>
  <c r="AX283" i="59"/>
  <c r="AZ283" i="59"/>
  <c r="A284" i="59"/>
  <c r="B284" i="59"/>
  <c r="D284" i="59"/>
  <c r="E284" i="59"/>
  <c r="F284" i="59"/>
  <c r="G284" i="59"/>
  <c r="H284" i="59"/>
  <c r="I284" i="59"/>
  <c r="J284" i="59"/>
  <c r="K284" i="59"/>
  <c r="M284" i="59"/>
  <c r="N284" i="59"/>
  <c r="Q284" i="59"/>
  <c r="R284" i="59"/>
  <c r="T284" i="59"/>
  <c r="U284" i="59"/>
  <c r="V284" i="59"/>
  <c r="W284" i="59"/>
  <c r="X284" i="59"/>
  <c r="Y284" i="59"/>
  <c r="Z284" i="59"/>
  <c r="AB284" i="59"/>
  <c r="AC284" i="59"/>
  <c r="AD284" i="59"/>
  <c r="AE284" i="59"/>
  <c r="AF284" i="59"/>
  <c r="AG284" i="59"/>
  <c r="AH284" i="59"/>
  <c r="AI284" i="59"/>
  <c r="AJ284" i="59"/>
  <c r="AL284" i="59"/>
  <c r="AM284" i="59"/>
  <c r="AN284" i="59"/>
  <c r="AO284" i="59"/>
  <c r="AQ284" i="59"/>
  <c r="AR284" i="59"/>
  <c r="AS284" i="59"/>
  <c r="AT284" i="59"/>
  <c r="AV284" i="59"/>
  <c r="AX284" i="59"/>
  <c r="AZ284" i="59"/>
  <c r="A285" i="59"/>
  <c r="B285" i="59"/>
  <c r="D285" i="59"/>
  <c r="E285" i="59"/>
  <c r="F285" i="59"/>
  <c r="G285" i="59"/>
  <c r="H285" i="59"/>
  <c r="I285" i="59"/>
  <c r="J285" i="59"/>
  <c r="K285" i="59"/>
  <c r="M285" i="59"/>
  <c r="N285" i="59"/>
  <c r="Q285" i="59"/>
  <c r="R285" i="59"/>
  <c r="T285" i="59"/>
  <c r="U285" i="59"/>
  <c r="V285" i="59"/>
  <c r="W285" i="59"/>
  <c r="X285" i="59"/>
  <c r="Y285" i="59"/>
  <c r="Z285" i="59"/>
  <c r="AB285" i="59"/>
  <c r="AC285" i="59"/>
  <c r="AD285" i="59"/>
  <c r="AE285" i="59"/>
  <c r="AF285" i="59"/>
  <c r="AG285" i="59"/>
  <c r="AH285" i="59"/>
  <c r="AI285" i="59"/>
  <c r="AJ285" i="59"/>
  <c r="AL285" i="59"/>
  <c r="AM285" i="59"/>
  <c r="AN285" i="59"/>
  <c r="AO285" i="59"/>
  <c r="AQ285" i="59"/>
  <c r="AR285" i="59"/>
  <c r="AS285" i="59"/>
  <c r="AT285" i="59"/>
  <c r="AV285" i="59"/>
  <c r="AX285" i="59"/>
  <c r="AZ285" i="59"/>
  <c r="A286" i="59"/>
  <c r="B286" i="59"/>
  <c r="D286" i="59"/>
  <c r="E286" i="59"/>
  <c r="F286" i="59"/>
  <c r="G286" i="59"/>
  <c r="H286" i="59"/>
  <c r="I286" i="59"/>
  <c r="J286" i="59"/>
  <c r="K286" i="59"/>
  <c r="M286" i="59"/>
  <c r="N286" i="59"/>
  <c r="Q286" i="59"/>
  <c r="R286" i="59"/>
  <c r="T286" i="59"/>
  <c r="U286" i="59"/>
  <c r="V286" i="59"/>
  <c r="W286" i="59"/>
  <c r="X286" i="59"/>
  <c r="Y286" i="59"/>
  <c r="Z286" i="59"/>
  <c r="AB286" i="59"/>
  <c r="AC286" i="59"/>
  <c r="AD286" i="59"/>
  <c r="AE286" i="59"/>
  <c r="AF286" i="59"/>
  <c r="AG286" i="59"/>
  <c r="AH286" i="59"/>
  <c r="AI286" i="59"/>
  <c r="AJ286" i="59"/>
  <c r="AL286" i="59"/>
  <c r="AM286" i="59"/>
  <c r="AN286" i="59"/>
  <c r="AO286" i="59"/>
  <c r="AQ286" i="59"/>
  <c r="AR286" i="59"/>
  <c r="AS286" i="59"/>
  <c r="AT286" i="59"/>
  <c r="AV286" i="59"/>
  <c r="AX286" i="59"/>
  <c r="AZ286" i="59"/>
  <c r="A287" i="59"/>
  <c r="B287" i="59"/>
  <c r="D287" i="59"/>
  <c r="E287" i="59"/>
  <c r="F287" i="59"/>
  <c r="G287" i="59"/>
  <c r="H287" i="59"/>
  <c r="I287" i="59"/>
  <c r="J287" i="59"/>
  <c r="K287" i="59"/>
  <c r="M287" i="59"/>
  <c r="N287" i="59"/>
  <c r="Q287" i="59"/>
  <c r="R287" i="59"/>
  <c r="T287" i="59"/>
  <c r="U287" i="59"/>
  <c r="V287" i="59"/>
  <c r="W287" i="59"/>
  <c r="X287" i="59"/>
  <c r="Y287" i="59"/>
  <c r="Z287" i="59"/>
  <c r="AB287" i="59"/>
  <c r="AC287" i="59"/>
  <c r="AD287" i="59"/>
  <c r="AE287" i="59"/>
  <c r="AF287" i="59"/>
  <c r="AG287" i="59"/>
  <c r="AH287" i="59"/>
  <c r="AI287" i="59"/>
  <c r="AJ287" i="59"/>
  <c r="AL287" i="59"/>
  <c r="AM287" i="59"/>
  <c r="AN287" i="59"/>
  <c r="AO287" i="59"/>
  <c r="AQ287" i="59"/>
  <c r="AR287" i="59"/>
  <c r="AS287" i="59"/>
  <c r="AT287" i="59"/>
  <c r="AV287" i="59"/>
  <c r="AX287" i="59"/>
  <c r="AZ287" i="59"/>
  <c r="A288" i="59"/>
  <c r="B288" i="59"/>
  <c r="D288" i="59"/>
  <c r="E288" i="59"/>
  <c r="F288" i="59"/>
  <c r="G288" i="59"/>
  <c r="H288" i="59"/>
  <c r="I288" i="59"/>
  <c r="J288" i="59"/>
  <c r="K288" i="59"/>
  <c r="M288" i="59"/>
  <c r="N288" i="59"/>
  <c r="Q288" i="59"/>
  <c r="R288" i="59"/>
  <c r="T288" i="59"/>
  <c r="U288" i="59"/>
  <c r="V288" i="59"/>
  <c r="W288" i="59"/>
  <c r="X288" i="59"/>
  <c r="Y288" i="59"/>
  <c r="Z288" i="59"/>
  <c r="AB288" i="59"/>
  <c r="AC288" i="59"/>
  <c r="AD288" i="59"/>
  <c r="AE288" i="59"/>
  <c r="AF288" i="59"/>
  <c r="AG288" i="59"/>
  <c r="AH288" i="59"/>
  <c r="AI288" i="59"/>
  <c r="AJ288" i="59"/>
  <c r="AL288" i="59"/>
  <c r="AM288" i="59"/>
  <c r="AN288" i="59"/>
  <c r="AO288" i="59"/>
  <c r="AQ288" i="59"/>
  <c r="AR288" i="59"/>
  <c r="AS288" i="59"/>
  <c r="AT288" i="59"/>
  <c r="AV288" i="59"/>
  <c r="AX288" i="59"/>
  <c r="AZ288" i="59"/>
  <c r="A289" i="59"/>
  <c r="B289" i="59"/>
  <c r="D289" i="59"/>
  <c r="E289" i="59"/>
  <c r="F289" i="59"/>
  <c r="G289" i="59"/>
  <c r="H289" i="59"/>
  <c r="I289" i="59"/>
  <c r="J289" i="59"/>
  <c r="K289" i="59"/>
  <c r="M289" i="59"/>
  <c r="N289" i="59"/>
  <c r="Q289" i="59"/>
  <c r="R289" i="59"/>
  <c r="T289" i="59"/>
  <c r="U289" i="59"/>
  <c r="V289" i="59"/>
  <c r="W289" i="59"/>
  <c r="X289" i="59"/>
  <c r="Y289" i="59"/>
  <c r="Z289" i="59"/>
  <c r="AB289" i="59"/>
  <c r="AC289" i="59"/>
  <c r="AD289" i="59"/>
  <c r="AE289" i="59"/>
  <c r="AF289" i="59"/>
  <c r="AG289" i="59"/>
  <c r="AH289" i="59"/>
  <c r="AI289" i="59"/>
  <c r="AJ289" i="59"/>
  <c r="AL289" i="59"/>
  <c r="AM289" i="59"/>
  <c r="AN289" i="59"/>
  <c r="AO289" i="59"/>
  <c r="AQ289" i="59"/>
  <c r="AR289" i="59"/>
  <c r="AS289" i="59"/>
  <c r="AT289" i="59"/>
  <c r="AV289" i="59"/>
  <c r="AX289" i="59"/>
  <c r="AZ289" i="59"/>
  <c r="A290" i="59"/>
  <c r="B290" i="59"/>
  <c r="D290" i="59"/>
  <c r="E290" i="59"/>
  <c r="F290" i="59"/>
  <c r="G290" i="59"/>
  <c r="H290" i="59"/>
  <c r="I290" i="59"/>
  <c r="J290" i="59"/>
  <c r="K290" i="59"/>
  <c r="M290" i="59"/>
  <c r="N290" i="59"/>
  <c r="Q290" i="59"/>
  <c r="R290" i="59"/>
  <c r="T290" i="59"/>
  <c r="U290" i="59"/>
  <c r="V290" i="59"/>
  <c r="W290" i="59"/>
  <c r="X290" i="59"/>
  <c r="Y290" i="59"/>
  <c r="Z290" i="59"/>
  <c r="AB290" i="59"/>
  <c r="AC290" i="59"/>
  <c r="AD290" i="59"/>
  <c r="AE290" i="59"/>
  <c r="AF290" i="59"/>
  <c r="AG290" i="59"/>
  <c r="AH290" i="59"/>
  <c r="AI290" i="59"/>
  <c r="AJ290" i="59"/>
  <c r="AL290" i="59"/>
  <c r="AM290" i="59"/>
  <c r="AN290" i="59"/>
  <c r="AO290" i="59"/>
  <c r="AQ290" i="59"/>
  <c r="AR290" i="59"/>
  <c r="AS290" i="59"/>
  <c r="AT290" i="59"/>
  <c r="AV290" i="59"/>
  <c r="AX290" i="59"/>
  <c r="AZ290" i="59"/>
  <c r="A291" i="59"/>
  <c r="B291" i="59"/>
  <c r="D291" i="59"/>
  <c r="E291" i="59"/>
  <c r="F291" i="59"/>
  <c r="G291" i="59"/>
  <c r="H291" i="59"/>
  <c r="I291" i="59"/>
  <c r="J291" i="59"/>
  <c r="K291" i="59"/>
  <c r="M291" i="59"/>
  <c r="N291" i="59"/>
  <c r="Q291" i="59"/>
  <c r="R291" i="59"/>
  <c r="T291" i="59"/>
  <c r="U291" i="59"/>
  <c r="V291" i="59"/>
  <c r="W291" i="59"/>
  <c r="X291" i="59"/>
  <c r="Y291" i="59"/>
  <c r="Z291" i="59"/>
  <c r="AB291" i="59"/>
  <c r="AC291" i="59"/>
  <c r="AD291" i="59"/>
  <c r="AE291" i="59"/>
  <c r="AF291" i="59"/>
  <c r="AG291" i="59"/>
  <c r="AH291" i="59"/>
  <c r="AI291" i="59"/>
  <c r="AJ291" i="59"/>
  <c r="AL291" i="59"/>
  <c r="AM291" i="59"/>
  <c r="AN291" i="59"/>
  <c r="AO291" i="59"/>
  <c r="AQ291" i="59"/>
  <c r="AR291" i="59"/>
  <c r="AS291" i="59"/>
  <c r="AT291" i="59"/>
  <c r="AV291" i="59"/>
  <c r="AX291" i="59"/>
  <c r="AZ291" i="59"/>
  <c r="A292" i="59"/>
  <c r="B292" i="59"/>
  <c r="D292" i="59"/>
  <c r="E292" i="59"/>
  <c r="F292" i="59"/>
  <c r="G292" i="59"/>
  <c r="H292" i="59"/>
  <c r="I292" i="59"/>
  <c r="J292" i="59"/>
  <c r="K292" i="59"/>
  <c r="M292" i="59"/>
  <c r="N292" i="59"/>
  <c r="Q292" i="59"/>
  <c r="R292" i="59"/>
  <c r="T292" i="59"/>
  <c r="U292" i="59"/>
  <c r="V292" i="59"/>
  <c r="W292" i="59"/>
  <c r="X292" i="59"/>
  <c r="Y292" i="59"/>
  <c r="Z292" i="59"/>
  <c r="AB292" i="59"/>
  <c r="AC292" i="59"/>
  <c r="AD292" i="59"/>
  <c r="AE292" i="59"/>
  <c r="AF292" i="59"/>
  <c r="AG292" i="59"/>
  <c r="AH292" i="59"/>
  <c r="AI292" i="59"/>
  <c r="AJ292" i="59"/>
  <c r="AL292" i="59"/>
  <c r="AM292" i="59"/>
  <c r="AN292" i="59"/>
  <c r="AO292" i="59"/>
  <c r="AQ292" i="59"/>
  <c r="AR292" i="59"/>
  <c r="AS292" i="59"/>
  <c r="AT292" i="59"/>
  <c r="AV292" i="59"/>
  <c r="AX292" i="59"/>
  <c r="AZ292" i="59"/>
  <c r="A293" i="59"/>
  <c r="B293" i="59"/>
  <c r="D293" i="59"/>
  <c r="E293" i="59"/>
  <c r="F293" i="59"/>
  <c r="G293" i="59"/>
  <c r="H293" i="59"/>
  <c r="I293" i="59"/>
  <c r="J293" i="59"/>
  <c r="K293" i="59"/>
  <c r="M293" i="59"/>
  <c r="N293" i="59"/>
  <c r="Q293" i="59"/>
  <c r="R293" i="59"/>
  <c r="T293" i="59"/>
  <c r="U293" i="59"/>
  <c r="V293" i="59"/>
  <c r="W293" i="59"/>
  <c r="X293" i="59"/>
  <c r="Y293" i="59"/>
  <c r="Z293" i="59"/>
  <c r="AB293" i="59"/>
  <c r="AC293" i="59"/>
  <c r="AD293" i="59"/>
  <c r="AE293" i="59"/>
  <c r="AF293" i="59"/>
  <c r="AG293" i="59"/>
  <c r="AH293" i="59"/>
  <c r="AI293" i="59"/>
  <c r="AJ293" i="59"/>
  <c r="AL293" i="59"/>
  <c r="AM293" i="59"/>
  <c r="AN293" i="59"/>
  <c r="AO293" i="59"/>
  <c r="AQ293" i="59"/>
  <c r="AR293" i="59"/>
  <c r="AS293" i="59"/>
  <c r="AT293" i="59"/>
  <c r="AV293" i="59"/>
  <c r="AX293" i="59"/>
  <c r="AZ293" i="59"/>
  <c r="A294" i="59"/>
  <c r="B294" i="59"/>
  <c r="D294" i="59"/>
  <c r="E294" i="59"/>
  <c r="F294" i="59"/>
  <c r="G294" i="59"/>
  <c r="H294" i="59"/>
  <c r="I294" i="59"/>
  <c r="J294" i="59"/>
  <c r="K294" i="59"/>
  <c r="M294" i="59"/>
  <c r="N294" i="59"/>
  <c r="Q294" i="59"/>
  <c r="R294" i="59"/>
  <c r="T294" i="59"/>
  <c r="U294" i="59"/>
  <c r="V294" i="59"/>
  <c r="W294" i="59"/>
  <c r="X294" i="59"/>
  <c r="Y294" i="59"/>
  <c r="Z294" i="59"/>
  <c r="AB294" i="59"/>
  <c r="AC294" i="59"/>
  <c r="AD294" i="59"/>
  <c r="AE294" i="59"/>
  <c r="AF294" i="59"/>
  <c r="AG294" i="59"/>
  <c r="AH294" i="59"/>
  <c r="AI294" i="59"/>
  <c r="AJ294" i="59"/>
  <c r="AL294" i="59"/>
  <c r="AM294" i="59"/>
  <c r="AN294" i="59"/>
  <c r="AO294" i="59"/>
  <c r="AQ294" i="59"/>
  <c r="AR294" i="59"/>
  <c r="AS294" i="59"/>
  <c r="AT294" i="59"/>
  <c r="AV294" i="59"/>
  <c r="AX294" i="59"/>
  <c r="AZ294" i="59"/>
  <c r="A295" i="59"/>
  <c r="B295" i="59"/>
  <c r="D295" i="59"/>
  <c r="E295" i="59"/>
  <c r="F295" i="59"/>
  <c r="G295" i="59"/>
  <c r="H295" i="59"/>
  <c r="I295" i="59"/>
  <c r="J295" i="59"/>
  <c r="K295" i="59"/>
  <c r="M295" i="59"/>
  <c r="N295" i="59"/>
  <c r="Q295" i="59"/>
  <c r="R295" i="59"/>
  <c r="T295" i="59"/>
  <c r="U295" i="59"/>
  <c r="V295" i="59"/>
  <c r="W295" i="59"/>
  <c r="X295" i="59"/>
  <c r="Y295" i="59"/>
  <c r="Z295" i="59"/>
  <c r="AB295" i="59"/>
  <c r="AC295" i="59"/>
  <c r="AD295" i="59"/>
  <c r="AE295" i="59"/>
  <c r="AF295" i="59"/>
  <c r="AG295" i="59"/>
  <c r="AH295" i="59"/>
  <c r="AI295" i="59"/>
  <c r="AJ295" i="59"/>
  <c r="AL295" i="59"/>
  <c r="AM295" i="59"/>
  <c r="AN295" i="59"/>
  <c r="AO295" i="59"/>
  <c r="AQ295" i="59"/>
  <c r="AR295" i="59"/>
  <c r="AS295" i="59"/>
  <c r="AT295" i="59"/>
  <c r="AV295" i="59"/>
  <c r="AX295" i="59"/>
  <c r="AZ295" i="59"/>
  <c r="A296" i="59"/>
  <c r="B296" i="59"/>
  <c r="D296" i="59"/>
  <c r="E296" i="59"/>
  <c r="F296" i="59"/>
  <c r="G296" i="59"/>
  <c r="H296" i="59"/>
  <c r="I296" i="59"/>
  <c r="J296" i="59"/>
  <c r="K296" i="59"/>
  <c r="M296" i="59"/>
  <c r="N296" i="59"/>
  <c r="Q296" i="59"/>
  <c r="R296" i="59"/>
  <c r="T296" i="59"/>
  <c r="U296" i="59"/>
  <c r="V296" i="59"/>
  <c r="W296" i="59"/>
  <c r="X296" i="59"/>
  <c r="Y296" i="59"/>
  <c r="Z296" i="59"/>
  <c r="AB296" i="59"/>
  <c r="AC296" i="59"/>
  <c r="AD296" i="59"/>
  <c r="AE296" i="59"/>
  <c r="AF296" i="59"/>
  <c r="AG296" i="59"/>
  <c r="AH296" i="59"/>
  <c r="AI296" i="59"/>
  <c r="AJ296" i="59"/>
  <c r="AL296" i="59"/>
  <c r="AM296" i="59"/>
  <c r="AN296" i="59"/>
  <c r="AO296" i="59"/>
  <c r="AQ296" i="59"/>
  <c r="AR296" i="59"/>
  <c r="AS296" i="59"/>
  <c r="AT296" i="59"/>
  <c r="AV296" i="59"/>
  <c r="AX296" i="59"/>
  <c r="AZ296" i="59"/>
  <c r="A297" i="59"/>
  <c r="B297" i="59"/>
  <c r="D297" i="59"/>
  <c r="E297" i="59"/>
  <c r="F297" i="59"/>
  <c r="G297" i="59"/>
  <c r="H297" i="59"/>
  <c r="I297" i="59"/>
  <c r="J297" i="59"/>
  <c r="K297" i="59"/>
  <c r="M297" i="59"/>
  <c r="N297" i="59"/>
  <c r="Q297" i="59"/>
  <c r="R297" i="59"/>
  <c r="T297" i="59"/>
  <c r="U297" i="59"/>
  <c r="V297" i="59"/>
  <c r="W297" i="59"/>
  <c r="X297" i="59"/>
  <c r="Y297" i="59"/>
  <c r="Z297" i="59"/>
  <c r="AB297" i="59"/>
  <c r="AC297" i="59"/>
  <c r="AD297" i="59"/>
  <c r="AE297" i="59"/>
  <c r="AF297" i="59"/>
  <c r="AG297" i="59"/>
  <c r="AH297" i="59"/>
  <c r="AI297" i="59"/>
  <c r="AJ297" i="59"/>
  <c r="AL297" i="59"/>
  <c r="AM297" i="59"/>
  <c r="AN297" i="59"/>
  <c r="AO297" i="59"/>
  <c r="AQ297" i="59"/>
  <c r="AR297" i="59"/>
  <c r="AS297" i="59"/>
  <c r="AT297" i="59"/>
  <c r="AV297" i="59"/>
  <c r="AX297" i="59"/>
  <c r="AZ297" i="59"/>
  <c r="A298" i="59"/>
  <c r="B298" i="59"/>
  <c r="D298" i="59"/>
  <c r="E298" i="59"/>
  <c r="F298" i="59"/>
  <c r="G298" i="59"/>
  <c r="H298" i="59"/>
  <c r="I298" i="59"/>
  <c r="J298" i="59"/>
  <c r="K298" i="59"/>
  <c r="M298" i="59"/>
  <c r="N298" i="59"/>
  <c r="Q298" i="59"/>
  <c r="R298" i="59"/>
  <c r="T298" i="59"/>
  <c r="U298" i="59"/>
  <c r="V298" i="59"/>
  <c r="W298" i="59"/>
  <c r="X298" i="59"/>
  <c r="Y298" i="59"/>
  <c r="Z298" i="59"/>
  <c r="AB298" i="59"/>
  <c r="AC298" i="59"/>
  <c r="AD298" i="59"/>
  <c r="AE298" i="59"/>
  <c r="AF298" i="59"/>
  <c r="AG298" i="59"/>
  <c r="AH298" i="59"/>
  <c r="AI298" i="59"/>
  <c r="AJ298" i="59"/>
  <c r="AL298" i="59"/>
  <c r="AM298" i="59"/>
  <c r="AN298" i="59"/>
  <c r="AO298" i="59"/>
  <c r="AQ298" i="59"/>
  <c r="AR298" i="59"/>
  <c r="AS298" i="59"/>
  <c r="AT298" i="59"/>
  <c r="AV298" i="59"/>
  <c r="AX298" i="59"/>
  <c r="AZ298" i="59"/>
  <c r="A299" i="59"/>
  <c r="B299" i="59"/>
  <c r="D299" i="59"/>
  <c r="E299" i="59"/>
  <c r="F299" i="59"/>
  <c r="G299" i="59"/>
  <c r="H299" i="59"/>
  <c r="I299" i="59"/>
  <c r="J299" i="59"/>
  <c r="K299" i="59"/>
  <c r="M299" i="59"/>
  <c r="N299" i="59"/>
  <c r="Q299" i="59"/>
  <c r="R299" i="59"/>
  <c r="T299" i="59"/>
  <c r="U299" i="59"/>
  <c r="V299" i="59"/>
  <c r="W299" i="59"/>
  <c r="X299" i="59"/>
  <c r="Y299" i="59"/>
  <c r="Z299" i="59"/>
  <c r="AB299" i="59"/>
  <c r="AC299" i="59"/>
  <c r="AD299" i="59"/>
  <c r="AE299" i="59"/>
  <c r="AF299" i="59"/>
  <c r="AG299" i="59"/>
  <c r="AH299" i="59"/>
  <c r="AI299" i="59"/>
  <c r="AJ299" i="59"/>
  <c r="AL299" i="59"/>
  <c r="AM299" i="59"/>
  <c r="AN299" i="59"/>
  <c r="AO299" i="59"/>
  <c r="AQ299" i="59"/>
  <c r="AR299" i="59"/>
  <c r="AS299" i="59"/>
  <c r="AT299" i="59"/>
  <c r="AV299" i="59"/>
  <c r="AX299" i="59"/>
  <c r="AZ299" i="59"/>
  <c r="A300" i="59"/>
  <c r="B300" i="59"/>
  <c r="D300" i="59"/>
  <c r="E300" i="59"/>
  <c r="F300" i="59"/>
  <c r="G300" i="59"/>
  <c r="H300" i="59"/>
  <c r="I300" i="59"/>
  <c r="J300" i="59"/>
  <c r="K300" i="59"/>
  <c r="M300" i="59"/>
  <c r="N300" i="59"/>
  <c r="Q300" i="59"/>
  <c r="R300" i="59"/>
  <c r="T300" i="59"/>
  <c r="U300" i="59"/>
  <c r="V300" i="59"/>
  <c r="W300" i="59"/>
  <c r="X300" i="59"/>
  <c r="Y300" i="59"/>
  <c r="Z300" i="59"/>
  <c r="AB300" i="59"/>
  <c r="AC300" i="59"/>
  <c r="AD300" i="59"/>
  <c r="AE300" i="59"/>
  <c r="AF300" i="59"/>
  <c r="AG300" i="59"/>
  <c r="AH300" i="59"/>
  <c r="AI300" i="59"/>
  <c r="AJ300" i="59"/>
  <c r="AL300" i="59"/>
  <c r="AM300" i="59"/>
  <c r="AN300" i="59"/>
  <c r="AO300" i="59"/>
  <c r="AQ300" i="59"/>
  <c r="AR300" i="59"/>
  <c r="AS300" i="59"/>
  <c r="AT300" i="59"/>
  <c r="AV300" i="59"/>
  <c r="AX300" i="59"/>
  <c r="AZ300" i="59"/>
  <c r="A301" i="59"/>
  <c r="B301" i="59"/>
  <c r="D301" i="59"/>
  <c r="E301" i="59"/>
  <c r="F301" i="59"/>
  <c r="G301" i="59"/>
  <c r="H301" i="59"/>
  <c r="I301" i="59"/>
  <c r="J301" i="59"/>
  <c r="K301" i="59"/>
  <c r="M301" i="59"/>
  <c r="N301" i="59"/>
  <c r="Q301" i="59"/>
  <c r="R301" i="59"/>
  <c r="T301" i="59"/>
  <c r="U301" i="59"/>
  <c r="V301" i="59"/>
  <c r="W301" i="59"/>
  <c r="X301" i="59"/>
  <c r="Y301" i="59"/>
  <c r="Z301" i="59"/>
  <c r="AB301" i="59"/>
  <c r="AC301" i="59"/>
  <c r="AD301" i="59"/>
  <c r="AE301" i="59"/>
  <c r="AF301" i="59"/>
  <c r="AG301" i="59"/>
  <c r="AH301" i="59"/>
  <c r="AI301" i="59"/>
  <c r="AJ301" i="59"/>
  <c r="AL301" i="59"/>
  <c r="AM301" i="59"/>
  <c r="AN301" i="59"/>
  <c r="AO301" i="59"/>
  <c r="AQ301" i="59"/>
  <c r="AR301" i="59"/>
  <c r="AS301" i="59"/>
  <c r="AT301" i="59"/>
  <c r="AV301" i="59"/>
  <c r="AX301" i="59"/>
  <c r="AZ301" i="59"/>
  <c r="A302" i="59"/>
  <c r="B302" i="59"/>
  <c r="D302" i="59"/>
  <c r="E302" i="59"/>
  <c r="F302" i="59"/>
  <c r="G302" i="59"/>
  <c r="H302" i="59"/>
  <c r="I302" i="59"/>
  <c r="J302" i="59"/>
  <c r="K302" i="59"/>
  <c r="M302" i="59"/>
  <c r="N302" i="59"/>
  <c r="Q302" i="59"/>
  <c r="R302" i="59"/>
  <c r="T302" i="59"/>
  <c r="U302" i="59"/>
  <c r="V302" i="59"/>
  <c r="W302" i="59"/>
  <c r="X302" i="59"/>
  <c r="Y302" i="59"/>
  <c r="Z302" i="59"/>
  <c r="AB302" i="59"/>
  <c r="AC302" i="59"/>
  <c r="AD302" i="59"/>
  <c r="AE302" i="59"/>
  <c r="AF302" i="59"/>
  <c r="AG302" i="59"/>
  <c r="AH302" i="59"/>
  <c r="AI302" i="59"/>
  <c r="AJ302" i="59"/>
  <c r="AL302" i="59"/>
  <c r="AM302" i="59"/>
  <c r="AN302" i="59"/>
  <c r="AO302" i="59"/>
  <c r="AQ302" i="59"/>
  <c r="AR302" i="59"/>
  <c r="AS302" i="59"/>
  <c r="AT302" i="59"/>
  <c r="AV302" i="59"/>
  <c r="AX302" i="59"/>
  <c r="AZ302" i="59"/>
  <c r="A303" i="59"/>
  <c r="B303" i="59"/>
  <c r="D303" i="59"/>
  <c r="E303" i="59"/>
  <c r="F303" i="59"/>
  <c r="G303" i="59"/>
  <c r="H303" i="59"/>
  <c r="I303" i="59"/>
  <c r="J303" i="59"/>
  <c r="K303" i="59"/>
  <c r="M303" i="59"/>
  <c r="N303" i="59"/>
  <c r="Q303" i="59"/>
  <c r="R303" i="59"/>
  <c r="T303" i="59"/>
  <c r="U303" i="59"/>
  <c r="V303" i="59"/>
  <c r="W303" i="59"/>
  <c r="X303" i="59"/>
  <c r="Y303" i="59"/>
  <c r="Z303" i="59"/>
  <c r="AB303" i="59"/>
  <c r="AC303" i="59"/>
  <c r="AD303" i="59"/>
  <c r="AE303" i="59"/>
  <c r="AF303" i="59"/>
  <c r="AG303" i="59"/>
  <c r="AH303" i="59"/>
  <c r="AI303" i="59"/>
  <c r="AJ303" i="59"/>
  <c r="AL303" i="59"/>
  <c r="AM303" i="59"/>
  <c r="AN303" i="59"/>
  <c r="AO303" i="59"/>
  <c r="AQ303" i="59"/>
  <c r="AR303" i="59"/>
  <c r="AS303" i="59"/>
  <c r="AT303" i="59"/>
  <c r="AV303" i="59"/>
  <c r="AX303" i="59"/>
  <c r="AZ303" i="59"/>
  <c r="A304" i="59"/>
  <c r="B304" i="59"/>
  <c r="D304" i="59"/>
  <c r="E304" i="59"/>
  <c r="F304" i="59"/>
  <c r="G304" i="59"/>
  <c r="H304" i="59"/>
  <c r="I304" i="59"/>
  <c r="J304" i="59"/>
  <c r="K304" i="59"/>
  <c r="M304" i="59"/>
  <c r="N304" i="59"/>
  <c r="Q304" i="59"/>
  <c r="R304" i="59"/>
  <c r="T304" i="59"/>
  <c r="U304" i="59"/>
  <c r="V304" i="59"/>
  <c r="W304" i="59"/>
  <c r="X304" i="59"/>
  <c r="Y304" i="59"/>
  <c r="Z304" i="59"/>
  <c r="AB304" i="59"/>
  <c r="AC304" i="59"/>
  <c r="AD304" i="59"/>
  <c r="AE304" i="59"/>
  <c r="AF304" i="59"/>
  <c r="AG304" i="59"/>
  <c r="AH304" i="59"/>
  <c r="AI304" i="59"/>
  <c r="AJ304" i="59"/>
  <c r="AL304" i="59"/>
  <c r="AM304" i="59"/>
  <c r="AN304" i="59"/>
  <c r="AO304" i="59"/>
  <c r="AQ304" i="59"/>
  <c r="AR304" i="59"/>
  <c r="AS304" i="59"/>
  <c r="AT304" i="59"/>
  <c r="AV304" i="59"/>
  <c r="AX304" i="59"/>
  <c r="AZ304" i="59"/>
  <c r="A305" i="59"/>
  <c r="B305" i="59"/>
  <c r="D305" i="59"/>
  <c r="E305" i="59"/>
  <c r="F305" i="59"/>
  <c r="G305" i="59"/>
  <c r="H305" i="59"/>
  <c r="I305" i="59"/>
  <c r="J305" i="59"/>
  <c r="K305" i="59"/>
  <c r="M305" i="59"/>
  <c r="N305" i="59"/>
  <c r="Q305" i="59"/>
  <c r="R305" i="59"/>
  <c r="T305" i="59"/>
  <c r="U305" i="59"/>
  <c r="V305" i="59"/>
  <c r="W305" i="59"/>
  <c r="X305" i="59"/>
  <c r="Y305" i="59"/>
  <c r="Z305" i="59"/>
  <c r="AB305" i="59"/>
  <c r="AC305" i="59"/>
  <c r="AD305" i="59"/>
  <c r="AE305" i="59"/>
  <c r="AF305" i="59"/>
  <c r="AG305" i="59"/>
  <c r="AH305" i="59"/>
  <c r="AI305" i="59"/>
  <c r="AJ305" i="59"/>
  <c r="AL305" i="59"/>
  <c r="AM305" i="59"/>
  <c r="AN305" i="59"/>
  <c r="AO305" i="59"/>
  <c r="AQ305" i="59"/>
  <c r="AR305" i="59"/>
  <c r="AS305" i="59"/>
  <c r="AT305" i="59"/>
  <c r="AV305" i="59"/>
  <c r="AX305" i="59"/>
  <c r="AZ305" i="59"/>
  <c r="A306" i="59"/>
  <c r="B306" i="59"/>
  <c r="D306" i="59"/>
  <c r="E306" i="59"/>
  <c r="F306" i="59"/>
  <c r="G306" i="59"/>
  <c r="H306" i="59"/>
  <c r="I306" i="59"/>
  <c r="J306" i="59"/>
  <c r="K306" i="59"/>
  <c r="M306" i="59"/>
  <c r="N306" i="59"/>
  <c r="Q306" i="59"/>
  <c r="R306" i="59"/>
  <c r="T306" i="59"/>
  <c r="U306" i="59"/>
  <c r="V306" i="59"/>
  <c r="W306" i="59"/>
  <c r="X306" i="59"/>
  <c r="Y306" i="59"/>
  <c r="Z306" i="59"/>
  <c r="AB306" i="59"/>
  <c r="AC306" i="59"/>
  <c r="AD306" i="59"/>
  <c r="AE306" i="59"/>
  <c r="AF306" i="59"/>
  <c r="AG306" i="59"/>
  <c r="AH306" i="59"/>
  <c r="AI306" i="59"/>
  <c r="AJ306" i="59"/>
  <c r="AL306" i="59"/>
  <c r="AM306" i="59"/>
  <c r="AN306" i="59"/>
  <c r="AO306" i="59"/>
  <c r="AQ306" i="59"/>
  <c r="AR306" i="59"/>
  <c r="AS306" i="59"/>
  <c r="AT306" i="59"/>
  <c r="AV306" i="59"/>
  <c r="AX306" i="59"/>
  <c r="AZ306" i="59"/>
  <c r="A307" i="59"/>
  <c r="B307" i="59"/>
  <c r="D307" i="59"/>
  <c r="E307" i="59"/>
  <c r="F307" i="59"/>
  <c r="G307" i="59"/>
  <c r="H307" i="59"/>
  <c r="I307" i="59"/>
  <c r="J307" i="59"/>
  <c r="K307" i="59"/>
  <c r="M307" i="59"/>
  <c r="N307" i="59"/>
  <c r="Q307" i="59"/>
  <c r="R307" i="59"/>
  <c r="T307" i="59"/>
  <c r="U307" i="59"/>
  <c r="V307" i="59"/>
  <c r="W307" i="59"/>
  <c r="X307" i="59"/>
  <c r="Y307" i="59"/>
  <c r="Z307" i="59"/>
  <c r="AB307" i="59"/>
  <c r="AC307" i="59"/>
  <c r="AD307" i="59"/>
  <c r="AE307" i="59"/>
  <c r="AF307" i="59"/>
  <c r="AG307" i="59"/>
  <c r="AH307" i="59"/>
  <c r="AI307" i="59"/>
  <c r="AJ307" i="59"/>
  <c r="AL307" i="59"/>
  <c r="AM307" i="59"/>
  <c r="AN307" i="59"/>
  <c r="AO307" i="59"/>
  <c r="AQ307" i="59"/>
  <c r="AR307" i="59"/>
  <c r="AS307" i="59"/>
  <c r="AT307" i="59"/>
  <c r="AV307" i="59"/>
  <c r="AX307" i="59"/>
  <c r="AZ307" i="59"/>
  <c r="A308" i="59"/>
  <c r="B308" i="59"/>
  <c r="D308" i="59"/>
  <c r="E308" i="59"/>
  <c r="F308" i="59"/>
  <c r="G308" i="59"/>
  <c r="H308" i="59"/>
  <c r="I308" i="59"/>
  <c r="J308" i="59"/>
  <c r="K308" i="59"/>
  <c r="M308" i="59"/>
  <c r="N308" i="59"/>
  <c r="Q308" i="59"/>
  <c r="R308" i="59"/>
  <c r="T308" i="59"/>
  <c r="U308" i="59"/>
  <c r="V308" i="59"/>
  <c r="W308" i="59"/>
  <c r="X308" i="59"/>
  <c r="Y308" i="59"/>
  <c r="Z308" i="59"/>
  <c r="AB308" i="59"/>
  <c r="AC308" i="59"/>
  <c r="AD308" i="59"/>
  <c r="AE308" i="59"/>
  <c r="AF308" i="59"/>
  <c r="AG308" i="59"/>
  <c r="AH308" i="59"/>
  <c r="AI308" i="59"/>
  <c r="AJ308" i="59"/>
  <c r="AL308" i="59"/>
  <c r="AM308" i="59"/>
  <c r="AN308" i="59"/>
  <c r="AO308" i="59"/>
  <c r="AQ308" i="59"/>
  <c r="AR308" i="59"/>
  <c r="AS308" i="59"/>
  <c r="AT308" i="59"/>
  <c r="AV308" i="59"/>
  <c r="AX308" i="59"/>
  <c r="AZ308" i="59"/>
  <c r="A309" i="59"/>
  <c r="B309" i="59"/>
  <c r="D309" i="59"/>
  <c r="E309" i="59"/>
  <c r="F309" i="59"/>
  <c r="G309" i="59"/>
  <c r="H309" i="59"/>
  <c r="I309" i="59"/>
  <c r="J309" i="59"/>
  <c r="K309" i="59"/>
  <c r="M309" i="59"/>
  <c r="N309" i="59"/>
  <c r="Q309" i="59"/>
  <c r="R309" i="59"/>
  <c r="T309" i="59"/>
  <c r="U309" i="59"/>
  <c r="V309" i="59"/>
  <c r="W309" i="59"/>
  <c r="X309" i="59"/>
  <c r="Y309" i="59"/>
  <c r="Z309" i="59"/>
  <c r="AB309" i="59"/>
  <c r="AC309" i="59"/>
  <c r="AD309" i="59"/>
  <c r="AE309" i="59"/>
  <c r="AF309" i="59"/>
  <c r="AG309" i="59"/>
  <c r="AH309" i="59"/>
  <c r="AI309" i="59"/>
  <c r="AJ309" i="59"/>
  <c r="AL309" i="59"/>
  <c r="AM309" i="59"/>
  <c r="AN309" i="59"/>
  <c r="AO309" i="59"/>
  <c r="AQ309" i="59"/>
  <c r="AR309" i="59"/>
  <c r="AS309" i="59"/>
  <c r="AT309" i="59"/>
  <c r="AV309" i="59"/>
  <c r="AX309" i="59"/>
  <c r="AZ309" i="59"/>
  <c r="A310" i="59"/>
  <c r="B310" i="59"/>
  <c r="D310" i="59"/>
  <c r="E310" i="59"/>
  <c r="F310" i="59"/>
  <c r="G310" i="59"/>
  <c r="H310" i="59"/>
  <c r="I310" i="59"/>
  <c r="J310" i="59"/>
  <c r="K310" i="59"/>
  <c r="M310" i="59"/>
  <c r="N310" i="59"/>
  <c r="Q310" i="59"/>
  <c r="R310" i="59"/>
  <c r="T310" i="59"/>
  <c r="U310" i="59"/>
  <c r="V310" i="59"/>
  <c r="W310" i="59"/>
  <c r="X310" i="59"/>
  <c r="Y310" i="59"/>
  <c r="Z310" i="59"/>
  <c r="AB310" i="59"/>
  <c r="AC310" i="59"/>
  <c r="AD310" i="59"/>
  <c r="AE310" i="59"/>
  <c r="AF310" i="59"/>
  <c r="AG310" i="59"/>
  <c r="AH310" i="59"/>
  <c r="AI310" i="59"/>
  <c r="AJ310" i="59"/>
  <c r="AL310" i="59"/>
  <c r="AM310" i="59"/>
  <c r="AN310" i="59"/>
  <c r="AO310" i="59"/>
  <c r="AQ310" i="59"/>
  <c r="AR310" i="59"/>
  <c r="AS310" i="59"/>
  <c r="AT310" i="59"/>
  <c r="AV310" i="59"/>
  <c r="AX310" i="59"/>
  <c r="AZ310" i="59"/>
  <c r="A311" i="59"/>
  <c r="B311" i="59"/>
  <c r="D311" i="59"/>
  <c r="E311" i="59"/>
  <c r="F311" i="59"/>
  <c r="G311" i="59"/>
  <c r="H311" i="59"/>
  <c r="I311" i="59"/>
  <c r="J311" i="59"/>
  <c r="K311" i="59"/>
  <c r="M311" i="59"/>
  <c r="N311" i="59"/>
  <c r="Q311" i="59"/>
  <c r="R311" i="59"/>
  <c r="T311" i="59"/>
  <c r="U311" i="59"/>
  <c r="V311" i="59"/>
  <c r="W311" i="59"/>
  <c r="X311" i="59"/>
  <c r="Y311" i="59"/>
  <c r="Z311" i="59"/>
  <c r="AB311" i="59"/>
  <c r="AC311" i="59"/>
  <c r="AD311" i="59"/>
  <c r="AE311" i="59"/>
  <c r="AF311" i="59"/>
  <c r="AG311" i="59"/>
  <c r="AH311" i="59"/>
  <c r="AI311" i="59"/>
  <c r="AJ311" i="59"/>
  <c r="AL311" i="59"/>
  <c r="AM311" i="59"/>
  <c r="AN311" i="59"/>
  <c r="AO311" i="59"/>
  <c r="AQ311" i="59"/>
  <c r="AR311" i="59"/>
  <c r="AS311" i="59"/>
  <c r="AT311" i="59"/>
  <c r="AV311" i="59"/>
  <c r="AX311" i="59"/>
  <c r="AZ311" i="59"/>
  <c r="A312" i="59"/>
  <c r="B312" i="59"/>
  <c r="D312" i="59"/>
  <c r="E312" i="59"/>
  <c r="F312" i="59"/>
  <c r="G312" i="59"/>
  <c r="H312" i="59"/>
  <c r="I312" i="59"/>
  <c r="J312" i="59"/>
  <c r="K312" i="59"/>
  <c r="M312" i="59"/>
  <c r="N312" i="59"/>
  <c r="Q312" i="59"/>
  <c r="R312" i="59"/>
  <c r="T312" i="59"/>
  <c r="U312" i="59"/>
  <c r="V312" i="59"/>
  <c r="W312" i="59"/>
  <c r="X312" i="59"/>
  <c r="Y312" i="59"/>
  <c r="Z312" i="59"/>
  <c r="AB312" i="59"/>
  <c r="AC312" i="59"/>
  <c r="AD312" i="59"/>
  <c r="AE312" i="59"/>
  <c r="AF312" i="59"/>
  <c r="AG312" i="59"/>
  <c r="AH312" i="59"/>
  <c r="AI312" i="59"/>
  <c r="AJ312" i="59"/>
  <c r="AL312" i="59"/>
  <c r="AM312" i="59"/>
  <c r="AN312" i="59"/>
  <c r="AO312" i="59"/>
  <c r="AQ312" i="59"/>
  <c r="AR312" i="59"/>
  <c r="AS312" i="59"/>
  <c r="AT312" i="59"/>
  <c r="AV312" i="59"/>
  <c r="AX312" i="59"/>
  <c r="AZ312" i="59"/>
  <c r="A313" i="59"/>
  <c r="B313" i="59"/>
  <c r="D313" i="59"/>
  <c r="E313" i="59"/>
  <c r="F313" i="59"/>
  <c r="G313" i="59"/>
  <c r="H313" i="59"/>
  <c r="I313" i="59"/>
  <c r="J313" i="59"/>
  <c r="K313" i="59"/>
  <c r="M313" i="59"/>
  <c r="N313" i="59"/>
  <c r="Q313" i="59"/>
  <c r="R313" i="59"/>
  <c r="T313" i="59"/>
  <c r="U313" i="59"/>
  <c r="V313" i="59"/>
  <c r="W313" i="59"/>
  <c r="X313" i="59"/>
  <c r="Y313" i="59"/>
  <c r="Z313" i="59"/>
  <c r="AB313" i="59"/>
  <c r="AC313" i="59"/>
  <c r="AD313" i="59"/>
  <c r="AE313" i="59"/>
  <c r="AF313" i="59"/>
  <c r="AG313" i="59"/>
  <c r="AH313" i="59"/>
  <c r="AI313" i="59"/>
  <c r="AJ313" i="59"/>
  <c r="AL313" i="59"/>
  <c r="AM313" i="59"/>
  <c r="AN313" i="59"/>
  <c r="AO313" i="59"/>
  <c r="AQ313" i="59"/>
  <c r="AR313" i="59"/>
  <c r="AS313" i="59"/>
  <c r="AT313" i="59"/>
  <c r="AV313" i="59"/>
  <c r="AX313" i="59"/>
  <c r="AZ313" i="59"/>
  <c r="A314" i="59"/>
  <c r="B314" i="59"/>
  <c r="D314" i="59"/>
  <c r="E314" i="59"/>
  <c r="F314" i="59"/>
  <c r="G314" i="59"/>
  <c r="H314" i="59"/>
  <c r="I314" i="59"/>
  <c r="J314" i="59"/>
  <c r="K314" i="59"/>
  <c r="M314" i="59"/>
  <c r="N314" i="59"/>
  <c r="Q314" i="59"/>
  <c r="R314" i="59"/>
  <c r="T314" i="59"/>
  <c r="U314" i="59"/>
  <c r="V314" i="59"/>
  <c r="W314" i="59"/>
  <c r="X314" i="59"/>
  <c r="Y314" i="59"/>
  <c r="Z314" i="59"/>
  <c r="AB314" i="59"/>
  <c r="AC314" i="59"/>
  <c r="AD314" i="59"/>
  <c r="AE314" i="59"/>
  <c r="AF314" i="59"/>
  <c r="AG314" i="59"/>
  <c r="AH314" i="59"/>
  <c r="AI314" i="59"/>
  <c r="AJ314" i="59"/>
  <c r="AL314" i="59"/>
  <c r="AM314" i="59"/>
  <c r="AN314" i="59"/>
  <c r="AO314" i="59"/>
  <c r="AQ314" i="59"/>
  <c r="AR314" i="59"/>
  <c r="AS314" i="59"/>
  <c r="AT314" i="59"/>
  <c r="AV314" i="59"/>
  <c r="AX314" i="59"/>
  <c r="AZ314" i="59"/>
  <c r="A315" i="59"/>
  <c r="B315" i="59"/>
  <c r="D315" i="59"/>
  <c r="E315" i="59"/>
  <c r="F315" i="59"/>
  <c r="G315" i="59"/>
  <c r="H315" i="59"/>
  <c r="I315" i="59"/>
  <c r="J315" i="59"/>
  <c r="K315" i="59"/>
  <c r="M315" i="59"/>
  <c r="N315" i="59"/>
  <c r="Q315" i="59"/>
  <c r="R315" i="59"/>
  <c r="T315" i="59"/>
  <c r="U315" i="59"/>
  <c r="V315" i="59"/>
  <c r="W315" i="59"/>
  <c r="X315" i="59"/>
  <c r="Y315" i="59"/>
  <c r="Z315" i="59"/>
  <c r="AB315" i="59"/>
  <c r="AC315" i="59"/>
  <c r="AD315" i="59"/>
  <c r="AE315" i="59"/>
  <c r="AF315" i="59"/>
  <c r="AG315" i="59"/>
  <c r="AH315" i="59"/>
  <c r="AI315" i="59"/>
  <c r="AJ315" i="59"/>
  <c r="AL315" i="59"/>
  <c r="AM315" i="59"/>
  <c r="AN315" i="59"/>
  <c r="AO315" i="59"/>
  <c r="AQ315" i="59"/>
  <c r="AR315" i="59"/>
  <c r="AS315" i="59"/>
  <c r="AT315" i="59"/>
  <c r="AV315" i="59"/>
  <c r="AX315" i="59"/>
  <c r="AZ315" i="59"/>
  <c r="A316" i="59"/>
  <c r="B316" i="59"/>
  <c r="D316" i="59"/>
  <c r="E316" i="59"/>
  <c r="F316" i="59"/>
  <c r="G316" i="59"/>
  <c r="H316" i="59"/>
  <c r="I316" i="59"/>
  <c r="J316" i="59"/>
  <c r="K316" i="59"/>
  <c r="M316" i="59"/>
  <c r="N316" i="59"/>
  <c r="Q316" i="59"/>
  <c r="R316" i="59"/>
  <c r="T316" i="59"/>
  <c r="U316" i="59"/>
  <c r="V316" i="59"/>
  <c r="W316" i="59"/>
  <c r="X316" i="59"/>
  <c r="Y316" i="59"/>
  <c r="Z316" i="59"/>
  <c r="AB316" i="59"/>
  <c r="AC316" i="59"/>
  <c r="AD316" i="59"/>
  <c r="AE316" i="59"/>
  <c r="AF316" i="59"/>
  <c r="AG316" i="59"/>
  <c r="AH316" i="59"/>
  <c r="AI316" i="59"/>
  <c r="AJ316" i="59"/>
  <c r="AL316" i="59"/>
  <c r="AM316" i="59"/>
  <c r="AN316" i="59"/>
  <c r="AO316" i="59"/>
  <c r="AQ316" i="59"/>
  <c r="AR316" i="59"/>
  <c r="AS316" i="59"/>
  <c r="AT316" i="59"/>
  <c r="AV316" i="59"/>
  <c r="AX316" i="59"/>
  <c r="AZ316" i="59"/>
  <c r="A317" i="59"/>
  <c r="B317" i="59"/>
  <c r="D317" i="59"/>
  <c r="E317" i="59"/>
  <c r="F317" i="59"/>
  <c r="G317" i="59"/>
  <c r="H317" i="59"/>
  <c r="I317" i="59"/>
  <c r="J317" i="59"/>
  <c r="K317" i="59"/>
  <c r="M317" i="59"/>
  <c r="N317" i="59"/>
  <c r="Q317" i="59"/>
  <c r="R317" i="59"/>
  <c r="T317" i="59"/>
  <c r="U317" i="59"/>
  <c r="V317" i="59"/>
  <c r="W317" i="59"/>
  <c r="X317" i="59"/>
  <c r="Y317" i="59"/>
  <c r="Z317" i="59"/>
  <c r="AB317" i="59"/>
  <c r="AC317" i="59"/>
  <c r="AD317" i="59"/>
  <c r="AE317" i="59"/>
  <c r="AF317" i="59"/>
  <c r="AG317" i="59"/>
  <c r="AH317" i="59"/>
  <c r="AI317" i="59"/>
  <c r="AJ317" i="59"/>
  <c r="AL317" i="59"/>
  <c r="AM317" i="59"/>
  <c r="AN317" i="59"/>
  <c r="AO317" i="59"/>
  <c r="AQ317" i="59"/>
  <c r="AR317" i="59"/>
  <c r="AS317" i="59"/>
  <c r="AT317" i="59"/>
  <c r="AV317" i="59"/>
  <c r="AX317" i="59"/>
  <c r="AZ317" i="59"/>
  <c r="A318" i="59"/>
  <c r="B318" i="59"/>
  <c r="D318" i="59"/>
  <c r="E318" i="59"/>
  <c r="F318" i="59"/>
  <c r="G318" i="59"/>
  <c r="H318" i="59"/>
  <c r="I318" i="59"/>
  <c r="J318" i="59"/>
  <c r="K318" i="59"/>
  <c r="M318" i="59"/>
  <c r="N318" i="59"/>
  <c r="Q318" i="59"/>
  <c r="R318" i="59"/>
  <c r="T318" i="59"/>
  <c r="U318" i="59"/>
  <c r="V318" i="59"/>
  <c r="W318" i="59"/>
  <c r="X318" i="59"/>
  <c r="Y318" i="59"/>
  <c r="Z318" i="59"/>
  <c r="AB318" i="59"/>
  <c r="AC318" i="59"/>
  <c r="AD318" i="59"/>
  <c r="AE318" i="59"/>
  <c r="AF318" i="59"/>
  <c r="AG318" i="59"/>
  <c r="AH318" i="59"/>
  <c r="AI318" i="59"/>
  <c r="AJ318" i="59"/>
  <c r="AL318" i="59"/>
  <c r="AM318" i="59"/>
  <c r="AN318" i="59"/>
  <c r="AO318" i="59"/>
  <c r="AQ318" i="59"/>
  <c r="AR318" i="59"/>
  <c r="AS318" i="59"/>
  <c r="AT318" i="59"/>
  <c r="AV318" i="59"/>
  <c r="AX318" i="59"/>
  <c r="AZ318" i="59"/>
  <c r="A319" i="59"/>
  <c r="B319" i="59"/>
  <c r="D319" i="59"/>
  <c r="E319" i="59"/>
  <c r="F319" i="59"/>
  <c r="G319" i="59"/>
  <c r="H319" i="59"/>
  <c r="I319" i="59"/>
  <c r="J319" i="59"/>
  <c r="K319" i="59"/>
  <c r="M319" i="59"/>
  <c r="N319" i="59"/>
  <c r="Q319" i="59"/>
  <c r="R319" i="59"/>
  <c r="T319" i="59"/>
  <c r="U319" i="59"/>
  <c r="V319" i="59"/>
  <c r="W319" i="59"/>
  <c r="X319" i="59"/>
  <c r="Y319" i="59"/>
  <c r="Z319" i="59"/>
  <c r="AB319" i="59"/>
  <c r="AC319" i="59"/>
  <c r="AD319" i="59"/>
  <c r="AE319" i="59"/>
  <c r="AF319" i="59"/>
  <c r="AG319" i="59"/>
  <c r="AH319" i="59"/>
  <c r="AI319" i="59"/>
  <c r="AJ319" i="59"/>
  <c r="AL319" i="59"/>
  <c r="AM319" i="59"/>
  <c r="AN319" i="59"/>
  <c r="AO319" i="59"/>
  <c r="AQ319" i="59"/>
  <c r="AR319" i="59"/>
  <c r="AS319" i="59"/>
  <c r="AT319" i="59"/>
  <c r="AV319" i="59"/>
  <c r="AX319" i="59"/>
  <c r="AZ319" i="59"/>
  <c r="A320" i="59"/>
  <c r="B320" i="59"/>
  <c r="D320" i="59"/>
  <c r="E320" i="59"/>
  <c r="F320" i="59"/>
  <c r="G320" i="59"/>
  <c r="H320" i="59"/>
  <c r="I320" i="59"/>
  <c r="J320" i="59"/>
  <c r="K320" i="59"/>
  <c r="M320" i="59"/>
  <c r="N320" i="59"/>
  <c r="Q320" i="59"/>
  <c r="R320" i="59"/>
  <c r="T320" i="59"/>
  <c r="U320" i="59"/>
  <c r="V320" i="59"/>
  <c r="W320" i="59"/>
  <c r="X320" i="59"/>
  <c r="Y320" i="59"/>
  <c r="Z320" i="59"/>
  <c r="AB320" i="59"/>
  <c r="AC320" i="59"/>
  <c r="AD320" i="59"/>
  <c r="AE320" i="59"/>
  <c r="AF320" i="59"/>
  <c r="AG320" i="59"/>
  <c r="AH320" i="59"/>
  <c r="AI320" i="59"/>
  <c r="AJ320" i="59"/>
  <c r="AL320" i="59"/>
  <c r="AM320" i="59"/>
  <c r="AN320" i="59"/>
  <c r="AO320" i="59"/>
  <c r="AQ320" i="59"/>
  <c r="AR320" i="59"/>
  <c r="AS320" i="59"/>
  <c r="AT320" i="59"/>
  <c r="AV320" i="59"/>
  <c r="AX320" i="59"/>
  <c r="AZ320" i="59"/>
  <c r="A321" i="59"/>
  <c r="B321" i="59"/>
  <c r="D321" i="59"/>
  <c r="E321" i="59"/>
  <c r="F321" i="59"/>
  <c r="G321" i="59"/>
  <c r="H321" i="59"/>
  <c r="I321" i="59"/>
  <c r="J321" i="59"/>
  <c r="K321" i="59"/>
  <c r="M321" i="59"/>
  <c r="N321" i="59"/>
  <c r="Q321" i="59"/>
  <c r="R321" i="59"/>
  <c r="T321" i="59"/>
  <c r="U321" i="59"/>
  <c r="V321" i="59"/>
  <c r="W321" i="59"/>
  <c r="X321" i="59"/>
  <c r="Y321" i="59"/>
  <c r="Z321" i="59"/>
  <c r="AB321" i="59"/>
  <c r="AC321" i="59"/>
  <c r="AD321" i="59"/>
  <c r="AE321" i="59"/>
  <c r="AF321" i="59"/>
  <c r="AG321" i="59"/>
  <c r="AH321" i="59"/>
  <c r="AI321" i="59"/>
  <c r="AJ321" i="59"/>
  <c r="AL321" i="59"/>
  <c r="AM321" i="59"/>
  <c r="AN321" i="59"/>
  <c r="AO321" i="59"/>
  <c r="AQ321" i="59"/>
  <c r="AR321" i="59"/>
  <c r="AS321" i="59"/>
  <c r="AT321" i="59"/>
  <c r="AV321" i="59"/>
  <c r="AX321" i="59"/>
  <c r="AZ321" i="59"/>
  <c r="A322" i="59"/>
  <c r="B322" i="59"/>
  <c r="D322" i="59"/>
  <c r="E322" i="59"/>
  <c r="F322" i="59"/>
  <c r="G322" i="59"/>
  <c r="H322" i="59"/>
  <c r="I322" i="59"/>
  <c r="J322" i="59"/>
  <c r="K322" i="59"/>
  <c r="M322" i="59"/>
  <c r="N322" i="59"/>
  <c r="Q322" i="59"/>
  <c r="R322" i="59"/>
  <c r="T322" i="59"/>
  <c r="U322" i="59"/>
  <c r="V322" i="59"/>
  <c r="W322" i="59"/>
  <c r="X322" i="59"/>
  <c r="Y322" i="59"/>
  <c r="Z322" i="59"/>
  <c r="AB322" i="59"/>
  <c r="AC322" i="59"/>
  <c r="AD322" i="59"/>
  <c r="AE322" i="59"/>
  <c r="AF322" i="59"/>
  <c r="AG322" i="59"/>
  <c r="AH322" i="59"/>
  <c r="AI322" i="59"/>
  <c r="AJ322" i="59"/>
  <c r="AL322" i="59"/>
  <c r="AM322" i="59"/>
  <c r="AN322" i="59"/>
  <c r="AO322" i="59"/>
  <c r="AQ322" i="59"/>
  <c r="AR322" i="59"/>
  <c r="AS322" i="59"/>
  <c r="AT322" i="59"/>
  <c r="AV322" i="59"/>
  <c r="AX322" i="59"/>
  <c r="AZ322" i="59"/>
  <c r="A323" i="59"/>
  <c r="B323" i="59"/>
  <c r="D323" i="59"/>
  <c r="E323" i="59"/>
  <c r="F323" i="59"/>
  <c r="G323" i="59"/>
  <c r="H323" i="59"/>
  <c r="I323" i="59"/>
  <c r="J323" i="59"/>
  <c r="K323" i="59"/>
  <c r="M323" i="59"/>
  <c r="N323" i="59"/>
  <c r="Q323" i="59"/>
  <c r="R323" i="59"/>
  <c r="T323" i="59"/>
  <c r="U323" i="59"/>
  <c r="V323" i="59"/>
  <c r="W323" i="59"/>
  <c r="X323" i="59"/>
  <c r="Y323" i="59"/>
  <c r="Z323" i="59"/>
  <c r="AB323" i="59"/>
  <c r="AC323" i="59"/>
  <c r="AD323" i="59"/>
  <c r="AE323" i="59"/>
  <c r="AF323" i="59"/>
  <c r="AG323" i="59"/>
  <c r="AH323" i="59"/>
  <c r="AI323" i="59"/>
  <c r="AJ323" i="59"/>
  <c r="AL323" i="59"/>
  <c r="AM323" i="59"/>
  <c r="AN323" i="59"/>
  <c r="AO323" i="59"/>
  <c r="AQ323" i="59"/>
  <c r="AR323" i="59"/>
  <c r="AS323" i="59"/>
  <c r="AT323" i="59"/>
  <c r="AV323" i="59"/>
  <c r="AX323" i="59"/>
  <c r="AZ323" i="59"/>
  <c r="A324" i="59"/>
  <c r="B324" i="59"/>
  <c r="D324" i="59"/>
  <c r="E324" i="59"/>
  <c r="F324" i="59"/>
  <c r="G324" i="59"/>
  <c r="H324" i="59"/>
  <c r="I324" i="59"/>
  <c r="J324" i="59"/>
  <c r="K324" i="59"/>
  <c r="M324" i="59"/>
  <c r="N324" i="59"/>
  <c r="Q324" i="59"/>
  <c r="R324" i="59"/>
  <c r="T324" i="59"/>
  <c r="U324" i="59"/>
  <c r="V324" i="59"/>
  <c r="W324" i="59"/>
  <c r="X324" i="59"/>
  <c r="Y324" i="59"/>
  <c r="Z324" i="59"/>
  <c r="AB324" i="59"/>
  <c r="AC324" i="59"/>
  <c r="AD324" i="59"/>
  <c r="AE324" i="59"/>
  <c r="AF324" i="59"/>
  <c r="AG324" i="59"/>
  <c r="AH324" i="59"/>
  <c r="AI324" i="59"/>
  <c r="AJ324" i="59"/>
  <c r="AL324" i="59"/>
  <c r="AM324" i="59"/>
  <c r="AN324" i="59"/>
  <c r="AO324" i="59"/>
  <c r="AQ324" i="59"/>
  <c r="AR324" i="59"/>
  <c r="AS324" i="59"/>
  <c r="AT324" i="59"/>
  <c r="AV324" i="59"/>
  <c r="AX324" i="59"/>
  <c r="AZ324" i="59"/>
  <c r="A325" i="59"/>
  <c r="B325" i="59"/>
  <c r="D325" i="59"/>
  <c r="E325" i="59"/>
  <c r="F325" i="59"/>
  <c r="G325" i="59"/>
  <c r="H325" i="59"/>
  <c r="I325" i="59"/>
  <c r="J325" i="59"/>
  <c r="K325" i="59"/>
  <c r="M325" i="59"/>
  <c r="N325" i="59"/>
  <c r="Q325" i="59"/>
  <c r="R325" i="59"/>
  <c r="T325" i="59"/>
  <c r="U325" i="59"/>
  <c r="V325" i="59"/>
  <c r="W325" i="59"/>
  <c r="X325" i="59"/>
  <c r="Y325" i="59"/>
  <c r="Z325" i="59"/>
  <c r="AB325" i="59"/>
  <c r="AC325" i="59"/>
  <c r="AD325" i="59"/>
  <c r="AE325" i="59"/>
  <c r="AF325" i="59"/>
  <c r="AG325" i="59"/>
  <c r="AH325" i="59"/>
  <c r="AI325" i="59"/>
  <c r="AJ325" i="59"/>
  <c r="AL325" i="59"/>
  <c r="AM325" i="59"/>
  <c r="AN325" i="59"/>
  <c r="AO325" i="59"/>
  <c r="AQ325" i="59"/>
  <c r="AR325" i="59"/>
  <c r="AS325" i="59"/>
  <c r="AT325" i="59"/>
  <c r="AV325" i="59"/>
  <c r="AX325" i="59"/>
  <c r="AZ325" i="59"/>
  <c r="A326" i="59"/>
  <c r="B326" i="59"/>
  <c r="D326" i="59"/>
  <c r="E326" i="59"/>
  <c r="F326" i="59"/>
  <c r="G326" i="59"/>
  <c r="H326" i="59"/>
  <c r="I326" i="59"/>
  <c r="J326" i="59"/>
  <c r="K326" i="59"/>
  <c r="M326" i="59"/>
  <c r="N326" i="59"/>
  <c r="Q326" i="59"/>
  <c r="R326" i="59"/>
  <c r="T326" i="59"/>
  <c r="U326" i="59"/>
  <c r="V326" i="59"/>
  <c r="W326" i="59"/>
  <c r="X326" i="59"/>
  <c r="Y326" i="59"/>
  <c r="Z326" i="59"/>
  <c r="AB326" i="59"/>
  <c r="AC326" i="59"/>
  <c r="AD326" i="59"/>
  <c r="AE326" i="59"/>
  <c r="AF326" i="59"/>
  <c r="AG326" i="59"/>
  <c r="AH326" i="59"/>
  <c r="AI326" i="59"/>
  <c r="AJ326" i="59"/>
  <c r="AL326" i="59"/>
  <c r="AM326" i="59"/>
  <c r="AN326" i="59"/>
  <c r="AO326" i="59"/>
  <c r="AQ326" i="59"/>
  <c r="AR326" i="59"/>
  <c r="AS326" i="59"/>
  <c r="AT326" i="59"/>
  <c r="AV326" i="59"/>
  <c r="AX326" i="59"/>
  <c r="AZ326" i="59"/>
  <c r="A327" i="59"/>
  <c r="B327" i="59"/>
  <c r="D327" i="59"/>
  <c r="E327" i="59"/>
  <c r="F327" i="59"/>
  <c r="G327" i="59"/>
  <c r="H327" i="59"/>
  <c r="I327" i="59"/>
  <c r="J327" i="59"/>
  <c r="K327" i="59"/>
  <c r="M327" i="59"/>
  <c r="N327" i="59"/>
  <c r="Q327" i="59"/>
  <c r="R327" i="59"/>
  <c r="T327" i="59"/>
  <c r="U327" i="59"/>
  <c r="V327" i="59"/>
  <c r="W327" i="59"/>
  <c r="X327" i="59"/>
  <c r="Y327" i="59"/>
  <c r="Z327" i="59"/>
  <c r="AB327" i="59"/>
  <c r="AC327" i="59"/>
  <c r="AD327" i="59"/>
  <c r="AE327" i="59"/>
  <c r="AF327" i="59"/>
  <c r="AG327" i="59"/>
  <c r="AH327" i="59"/>
  <c r="AI327" i="59"/>
  <c r="AJ327" i="59"/>
  <c r="AL327" i="59"/>
  <c r="AM327" i="59"/>
  <c r="AN327" i="59"/>
  <c r="AO327" i="59"/>
  <c r="AQ327" i="59"/>
  <c r="AR327" i="59"/>
  <c r="AS327" i="59"/>
  <c r="AT327" i="59"/>
  <c r="AV327" i="59"/>
  <c r="AX327" i="59"/>
  <c r="AZ327" i="59"/>
  <c r="A328" i="59"/>
  <c r="B328" i="59"/>
  <c r="D328" i="59"/>
  <c r="E328" i="59"/>
  <c r="F328" i="59"/>
  <c r="G328" i="59"/>
  <c r="H328" i="59"/>
  <c r="I328" i="59"/>
  <c r="J328" i="59"/>
  <c r="K328" i="59"/>
  <c r="M328" i="59"/>
  <c r="N328" i="59"/>
  <c r="Q328" i="59"/>
  <c r="R328" i="59"/>
  <c r="T328" i="59"/>
  <c r="U328" i="59"/>
  <c r="V328" i="59"/>
  <c r="W328" i="59"/>
  <c r="X328" i="59"/>
  <c r="Y328" i="59"/>
  <c r="Z328" i="59"/>
  <c r="AB328" i="59"/>
  <c r="AC328" i="59"/>
  <c r="AD328" i="59"/>
  <c r="AE328" i="59"/>
  <c r="AF328" i="59"/>
  <c r="AG328" i="59"/>
  <c r="AH328" i="59"/>
  <c r="AI328" i="59"/>
  <c r="AJ328" i="59"/>
  <c r="AL328" i="59"/>
  <c r="AM328" i="59"/>
  <c r="AN328" i="59"/>
  <c r="AO328" i="59"/>
  <c r="AQ328" i="59"/>
  <c r="AR328" i="59"/>
  <c r="AS328" i="59"/>
  <c r="AT328" i="59"/>
  <c r="AV328" i="59"/>
  <c r="AX328" i="59"/>
  <c r="AZ328" i="59"/>
  <c r="A329" i="59"/>
  <c r="B329" i="59"/>
  <c r="D329" i="59"/>
  <c r="E329" i="59"/>
  <c r="F329" i="59"/>
  <c r="G329" i="59"/>
  <c r="H329" i="59"/>
  <c r="I329" i="59"/>
  <c r="J329" i="59"/>
  <c r="K329" i="59"/>
  <c r="M329" i="59"/>
  <c r="N329" i="59"/>
  <c r="Q329" i="59"/>
  <c r="R329" i="59"/>
  <c r="T329" i="59"/>
  <c r="U329" i="59"/>
  <c r="V329" i="59"/>
  <c r="W329" i="59"/>
  <c r="X329" i="59"/>
  <c r="Y329" i="59"/>
  <c r="Z329" i="59"/>
  <c r="AB329" i="59"/>
  <c r="AC329" i="59"/>
  <c r="AD329" i="59"/>
  <c r="AE329" i="59"/>
  <c r="AF329" i="59"/>
  <c r="AG329" i="59"/>
  <c r="AH329" i="59"/>
  <c r="AI329" i="59"/>
  <c r="AJ329" i="59"/>
  <c r="AL329" i="59"/>
  <c r="AM329" i="59"/>
  <c r="AN329" i="59"/>
  <c r="AO329" i="59"/>
  <c r="AQ329" i="59"/>
  <c r="AR329" i="59"/>
  <c r="AS329" i="59"/>
  <c r="AT329" i="59"/>
  <c r="AV329" i="59"/>
  <c r="AX329" i="59"/>
  <c r="AZ329" i="59"/>
  <c r="A330" i="59"/>
  <c r="B330" i="59"/>
  <c r="D330" i="59"/>
  <c r="E330" i="59"/>
  <c r="F330" i="59"/>
  <c r="G330" i="59"/>
  <c r="H330" i="59"/>
  <c r="I330" i="59"/>
  <c r="J330" i="59"/>
  <c r="K330" i="59"/>
  <c r="M330" i="59"/>
  <c r="N330" i="59"/>
  <c r="Q330" i="59"/>
  <c r="R330" i="59"/>
  <c r="T330" i="59"/>
  <c r="U330" i="59"/>
  <c r="V330" i="59"/>
  <c r="W330" i="59"/>
  <c r="X330" i="59"/>
  <c r="Y330" i="59"/>
  <c r="Z330" i="59"/>
  <c r="AB330" i="59"/>
  <c r="AC330" i="59"/>
  <c r="AD330" i="59"/>
  <c r="AE330" i="59"/>
  <c r="AF330" i="59"/>
  <c r="AG330" i="59"/>
  <c r="AH330" i="59"/>
  <c r="AI330" i="59"/>
  <c r="AJ330" i="59"/>
  <c r="AL330" i="59"/>
  <c r="AM330" i="59"/>
  <c r="AN330" i="59"/>
  <c r="AO330" i="59"/>
  <c r="AQ330" i="59"/>
  <c r="AR330" i="59"/>
  <c r="AS330" i="59"/>
  <c r="AT330" i="59"/>
  <c r="AV330" i="59"/>
  <c r="AX330" i="59"/>
  <c r="AZ330" i="59"/>
  <c r="A331" i="59"/>
  <c r="B331" i="59"/>
  <c r="D331" i="59"/>
  <c r="E331" i="59"/>
  <c r="F331" i="59"/>
  <c r="G331" i="59"/>
  <c r="H331" i="59"/>
  <c r="I331" i="59"/>
  <c r="J331" i="59"/>
  <c r="K331" i="59"/>
  <c r="M331" i="59"/>
  <c r="N331" i="59"/>
  <c r="Q331" i="59"/>
  <c r="R331" i="59"/>
  <c r="T331" i="59"/>
  <c r="U331" i="59"/>
  <c r="V331" i="59"/>
  <c r="W331" i="59"/>
  <c r="X331" i="59"/>
  <c r="Y331" i="59"/>
  <c r="Z331" i="59"/>
  <c r="AB331" i="59"/>
  <c r="AC331" i="59"/>
  <c r="AD331" i="59"/>
  <c r="AE331" i="59"/>
  <c r="AF331" i="59"/>
  <c r="AG331" i="59"/>
  <c r="AH331" i="59"/>
  <c r="AI331" i="59"/>
  <c r="AJ331" i="59"/>
  <c r="AL331" i="59"/>
  <c r="AM331" i="59"/>
  <c r="AN331" i="59"/>
  <c r="AO331" i="59"/>
  <c r="AQ331" i="59"/>
  <c r="AR331" i="59"/>
  <c r="AS331" i="59"/>
  <c r="AT331" i="59"/>
  <c r="AV331" i="59"/>
  <c r="AX331" i="59"/>
  <c r="AZ331" i="59"/>
  <c r="A332" i="59"/>
  <c r="B332" i="59"/>
  <c r="D332" i="59"/>
  <c r="E332" i="59"/>
  <c r="F332" i="59"/>
  <c r="G332" i="59"/>
  <c r="H332" i="59"/>
  <c r="I332" i="59"/>
  <c r="J332" i="59"/>
  <c r="K332" i="59"/>
  <c r="M332" i="59"/>
  <c r="N332" i="59"/>
  <c r="Q332" i="59"/>
  <c r="R332" i="59"/>
  <c r="T332" i="59"/>
  <c r="U332" i="59"/>
  <c r="V332" i="59"/>
  <c r="W332" i="59"/>
  <c r="X332" i="59"/>
  <c r="Y332" i="59"/>
  <c r="Z332" i="59"/>
  <c r="AB332" i="59"/>
  <c r="AC332" i="59"/>
  <c r="AD332" i="59"/>
  <c r="AE332" i="59"/>
  <c r="AF332" i="59"/>
  <c r="AG332" i="59"/>
  <c r="AH332" i="59"/>
  <c r="AI332" i="59"/>
  <c r="AJ332" i="59"/>
  <c r="AL332" i="59"/>
  <c r="AM332" i="59"/>
  <c r="AN332" i="59"/>
  <c r="AO332" i="59"/>
  <c r="AQ332" i="59"/>
  <c r="AR332" i="59"/>
  <c r="AS332" i="59"/>
  <c r="AT332" i="59"/>
  <c r="AV332" i="59"/>
  <c r="AX332" i="59"/>
  <c r="AZ332" i="59"/>
  <c r="A333" i="59"/>
  <c r="B333" i="59"/>
  <c r="D333" i="59"/>
  <c r="E333" i="59"/>
  <c r="F333" i="59"/>
  <c r="G333" i="59"/>
  <c r="H333" i="59"/>
  <c r="I333" i="59"/>
  <c r="J333" i="59"/>
  <c r="K333" i="59"/>
  <c r="M333" i="59"/>
  <c r="N333" i="59"/>
  <c r="Q333" i="59"/>
  <c r="R333" i="59"/>
  <c r="T333" i="59"/>
  <c r="U333" i="59"/>
  <c r="V333" i="59"/>
  <c r="W333" i="59"/>
  <c r="X333" i="59"/>
  <c r="Y333" i="59"/>
  <c r="Z333" i="59"/>
  <c r="AB333" i="59"/>
  <c r="AC333" i="59"/>
  <c r="AD333" i="59"/>
  <c r="AE333" i="59"/>
  <c r="AF333" i="59"/>
  <c r="AG333" i="59"/>
  <c r="AH333" i="59"/>
  <c r="AI333" i="59"/>
  <c r="AJ333" i="59"/>
  <c r="AL333" i="59"/>
  <c r="AM333" i="59"/>
  <c r="AN333" i="59"/>
  <c r="AO333" i="59"/>
  <c r="AQ333" i="59"/>
  <c r="AR333" i="59"/>
  <c r="AS333" i="59"/>
  <c r="AT333" i="59"/>
  <c r="AV333" i="59"/>
  <c r="AX333" i="59"/>
  <c r="AZ333" i="59"/>
  <c r="A334" i="59"/>
  <c r="B334" i="59"/>
  <c r="D334" i="59"/>
  <c r="E334" i="59"/>
  <c r="F334" i="59"/>
  <c r="G334" i="59"/>
  <c r="H334" i="59"/>
  <c r="I334" i="59"/>
  <c r="J334" i="59"/>
  <c r="K334" i="59"/>
  <c r="M334" i="59"/>
  <c r="N334" i="59"/>
  <c r="Q334" i="59"/>
  <c r="R334" i="59"/>
  <c r="T334" i="59"/>
  <c r="U334" i="59"/>
  <c r="V334" i="59"/>
  <c r="W334" i="59"/>
  <c r="X334" i="59"/>
  <c r="Y334" i="59"/>
  <c r="Z334" i="59"/>
  <c r="AB334" i="59"/>
  <c r="AC334" i="59"/>
  <c r="AD334" i="59"/>
  <c r="AE334" i="59"/>
  <c r="AF334" i="59"/>
  <c r="AG334" i="59"/>
  <c r="AH334" i="59"/>
  <c r="AI334" i="59"/>
  <c r="AJ334" i="59"/>
  <c r="AL334" i="59"/>
  <c r="AM334" i="59"/>
  <c r="AN334" i="59"/>
  <c r="AO334" i="59"/>
  <c r="AQ334" i="59"/>
  <c r="AR334" i="59"/>
  <c r="AS334" i="59"/>
  <c r="AT334" i="59"/>
  <c r="AV334" i="59"/>
  <c r="AX334" i="59"/>
  <c r="AZ334" i="59"/>
  <c r="A335" i="59"/>
  <c r="B335" i="59"/>
  <c r="D335" i="59"/>
  <c r="E335" i="59"/>
  <c r="F335" i="59"/>
  <c r="G335" i="59"/>
  <c r="H335" i="59"/>
  <c r="I335" i="59"/>
  <c r="J335" i="59"/>
  <c r="K335" i="59"/>
  <c r="M335" i="59"/>
  <c r="N335" i="59"/>
  <c r="Q335" i="59"/>
  <c r="R335" i="59"/>
  <c r="T335" i="59"/>
  <c r="U335" i="59"/>
  <c r="V335" i="59"/>
  <c r="W335" i="59"/>
  <c r="X335" i="59"/>
  <c r="Y335" i="59"/>
  <c r="Z335" i="59"/>
  <c r="AB335" i="59"/>
  <c r="AC335" i="59"/>
  <c r="AD335" i="59"/>
  <c r="AE335" i="59"/>
  <c r="AF335" i="59"/>
  <c r="AG335" i="59"/>
  <c r="AH335" i="59"/>
  <c r="AI335" i="59"/>
  <c r="AJ335" i="59"/>
  <c r="AL335" i="59"/>
  <c r="AM335" i="59"/>
  <c r="AN335" i="59"/>
  <c r="AO335" i="59"/>
  <c r="AQ335" i="59"/>
  <c r="AR335" i="59"/>
  <c r="AS335" i="59"/>
  <c r="AT335" i="59"/>
  <c r="AV335" i="59"/>
  <c r="AX335" i="59"/>
  <c r="AZ335" i="59"/>
  <c r="A336" i="59"/>
  <c r="B336" i="59"/>
  <c r="D336" i="59"/>
  <c r="E336" i="59"/>
  <c r="F336" i="59"/>
  <c r="G336" i="59"/>
  <c r="H336" i="59"/>
  <c r="I336" i="59"/>
  <c r="J336" i="59"/>
  <c r="K336" i="59"/>
  <c r="M336" i="59"/>
  <c r="N336" i="59"/>
  <c r="Q336" i="59"/>
  <c r="R336" i="59"/>
  <c r="T336" i="59"/>
  <c r="U336" i="59"/>
  <c r="V336" i="59"/>
  <c r="W336" i="59"/>
  <c r="X336" i="59"/>
  <c r="Y336" i="59"/>
  <c r="Z336" i="59"/>
  <c r="AB336" i="59"/>
  <c r="AC336" i="59"/>
  <c r="AD336" i="59"/>
  <c r="AE336" i="59"/>
  <c r="AF336" i="59"/>
  <c r="AG336" i="59"/>
  <c r="AH336" i="59"/>
  <c r="AI336" i="59"/>
  <c r="AJ336" i="59"/>
  <c r="AL336" i="59"/>
  <c r="AM336" i="59"/>
  <c r="AN336" i="59"/>
  <c r="AO336" i="59"/>
  <c r="AQ336" i="59"/>
  <c r="AR336" i="59"/>
  <c r="AS336" i="59"/>
  <c r="AT336" i="59"/>
  <c r="AV336" i="59"/>
  <c r="AX336" i="59"/>
  <c r="AZ336" i="59"/>
  <c r="A337" i="59"/>
  <c r="B337" i="59"/>
  <c r="D337" i="59"/>
  <c r="E337" i="59"/>
  <c r="F337" i="59"/>
  <c r="G337" i="59"/>
  <c r="H337" i="59"/>
  <c r="I337" i="59"/>
  <c r="J337" i="59"/>
  <c r="K337" i="59"/>
  <c r="M337" i="59"/>
  <c r="N337" i="59"/>
  <c r="Q337" i="59"/>
  <c r="R337" i="59"/>
  <c r="T337" i="59"/>
  <c r="U337" i="59"/>
  <c r="V337" i="59"/>
  <c r="W337" i="59"/>
  <c r="X337" i="59"/>
  <c r="Y337" i="59"/>
  <c r="Z337" i="59"/>
  <c r="AB337" i="59"/>
  <c r="AC337" i="59"/>
  <c r="AD337" i="59"/>
  <c r="AE337" i="59"/>
  <c r="AF337" i="59"/>
  <c r="AG337" i="59"/>
  <c r="AH337" i="59"/>
  <c r="AI337" i="59"/>
  <c r="AJ337" i="59"/>
  <c r="AL337" i="59"/>
  <c r="AM337" i="59"/>
  <c r="AN337" i="59"/>
  <c r="AO337" i="59"/>
  <c r="AQ337" i="59"/>
  <c r="AR337" i="59"/>
  <c r="AS337" i="59"/>
  <c r="AT337" i="59"/>
  <c r="AV337" i="59"/>
  <c r="AX337" i="59"/>
  <c r="AZ337" i="59"/>
  <c r="A338" i="59"/>
  <c r="B338" i="59"/>
  <c r="D338" i="59"/>
  <c r="E338" i="59"/>
  <c r="F338" i="59"/>
  <c r="G338" i="59"/>
  <c r="H338" i="59"/>
  <c r="I338" i="59"/>
  <c r="J338" i="59"/>
  <c r="K338" i="59"/>
  <c r="M338" i="59"/>
  <c r="N338" i="59"/>
  <c r="Q338" i="59"/>
  <c r="R338" i="59"/>
  <c r="T338" i="59"/>
  <c r="U338" i="59"/>
  <c r="V338" i="59"/>
  <c r="W338" i="59"/>
  <c r="X338" i="59"/>
  <c r="Y338" i="59"/>
  <c r="Z338" i="59"/>
  <c r="AB338" i="59"/>
  <c r="AC338" i="59"/>
  <c r="AD338" i="59"/>
  <c r="AE338" i="59"/>
  <c r="AF338" i="59"/>
  <c r="AG338" i="59"/>
  <c r="AH338" i="59"/>
  <c r="AI338" i="59"/>
  <c r="AJ338" i="59"/>
  <c r="AL338" i="59"/>
  <c r="AM338" i="59"/>
  <c r="AN338" i="59"/>
  <c r="AO338" i="59"/>
  <c r="AQ338" i="59"/>
  <c r="AR338" i="59"/>
  <c r="AS338" i="59"/>
  <c r="AT338" i="59"/>
  <c r="AV338" i="59"/>
  <c r="AX338" i="59"/>
  <c r="AZ338" i="59"/>
  <c r="A339" i="59"/>
  <c r="B339" i="59"/>
  <c r="D339" i="59"/>
  <c r="E339" i="59"/>
  <c r="F339" i="59"/>
  <c r="G339" i="59"/>
  <c r="H339" i="59"/>
  <c r="I339" i="59"/>
  <c r="J339" i="59"/>
  <c r="K339" i="59"/>
  <c r="M339" i="59"/>
  <c r="N339" i="59"/>
  <c r="Q339" i="59"/>
  <c r="R339" i="59"/>
  <c r="T339" i="59"/>
  <c r="U339" i="59"/>
  <c r="V339" i="59"/>
  <c r="W339" i="59"/>
  <c r="X339" i="59"/>
  <c r="Y339" i="59"/>
  <c r="Z339" i="59"/>
  <c r="AB339" i="59"/>
  <c r="AC339" i="59"/>
  <c r="AD339" i="59"/>
  <c r="AE339" i="59"/>
  <c r="AF339" i="59"/>
  <c r="AG339" i="59"/>
  <c r="AH339" i="59"/>
  <c r="AI339" i="59"/>
  <c r="AJ339" i="59"/>
  <c r="AL339" i="59"/>
  <c r="AM339" i="59"/>
  <c r="AN339" i="59"/>
  <c r="AO339" i="59"/>
  <c r="AQ339" i="59"/>
  <c r="AR339" i="59"/>
  <c r="AS339" i="59"/>
  <c r="AT339" i="59"/>
  <c r="AV339" i="59"/>
  <c r="AX339" i="59"/>
  <c r="AZ339" i="59"/>
  <c r="A340" i="59"/>
  <c r="B340" i="59"/>
  <c r="D340" i="59"/>
  <c r="E340" i="59"/>
  <c r="F340" i="59"/>
  <c r="G340" i="59"/>
  <c r="H340" i="59"/>
  <c r="I340" i="59"/>
  <c r="J340" i="59"/>
  <c r="K340" i="59"/>
  <c r="M340" i="59"/>
  <c r="N340" i="59"/>
  <c r="Q340" i="59"/>
  <c r="R340" i="59"/>
  <c r="T340" i="59"/>
  <c r="U340" i="59"/>
  <c r="V340" i="59"/>
  <c r="W340" i="59"/>
  <c r="X340" i="59"/>
  <c r="Y340" i="59"/>
  <c r="Z340" i="59"/>
  <c r="AB340" i="59"/>
  <c r="AC340" i="59"/>
  <c r="AD340" i="59"/>
  <c r="AE340" i="59"/>
  <c r="AF340" i="59"/>
  <c r="AG340" i="59"/>
  <c r="AH340" i="59"/>
  <c r="AI340" i="59"/>
  <c r="AJ340" i="59"/>
  <c r="AL340" i="59"/>
  <c r="AM340" i="59"/>
  <c r="AN340" i="59"/>
  <c r="AO340" i="59"/>
  <c r="AQ340" i="59"/>
  <c r="AR340" i="59"/>
  <c r="AS340" i="59"/>
  <c r="AT340" i="59"/>
  <c r="AV340" i="59"/>
  <c r="AX340" i="59"/>
  <c r="AZ340" i="59"/>
  <c r="A341" i="59"/>
  <c r="B341" i="59"/>
  <c r="D341" i="59"/>
  <c r="E341" i="59"/>
  <c r="F341" i="59"/>
  <c r="G341" i="59"/>
  <c r="H341" i="59"/>
  <c r="I341" i="59"/>
  <c r="J341" i="59"/>
  <c r="K341" i="59"/>
  <c r="M341" i="59"/>
  <c r="N341" i="59"/>
  <c r="Q341" i="59"/>
  <c r="R341" i="59"/>
  <c r="T341" i="59"/>
  <c r="U341" i="59"/>
  <c r="V341" i="59"/>
  <c r="W341" i="59"/>
  <c r="X341" i="59"/>
  <c r="Y341" i="59"/>
  <c r="Z341" i="59"/>
  <c r="AB341" i="59"/>
  <c r="AC341" i="59"/>
  <c r="AD341" i="59"/>
  <c r="AE341" i="59"/>
  <c r="AF341" i="59"/>
  <c r="AG341" i="59"/>
  <c r="AH341" i="59"/>
  <c r="AI341" i="59"/>
  <c r="AJ341" i="59"/>
  <c r="AL341" i="59"/>
  <c r="AM341" i="59"/>
  <c r="AN341" i="59"/>
  <c r="AO341" i="59"/>
  <c r="AQ341" i="59"/>
  <c r="AR341" i="59"/>
  <c r="AS341" i="59"/>
  <c r="AT341" i="59"/>
  <c r="AV341" i="59"/>
  <c r="AX341" i="59"/>
  <c r="AZ341" i="59"/>
  <c r="A342" i="59"/>
  <c r="B342" i="59"/>
  <c r="D342" i="59"/>
  <c r="E342" i="59"/>
  <c r="F342" i="59"/>
  <c r="G342" i="59"/>
  <c r="H342" i="59"/>
  <c r="I342" i="59"/>
  <c r="J342" i="59"/>
  <c r="K342" i="59"/>
  <c r="M342" i="59"/>
  <c r="N342" i="59"/>
  <c r="Q342" i="59"/>
  <c r="R342" i="59"/>
  <c r="T342" i="59"/>
  <c r="U342" i="59"/>
  <c r="V342" i="59"/>
  <c r="W342" i="59"/>
  <c r="X342" i="59"/>
  <c r="Y342" i="59"/>
  <c r="Z342" i="59"/>
  <c r="AB342" i="59"/>
  <c r="AC342" i="59"/>
  <c r="AD342" i="59"/>
  <c r="AE342" i="59"/>
  <c r="AF342" i="59"/>
  <c r="AG342" i="59"/>
  <c r="AH342" i="59"/>
  <c r="AI342" i="59"/>
  <c r="AJ342" i="59"/>
  <c r="AL342" i="59"/>
  <c r="AM342" i="59"/>
  <c r="AN342" i="59"/>
  <c r="AO342" i="59"/>
  <c r="AQ342" i="59"/>
  <c r="AR342" i="59"/>
  <c r="AS342" i="59"/>
  <c r="AT342" i="59"/>
  <c r="AV342" i="59"/>
  <c r="AX342" i="59"/>
  <c r="AZ342" i="59"/>
  <c r="A343" i="59"/>
  <c r="B343" i="59"/>
  <c r="D343" i="59"/>
  <c r="E343" i="59"/>
  <c r="F343" i="59"/>
  <c r="G343" i="59"/>
  <c r="H343" i="59"/>
  <c r="I343" i="59"/>
  <c r="J343" i="59"/>
  <c r="K343" i="59"/>
  <c r="M343" i="59"/>
  <c r="N343" i="59"/>
  <c r="Q343" i="59"/>
  <c r="R343" i="59"/>
  <c r="T343" i="59"/>
  <c r="U343" i="59"/>
  <c r="V343" i="59"/>
  <c r="W343" i="59"/>
  <c r="X343" i="59"/>
  <c r="Y343" i="59"/>
  <c r="Z343" i="59"/>
  <c r="AB343" i="59"/>
  <c r="AC343" i="59"/>
  <c r="AD343" i="59"/>
  <c r="AE343" i="59"/>
  <c r="AF343" i="59"/>
  <c r="AG343" i="59"/>
  <c r="AH343" i="59"/>
  <c r="AI343" i="59"/>
  <c r="AJ343" i="59"/>
  <c r="AL343" i="59"/>
  <c r="AM343" i="59"/>
  <c r="AN343" i="59"/>
  <c r="AO343" i="59"/>
  <c r="AQ343" i="59"/>
  <c r="AR343" i="59"/>
  <c r="AS343" i="59"/>
  <c r="AT343" i="59"/>
  <c r="AV343" i="59"/>
  <c r="AX343" i="59"/>
  <c r="AZ343" i="59"/>
  <c r="A344" i="59"/>
  <c r="B344" i="59"/>
  <c r="D344" i="59"/>
  <c r="E344" i="59"/>
  <c r="F344" i="59"/>
  <c r="G344" i="59"/>
  <c r="H344" i="59"/>
  <c r="I344" i="59"/>
  <c r="J344" i="59"/>
  <c r="K344" i="59"/>
  <c r="M344" i="59"/>
  <c r="N344" i="59"/>
  <c r="Q344" i="59"/>
  <c r="R344" i="59"/>
  <c r="T344" i="59"/>
  <c r="U344" i="59"/>
  <c r="V344" i="59"/>
  <c r="W344" i="59"/>
  <c r="X344" i="59"/>
  <c r="Y344" i="59"/>
  <c r="Z344" i="59"/>
  <c r="AB344" i="59"/>
  <c r="AC344" i="59"/>
  <c r="AD344" i="59"/>
  <c r="AE344" i="59"/>
  <c r="AF344" i="59"/>
  <c r="AG344" i="59"/>
  <c r="AH344" i="59"/>
  <c r="AI344" i="59"/>
  <c r="AJ344" i="59"/>
  <c r="AL344" i="59"/>
  <c r="AM344" i="59"/>
  <c r="AN344" i="59"/>
  <c r="AO344" i="59"/>
  <c r="AQ344" i="59"/>
  <c r="AR344" i="59"/>
  <c r="AS344" i="59"/>
  <c r="AT344" i="59"/>
  <c r="AV344" i="59"/>
  <c r="AX344" i="59"/>
  <c r="AZ344" i="59"/>
  <c r="A345" i="59"/>
  <c r="B345" i="59"/>
  <c r="D345" i="59"/>
  <c r="E345" i="59"/>
  <c r="F345" i="59"/>
  <c r="G345" i="59"/>
  <c r="H345" i="59"/>
  <c r="I345" i="59"/>
  <c r="J345" i="59"/>
  <c r="K345" i="59"/>
  <c r="M345" i="59"/>
  <c r="N345" i="59"/>
  <c r="Q345" i="59"/>
  <c r="R345" i="59"/>
  <c r="T345" i="59"/>
  <c r="U345" i="59"/>
  <c r="V345" i="59"/>
  <c r="W345" i="59"/>
  <c r="X345" i="59"/>
  <c r="Y345" i="59"/>
  <c r="Z345" i="59"/>
  <c r="AB345" i="59"/>
  <c r="AC345" i="59"/>
  <c r="AD345" i="59"/>
  <c r="AE345" i="59"/>
  <c r="AF345" i="59"/>
  <c r="AG345" i="59"/>
  <c r="AH345" i="59"/>
  <c r="AI345" i="59"/>
  <c r="AJ345" i="59"/>
  <c r="AL345" i="59"/>
  <c r="AM345" i="59"/>
  <c r="AN345" i="59"/>
  <c r="AO345" i="59"/>
  <c r="AQ345" i="59"/>
  <c r="AR345" i="59"/>
  <c r="AS345" i="59"/>
  <c r="AT345" i="59"/>
  <c r="AV345" i="59"/>
  <c r="AX345" i="59"/>
  <c r="AZ345" i="59"/>
  <c r="A346" i="59"/>
  <c r="B346" i="59"/>
  <c r="D346" i="59"/>
  <c r="E346" i="59"/>
  <c r="F346" i="59"/>
  <c r="G346" i="59"/>
  <c r="H346" i="59"/>
  <c r="I346" i="59"/>
  <c r="J346" i="59"/>
  <c r="K346" i="59"/>
  <c r="M346" i="59"/>
  <c r="N346" i="59"/>
  <c r="Q346" i="59"/>
  <c r="R346" i="59"/>
  <c r="T346" i="59"/>
  <c r="U346" i="59"/>
  <c r="V346" i="59"/>
  <c r="W346" i="59"/>
  <c r="X346" i="59"/>
  <c r="Y346" i="59"/>
  <c r="Z346" i="59"/>
  <c r="AB346" i="59"/>
  <c r="AC346" i="59"/>
  <c r="AD346" i="59"/>
  <c r="AE346" i="59"/>
  <c r="AF346" i="59"/>
  <c r="AG346" i="59"/>
  <c r="AH346" i="59"/>
  <c r="AI346" i="59"/>
  <c r="AJ346" i="59"/>
  <c r="AL346" i="59"/>
  <c r="AM346" i="59"/>
  <c r="AN346" i="59"/>
  <c r="AO346" i="59"/>
  <c r="AQ346" i="59"/>
  <c r="AR346" i="59"/>
  <c r="AS346" i="59"/>
  <c r="AT346" i="59"/>
  <c r="AV346" i="59"/>
  <c r="AX346" i="59"/>
  <c r="AZ346" i="59"/>
  <c r="A347" i="59"/>
  <c r="B347" i="59"/>
  <c r="D347" i="59"/>
  <c r="E347" i="59"/>
  <c r="F347" i="59"/>
  <c r="G347" i="59"/>
  <c r="H347" i="59"/>
  <c r="I347" i="59"/>
  <c r="J347" i="59"/>
  <c r="K347" i="59"/>
  <c r="M347" i="59"/>
  <c r="N347" i="59"/>
  <c r="Q347" i="59"/>
  <c r="R347" i="59"/>
  <c r="T347" i="59"/>
  <c r="U347" i="59"/>
  <c r="V347" i="59"/>
  <c r="W347" i="59"/>
  <c r="X347" i="59"/>
  <c r="Y347" i="59"/>
  <c r="Z347" i="59"/>
  <c r="AB347" i="59"/>
  <c r="AC347" i="59"/>
  <c r="AD347" i="59"/>
  <c r="AE347" i="59"/>
  <c r="AF347" i="59"/>
  <c r="AG347" i="59"/>
  <c r="AH347" i="59"/>
  <c r="AI347" i="59"/>
  <c r="AJ347" i="59"/>
  <c r="AL347" i="59"/>
  <c r="AM347" i="59"/>
  <c r="AN347" i="59"/>
  <c r="AO347" i="59"/>
  <c r="AQ347" i="59"/>
  <c r="AR347" i="59"/>
  <c r="AS347" i="59"/>
  <c r="AT347" i="59"/>
  <c r="AV347" i="59"/>
  <c r="AX347" i="59"/>
  <c r="AZ347" i="59"/>
  <c r="A348" i="59"/>
  <c r="B348" i="59"/>
  <c r="D348" i="59"/>
  <c r="E348" i="59"/>
  <c r="F348" i="59"/>
  <c r="G348" i="59"/>
  <c r="H348" i="59"/>
  <c r="I348" i="59"/>
  <c r="J348" i="59"/>
  <c r="K348" i="59"/>
  <c r="M348" i="59"/>
  <c r="N348" i="59"/>
  <c r="Q348" i="59"/>
  <c r="R348" i="59"/>
  <c r="T348" i="59"/>
  <c r="U348" i="59"/>
  <c r="V348" i="59"/>
  <c r="W348" i="59"/>
  <c r="X348" i="59"/>
  <c r="Y348" i="59"/>
  <c r="Z348" i="59"/>
  <c r="AB348" i="59"/>
  <c r="AC348" i="59"/>
  <c r="AD348" i="59"/>
  <c r="AE348" i="59"/>
  <c r="AF348" i="59"/>
  <c r="AG348" i="59"/>
  <c r="AH348" i="59"/>
  <c r="AI348" i="59"/>
  <c r="AJ348" i="59"/>
  <c r="AL348" i="59"/>
  <c r="AM348" i="59"/>
  <c r="AN348" i="59"/>
  <c r="AO348" i="59"/>
  <c r="AQ348" i="59"/>
  <c r="AR348" i="59"/>
  <c r="AS348" i="59"/>
  <c r="AT348" i="59"/>
  <c r="AV348" i="59"/>
  <c r="AX348" i="59"/>
  <c r="AZ348" i="59"/>
  <c r="A349" i="59"/>
  <c r="B349" i="59"/>
  <c r="D349" i="59"/>
  <c r="E349" i="59"/>
  <c r="F349" i="59"/>
  <c r="G349" i="59"/>
  <c r="H349" i="59"/>
  <c r="I349" i="59"/>
  <c r="J349" i="59"/>
  <c r="K349" i="59"/>
  <c r="M349" i="59"/>
  <c r="N349" i="59"/>
  <c r="Q349" i="59"/>
  <c r="R349" i="59"/>
  <c r="T349" i="59"/>
  <c r="U349" i="59"/>
  <c r="V349" i="59"/>
  <c r="W349" i="59"/>
  <c r="X349" i="59"/>
  <c r="Y349" i="59"/>
  <c r="Z349" i="59"/>
  <c r="AB349" i="59"/>
  <c r="AC349" i="59"/>
  <c r="AD349" i="59"/>
  <c r="AE349" i="59"/>
  <c r="AF349" i="59"/>
  <c r="AG349" i="59"/>
  <c r="AH349" i="59"/>
  <c r="AI349" i="59"/>
  <c r="AJ349" i="59"/>
  <c r="AL349" i="59"/>
  <c r="AM349" i="59"/>
  <c r="AN349" i="59"/>
  <c r="AO349" i="59"/>
  <c r="AQ349" i="59"/>
  <c r="AR349" i="59"/>
  <c r="AS349" i="59"/>
  <c r="AT349" i="59"/>
  <c r="AV349" i="59"/>
  <c r="AX349" i="59"/>
  <c r="AZ349" i="59"/>
  <c r="A350" i="59"/>
  <c r="B350" i="59"/>
  <c r="D350" i="59"/>
  <c r="E350" i="59"/>
  <c r="F350" i="59"/>
  <c r="G350" i="59"/>
  <c r="H350" i="59"/>
  <c r="I350" i="59"/>
  <c r="J350" i="59"/>
  <c r="K350" i="59"/>
  <c r="M350" i="59"/>
  <c r="N350" i="59"/>
  <c r="Q350" i="59"/>
  <c r="R350" i="59"/>
  <c r="T350" i="59"/>
  <c r="U350" i="59"/>
  <c r="V350" i="59"/>
  <c r="W350" i="59"/>
  <c r="X350" i="59"/>
  <c r="Y350" i="59"/>
  <c r="Z350" i="59"/>
  <c r="AB350" i="59"/>
  <c r="AC350" i="59"/>
  <c r="AD350" i="59"/>
  <c r="AE350" i="59"/>
  <c r="AF350" i="59"/>
  <c r="AG350" i="59"/>
  <c r="AH350" i="59"/>
  <c r="AI350" i="59"/>
  <c r="AJ350" i="59"/>
  <c r="AL350" i="59"/>
  <c r="AM350" i="59"/>
  <c r="AN350" i="59"/>
  <c r="AO350" i="59"/>
  <c r="AQ350" i="59"/>
  <c r="AR350" i="59"/>
  <c r="AS350" i="59"/>
  <c r="AT350" i="59"/>
  <c r="AV350" i="59"/>
  <c r="AX350" i="59"/>
  <c r="AZ350" i="59"/>
  <c r="A351" i="59"/>
  <c r="B351" i="59"/>
  <c r="D351" i="59"/>
  <c r="E351" i="59"/>
  <c r="F351" i="59"/>
  <c r="G351" i="59"/>
  <c r="H351" i="59"/>
  <c r="I351" i="59"/>
  <c r="J351" i="59"/>
  <c r="K351" i="59"/>
  <c r="M351" i="59"/>
  <c r="N351" i="59"/>
  <c r="Q351" i="59"/>
  <c r="R351" i="59"/>
  <c r="T351" i="59"/>
  <c r="U351" i="59"/>
  <c r="V351" i="59"/>
  <c r="W351" i="59"/>
  <c r="X351" i="59"/>
  <c r="Y351" i="59"/>
  <c r="Z351" i="59"/>
  <c r="AB351" i="59"/>
  <c r="AC351" i="59"/>
  <c r="AD351" i="59"/>
  <c r="AE351" i="59"/>
  <c r="AF351" i="59"/>
  <c r="AG351" i="59"/>
  <c r="AH351" i="59"/>
  <c r="AI351" i="59"/>
  <c r="AJ351" i="59"/>
  <c r="AL351" i="59"/>
  <c r="AM351" i="59"/>
  <c r="AN351" i="59"/>
  <c r="AO351" i="59"/>
  <c r="AQ351" i="59"/>
  <c r="AR351" i="59"/>
  <c r="AS351" i="59"/>
  <c r="AT351" i="59"/>
  <c r="AV351" i="59"/>
  <c r="AX351" i="59"/>
  <c r="AZ351" i="59"/>
  <c r="A352" i="59"/>
  <c r="B352" i="59"/>
  <c r="D352" i="59"/>
  <c r="E352" i="59"/>
  <c r="F352" i="59"/>
  <c r="G352" i="59"/>
  <c r="H352" i="59"/>
  <c r="I352" i="59"/>
  <c r="J352" i="59"/>
  <c r="K352" i="59"/>
  <c r="M352" i="59"/>
  <c r="N352" i="59"/>
  <c r="Q352" i="59"/>
  <c r="R352" i="59"/>
  <c r="T352" i="59"/>
  <c r="U352" i="59"/>
  <c r="V352" i="59"/>
  <c r="W352" i="59"/>
  <c r="X352" i="59"/>
  <c r="Y352" i="59"/>
  <c r="Z352" i="59"/>
  <c r="AB352" i="59"/>
  <c r="AC352" i="59"/>
  <c r="AD352" i="59"/>
  <c r="AE352" i="59"/>
  <c r="AF352" i="59"/>
  <c r="AG352" i="59"/>
  <c r="AH352" i="59"/>
  <c r="AI352" i="59"/>
  <c r="AJ352" i="59"/>
  <c r="AL352" i="59"/>
  <c r="AM352" i="59"/>
  <c r="AN352" i="59"/>
  <c r="AO352" i="59"/>
  <c r="AQ352" i="59"/>
  <c r="AR352" i="59"/>
  <c r="AS352" i="59"/>
  <c r="AT352" i="59"/>
  <c r="AV352" i="59"/>
  <c r="AX352" i="59"/>
  <c r="AZ352" i="59"/>
  <c r="A353" i="59"/>
  <c r="B353" i="59"/>
  <c r="D353" i="59"/>
  <c r="E353" i="59"/>
  <c r="F353" i="59"/>
  <c r="G353" i="59"/>
  <c r="H353" i="59"/>
  <c r="I353" i="59"/>
  <c r="J353" i="59"/>
  <c r="K353" i="59"/>
  <c r="M353" i="59"/>
  <c r="N353" i="59"/>
  <c r="Q353" i="59"/>
  <c r="R353" i="59"/>
  <c r="T353" i="59"/>
  <c r="U353" i="59"/>
  <c r="V353" i="59"/>
  <c r="W353" i="59"/>
  <c r="X353" i="59"/>
  <c r="Y353" i="59"/>
  <c r="Z353" i="59"/>
  <c r="AB353" i="59"/>
  <c r="AC353" i="59"/>
  <c r="AD353" i="59"/>
  <c r="AE353" i="59"/>
  <c r="AF353" i="59"/>
  <c r="AG353" i="59"/>
  <c r="AH353" i="59"/>
  <c r="AI353" i="59"/>
  <c r="AJ353" i="59"/>
  <c r="AL353" i="59"/>
  <c r="AM353" i="59"/>
  <c r="AN353" i="59"/>
  <c r="AO353" i="59"/>
  <c r="AQ353" i="59"/>
  <c r="AR353" i="59"/>
  <c r="AS353" i="59"/>
  <c r="AT353" i="59"/>
  <c r="AV353" i="59"/>
  <c r="AX353" i="59"/>
  <c r="AZ353" i="59"/>
  <c r="A354" i="59"/>
  <c r="B354" i="59"/>
  <c r="D354" i="59"/>
  <c r="E354" i="59"/>
  <c r="F354" i="59"/>
  <c r="G354" i="59"/>
  <c r="H354" i="59"/>
  <c r="I354" i="59"/>
  <c r="J354" i="59"/>
  <c r="K354" i="59"/>
  <c r="M354" i="59"/>
  <c r="N354" i="59"/>
  <c r="Q354" i="59"/>
  <c r="R354" i="59"/>
  <c r="T354" i="59"/>
  <c r="U354" i="59"/>
  <c r="V354" i="59"/>
  <c r="W354" i="59"/>
  <c r="X354" i="59"/>
  <c r="Y354" i="59"/>
  <c r="Z354" i="59"/>
  <c r="AB354" i="59"/>
  <c r="AC354" i="59"/>
  <c r="AD354" i="59"/>
  <c r="AE354" i="59"/>
  <c r="AF354" i="59"/>
  <c r="AG354" i="59"/>
  <c r="AH354" i="59"/>
  <c r="AI354" i="59"/>
  <c r="AJ354" i="59"/>
  <c r="AL354" i="59"/>
  <c r="AM354" i="59"/>
  <c r="AN354" i="59"/>
  <c r="AO354" i="59"/>
  <c r="AQ354" i="59"/>
  <c r="AR354" i="59"/>
  <c r="AS354" i="59"/>
  <c r="AT354" i="59"/>
  <c r="AV354" i="59"/>
  <c r="AX354" i="59"/>
  <c r="AZ354" i="59"/>
  <c r="A355" i="59"/>
  <c r="B355" i="59"/>
  <c r="D355" i="59"/>
  <c r="E355" i="59"/>
  <c r="F355" i="59"/>
  <c r="G355" i="59"/>
  <c r="H355" i="59"/>
  <c r="I355" i="59"/>
  <c r="J355" i="59"/>
  <c r="K355" i="59"/>
  <c r="M355" i="59"/>
  <c r="N355" i="59"/>
  <c r="Q355" i="59"/>
  <c r="R355" i="59"/>
  <c r="T355" i="59"/>
  <c r="U355" i="59"/>
  <c r="V355" i="59"/>
  <c r="W355" i="59"/>
  <c r="X355" i="59"/>
  <c r="Y355" i="59"/>
  <c r="Z355" i="59"/>
  <c r="AB355" i="59"/>
  <c r="AC355" i="59"/>
  <c r="AD355" i="59"/>
  <c r="AE355" i="59"/>
  <c r="AF355" i="59"/>
  <c r="AG355" i="59"/>
  <c r="AH355" i="59"/>
  <c r="AI355" i="59"/>
  <c r="AJ355" i="59"/>
  <c r="AL355" i="59"/>
  <c r="AM355" i="59"/>
  <c r="AN355" i="59"/>
  <c r="AO355" i="59"/>
  <c r="AQ355" i="59"/>
  <c r="AR355" i="59"/>
  <c r="AS355" i="59"/>
  <c r="AT355" i="59"/>
  <c r="AV355" i="59"/>
  <c r="AX355" i="59"/>
  <c r="AZ355" i="59"/>
  <c r="A356" i="59"/>
  <c r="B356" i="59"/>
  <c r="D356" i="59"/>
  <c r="E356" i="59"/>
  <c r="F356" i="59"/>
  <c r="G356" i="59"/>
  <c r="H356" i="59"/>
  <c r="I356" i="59"/>
  <c r="J356" i="59"/>
  <c r="K356" i="59"/>
  <c r="M356" i="59"/>
  <c r="N356" i="59"/>
  <c r="Q356" i="59"/>
  <c r="R356" i="59"/>
  <c r="T356" i="59"/>
  <c r="U356" i="59"/>
  <c r="V356" i="59"/>
  <c r="W356" i="59"/>
  <c r="X356" i="59"/>
  <c r="Y356" i="59"/>
  <c r="Z356" i="59"/>
  <c r="AB356" i="59"/>
  <c r="AC356" i="59"/>
  <c r="AD356" i="59"/>
  <c r="AE356" i="59"/>
  <c r="AF356" i="59"/>
  <c r="AG356" i="59"/>
  <c r="AH356" i="59"/>
  <c r="AI356" i="59"/>
  <c r="AJ356" i="59"/>
  <c r="AL356" i="59"/>
  <c r="AM356" i="59"/>
  <c r="AN356" i="59"/>
  <c r="AO356" i="59"/>
  <c r="AQ356" i="59"/>
  <c r="AR356" i="59"/>
  <c r="AS356" i="59"/>
  <c r="AT356" i="59"/>
  <c r="AV356" i="59"/>
  <c r="AX356" i="59"/>
  <c r="AZ356" i="59"/>
  <c r="A357" i="59"/>
  <c r="B357" i="59"/>
  <c r="D357" i="59"/>
  <c r="E357" i="59"/>
  <c r="F357" i="59"/>
  <c r="G357" i="59"/>
  <c r="H357" i="59"/>
  <c r="I357" i="59"/>
  <c r="J357" i="59"/>
  <c r="K357" i="59"/>
  <c r="M357" i="59"/>
  <c r="N357" i="59"/>
  <c r="Q357" i="59"/>
  <c r="R357" i="59"/>
  <c r="T357" i="59"/>
  <c r="U357" i="59"/>
  <c r="V357" i="59"/>
  <c r="W357" i="59"/>
  <c r="X357" i="59"/>
  <c r="Y357" i="59"/>
  <c r="Z357" i="59"/>
  <c r="AB357" i="59"/>
  <c r="AC357" i="59"/>
  <c r="AD357" i="59"/>
  <c r="AE357" i="59"/>
  <c r="AF357" i="59"/>
  <c r="AG357" i="59"/>
  <c r="AH357" i="59"/>
  <c r="AI357" i="59"/>
  <c r="AJ357" i="59"/>
  <c r="AL357" i="59"/>
  <c r="AM357" i="59"/>
  <c r="AN357" i="59"/>
  <c r="AO357" i="59"/>
  <c r="AQ357" i="59"/>
  <c r="AR357" i="59"/>
  <c r="AS357" i="59"/>
  <c r="AT357" i="59"/>
  <c r="AV357" i="59"/>
  <c r="AX357" i="59"/>
  <c r="AZ357" i="59"/>
  <c r="A358" i="59"/>
  <c r="B358" i="59"/>
  <c r="D358" i="59"/>
  <c r="E358" i="59"/>
  <c r="F358" i="59"/>
  <c r="G358" i="59"/>
  <c r="H358" i="59"/>
  <c r="I358" i="59"/>
  <c r="J358" i="59"/>
  <c r="K358" i="59"/>
  <c r="M358" i="59"/>
  <c r="N358" i="59"/>
  <c r="Q358" i="59"/>
  <c r="R358" i="59"/>
  <c r="T358" i="59"/>
  <c r="U358" i="59"/>
  <c r="V358" i="59"/>
  <c r="W358" i="59"/>
  <c r="X358" i="59"/>
  <c r="Y358" i="59"/>
  <c r="Z358" i="59"/>
  <c r="AB358" i="59"/>
  <c r="AC358" i="59"/>
  <c r="AD358" i="59"/>
  <c r="AE358" i="59"/>
  <c r="AF358" i="59"/>
  <c r="AG358" i="59"/>
  <c r="AH358" i="59"/>
  <c r="AI358" i="59"/>
  <c r="AJ358" i="59"/>
  <c r="AL358" i="59"/>
  <c r="AM358" i="59"/>
  <c r="AN358" i="59"/>
  <c r="AO358" i="59"/>
  <c r="AQ358" i="59"/>
  <c r="AR358" i="59"/>
  <c r="AS358" i="59"/>
  <c r="AT358" i="59"/>
  <c r="AV358" i="59"/>
  <c r="AX358" i="59"/>
  <c r="AZ358" i="59"/>
  <c r="A359" i="59"/>
  <c r="B359" i="59"/>
  <c r="D359" i="59"/>
  <c r="E359" i="59"/>
  <c r="F359" i="59"/>
  <c r="G359" i="59"/>
  <c r="H359" i="59"/>
  <c r="I359" i="59"/>
  <c r="J359" i="59"/>
  <c r="K359" i="59"/>
  <c r="M359" i="59"/>
  <c r="N359" i="59"/>
  <c r="Q359" i="59"/>
  <c r="R359" i="59"/>
  <c r="T359" i="59"/>
  <c r="U359" i="59"/>
  <c r="V359" i="59"/>
  <c r="W359" i="59"/>
  <c r="X359" i="59"/>
  <c r="Y359" i="59"/>
  <c r="Z359" i="59"/>
  <c r="AB359" i="59"/>
  <c r="AC359" i="59"/>
  <c r="AD359" i="59"/>
  <c r="AE359" i="59"/>
  <c r="AF359" i="59"/>
  <c r="AG359" i="59"/>
  <c r="AH359" i="59"/>
  <c r="AI359" i="59"/>
  <c r="AJ359" i="59"/>
  <c r="AL359" i="59"/>
  <c r="AM359" i="59"/>
  <c r="AN359" i="59"/>
  <c r="AO359" i="59"/>
  <c r="AQ359" i="59"/>
  <c r="AR359" i="59"/>
  <c r="AS359" i="59"/>
  <c r="AT359" i="59"/>
  <c r="AV359" i="59"/>
  <c r="AX359" i="59"/>
  <c r="AZ359" i="59"/>
  <c r="A360" i="59"/>
  <c r="B360" i="59"/>
  <c r="D360" i="59"/>
  <c r="E360" i="59"/>
  <c r="F360" i="59"/>
  <c r="G360" i="59"/>
  <c r="H360" i="59"/>
  <c r="I360" i="59"/>
  <c r="J360" i="59"/>
  <c r="K360" i="59"/>
  <c r="M360" i="59"/>
  <c r="N360" i="59"/>
  <c r="Q360" i="59"/>
  <c r="R360" i="59"/>
  <c r="T360" i="59"/>
  <c r="U360" i="59"/>
  <c r="V360" i="59"/>
  <c r="W360" i="59"/>
  <c r="X360" i="59"/>
  <c r="Y360" i="59"/>
  <c r="Z360" i="59"/>
  <c r="AB360" i="59"/>
  <c r="AC360" i="59"/>
  <c r="AD360" i="59"/>
  <c r="AE360" i="59"/>
  <c r="AF360" i="59"/>
  <c r="AG360" i="59"/>
  <c r="AH360" i="59"/>
  <c r="AI360" i="59"/>
  <c r="AJ360" i="59"/>
  <c r="AL360" i="59"/>
  <c r="AM360" i="59"/>
  <c r="AN360" i="59"/>
  <c r="AO360" i="59"/>
  <c r="AQ360" i="59"/>
  <c r="AR360" i="59"/>
  <c r="AS360" i="59"/>
  <c r="AT360" i="59"/>
  <c r="AV360" i="59"/>
  <c r="AX360" i="59"/>
  <c r="AZ360" i="59"/>
  <c r="A361" i="59"/>
  <c r="B361" i="59"/>
  <c r="D361" i="59"/>
  <c r="E361" i="59"/>
  <c r="F361" i="59"/>
  <c r="G361" i="59"/>
  <c r="H361" i="59"/>
  <c r="I361" i="59"/>
  <c r="J361" i="59"/>
  <c r="K361" i="59"/>
  <c r="M361" i="59"/>
  <c r="N361" i="59"/>
  <c r="Q361" i="59"/>
  <c r="R361" i="59"/>
  <c r="T361" i="59"/>
  <c r="U361" i="59"/>
  <c r="V361" i="59"/>
  <c r="W361" i="59"/>
  <c r="X361" i="59"/>
  <c r="Y361" i="59"/>
  <c r="Z361" i="59"/>
  <c r="AB361" i="59"/>
  <c r="AC361" i="59"/>
  <c r="AD361" i="59"/>
  <c r="AE361" i="59"/>
  <c r="AF361" i="59"/>
  <c r="AG361" i="59"/>
  <c r="AH361" i="59"/>
  <c r="AI361" i="59"/>
  <c r="AJ361" i="59"/>
  <c r="AL361" i="59"/>
  <c r="AM361" i="59"/>
  <c r="AN361" i="59"/>
  <c r="AO361" i="59"/>
  <c r="AQ361" i="59"/>
  <c r="AR361" i="59"/>
  <c r="AS361" i="59"/>
  <c r="AT361" i="59"/>
  <c r="AV361" i="59"/>
  <c r="AX361" i="59"/>
  <c r="AZ361" i="59"/>
  <c r="A362" i="59"/>
  <c r="B362" i="59"/>
  <c r="D362" i="59"/>
  <c r="E362" i="59"/>
  <c r="F362" i="59"/>
  <c r="G362" i="59"/>
  <c r="H362" i="59"/>
  <c r="I362" i="59"/>
  <c r="J362" i="59"/>
  <c r="K362" i="59"/>
  <c r="M362" i="59"/>
  <c r="N362" i="59"/>
  <c r="Q362" i="59"/>
  <c r="R362" i="59"/>
  <c r="T362" i="59"/>
  <c r="U362" i="59"/>
  <c r="V362" i="59"/>
  <c r="W362" i="59"/>
  <c r="X362" i="59"/>
  <c r="Y362" i="59"/>
  <c r="Z362" i="59"/>
  <c r="AB362" i="59"/>
  <c r="AC362" i="59"/>
  <c r="AD362" i="59"/>
  <c r="AE362" i="59"/>
  <c r="AF362" i="59"/>
  <c r="AG362" i="59"/>
  <c r="AH362" i="59"/>
  <c r="AI362" i="59"/>
  <c r="AJ362" i="59"/>
  <c r="AL362" i="59"/>
  <c r="AM362" i="59"/>
  <c r="AN362" i="59"/>
  <c r="AO362" i="59"/>
  <c r="AQ362" i="59"/>
  <c r="AR362" i="59"/>
  <c r="AS362" i="59"/>
  <c r="AT362" i="59"/>
  <c r="AV362" i="59"/>
  <c r="AX362" i="59"/>
  <c r="AZ362" i="59"/>
  <c r="A363" i="59"/>
  <c r="B363" i="59"/>
  <c r="D363" i="59"/>
  <c r="E363" i="59"/>
  <c r="F363" i="59"/>
  <c r="G363" i="59"/>
  <c r="H363" i="59"/>
  <c r="I363" i="59"/>
  <c r="J363" i="59"/>
  <c r="K363" i="59"/>
  <c r="M363" i="59"/>
  <c r="N363" i="59"/>
  <c r="Q363" i="59"/>
  <c r="R363" i="59"/>
  <c r="T363" i="59"/>
  <c r="U363" i="59"/>
  <c r="V363" i="59"/>
  <c r="W363" i="59"/>
  <c r="X363" i="59"/>
  <c r="Y363" i="59"/>
  <c r="Z363" i="59"/>
  <c r="AB363" i="59"/>
  <c r="AC363" i="59"/>
  <c r="AD363" i="59"/>
  <c r="AE363" i="59"/>
  <c r="AF363" i="59"/>
  <c r="AG363" i="59"/>
  <c r="AH363" i="59"/>
  <c r="AI363" i="59"/>
  <c r="AJ363" i="59"/>
  <c r="AL363" i="59"/>
  <c r="AM363" i="59"/>
  <c r="AN363" i="59"/>
  <c r="AO363" i="59"/>
  <c r="AQ363" i="59"/>
  <c r="AR363" i="59"/>
  <c r="AS363" i="59"/>
  <c r="AT363" i="59"/>
  <c r="AV363" i="59"/>
  <c r="AX363" i="59"/>
  <c r="AZ363" i="59"/>
  <c r="A364" i="59"/>
  <c r="B364" i="59"/>
  <c r="D364" i="59"/>
  <c r="E364" i="59"/>
  <c r="F364" i="59"/>
  <c r="G364" i="59"/>
  <c r="H364" i="59"/>
  <c r="I364" i="59"/>
  <c r="J364" i="59"/>
  <c r="K364" i="59"/>
  <c r="M364" i="59"/>
  <c r="N364" i="59"/>
  <c r="Q364" i="59"/>
  <c r="R364" i="59"/>
  <c r="T364" i="59"/>
  <c r="U364" i="59"/>
  <c r="V364" i="59"/>
  <c r="W364" i="59"/>
  <c r="X364" i="59"/>
  <c r="Y364" i="59"/>
  <c r="Z364" i="59"/>
  <c r="AB364" i="59"/>
  <c r="AC364" i="59"/>
  <c r="AD364" i="59"/>
  <c r="AE364" i="59"/>
  <c r="AF364" i="59"/>
  <c r="AG364" i="59"/>
  <c r="AH364" i="59"/>
  <c r="AI364" i="59"/>
  <c r="AJ364" i="59"/>
  <c r="AL364" i="59"/>
  <c r="AM364" i="59"/>
  <c r="AN364" i="59"/>
  <c r="AO364" i="59"/>
  <c r="AQ364" i="59"/>
  <c r="AR364" i="59"/>
  <c r="AS364" i="59"/>
  <c r="AT364" i="59"/>
  <c r="AV364" i="59"/>
  <c r="AX364" i="59"/>
  <c r="AZ364" i="59"/>
  <c r="A365" i="59"/>
  <c r="B365" i="59"/>
  <c r="D365" i="59"/>
  <c r="E365" i="59"/>
  <c r="F365" i="59"/>
  <c r="G365" i="59"/>
  <c r="H365" i="59"/>
  <c r="I365" i="59"/>
  <c r="J365" i="59"/>
  <c r="K365" i="59"/>
  <c r="M365" i="59"/>
  <c r="N365" i="59"/>
  <c r="Q365" i="59"/>
  <c r="R365" i="59"/>
  <c r="T365" i="59"/>
  <c r="U365" i="59"/>
  <c r="V365" i="59"/>
  <c r="W365" i="59"/>
  <c r="X365" i="59"/>
  <c r="Y365" i="59"/>
  <c r="Z365" i="59"/>
  <c r="AB365" i="59"/>
  <c r="AC365" i="59"/>
  <c r="AD365" i="59"/>
  <c r="AE365" i="59"/>
  <c r="AF365" i="59"/>
  <c r="AG365" i="59"/>
  <c r="AH365" i="59"/>
  <c r="AI365" i="59"/>
  <c r="AJ365" i="59"/>
  <c r="AL365" i="59"/>
  <c r="AM365" i="59"/>
  <c r="AN365" i="59"/>
  <c r="AO365" i="59"/>
  <c r="AQ365" i="59"/>
  <c r="AR365" i="59"/>
  <c r="AS365" i="59"/>
  <c r="AT365" i="59"/>
  <c r="AV365" i="59"/>
  <c r="AX365" i="59"/>
  <c r="AZ365" i="59"/>
  <c r="A366" i="59"/>
  <c r="B366" i="59"/>
  <c r="D366" i="59"/>
  <c r="E366" i="59"/>
  <c r="F366" i="59"/>
  <c r="G366" i="59"/>
  <c r="H366" i="59"/>
  <c r="I366" i="59"/>
  <c r="J366" i="59"/>
  <c r="K366" i="59"/>
  <c r="M366" i="59"/>
  <c r="N366" i="59"/>
  <c r="Q366" i="59"/>
  <c r="R366" i="59"/>
  <c r="T366" i="59"/>
  <c r="U366" i="59"/>
  <c r="V366" i="59"/>
  <c r="W366" i="59"/>
  <c r="X366" i="59"/>
  <c r="Y366" i="59"/>
  <c r="Z366" i="59"/>
  <c r="AB366" i="59"/>
  <c r="AC366" i="59"/>
  <c r="AD366" i="59"/>
  <c r="AE366" i="59"/>
  <c r="AF366" i="59"/>
  <c r="AG366" i="59"/>
  <c r="AH366" i="59"/>
  <c r="AI366" i="59"/>
  <c r="AJ366" i="59"/>
  <c r="AL366" i="59"/>
  <c r="AM366" i="59"/>
  <c r="AN366" i="59"/>
  <c r="AO366" i="59"/>
  <c r="AQ366" i="59"/>
  <c r="AR366" i="59"/>
  <c r="AS366" i="59"/>
  <c r="AT366" i="59"/>
  <c r="AV366" i="59"/>
  <c r="AX366" i="59"/>
  <c r="AZ366" i="59"/>
  <c r="A367" i="59"/>
  <c r="B367" i="59"/>
  <c r="D367" i="59"/>
  <c r="E367" i="59"/>
  <c r="F367" i="59"/>
  <c r="G367" i="59"/>
  <c r="H367" i="59"/>
  <c r="I367" i="59"/>
  <c r="J367" i="59"/>
  <c r="K367" i="59"/>
  <c r="M367" i="59"/>
  <c r="N367" i="59"/>
  <c r="Q367" i="59"/>
  <c r="R367" i="59"/>
  <c r="T367" i="59"/>
  <c r="U367" i="59"/>
  <c r="V367" i="59"/>
  <c r="W367" i="59"/>
  <c r="X367" i="59"/>
  <c r="Y367" i="59"/>
  <c r="Z367" i="59"/>
  <c r="AB367" i="59"/>
  <c r="AC367" i="59"/>
  <c r="AD367" i="59"/>
  <c r="AE367" i="59"/>
  <c r="AF367" i="59"/>
  <c r="AG367" i="59"/>
  <c r="AH367" i="59"/>
  <c r="AI367" i="59"/>
  <c r="AJ367" i="59"/>
  <c r="AL367" i="59"/>
  <c r="AM367" i="59"/>
  <c r="AN367" i="59"/>
  <c r="AO367" i="59"/>
  <c r="AQ367" i="59"/>
  <c r="AR367" i="59"/>
  <c r="AS367" i="59"/>
  <c r="AT367" i="59"/>
  <c r="AV367" i="59"/>
  <c r="AX367" i="59"/>
  <c r="AZ367" i="59"/>
  <c r="A368" i="59"/>
  <c r="B368" i="59"/>
  <c r="D368" i="59"/>
  <c r="E368" i="59"/>
  <c r="F368" i="59"/>
  <c r="G368" i="59"/>
  <c r="H368" i="59"/>
  <c r="I368" i="59"/>
  <c r="J368" i="59"/>
  <c r="K368" i="59"/>
  <c r="M368" i="59"/>
  <c r="N368" i="59"/>
  <c r="Q368" i="59"/>
  <c r="R368" i="59"/>
  <c r="T368" i="59"/>
  <c r="U368" i="59"/>
  <c r="V368" i="59"/>
  <c r="W368" i="59"/>
  <c r="X368" i="59"/>
  <c r="Y368" i="59"/>
  <c r="Z368" i="59"/>
  <c r="AB368" i="59"/>
  <c r="AC368" i="59"/>
  <c r="AD368" i="59"/>
  <c r="AE368" i="59"/>
  <c r="AF368" i="59"/>
  <c r="AG368" i="59"/>
  <c r="AH368" i="59"/>
  <c r="AI368" i="59"/>
  <c r="AJ368" i="59"/>
  <c r="AL368" i="59"/>
  <c r="AM368" i="59"/>
  <c r="AN368" i="59"/>
  <c r="AO368" i="59"/>
  <c r="AQ368" i="59"/>
  <c r="AR368" i="59"/>
  <c r="AS368" i="59"/>
  <c r="AT368" i="59"/>
  <c r="AV368" i="59"/>
  <c r="AX368" i="59"/>
  <c r="AZ368" i="59"/>
  <c r="A369" i="59"/>
  <c r="B369" i="59"/>
  <c r="D369" i="59"/>
  <c r="E369" i="59"/>
  <c r="F369" i="59"/>
  <c r="G369" i="59"/>
  <c r="H369" i="59"/>
  <c r="I369" i="59"/>
  <c r="J369" i="59"/>
  <c r="K369" i="59"/>
  <c r="M369" i="59"/>
  <c r="N369" i="59"/>
  <c r="Q369" i="59"/>
  <c r="R369" i="59"/>
  <c r="T369" i="59"/>
  <c r="U369" i="59"/>
  <c r="V369" i="59"/>
  <c r="W369" i="59"/>
  <c r="X369" i="59"/>
  <c r="Y369" i="59"/>
  <c r="Z369" i="59"/>
  <c r="AB369" i="59"/>
  <c r="AC369" i="59"/>
  <c r="AD369" i="59"/>
  <c r="AE369" i="59"/>
  <c r="AF369" i="59"/>
  <c r="AG369" i="59"/>
  <c r="AH369" i="59"/>
  <c r="AI369" i="59"/>
  <c r="AJ369" i="59"/>
  <c r="AL369" i="59"/>
  <c r="AM369" i="59"/>
  <c r="AN369" i="59"/>
  <c r="AO369" i="59"/>
  <c r="AQ369" i="59"/>
  <c r="AR369" i="59"/>
  <c r="AS369" i="59"/>
  <c r="AT369" i="59"/>
  <c r="AV369" i="59"/>
  <c r="AX369" i="59"/>
  <c r="AZ369" i="59"/>
  <c r="A370" i="59"/>
  <c r="W370" i="59"/>
  <c r="B5" i="64"/>
  <c r="C5" i="64"/>
  <c r="D5" i="64"/>
  <c r="E5" i="64"/>
  <c r="F5" i="64"/>
  <c r="G5" i="64"/>
  <c r="H5" i="64"/>
  <c r="I5" i="64"/>
  <c r="J5" i="64"/>
  <c r="K5" i="64"/>
  <c r="M5" i="64"/>
  <c r="N5" i="64"/>
  <c r="O5" i="64"/>
  <c r="P5" i="64"/>
  <c r="R5" i="64"/>
  <c r="S5" i="64"/>
  <c r="T5" i="64"/>
  <c r="U5" i="64"/>
  <c r="V5" i="64"/>
  <c r="B6" i="64"/>
  <c r="C6" i="64"/>
  <c r="D6" i="64"/>
  <c r="E6" i="64"/>
  <c r="F6" i="64"/>
  <c r="G6" i="64"/>
  <c r="H6" i="64"/>
  <c r="I6" i="64"/>
  <c r="J6" i="64"/>
  <c r="K6" i="64"/>
  <c r="M6" i="64"/>
  <c r="N6" i="64"/>
  <c r="O6" i="64"/>
  <c r="P6" i="64"/>
  <c r="R6" i="64"/>
  <c r="S6" i="64"/>
  <c r="T6" i="64"/>
  <c r="U6" i="64"/>
  <c r="V6" i="64"/>
  <c r="B7" i="64"/>
  <c r="C7" i="64"/>
  <c r="D7" i="64"/>
  <c r="E7" i="64"/>
  <c r="F7" i="64"/>
  <c r="G7" i="64"/>
  <c r="H7" i="64"/>
  <c r="I7" i="64"/>
  <c r="J7" i="64"/>
  <c r="K7" i="64"/>
  <c r="M7" i="64"/>
  <c r="N7" i="64"/>
  <c r="O7" i="64"/>
  <c r="P7" i="64"/>
  <c r="R7" i="64"/>
  <c r="S7" i="64"/>
  <c r="T7" i="64"/>
  <c r="U7" i="64"/>
  <c r="V7" i="64"/>
  <c r="B8" i="64"/>
  <c r="C8" i="64"/>
  <c r="D8" i="64"/>
  <c r="E8" i="64"/>
  <c r="F8" i="64"/>
  <c r="G8" i="64"/>
  <c r="H8" i="64"/>
  <c r="I8" i="64"/>
  <c r="J8" i="64"/>
  <c r="K8" i="64"/>
  <c r="M8" i="64"/>
  <c r="N8" i="64"/>
  <c r="O8" i="64"/>
  <c r="P8" i="64"/>
  <c r="R8" i="64"/>
  <c r="S8" i="64"/>
  <c r="T8" i="64"/>
  <c r="U8" i="64"/>
  <c r="V8" i="64"/>
  <c r="B9" i="64"/>
  <c r="C9" i="64"/>
  <c r="D9" i="64"/>
  <c r="E9" i="64"/>
  <c r="F9" i="64"/>
  <c r="G9" i="64"/>
  <c r="H9" i="64"/>
  <c r="I9" i="64"/>
  <c r="J9" i="64"/>
  <c r="K9" i="64"/>
  <c r="M9" i="64"/>
  <c r="N9" i="64"/>
  <c r="O9" i="64"/>
  <c r="P9" i="64"/>
  <c r="R9" i="64"/>
  <c r="S9" i="64"/>
  <c r="T9" i="64"/>
  <c r="U9" i="64"/>
  <c r="V9" i="64"/>
  <c r="B10" i="64"/>
  <c r="C10" i="64"/>
  <c r="D10" i="64"/>
  <c r="E10" i="64"/>
  <c r="F10" i="64"/>
  <c r="G10" i="64"/>
  <c r="H10" i="64"/>
  <c r="I10" i="64"/>
  <c r="J10" i="64"/>
  <c r="K10" i="64"/>
  <c r="M10" i="64"/>
  <c r="N10" i="64"/>
  <c r="O10" i="64"/>
  <c r="P10" i="64"/>
  <c r="R10" i="64"/>
  <c r="S10" i="64"/>
  <c r="T10" i="64"/>
  <c r="U10" i="64"/>
  <c r="V10" i="64"/>
  <c r="B11" i="64"/>
  <c r="C11" i="64"/>
  <c r="D11" i="64"/>
  <c r="E11" i="64"/>
  <c r="F11" i="64"/>
  <c r="G11" i="64"/>
  <c r="H11" i="64"/>
  <c r="I11" i="64"/>
  <c r="J11" i="64"/>
  <c r="K11" i="64"/>
  <c r="M11" i="64"/>
  <c r="N11" i="64"/>
  <c r="O11" i="64"/>
  <c r="P11" i="64"/>
  <c r="R11" i="64"/>
  <c r="S11" i="64"/>
  <c r="T11" i="64"/>
  <c r="U11" i="64"/>
  <c r="V11" i="64"/>
  <c r="B12" i="64"/>
  <c r="C12" i="64"/>
  <c r="D12" i="64"/>
  <c r="E12" i="64"/>
  <c r="F12" i="64"/>
  <c r="G12" i="64"/>
  <c r="H12" i="64"/>
  <c r="I12" i="64"/>
  <c r="J12" i="64"/>
  <c r="K12" i="64"/>
  <c r="M12" i="64"/>
  <c r="N12" i="64"/>
  <c r="O12" i="64"/>
  <c r="P12" i="64"/>
  <c r="R12" i="64"/>
  <c r="S12" i="64"/>
  <c r="T12" i="64"/>
  <c r="U12" i="64"/>
  <c r="V12" i="64"/>
  <c r="B13" i="64"/>
  <c r="C13" i="64"/>
  <c r="D13" i="64"/>
  <c r="E13" i="64"/>
  <c r="F13" i="64"/>
  <c r="G13" i="64"/>
  <c r="H13" i="64"/>
  <c r="I13" i="64"/>
  <c r="J13" i="64"/>
  <c r="K13" i="64"/>
  <c r="M13" i="64"/>
  <c r="N13" i="64"/>
  <c r="O13" i="64"/>
  <c r="P13" i="64"/>
  <c r="R13" i="64"/>
  <c r="S13" i="64"/>
  <c r="T13" i="64"/>
  <c r="U13" i="64"/>
  <c r="V13" i="64"/>
  <c r="B14" i="64"/>
  <c r="C14" i="64"/>
  <c r="D14" i="64"/>
  <c r="E14" i="64"/>
  <c r="F14" i="64"/>
  <c r="G14" i="64"/>
  <c r="H14" i="64"/>
  <c r="I14" i="64"/>
  <c r="J14" i="64"/>
  <c r="K14" i="64"/>
  <c r="M14" i="64"/>
  <c r="N14" i="64"/>
  <c r="O14" i="64"/>
  <c r="P14" i="64"/>
  <c r="R14" i="64"/>
  <c r="S14" i="64"/>
  <c r="T14" i="64"/>
  <c r="U14" i="64"/>
  <c r="V14" i="64"/>
  <c r="B15" i="64"/>
  <c r="C15" i="64"/>
  <c r="D15" i="64"/>
  <c r="E15" i="64"/>
  <c r="F15" i="64"/>
  <c r="G15" i="64"/>
  <c r="H15" i="64"/>
  <c r="I15" i="64"/>
  <c r="J15" i="64"/>
  <c r="K15" i="64"/>
  <c r="M15" i="64"/>
  <c r="N15" i="64"/>
  <c r="O15" i="64"/>
  <c r="P15" i="64"/>
  <c r="R15" i="64"/>
  <c r="S15" i="64"/>
  <c r="T15" i="64"/>
  <c r="U15" i="64"/>
  <c r="V15" i="64"/>
  <c r="B16" i="64"/>
  <c r="C16" i="64"/>
  <c r="D16" i="64"/>
  <c r="E16" i="64"/>
  <c r="F16" i="64"/>
  <c r="G16" i="64"/>
  <c r="H16" i="64"/>
  <c r="I16" i="64"/>
  <c r="J16" i="64"/>
  <c r="K16" i="64"/>
  <c r="M16" i="64"/>
  <c r="N16" i="64"/>
  <c r="O16" i="64"/>
  <c r="P16" i="64"/>
  <c r="R16" i="64"/>
  <c r="S16" i="64"/>
  <c r="T16" i="64"/>
  <c r="U16" i="64"/>
  <c r="V16" i="64"/>
  <c r="B17" i="64"/>
  <c r="C17" i="64"/>
  <c r="D17" i="64"/>
  <c r="E17" i="64"/>
  <c r="F17" i="64"/>
  <c r="G17" i="64"/>
  <c r="H17" i="64"/>
  <c r="I17" i="64"/>
  <c r="J17" i="64"/>
  <c r="K17" i="64"/>
  <c r="M17" i="64"/>
  <c r="N17" i="64"/>
  <c r="O17" i="64"/>
  <c r="P17" i="64"/>
  <c r="R17" i="64"/>
  <c r="S17" i="64"/>
  <c r="T17" i="64"/>
  <c r="U17" i="64"/>
  <c r="V17" i="64"/>
  <c r="B18" i="64"/>
  <c r="C18" i="64"/>
  <c r="D18" i="64"/>
  <c r="E18" i="64"/>
  <c r="F18" i="64"/>
  <c r="G18" i="64"/>
  <c r="H18" i="64"/>
  <c r="I18" i="64"/>
  <c r="J18" i="64"/>
  <c r="K18" i="64"/>
  <c r="M18" i="64"/>
  <c r="N18" i="64"/>
  <c r="O18" i="64"/>
  <c r="P18" i="64"/>
  <c r="R18" i="64"/>
  <c r="S18" i="64"/>
  <c r="T18" i="64"/>
  <c r="U18" i="64"/>
  <c r="V18" i="64"/>
  <c r="B19" i="64"/>
  <c r="C19" i="64"/>
  <c r="D19" i="64"/>
  <c r="E19" i="64"/>
  <c r="F19" i="64"/>
  <c r="G19" i="64"/>
  <c r="H19" i="64"/>
  <c r="I19" i="64"/>
  <c r="J19" i="64"/>
  <c r="K19" i="64"/>
  <c r="M19" i="64"/>
  <c r="N19" i="64"/>
  <c r="O19" i="64"/>
  <c r="P19" i="64"/>
  <c r="R19" i="64"/>
  <c r="S19" i="64"/>
  <c r="T19" i="64"/>
  <c r="U19" i="64"/>
  <c r="V19" i="64"/>
  <c r="B20" i="64"/>
  <c r="C20" i="64"/>
  <c r="D20" i="64"/>
  <c r="E20" i="64"/>
  <c r="F20" i="64"/>
  <c r="G20" i="64"/>
  <c r="H20" i="64"/>
  <c r="I20" i="64"/>
  <c r="J20" i="64"/>
  <c r="K20" i="64"/>
  <c r="M20" i="64"/>
  <c r="N20" i="64"/>
  <c r="O20" i="64"/>
  <c r="P20" i="64"/>
  <c r="R20" i="64"/>
  <c r="S20" i="64"/>
  <c r="T20" i="64"/>
  <c r="U20" i="64"/>
  <c r="V20" i="64"/>
  <c r="B21" i="64"/>
  <c r="C21" i="64"/>
  <c r="D21" i="64"/>
  <c r="E21" i="64"/>
  <c r="F21" i="64"/>
  <c r="G21" i="64"/>
  <c r="H21" i="64"/>
  <c r="I21" i="64"/>
  <c r="J21" i="64"/>
  <c r="K21" i="64"/>
  <c r="M21" i="64"/>
  <c r="N21" i="64"/>
  <c r="O21" i="64"/>
  <c r="P21" i="64"/>
  <c r="R21" i="64"/>
  <c r="S21" i="64"/>
  <c r="T21" i="64"/>
  <c r="U21" i="64"/>
  <c r="V21" i="64"/>
  <c r="B22" i="64"/>
  <c r="C22" i="64"/>
  <c r="D22" i="64"/>
  <c r="E22" i="64"/>
  <c r="F22" i="64"/>
  <c r="G22" i="64"/>
  <c r="H22" i="64"/>
  <c r="I22" i="64"/>
  <c r="J22" i="64"/>
  <c r="K22" i="64"/>
  <c r="M22" i="64"/>
  <c r="N22" i="64"/>
  <c r="O22" i="64"/>
  <c r="P22" i="64"/>
  <c r="R22" i="64"/>
  <c r="S22" i="64"/>
  <c r="T22" i="64"/>
  <c r="U22" i="64"/>
  <c r="V22" i="64"/>
  <c r="B23" i="64"/>
  <c r="C23" i="64"/>
  <c r="D23" i="64"/>
  <c r="E23" i="64"/>
  <c r="F23" i="64"/>
  <c r="G23" i="64"/>
  <c r="H23" i="64"/>
  <c r="I23" i="64"/>
  <c r="J23" i="64"/>
  <c r="K23" i="64"/>
  <c r="M23" i="64"/>
  <c r="N23" i="64"/>
  <c r="O23" i="64"/>
  <c r="P23" i="64"/>
  <c r="R23" i="64"/>
  <c r="S23" i="64"/>
  <c r="T23" i="64"/>
  <c r="U23" i="64"/>
  <c r="V23" i="64"/>
  <c r="B24" i="64"/>
  <c r="C24" i="64"/>
  <c r="D24" i="64"/>
  <c r="E24" i="64"/>
  <c r="F24" i="64"/>
  <c r="G24" i="64"/>
  <c r="H24" i="64"/>
  <c r="I24" i="64"/>
  <c r="J24" i="64"/>
  <c r="K24" i="64"/>
  <c r="M24" i="64"/>
  <c r="N24" i="64"/>
  <c r="O24" i="64"/>
  <c r="P24" i="64"/>
  <c r="R24" i="64"/>
  <c r="S24" i="64"/>
  <c r="T24" i="64"/>
  <c r="U24" i="64"/>
  <c r="V24" i="64"/>
  <c r="B25" i="64"/>
  <c r="C25" i="64"/>
  <c r="D25" i="64"/>
  <c r="E25" i="64"/>
  <c r="F25" i="64"/>
  <c r="G25" i="64"/>
  <c r="H25" i="64"/>
  <c r="I25" i="64"/>
  <c r="J25" i="64"/>
  <c r="K25" i="64"/>
  <c r="M25" i="64"/>
  <c r="N25" i="64"/>
  <c r="O25" i="64"/>
  <c r="P25" i="64"/>
  <c r="R25" i="64"/>
  <c r="S25" i="64"/>
  <c r="T25" i="64"/>
  <c r="U25" i="64"/>
  <c r="V25" i="64"/>
  <c r="B26" i="64"/>
  <c r="C26" i="64"/>
  <c r="D26" i="64"/>
  <c r="E26" i="64"/>
  <c r="F26" i="64"/>
  <c r="G26" i="64"/>
  <c r="H26" i="64"/>
  <c r="I26" i="64"/>
  <c r="J26" i="64"/>
  <c r="K26" i="64"/>
  <c r="M26" i="64"/>
  <c r="N26" i="64"/>
  <c r="O26" i="64"/>
  <c r="P26" i="64"/>
  <c r="R26" i="64"/>
  <c r="S26" i="64"/>
  <c r="T26" i="64"/>
  <c r="U26" i="64"/>
  <c r="V26" i="64"/>
  <c r="B27" i="64"/>
  <c r="C27" i="64"/>
  <c r="D27" i="64"/>
  <c r="E27" i="64"/>
  <c r="F27" i="64"/>
  <c r="G27" i="64"/>
  <c r="H27" i="64"/>
  <c r="I27" i="64"/>
  <c r="J27" i="64"/>
  <c r="K27" i="64"/>
  <c r="M27" i="64"/>
  <c r="N27" i="64"/>
  <c r="O27" i="64"/>
  <c r="P27" i="64"/>
  <c r="R27" i="64"/>
  <c r="S27" i="64"/>
  <c r="T27" i="64"/>
  <c r="U27" i="64"/>
  <c r="V27" i="64"/>
  <c r="B28" i="64"/>
  <c r="C28" i="64"/>
  <c r="D28" i="64"/>
  <c r="E28" i="64"/>
  <c r="F28" i="64"/>
  <c r="G28" i="64"/>
  <c r="H28" i="64"/>
  <c r="I28" i="64"/>
  <c r="J28" i="64"/>
  <c r="K28" i="64"/>
  <c r="M28" i="64"/>
  <c r="N28" i="64"/>
  <c r="O28" i="64"/>
  <c r="P28" i="64"/>
  <c r="R28" i="64"/>
  <c r="S28" i="64"/>
  <c r="T28" i="64"/>
  <c r="U28" i="64"/>
  <c r="V28" i="64"/>
  <c r="B29" i="64"/>
  <c r="C29" i="64"/>
  <c r="D29" i="64"/>
  <c r="E29" i="64"/>
  <c r="F29" i="64"/>
  <c r="G29" i="64"/>
  <c r="H29" i="64"/>
  <c r="I29" i="64"/>
  <c r="J29" i="64"/>
  <c r="K29" i="64"/>
  <c r="M29" i="64"/>
  <c r="N29" i="64"/>
  <c r="O29" i="64"/>
  <c r="P29" i="64"/>
  <c r="R29" i="64"/>
  <c r="S29" i="64"/>
  <c r="T29" i="64"/>
  <c r="U29" i="64"/>
  <c r="V29" i="64"/>
  <c r="B30" i="64"/>
  <c r="C30" i="64"/>
  <c r="D30" i="64"/>
  <c r="E30" i="64"/>
  <c r="F30" i="64"/>
  <c r="G30" i="64"/>
  <c r="H30" i="64"/>
  <c r="I30" i="64"/>
  <c r="J30" i="64"/>
  <c r="K30" i="64"/>
  <c r="M30" i="64"/>
  <c r="N30" i="64"/>
  <c r="O30" i="64"/>
  <c r="P30" i="64"/>
  <c r="R30" i="64"/>
  <c r="S30" i="64"/>
  <c r="T30" i="64"/>
  <c r="U30" i="64"/>
  <c r="V30" i="64"/>
  <c r="B31" i="64"/>
  <c r="C31" i="64"/>
  <c r="D31" i="64"/>
  <c r="E31" i="64"/>
  <c r="F31" i="64"/>
  <c r="G31" i="64"/>
  <c r="H31" i="64"/>
  <c r="I31" i="64"/>
  <c r="J31" i="64"/>
  <c r="K31" i="64"/>
  <c r="M31" i="64"/>
  <c r="N31" i="64"/>
  <c r="O31" i="64"/>
  <c r="P31" i="64"/>
  <c r="R31" i="64"/>
  <c r="S31" i="64"/>
  <c r="T31" i="64"/>
  <c r="U31" i="64"/>
  <c r="V31" i="64"/>
  <c r="B32" i="64"/>
  <c r="C32" i="64"/>
  <c r="D32" i="64"/>
  <c r="E32" i="64"/>
  <c r="F32" i="64"/>
  <c r="G32" i="64"/>
  <c r="H32" i="64"/>
  <c r="I32" i="64"/>
  <c r="J32" i="64"/>
  <c r="K32" i="64"/>
  <c r="M32" i="64"/>
  <c r="N32" i="64"/>
  <c r="O32" i="64"/>
  <c r="P32" i="64"/>
  <c r="R32" i="64"/>
  <c r="S32" i="64"/>
  <c r="T32" i="64"/>
  <c r="U32" i="64"/>
  <c r="V32" i="64"/>
  <c r="B33" i="64"/>
  <c r="C33" i="64"/>
  <c r="D33" i="64"/>
  <c r="E33" i="64"/>
  <c r="F33" i="64"/>
  <c r="G33" i="64"/>
  <c r="H33" i="64"/>
  <c r="I33" i="64"/>
  <c r="J33" i="64"/>
  <c r="K33" i="64"/>
  <c r="M33" i="64"/>
  <c r="N33" i="64"/>
  <c r="O33" i="64"/>
  <c r="P33" i="64"/>
  <c r="R33" i="64"/>
  <c r="S33" i="64"/>
  <c r="T33" i="64"/>
  <c r="U33" i="64"/>
  <c r="V33" i="64"/>
  <c r="B34" i="64"/>
  <c r="C34" i="64"/>
  <c r="D34" i="64"/>
  <c r="E34" i="64"/>
  <c r="F34" i="64"/>
  <c r="G34" i="64"/>
  <c r="H34" i="64"/>
  <c r="I34" i="64"/>
  <c r="J34" i="64"/>
  <c r="K34" i="64"/>
  <c r="M34" i="64"/>
  <c r="N34" i="64"/>
  <c r="O34" i="64"/>
  <c r="P34" i="64"/>
  <c r="R34" i="64"/>
  <c r="S34" i="64"/>
  <c r="T34" i="64"/>
  <c r="U34" i="64"/>
  <c r="V34" i="64"/>
  <c r="B35" i="64"/>
  <c r="C35" i="64"/>
  <c r="D35" i="64"/>
  <c r="E35" i="64"/>
  <c r="F35" i="64"/>
  <c r="G35" i="64"/>
  <c r="H35" i="64"/>
  <c r="I35" i="64"/>
  <c r="J35" i="64"/>
  <c r="K35" i="64"/>
  <c r="M35" i="64"/>
  <c r="N35" i="64"/>
  <c r="O35" i="64"/>
  <c r="P35" i="64"/>
  <c r="R35" i="64"/>
  <c r="S35" i="64"/>
  <c r="T35" i="64"/>
  <c r="U35" i="64"/>
  <c r="V35" i="64"/>
  <c r="B36" i="64"/>
  <c r="C36" i="64"/>
  <c r="D36" i="64"/>
  <c r="E36" i="64"/>
  <c r="F36" i="64"/>
  <c r="G36" i="64"/>
  <c r="H36" i="64"/>
  <c r="I36" i="64"/>
  <c r="J36" i="64"/>
  <c r="K36" i="64"/>
  <c r="M36" i="64"/>
  <c r="N36" i="64"/>
  <c r="O36" i="64"/>
  <c r="P36" i="64"/>
  <c r="R36" i="64"/>
  <c r="S36" i="64"/>
  <c r="T36" i="64"/>
  <c r="U36" i="64"/>
  <c r="V36" i="64"/>
  <c r="B37" i="64"/>
  <c r="C37" i="64"/>
  <c r="D37" i="64"/>
  <c r="E37" i="64"/>
  <c r="F37" i="64"/>
  <c r="G37" i="64"/>
  <c r="H37" i="64"/>
  <c r="I37" i="64"/>
  <c r="J37" i="64"/>
  <c r="K37" i="64"/>
  <c r="M37" i="64"/>
  <c r="N37" i="64"/>
  <c r="O37" i="64"/>
  <c r="P37" i="64"/>
  <c r="R37" i="64"/>
  <c r="S37" i="64"/>
  <c r="T37" i="64"/>
  <c r="U37" i="64"/>
  <c r="V37" i="64"/>
  <c r="B38" i="64"/>
  <c r="C38" i="64"/>
  <c r="D38" i="64"/>
  <c r="E38" i="64"/>
  <c r="F38" i="64"/>
  <c r="G38" i="64"/>
  <c r="H38" i="64"/>
  <c r="I38" i="64"/>
  <c r="J38" i="64"/>
  <c r="K38" i="64"/>
  <c r="M38" i="64"/>
  <c r="N38" i="64"/>
  <c r="O38" i="64"/>
  <c r="P38" i="64"/>
  <c r="R38" i="64"/>
  <c r="S38" i="64"/>
  <c r="T38" i="64"/>
  <c r="U38" i="64"/>
  <c r="V38" i="64"/>
  <c r="B39" i="64"/>
  <c r="C39" i="64"/>
  <c r="D39" i="64"/>
  <c r="E39" i="64"/>
  <c r="F39" i="64"/>
  <c r="G39" i="64"/>
  <c r="H39" i="64"/>
  <c r="I39" i="64"/>
  <c r="J39" i="64"/>
  <c r="K39" i="64"/>
  <c r="M39" i="64"/>
  <c r="N39" i="64"/>
  <c r="O39" i="64"/>
  <c r="P39" i="64"/>
  <c r="R39" i="64"/>
  <c r="S39" i="64"/>
  <c r="T39" i="64"/>
  <c r="U39" i="64"/>
  <c r="V39" i="64"/>
  <c r="B40" i="64"/>
  <c r="C40" i="64"/>
  <c r="D40" i="64"/>
  <c r="E40" i="64"/>
  <c r="F40" i="64"/>
  <c r="G40" i="64"/>
  <c r="H40" i="64"/>
  <c r="I40" i="64"/>
  <c r="J40" i="64"/>
  <c r="K40" i="64"/>
  <c r="M40" i="64"/>
  <c r="N40" i="64"/>
  <c r="O40" i="64"/>
  <c r="P40" i="64"/>
  <c r="R40" i="64"/>
  <c r="S40" i="64"/>
  <c r="T40" i="64"/>
  <c r="U40" i="64"/>
  <c r="V40" i="64"/>
  <c r="B41" i="64"/>
  <c r="C41" i="64"/>
  <c r="D41" i="64"/>
  <c r="E41" i="64"/>
  <c r="F41" i="64"/>
  <c r="G41" i="64"/>
  <c r="H41" i="64"/>
  <c r="I41" i="64"/>
  <c r="J41" i="64"/>
  <c r="K41" i="64"/>
  <c r="M41" i="64"/>
  <c r="N41" i="64"/>
  <c r="O41" i="64"/>
  <c r="P41" i="64"/>
  <c r="R41" i="64"/>
  <c r="S41" i="64"/>
  <c r="T41" i="64"/>
  <c r="U41" i="64"/>
  <c r="V41" i="64"/>
  <c r="B42" i="64"/>
  <c r="C42" i="64"/>
  <c r="D42" i="64"/>
  <c r="E42" i="64"/>
  <c r="F42" i="64"/>
  <c r="G42" i="64"/>
  <c r="H42" i="64"/>
  <c r="I42" i="64"/>
  <c r="J42" i="64"/>
  <c r="K42" i="64"/>
  <c r="M42" i="64"/>
  <c r="N42" i="64"/>
  <c r="O42" i="64"/>
  <c r="P42" i="64"/>
  <c r="R42" i="64"/>
  <c r="S42" i="64"/>
  <c r="T42" i="64"/>
  <c r="U42" i="64"/>
  <c r="V42" i="64"/>
  <c r="B43" i="64"/>
  <c r="C43" i="64"/>
  <c r="D43" i="64"/>
  <c r="E43" i="64"/>
  <c r="F43" i="64"/>
  <c r="G43" i="64"/>
  <c r="H43" i="64"/>
  <c r="I43" i="64"/>
  <c r="J43" i="64"/>
  <c r="K43" i="64"/>
  <c r="M43" i="64"/>
  <c r="N43" i="64"/>
  <c r="O43" i="64"/>
  <c r="P43" i="64"/>
  <c r="R43" i="64"/>
  <c r="S43" i="64"/>
  <c r="T43" i="64"/>
  <c r="U43" i="64"/>
  <c r="V43" i="64"/>
  <c r="B44" i="64"/>
  <c r="C44" i="64"/>
  <c r="D44" i="64"/>
  <c r="E44" i="64"/>
  <c r="F44" i="64"/>
  <c r="G44" i="64"/>
  <c r="H44" i="64"/>
  <c r="I44" i="64"/>
  <c r="J44" i="64"/>
  <c r="K44" i="64"/>
  <c r="M44" i="64"/>
  <c r="N44" i="64"/>
  <c r="O44" i="64"/>
  <c r="P44" i="64"/>
  <c r="R44" i="64"/>
  <c r="S44" i="64"/>
  <c r="T44" i="64"/>
  <c r="U44" i="64"/>
  <c r="V44" i="64"/>
  <c r="B45" i="64"/>
  <c r="C45" i="64"/>
  <c r="D45" i="64"/>
  <c r="E45" i="64"/>
  <c r="F45" i="64"/>
  <c r="G45" i="64"/>
  <c r="H45" i="64"/>
  <c r="I45" i="64"/>
  <c r="J45" i="64"/>
  <c r="K45" i="64"/>
  <c r="M45" i="64"/>
  <c r="N45" i="64"/>
  <c r="O45" i="64"/>
  <c r="P45" i="64"/>
  <c r="R45" i="64"/>
  <c r="S45" i="64"/>
  <c r="T45" i="64"/>
  <c r="U45" i="64"/>
  <c r="V45" i="64"/>
  <c r="B46" i="64"/>
  <c r="C46" i="64"/>
  <c r="D46" i="64"/>
  <c r="E46" i="64"/>
  <c r="F46" i="64"/>
  <c r="G46" i="64"/>
  <c r="H46" i="64"/>
  <c r="I46" i="64"/>
  <c r="J46" i="64"/>
  <c r="K46" i="64"/>
  <c r="M46" i="64"/>
  <c r="N46" i="64"/>
  <c r="O46" i="64"/>
  <c r="P46" i="64"/>
  <c r="R46" i="64"/>
  <c r="S46" i="64"/>
  <c r="T46" i="64"/>
  <c r="U46" i="64"/>
  <c r="V46" i="64"/>
  <c r="B47" i="64"/>
  <c r="C47" i="64"/>
  <c r="D47" i="64"/>
  <c r="E47" i="64"/>
  <c r="F47" i="64"/>
  <c r="G47" i="64"/>
  <c r="H47" i="64"/>
  <c r="I47" i="64"/>
  <c r="J47" i="64"/>
  <c r="K47" i="64"/>
  <c r="M47" i="64"/>
  <c r="N47" i="64"/>
  <c r="O47" i="64"/>
  <c r="P47" i="64"/>
  <c r="R47" i="64"/>
  <c r="S47" i="64"/>
  <c r="T47" i="64"/>
  <c r="U47" i="64"/>
  <c r="V47" i="64"/>
  <c r="B48" i="64"/>
  <c r="C48" i="64"/>
  <c r="D48" i="64"/>
  <c r="E48" i="64"/>
  <c r="F48" i="64"/>
  <c r="G48" i="64"/>
  <c r="H48" i="64"/>
  <c r="I48" i="64"/>
  <c r="J48" i="64"/>
  <c r="K48" i="64"/>
  <c r="M48" i="64"/>
  <c r="N48" i="64"/>
  <c r="O48" i="64"/>
  <c r="P48" i="64"/>
  <c r="R48" i="64"/>
  <c r="S48" i="64"/>
  <c r="T48" i="64"/>
  <c r="U48" i="64"/>
  <c r="V48" i="64"/>
  <c r="B49" i="64"/>
  <c r="C49" i="64"/>
  <c r="D49" i="64"/>
  <c r="E49" i="64"/>
  <c r="F49" i="64"/>
  <c r="G49" i="64"/>
  <c r="H49" i="64"/>
  <c r="I49" i="64"/>
  <c r="J49" i="64"/>
  <c r="K49" i="64"/>
  <c r="M49" i="64"/>
  <c r="N49" i="64"/>
  <c r="O49" i="64"/>
  <c r="P49" i="64"/>
  <c r="R49" i="64"/>
  <c r="S49" i="64"/>
  <c r="T49" i="64"/>
  <c r="U49" i="64"/>
  <c r="V49" i="64"/>
  <c r="B50" i="64"/>
  <c r="C50" i="64"/>
  <c r="D50" i="64"/>
  <c r="E50" i="64"/>
  <c r="F50" i="64"/>
  <c r="G50" i="64"/>
  <c r="H50" i="64"/>
  <c r="I50" i="64"/>
  <c r="J50" i="64"/>
  <c r="K50" i="64"/>
  <c r="M50" i="64"/>
  <c r="N50" i="64"/>
  <c r="O50" i="64"/>
  <c r="P50" i="64"/>
  <c r="R50" i="64"/>
  <c r="S50" i="64"/>
  <c r="T50" i="64"/>
  <c r="U50" i="64"/>
  <c r="V50" i="64"/>
  <c r="B51" i="64"/>
  <c r="C51" i="64"/>
  <c r="D51" i="64"/>
  <c r="E51" i="64"/>
  <c r="F51" i="64"/>
  <c r="G51" i="64"/>
  <c r="H51" i="64"/>
  <c r="I51" i="64"/>
  <c r="J51" i="64"/>
  <c r="K51" i="64"/>
  <c r="M51" i="64"/>
  <c r="N51" i="64"/>
  <c r="O51" i="64"/>
  <c r="P51" i="64"/>
  <c r="R51" i="64"/>
  <c r="S51" i="64"/>
  <c r="T51" i="64"/>
  <c r="U51" i="64"/>
  <c r="V51" i="64"/>
  <c r="B52" i="64"/>
  <c r="C52" i="64"/>
  <c r="D52" i="64"/>
  <c r="E52" i="64"/>
  <c r="F52" i="64"/>
  <c r="G52" i="64"/>
  <c r="H52" i="64"/>
  <c r="I52" i="64"/>
  <c r="J52" i="64"/>
  <c r="K52" i="64"/>
  <c r="M52" i="64"/>
  <c r="N52" i="64"/>
  <c r="O52" i="64"/>
  <c r="P52" i="64"/>
  <c r="R52" i="64"/>
  <c r="S52" i="64"/>
  <c r="T52" i="64"/>
  <c r="U52" i="64"/>
  <c r="V52" i="64"/>
  <c r="B53" i="64"/>
  <c r="C53" i="64"/>
  <c r="D53" i="64"/>
  <c r="E53" i="64"/>
  <c r="F53" i="64"/>
  <c r="G53" i="64"/>
  <c r="H53" i="64"/>
  <c r="I53" i="64"/>
  <c r="J53" i="64"/>
  <c r="K53" i="64"/>
  <c r="M53" i="64"/>
  <c r="N53" i="64"/>
  <c r="O53" i="64"/>
  <c r="P53" i="64"/>
  <c r="R53" i="64"/>
  <c r="S53" i="64"/>
  <c r="T53" i="64"/>
  <c r="U53" i="64"/>
  <c r="V53" i="64"/>
  <c r="B54" i="64"/>
  <c r="C54" i="64"/>
  <c r="D54" i="64"/>
  <c r="E54" i="64"/>
  <c r="F54" i="64"/>
  <c r="G54" i="64"/>
  <c r="H54" i="64"/>
  <c r="I54" i="64"/>
  <c r="J54" i="64"/>
  <c r="K54" i="64"/>
  <c r="M54" i="64"/>
  <c r="N54" i="64"/>
  <c r="O54" i="64"/>
  <c r="P54" i="64"/>
  <c r="R54" i="64"/>
  <c r="S54" i="64"/>
  <c r="T54" i="64"/>
  <c r="U54" i="64"/>
  <c r="V54" i="64"/>
  <c r="B55" i="64"/>
  <c r="C55" i="64"/>
  <c r="D55" i="64"/>
  <c r="E55" i="64"/>
  <c r="F55" i="64"/>
  <c r="G55" i="64"/>
  <c r="H55" i="64"/>
  <c r="I55" i="64"/>
  <c r="J55" i="64"/>
  <c r="K55" i="64"/>
  <c r="M55" i="64"/>
  <c r="N55" i="64"/>
  <c r="O55" i="64"/>
  <c r="P55" i="64"/>
  <c r="R55" i="64"/>
  <c r="S55" i="64"/>
  <c r="T55" i="64"/>
  <c r="U55" i="64"/>
  <c r="V55" i="64"/>
  <c r="B56" i="64"/>
  <c r="C56" i="64"/>
  <c r="D56" i="64"/>
  <c r="E56" i="64"/>
  <c r="F56" i="64"/>
  <c r="G56" i="64"/>
  <c r="H56" i="64"/>
  <c r="I56" i="64"/>
  <c r="J56" i="64"/>
  <c r="K56" i="64"/>
  <c r="M56" i="64"/>
  <c r="N56" i="64"/>
  <c r="O56" i="64"/>
  <c r="P56" i="64"/>
  <c r="R56" i="64"/>
  <c r="S56" i="64"/>
  <c r="T56" i="64"/>
  <c r="U56" i="64"/>
  <c r="V56" i="64"/>
  <c r="B57" i="64"/>
  <c r="C57" i="64"/>
  <c r="D57" i="64"/>
  <c r="E57" i="64"/>
  <c r="F57" i="64"/>
  <c r="G57" i="64"/>
  <c r="H57" i="64"/>
  <c r="I57" i="64"/>
  <c r="J57" i="64"/>
  <c r="K57" i="64"/>
  <c r="M57" i="64"/>
  <c r="N57" i="64"/>
  <c r="O57" i="64"/>
  <c r="P57" i="64"/>
  <c r="R57" i="64"/>
  <c r="S57" i="64"/>
  <c r="T57" i="64"/>
  <c r="U57" i="64"/>
  <c r="V57" i="64"/>
  <c r="B58" i="64"/>
  <c r="C58" i="64"/>
  <c r="D58" i="64"/>
  <c r="E58" i="64"/>
  <c r="F58" i="64"/>
  <c r="G58" i="64"/>
  <c r="H58" i="64"/>
  <c r="I58" i="64"/>
  <c r="J58" i="64"/>
  <c r="K58" i="64"/>
  <c r="M58" i="64"/>
  <c r="N58" i="64"/>
  <c r="O58" i="64"/>
  <c r="P58" i="64"/>
  <c r="R58" i="64"/>
  <c r="S58" i="64"/>
  <c r="T58" i="64"/>
  <c r="U58" i="64"/>
  <c r="V58" i="64"/>
  <c r="B59" i="64"/>
  <c r="C59" i="64"/>
  <c r="D59" i="64"/>
  <c r="E59" i="64"/>
  <c r="F59" i="64"/>
  <c r="G59" i="64"/>
  <c r="H59" i="64"/>
  <c r="I59" i="64"/>
  <c r="J59" i="64"/>
  <c r="K59" i="64"/>
  <c r="M59" i="64"/>
  <c r="N59" i="64"/>
  <c r="O59" i="64"/>
  <c r="P59" i="64"/>
  <c r="R59" i="64"/>
  <c r="S59" i="64"/>
  <c r="T59" i="64"/>
  <c r="U59" i="64"/>
  <c r="V59" i="64"/>
  <c r="B60" i="64"/>
  <c r="C60" i="64"/>
  <c r="D60" i="64"/>
  <c r="E60" i="64"/>
  <c r="F60" i="64"/>
  <c r="G60" i="64"/>
  <c r="H60" i="64"/>
  <c r="I60" i="64"/>
  <c r="J60" i="64"/>
  <c r="K60" i="64"/>
  <c r="M60" i="64"/>
  <c r="N60" i="64"/>
  <c r="O60" i="64"/>
  <c r="P60" i="64"/>
  <c r="R60" i="64"/>
  <c r="S60" i="64"/>
  <c r="T60" i="64"/>
  <c r="U60" i="64"/>
  <c r="V60" i="64"/>
  <c r="B61" i="64"/>
  <c r="C61" i="64"/>
  <c r="D61" i="64"/>
  <c r="E61" i="64"/>
  <c r="F61" i="64"/>
  <c r="G61" i="64"/>
  <c r="H61" i="64"/>
  <c r="I61" i="64"/>
  <c r="J61" i="64"/>
  <c r="K61" i="64"/>
  <c r="M61" i="64"/>
  <c r="N61" i="64"/>
  <c r="O61" i="64"/>
  <c r="P61" i="64"/>
  <c r="R61" i="64"/>
  <c r="S61" i="64"/>
  <c r="T61" i="64"/>
  <c r="U61" i="64"/>
  <c r="V61" i="64"/>
  <c r="X5" i="73"/>
  <c r="E6" i="73"/>
  <c r="F6" i="73"/>
  <c r="G6" i="73"/>
  <c r="H6" i="73"/>
  <c r="L6" i="73"/>
  <c r="Q6" i="73"/>
  <c r="X6" i="73"/>
  <c r="AF6" i="73"/>
  <c r="E7" i="73"/>
  <c r="F7" i="73"/>
  <c r="G7" i="73"/>
  <c r="H7" i="73"/>
  <c r="L7" i="73"/>
  <c r="Q7" i="73"/>
  <c r="X7" i="73"/>
  <c r="AF7" i="73"/>
  <c r="E8" i="73"/>
  <c r="F8" i="73"/>
  <c r="G8" i="73"/>
  <c r="H8" i="73"/>
  <c r="Q8" i="73"/>
  <c r="AF8" i="73"/>
  <c r="A14" i="73"/>
  <c r="L14" i="73"/>
  <c r="Q14" i="73"/>
  <c r="AE14" i="73"/>
  <c r="A15" i="73"/>
  <c r="C15" i="73"/>
  <c r="K15" i="73"/>
  <c r="L15" i="73"/>
  <c r="M15" i="73"/>
  <c r="P15" i="73"/>
  <c r="Q15" i="73"/>
  <c r="R15" i="73"/>
  <c r="T15" i="73"/>
  <c r="U15" i="73"/>
  <c r="W15" i="73"/>
  <c r="X15" i="73"/>
  <c r="Z15" i="73"/>
  <c r="AA15" i="73"/>
  <c r="AD15" i="73"/>
  <c r="AE15" i="73"/>
  <c r="A16" i="73"/>
  <c r="C16" i="73"/>
  <c r="K16" i="73"/>
  <c r="L16" i="73"/>
  <c r="M16" i="73"/>
  <c r="P16" i="73"/>
  <c r="Q16" i="73"/>
  <c r="R16" i="73"/>
  <c r="T16" i="73"/>
  <c r="U16" i="73"/>
  <c r="W16" i="73"/>
  <c r="X16" i="73"/>
  <c r="Z16" i="73"/>
  <c r="AA16" i="73"/>
  <c r="AD16" i="73"/>
  <c r="AE16" i="73"/>
  <c r="A17" i="73"/>
  <c r="C17" i="73"/>
  <c r="K17" i="73"/>
  <c r="L17" i="73"/>
  <c r="M17" i="73"/>
  <c r="P17" i="73"/>
  <c r="Q17" i="73"/>
  <c r="R17" i="73"/>
  <c r="T17" i="73"/>
  <c r="U17" i="73"/>
  <c r="W17" i="73"/>
  <c r="X17" i="73"/>
  <c r="Z17" i="73"/>
  <c r="AA17" i="73"/>
  <c r="AD17" i="73"/>
  <c r="AE17" i="73"/>
  <c r="A18" i="73"/>
  <c r="C18" i="73"/>
  <c r="K18" i="73"/>
  <c r="L18" i="73"/>
  <c r="M18" i="73"/>
  <c r="P18" i="73"/>
  <c r="Q18" i="73"/>
  <c r="R18" i="73"/>
  <c r="T18" i="73"/>
  <c r="U18" i="73"/>
  <c r="W18" i="73"/>
  <c r="X18" i="73"/>
  <c r="Z18" i="73"/>
  <c r="AA18" i="73"/>
  <c r="AD18" i="73"/>
  <c r="AE18" i="73"/>
  <c r="A19" i="73"/>
  <c r="C19" i="73"/>
  <c r="E19" i="73"/>
  <c r="F19" i="73"/>
  <c r="G19" i="73"/>
  <c r="H19" i="73"/>
  <c r="J19" i="73"/>
  <c r="K19" i="73"/>
  <c r="L19" i="73"/>
  <c r="M19" i="73"/>
  <c r="O19" i="73"/>
  <c r="P19" i="73"/>
  <c r="Q19" i="73"/>
  <c r="R19" i="73"/>
  <c r="T19" i="73"/>
  <c r="U19" i="73"/>
  <c r="W19" i="73"/>
  <c r="X19" i="73"/>
  <c r="Z19" i="73"/>
  <c r="AA19" i="73"/>
  <c r="AC19" i="73"/>
  <c r="AD19" i="73"/>
  <c r="AE19" i="73"/>
  <c r="A20" i="73"/>
  <c r="C20" i="73"/>
  <c r="E20" i="73"/>
  <c r="F20" i="73"/>
  <c r="G20" i="73"/>
  <c r="H20" i="73"/>
  <c r="J20" i="73"/>
  <c r="K20" i="73"/>
  <c r="L20" i="73"/>
  <c r="M20" i="73"/>
  <c r="O20" i="73"/>
  <c r="P20" i="73"/>
  <c r="Q20" i="73"/>
  <c r="R20" i="73"/>
  <c r="T20" i="73"/>
  <c r="U20" i="73"/>
  <c r="W20" i="73"/>
  <c r="X20" i="73"/>
  <c r="Z20" i="73"/>
  <c r="AA20" i="73"/>
  <c r="AC20" i="73"/>
  <c r="AD20" i="73"/>
  <c r="AE20" i="73"/>
  <c r="A21" i="73"/>
  <c r="C21" i="73"/>
  <c r="E21" i="73"/>
  <c r="F21" i="73"/>
  <c r="G21" i="73"/>
  <c r="H21" i="73"/>
  <c r="J21" i="73"/>
  <c r="K21" i="73"/>
  <c r="L21" i="73"/>
  <c r="M21" i="73"/>
  <c r="O21" i="73"/>
  <c r="P21" i="73"/>
  <c r="Q21" i="73"/>
  <c r="R21" i="73"/>
  <c r="T21" i="73"/>
  <c r="U21" i="73"/>
  <c r="W21" i="73"/>
  <c r="X21" i="73"/>
  <c r="Z21" i="73"/>
  <c r="AA21" i="73"/>
  <c r="AC21" i="73"/>
  <c r="AD21" i="73"/>
  <c r="AE21" i="73"/>
  <c r="A22" i="73"/>
  <c r="C22" i="73"/>
  <c r="E22" i="73"/>
  <c r="F22" i="73"/>
  <c r="G22" i="73"/>
  <c r="H22" i="73"/>
  <c r="J22" i="73"/>
  <c r="K22" i="73"/>
  <c r="L22" i="73"/>
  <c r="M22" i="73"/>
  <c r="O22" i="73"/>
  <c r="P22" i="73"/>
  <c r="Q22" i="73"/>
  <c r="R22" i="73"/>
  <c r="T22" i="73"/>
  <c r="U22" i="73"/>
  <c r="W22" i="73"/>
  <c r="X22" i="73"/>
  <c r="Z22" i="73"/>
  <c r="AA22" i="73"/>
  <c r="AC22" i="73"/>
  <c r="AD22" i="73"/>
  <c r="AE22" i="73"/>
  <c r="A23" i="73"/>
  <c r="C23" i="73"/>
  <c r="E23" i="73"/>
  <c r="F23" i="73"/>
  <c r="G23" i="73"/>
  <c r="H23" i="73"/>
  <c r="J23" i="73"/>
  <c r="K23" i="73"/>
  <c r="L23" i="73"/>
  <c r="M23" i="73"/>
  <c r="O23" i="73"/>
  <c r="P23" i="73"/>
  <c r="Q23" i="73"/>
  <c r="R23" i="73"/>
  <c r="T23" i="73"/>
  <c r="U23" i="73"/>
  <c r="W23" i="73"/>
  <c r="X23" i="73"/>
  <c r="Z23" i="73"/>
  <c r="AA23" i="73"/>
  <c r="AC23" i="73"/>
  <c r="AD23" i="73"/>
  <c r="AE23" i="73"/>
  <c r="A24" i="73"/>
  <c r="C24" i="73"/>
  <c r="E24" i="73"/>
  <c r="F24" i="73"/>
  <c r="G24" i="73"/>
  <c r="H24" i="73"/>
  <c r="J24" i="73"/>
  <c r="K24" i="73"/>
  <c r="L24" i="73"/>
  <c r="M24" i="73"/>
  <c r="O24" i="73"/>
  <c r="P24" i="73"/>
  <c r="Q24" i="73"/>
  <c r="R24" i="73"/>
  <c r="T24" i="73"/>
  <c r="U24" i="73"/>
  <c r="W24" i="73"/>
  <c r="X24" i="73"/>
  <c r="Z24" i="73"/>
  <c r="AA24" i="73"/>
  <c r="AC24" i="73"/>
  <c r="AD24" i="73"/>
  <c r="AE24" i="73"/>
  <c r="A25" i="73"/>
  <c r="C25" i="73"/>
  <c r="E25" i="73"/>
  <c r="F25" i="73"/>
  <c r="G25" i="73"/>
  <c r="H25" i="73"/>
  <c r="J25" i="73"/>
  <c r="K25" i="73"/>
  <c r="L25" i="73"/>
  <c r="M25" i="73"/>
  <c r="O25" i="73"/>
  <c r="P25" i="73"/>
  <c r="Q25" i="73"/>
  <c r="R25" i="73"/>
  <c r="T25" i="73"/>
  <c r="U25" i="73"/>
  <c r="W25" i="73"/>
  <c r="X25" i="73"/>
  <c r="Z25" i="73"/>
  <c r="AA25" i="73"/>
  <c r="AC25" i="73"/>
  <c r="AD25" i="73"/>
  <c r="AE25" i="73"/>
  <c r="A26" i="73"/>
  <c r="C26" i="73"/>
  <c r="E26" i="73"/>
  <c r="F26" i="73"/>
  <c r="G26" i="73"/>
  <c r="H26" i="73"/>
  <c r="J26" i="73"/>
  <c r="K26" i="73"/>
  <c r="L26" i="73"/>
  <c r="M26" i="73"/>
  <c r="O26" i="73"/>
  <c r="P26" i="73"/>
  <c r="Q26" i="73"/>
  <c r="R26" i="73"/>
  <c r="T26" i="73"/>
  <c r="U26" i="73"/>
  <c r="W26" i="73"/>
  <c r="X26" i="73"/>
  <c r="Z26" i="73"/>
  <c r="AA26" i="73"/>
  <c r="AC26" i="73"/>
  <c r="AD26" i="73"/>
  <c r="AE26" i="73"/>
  <c r="A27" i="73"/>
  <c r="C27" i="73"/>
  <c r="E27" i="73"/>
  <c r="F27" i="73"/>
  <c r="G27" i="73"/>
  <c r="H27" i="73"/>
  <c r="J27" i="73"/>
  <c r="K27" i="73"/>
  <c r="L27" i="73"/>
  <c r="M27" i="73"/>
  <c r="O27" i="73"/>
  <c r="P27" i="73"/>
  <c r="Q27" i="73"/>
  <c r="R27" i="73"/>
  <c r="T27" i="73"/>
  <c r="U27" i="73"/>
  <c r="W27" i="73"/>
  <c r="X27" i="73"/>
  <c r="Z27" i="73"/>
  <c r="AA27" i="73"/>
  <c r="AC27" i="73"/>
  <c r="AD27" i="73"/>
  <c r="AE27" i="73"/>
  <c r="A28" i="73"/>
  <c r="C28" i="73"/>
  <c r="E28" i="73"/>
  <c r="F28" i="73"/>
  <c r="G28" i="73"/>
  <c r="H28" i="73"/>
  <c r="J28" i="73"/>
  <c r="K28" i="73"/>
  <c r="L28" i="73"/>
  <c r="M28" i="73"/>
  <c r="O28" i="73"/>
  <c r="P28" i="73"/>
  <c r="Q28" i="73"/>
  <c r="R28" i="73"/>
  <c r="T28" i="73"/>
  <c r="U28" i="73"/>
  <c r="W28" i="73"/>
  <c r="X28" i="73"/>
  <c r="Z28" i="73"/>
  <c r="AA28" i="73"/>
  <c r="AC28" i="73"/>
  <c r="AD28" i="73"/>
  <c r="AE28" i="73"/>
  <c r="A29" i="73"/>
  <c r="C29" i="73"/>
  <c r="E29" i="73"/>
  <c r="F29" i="73"/>
  <c r="G29" i="73"/>
  <c r="H29" i="73"/>
  <c r="J29" i="73"/>
  <c r="K29" i="73"/>
  <c r="L29" i="73"/>
  <c r="M29" i="73"/>
  <c r="O29" i="73"/>
  <c r="P29" i="73"/>
  <c r="Q29" i="73"/>
  <c r="R29" i="73"/>
  <c r="T29" i="73"/>
  <c r="U29" i="73"/>
  <c r="W29" i="73"/>
  <c r="X29" i="73"/>
  <c r="Z29" i="73"/>
  <c r="AA29" i="73"/>
  <c r="AC29" i="73"/>
  <c r="AD29" i="73"/>
  <c r="AE29" i="73"/>
  <c r="A30" i="73"/>
  <c r="C30" i="73"/>
  <c r="E30" i="73"/>
  <c r="F30" i="73"/>
  <c r="G30" i="73"/>
  <c r="H30" i="73"/>
  <c r="J30" i="73"/>
  <c r="K30" i="73"/>
  <c r="L30" i="73"/>
  <c r="M30" i="73"/>
  <c r="O30" i="73"/>
  <c r="P30" i="73"/>
  <c r="Q30" i="73"/>
  <c r="R30" i="73"/>
  <c r="T30" i="73"/>
  <c r="U30" i="73"/>
  <c r="W30" i="73"/>
  <c r="X30" i="73"/>
  <c r="Z30" i="73"/>
  <c r="AA30" i="73"/>
  <c r="AC30" i="73"/>
  <c r="AD30" i="73"/>
  <c r="AE30" i="73"/>
  <c r="A31" i="73"/>
  <c r="C31" i="73"/>
  <c r="E31" i="73"/>
  <c r="F31" i="73"/>
  <c r="G31" i="73"/>
  <c r="H31" i="73"/>
  <c r="J31" i="73"/>
  <c r="K31" i="73"/>
  <c r="L31" i="73"/>
  <c r="M31" i="73"/>
  <c r="O31" i="73"/>
  <c r="P31" i="73"/>
  <c r="Q31" i="73"/>
  <c r="R31" i="73"/>
  <c r="T31" i="73"/>
  <c r="U31" i="73"/>
  <c r="W31" i="73"/>
  <c r="X31" i="73"/>
  <c r="Z31" i="73"/>
  <c r="AA31" i="73"/>
  <c r="AC31" i="73"/>
  <c r="AD31" i="73"/>
  <c r="AE31" i="73"/>
  <c r="A32" i="73"/>
  <c r="C32" i="73"/>
  <c r="E32" i="73"/>
  <c r="F32" i="73"/>
  <c r="G32" i="73"/>
  <c r="H32" i="73"/>
  <c r="J32" i="73"/>
  <c r="K32" i="73"/>
  <c r="L32" i="73"/>
  <c r="M32" i="73"/>
  <c r="O32" i="73"/>
  <c r="P32" i="73"/>
  <c r="Q32" i="73"/>
  <c r="R32" i="73"/>
  <c r="T32" i="73"/>
  <c r="U32" i="73"/>
  <c r="W32" i="73"/>
  <c r="X32" i="73"/>
  <c r="Z32" i="73"/>
  <c r="AA32" i="73"/>
  <c r="AC32" i="73"/>
  <c r="AD32" i="73"/>
  <c r="AE32" i="73"/>
  <c r="A33" i="73"/>
  <c r="C33" i="73"/>
  <c r="E33" i="73"/>
  <c r="F33" i="73"/>
  <c r="G33" i="73"/>
  <c r="H33" i="73"/>
  <c r="J33" i="73"/>
  <c r="K33" i="73"/>
  <c r="L33" i="73"/>
  <c r="M33" i="73"/>
  <c r="O33" i="73"/>
  <c r="P33" i="73"/>
  <c r="Q33" i="73"/>
  <c r="R33" i="73"/>
  <c r="T33" i="73"/>
  <c r="U33" i="73"/>
  <c r="W33" i="73"/>
  <c r="X33" i="73"/>
  <c r="Z33" i="73"/>
  <c r="AA33" i="73"/>
  <c r="AC33" i="73"/>
  <c r="AD33" i="73"/>
  <c r="AE33" i="73"/>
  <c r="A34" i="73"/>
  <c r="C34" i="73"/>
  <c r="E34" i="73"/>
  <c r="F34" i="73"/>
  <c r="G34" i="73"/>
  <c r="H34" i="73"/>
  <c r="J34" i="73"/>
  <c r="K34" i="73"/>
  <c r="L34" i="73"/>
  <c r="M34" i="73"/>
  <c r="O34" i="73"/>
  <c r="P34" i="73"/>
  <c r="Q34" i="73"/>
  <c r="R34" i="73"/>
  <c r="T34" i="73"/>
  <c r="U34" i="73"/>
  <c r="W34" i="73"/>
  <c r="X34" i="73"/>
  <c r="Z34" i="73"/>
  <c r="AA34" i="73"/>
  <c r="AC34" i="73"/>
  <c r="AD34" i="73"/>
  <c r="AE34" i="73"/>
  <c r="A35" i="73"/>
  <c r="C35" i="73"/>
  <c r="E35" i="73"/>
  <c r="F35" i="73"/>
  <c r="G35" i="73"/>
  <c r="H35" i="73"/>
  <c r="J35" i="73"/>
  <c r="K35" i="73"/>
  <c r="L35" i="73"/>
  <c r="M35" i="73"/>
  <c r="O35" i="73"/>
  <c r="P35" i="73"/>
  <c r="Q35" i="73"/>
  <c r="R35" i="73"/>
  <c r="T35" i="73"/>
  <c r="U35" i="73"/>
  <c r="W35" i="73"/>
  <c r="X35" i="73"/>
  <c r="Z35" i="73"/>
  <c r="AA35" i="73"/>
  <c r="AC35" i="73"/>
  <c r="AD35" i="73"/>
  <c r="AE35" i="73"/>
  <c r="A36" i="73"/>
  <c r="C36" i="73"/>
  <c r="E36" i="73"/>
  <c r="F36" i="73"/>
  <c r="G36" i="73"/>
  <c r="H36" i="73"/>
  <c r="J36" i="73"/>
  <c r="K36" i="73"/>
  <c r="L36" i="73"/>
  <c r="M36" i="73"/>
  <c r="O36" i="73"/>
  <c r="P36" i="73"/>
  <c r="Q36" i="73"/>
  <c r="R36" i="73"/>
  <c r="T36" i="73"/>
  <c r="U36" i="73"/>
  <c r="W36" i="73"/>
  <c r="X36" i="73"/>
  <c r="Z36" i="73"/>
  <c r="AA36" i="73"/>
  <c r="AC36" i="73"/>
  <c r="AD36" i="73"/>
  <c r="AE36" i="73"/>
  <c r="A37" i="73"/>
  <c r="C37" i="73"/>
  <c r="E37" i="73"/>
  <c r="F37" i="73"/>
  <c r="G37" i="73"/>
  <c r="H37" i="73"/>
  <c r="J37" i="73"/>
  <c r="K37" i="73"/>
  <c r="L37" i="73"/>
  <c r="M37" i="73"/>
  <c r="O37" i="73"/>
  <c r="P37" i="73"/>
  <c r="Q37" i="73"/>
  <c r="R37" i="73"/>
  <c r="T37" i="73"/>
  <c r="U37" i="73"/>
  <c r="W37" i="73"/>
  <c r="X37" i="73"/>
  <c r="Z37" i="73"/>
  <c r="AA37" i="73"/>
  <c r="AC37" i="73"/>
  <c r="AD37" i="73"/>
  <c r="AE37" i="73"/>
  <c r="A38" i="73"/>
  <c r="C38" i="73"/>
  <c r="E38" i="73"/>
  <c r="F38" i="73"/>
  <c r="G38" i="73"/>
  <c r="H38" i="73"/>
  <c r="J38" i="73"/>
  <c r="K38" i="73"/>
  <c r="L38" i="73"/>
  <c r="M38" i="73"/>
  <c r="O38" i="73"/>
  <c r="P38" i="73"/>
  <c r="Q38" i="73"/>
  <c r="R38" i="73"/>
  <c r="T38" i="73"/>
  <c r="U38" i="73"/>
  <c r="W38" i="73"/>
  <c r="X38" i="73"/>
  <c r="Z38" i="73"/>
  <c r="AA38" i="73"/>
  <c r="AC38" i="73"/>
  <c r="AD38" i="73"/>
  <c r="AE38" i="73"/>
  <c r="A39" i="73"/>
  <c r="C39" i="73"/>
  <c r="E39" i="73"/>
  <c r="F39" i="73"/>
  <c r="G39" i="73"/>
  <c r="H39" i="73"/>
  <c r="J39" i="73"/>
  <c r="K39" i="73"/>
  <c r="L39" i="73"/>
  <c r="M39" i="73"/>
  <c r="O39" i="73"/>
  <c r="P39" i="73"/>
  <c r="Q39" i="73"/>
  <c r="R39" i="73"/>
  <c r="T39" i="73"/>
  <c r="U39" i="73"/>
  <c r="W39" i="73"/>
  <c r="X39" i="73"/>
  <c r="Z39" i="73"/>
  <c r="AA39" i="73"/>
  <c r="AC39" i="73"/>
  <c r="AD39" i="73"/>
  <c r="AE39" i="73"/>
  <c r="A40" i="73"/>
  <c r="C40" i="73"/>
  <c r="E40" i="73"/>
  <c r="F40" i="73"/>
  <c r="G40" i="73"/>
  <c r="H40" i="73"/>
  <c r="J40" i="73"/>
  <c r="K40" i="73"/>
  <c r="L40" i="73"/>
  <c r="M40" i="73"/>
  <c r="O40" i="73"/>
  <c r="P40" i="73"/>
  <c r="Q40" i="73"/>
  <c r="R40" i="73"/>
  <c r="T40" i="73"/>
  <c r="U40" i="73"/>
  <c r="W40" i="73"/>
  <c r="X40" i="73"/>
  <c r="Z40" i="73"/>
  <c r="AA40" i="73"/>
  <c r="AC40" i="73"/>
  <c r="AD40" i="73"/>
  <c r="AE40" i="73"/>
  <c r="A41" i="73"/>
  <c r="C41" i="73"/>
  <c r="E41" i="73"/>
  <c r="F41" i="73"/>
  <c r="G41" i="73"/>
  <c r="H41" i="73"/>
  <c r="J41" i="73"/>
  <c r="K41" i="73"/>
  <c r="L41" i="73"/>
  <c r="M41" i="73"/>
  <c r="O41" i="73"/>
  <c r="P41" i="73"/>
  <c r="Q41" i="73"/>
  <c r="R41" i="73"/>
  <c r="T41" i="73"/>
  <c r="U41" i="73"/>
  <c r="W41" i="73"/>
  <c r="X41" i="73"/>
  <c r="Z41" i="73"/>
  <c r="AA41" i="73"/>
  <c r="AC41" i="73"/>
  <c r="AD41" i="73"/>
  <c r="AE41" i="73"/>
  <c r="A42" i="73"/>
  <c r="C42" i="73"/>
  <c r="E42" i="73"/>
  <c r="F42" i="73"/>
  <c r="G42" i="73"/>
  <c r="H42" i="73"/>
  <c r="J42" i="73"/>
  <c r="K42" i="73"/>
  <c r="L42" i="73"/>
  <c r="M42" i="73"/>
  <c r="O42" i="73"/>
  <c r="P42" i="73"/>
  <c r="Q42" i="73"/>
  <c r="R42" i="73"/>
  <c r="T42" i="73"/>
  <c r="U42" i="73"/>
  <c r="W42" i="73"/>
  <c r="X42" i="73"/>
  <c r="Z42" i="73"/>
  <c r="AA42" i="73"/>
  <c r="AC42" i="73"/>
  <c r="AD42" i="73"/>
  <c r="AE42" i="73"/>
  <c r="A43" i="73"/>
  <c r="C43" i="73"/>
  <c r="E43" i="73"/>
  <c r="F43" i="73"/>
  <c r="G43" i="73"/>
  <c r="H43" i="73"/>
  <c r="J43" i="73"/>
  <c r="K43" i="73"/>
  <c r="L43" i="73"/>
  <c r="M43" i="73"/>
  <c r="O43" i="73"/>
  <c r="P43" i="73"/>
  <c r="Q43" i="73"/>
  <c r="R43" i="73"/>
  <c r="T43" i="73"/>
  <c r="U43" i="73"/>
  <c r="W43" i="73"/>
  <c r="X43" i="73"/>
  <c r="Z43" i="73"/>
  <c r="AA43" i="73"/>
  <c r="AC43" i="73"/>
  <c r="AD43" i="73"/>
  <c r="AE43" i="73"/>
  <c r="A44" i="73"/>
  <c r="C44" i="73"/>
  <c r="E44" i="73"/>
  <c r="F44" i="73"/>
  <c r="G44" i="73"/>
  <c r="H44" i="73"/>
  <c r="J44" i="73"/>
  <c r="K44" i="73"/>
  <c r="L44" i="73"/>
  <c r="M44" i="73"/>
  <c r="O44" i="73"/>
  <c r="P44" i="73"/>
  <c r="Q44" i="73"/>
  <c r="R44" i="73"/>
  <c r="T44" i="73"/>
  <c r="U44" i="73"/>
  <c r="W44" i="73"/>
  <c r="X44" i="73"/>
  <c r="Z44" i="73"/>
  <c r="AA44" i="73"/>
  <c r="AC44" i="73"/>
  <c r="AD44" i="73"/>
  <c r="AE44" i="73"/>
  <c r="A45" i="73"/>
  <c r="C45" i="73"/>
  <c r="E45" i="73"/>
  <c r="F45" i="73"/>
  <c r="G45" i="73"/>
  <c r="H45" i="73"/>
  <c r="J45" i="73"/>
  <c r="K45" i="73"/>
  <c r="L45" i="73"/>
  <c r="M45" i="73"/>
  <c r="O45" i="73"/>
  <c r="P45" i="73"/>
  <c r="Q45" i="73"/>
  <c r="R45" i="73"/>
  <c r="T45" i="73"/>
  <c r="U45" i="73"/>
  <c r="W45" i="73"/>
  <c r="X45" i="73"/>
  <c r="Z45" i="73"/>
  <c r="AA45" i="73"/>
  <c r="AC45" i="73"/>
  <c r="AD45" i="73"/>
  <c r="AE45" i="73"/>
  <c r="A46" i="73"/>
  <c r="C46" i="73"/>
  <c r="E46" i="73"/>
  <c r="F46" i="73"/>
  <c r="G46" i="73"/>
  <c r="H46" i="73"/>
  <c r="J46" i="73"/>
  <c r="K46" i="73"/>
  <c r="L46" i="73"/>
  <c r="M46" i="73"/>
  <c r="O46" i="73"/>
  <c r="P46" i="73"/>
  <c r="Q46" i="73"/>
  <c r="R46" i="73"/>
  <c r="T46" i="73"/>
  <c r="U46" i="73"/>
  <c r="W46" i="73"/>
  <c r="X46" i="73"/>
  <c r="Z46" i="73"/>
  <c r="AA46" i="73"/>
  <c r="AC46" i="73"/>
  <c r="AD46" i="73"/>
  <c r="AE46" i="73"/>
  <c r="A47" i="73"/>
  <c r="C47" i="73"/>
  <c r="E47" i="73"/>
  <c r="F47" i="73"/>
  <c r="G47" i="73"/>
  <c r="H47" i="73"/>
  <c r="J47" i="73"/>
  <c r="K47" i="73"/>
  <c r="L47" i="73"/>
  <c r="M47" i="73"/>
  <c r="O47" i="73"/>
  <c r="P47" i="73"/>
  <c r="Q47" i="73"/>
  <c r="R47" i="73"/>
  <c r="T47" i="73"/>
  <c r="U47" i="73"/>
  <c r="W47" i="73"/>
  <c r="X47" i="73"/>
  <c r="Z47" i="73"/>
  <c r="AA47" i="73"/>
  <c r="AC47" i="73"/>
  <c r="AD47" i="73"/>
  <c r="AE47" i="73"/>
  <c r="A48" i="73"/>
  <c r="C48" i="73"/>
  <c r="E48" i="73"/>
  <c r="F48" i="73"/>
  <c r="G48" i="73"/>
  <c r="H48" i="73"/>
  <c r="J48" i="73"/>
  <c r="K48" i="73"/>
  <c r="L48" i="73"/>
  <c r="M48" i="73"/>
  <c r="O48" i="73"/>
  <c r="P48" i="73"/>
  <c r="Q48" i="73"/>
  <c r="R48" i="73"/>
  <c r="T48" i="73"/>
  <c r="U48" i="73"/>
  <c r="W48" i="73"/>
  <c r="X48" i="73"/>
  <c r="Z48" i="73"/>
  <c r="AA48" i="73"/>
  <c r="AC48" i="73"/>
  <c r="AD48" i="73"/>
  <c r="AE48" i="73"/>
  <c r="A49" i="73"/>
  <c r="C49" i="73"/>
  <c r="E49" i="73"/>
  <c r="F49" i="73"/>
  <c r="G49" i="73"/>
  <c r="H49" i="73"/>
  <c r="J49" i="73"/>
  <c r="K49" i="73"/>
  <c r="L49" i="73"/>
  <c r="M49" i="73"/>
  <c r="O49" i="73"/>
  <c r="P49" i="73"/>
  <c r="Q49" i="73"/>
  <c r="R49" i="73"/>
  <c r="T49" i="73"/>
  <c r="U49" i="73"/>
  <c r="W49" i="73"/>
  <c r="X49" i="73"/>
  <c r="Z49" i="73"/>
  <c r="AA49" i="73"/>
  <c r="AC49" i="73"/>
  <c r="AD49" i="73"/>
  <c r="AE49" i="73"/>
  <c r="A50" i="73"/>
  <c r="C50" i="73"/>
  <c r="E50" i="73"/>
  <c r="F50" i="73"/>
  <c r="G50" i="73"/>
  <c r="H50" i="73"/>
  <c r="J50" i="73"/>
  <c r="K50" i="73"/>
  <c r="L50" i="73"/>
  <c r="M50" i="73"/>
  <c r="O50" i="73"/>
  <c r="P50" i="73"/>
  <c r="Q50" i="73"/>
  <c r="R50" i="73"/>
  <c r="T50" i="73"/>
  <c r="U50" i="73"/>
  <c r="W50" i="73"/>
  <c r="X50" i="73"/>
  <c r="Z50" i="73"/>
  <c r="AA50" i="73"/>
  <c r="AC50" i="73"/>
  <c r="AD50" i="73"/>
  <c r="AE50" i="73"/>
  <c r="A51" i="73"/>
  <c r="C51" i="73"/>
  <c r="E51" i="73"/>
  <c r="F51" i="73"/>
  <c r="G51" i="73"/>
  <c r="H51" i="73"/>
  <c r="J51" i="73"/>
  <c r="K51" i="73"/>
  <c r="L51" i="73"/>
  <c r="M51" i="73"/>
  <c r="O51" i="73"/>
  <c r="P51" i="73"/>
  <c r="Q51" i="73"/>
  <c r="R51" i="73"/>
  <c r="T51" i="73"/>
  <c r="U51" i="73"/>
  <c r="W51" i="73"/>
  <c r="X51" i="73"/>
  <c r="Z51" i="73"/>
  <c r="AA51" i="73"/>
  <c r="AC51" i="73"/>
  <c r="AD51" i="73"/>
  <c r="AE51" i="73"/>
  <c r="A52" i="73"/>
  <c r="C52" i="73"/>
  <c r="E52" i="73"/>
  <c r="F52" i="73"/>
  <c r="G52" i="73"/>
  <c r="H52" i="73"/>
  <c r="J52" i="73"/>
  <c r="K52" i="73"/>
  <c r="L52" i="73"/>
  <c r="M52" i="73"/>
  <c r="O52" i="73"/>
  <c r="P52" i="73"/>
  <c r="Q52" i="73"/>
  <c r="R52" i="73"/>
  <c r="T52" i="73"/>
  <c r="U52" i="73"/>
  <c r="W52" i="73"/>
  <c r="X52" i="73"/>
  <c r="Z52" i="73"/>
  <c r="AA52" i="73"/>
  <c r="AC52" i="73"/>
  <c r="AD52" i="73"/>
  <c r="AE52" i="73"/>
  <c r="A53" i="73"/>
  <c r="C53" i="73"/>
  <c r="E53" i="73"/>
  <c r="F53" i="73"/>
  <c r="G53" i="73"/>
  <c r="H53" i="73"/>
  <c r="J53" i="73"/>
  <c r="K53" i="73"/>
  <c r="L53" i="73"/>
  <c r="M53" i="73"/>
  <c r="O53" i="73"/>
  <c r="P53" i="73"/>
  <c r="Q53" i="73"/>
  <c r="R53" i="73"/>
  <c r="T53" i="73"/>
  <c r="U53" i="73"/>
  <c r="W53" i="73"/>
  <c r="X53" i="73"/>
  <c r="Z53" i="73"/>
  <c r="AA53" i="73"/>
  <c r="AC53" i="73"/>
  <c r="AD53" i="73"/>
  <c r="AE53" i="73"/>
  <c r="A54" i="73"/>
  <c r="C54" i="73"/>
  <c r="E54" i="73"/>
  <c r="F54" i="73"/>
  <c r="G54" i="73"/>
  <c r="H54" i="73"/>
  <c r="J54" i="73"/>
  <c r="K54" i="73"/>
  <c r="L54" i="73"/>
  <c r="M54" i="73"/>
  <c r="O54" i="73"/>
  <c r="P54" i="73"/>
  <c r="Q54" i="73"/>
  <c r="R54" i="73"/>
  <c r="T54" i="73"/>
  <c r="U54" i="73"/>
  <c r="W54" i="73"/>
  <c r="X54" i="73"/>
  <c r="Z54" i="73"/>
  <c r="AA54" i="73"/>
  <c r="AC54" i="73"/>
  <c r="AD54" i="73"/>
  <c r="AE54" i="73"/>
  <c r="A55" i="73"/>
  <c r="C55" i="73"/>
  <c r="E55" i="73"/>
  <c r="F55" i="73"/>
  <c r="G55" i="73"/>
  <c r="H55" i="73"/>
  <c r="J55" i="73"/>
  <c r="K55" i="73"/>
  <c r="L55" i="73"/>
  <c r="M55" i="73"/>
  <c r="O55" i="73"/>
  <c r="P55" i="73"/>
  <c r="Q55" i="73"/>
  <c r="R55" i="73"/>
  <c r="T55" i="73"/>
  <c r="U55" i="73"/>
  <c r="W55" i="73"/>
  <c r="X55" i="73"/>
  <c r="Z55" i="73"/>
  <c r="AA55" i="73"/>
  <c r="AC55" i="73"/>
  <c r="AD55" i="73"/>
  <c r="AE55" i="73"/>
  <c r="A56" i="73"/>
  <c r="C56" i="73"/>
  <c r="E56" i="73"/>
  <c r="F56" i="73"/>
  <c r="G56" i="73"/>
  <c r="H56" i="73"/>
  <c r="J56" i="73"/>
  <c r="K56" i="73"/>
  <c r="L56" i="73"/>
  <c r="M56" i="73"/>
  <c r="O56" i="73"/>
  <c r="P56" i="73"/>
  <c r="Q56" i="73"/>
  <c r="R56" i="73"/>
  <c r="T56" i="73"/>
  <c r="U56" i="73"/>
  <c r="W56" i="73"/>
  <c r="X56" i="73"/>
  <c r="Z56" i="73"/>
  <c r="AA56" i="73"/>
  <c r="AC56" i="73"/>
  <c r="AD56" i="73"/>
  <c r="AE56" i="73"/>
  <c r="A57" i="73"/>
  <c r="C57" i="73"/>
  <c r="E57" i="73"/>
  <c r="F57" i="73"/>
  <c r="G57" i="73"/>
  <c r="H57" i="73"/>
  <c r="J57" i="73"/>
  <c r="K57" i="73"/>
  <c r="L57" i="73"/>
  <c r="M57" i="73"/>
  <c r="O57" i="73"/>
  <c r="P57" i="73"/>
  <c r="Q57" i="73"/>
  <c r="R57" i="73"/>
  <c r="T57" i="73"/>
  <c r="U57" i="73"/>
  <c r="W57" i="73"/>
  <c r="X57" i="73"/>
  <c r="Z57" i="73"/>
  <c r="AA57" i="73"/>
  <c r="AC57" i="73"/>
  <c r="AD57" i="73"/>
  <c r="AE57" i="73"/>
  <c r="A58" i="73"/>
  <c r="C58" i="73"/>
  <c r="E58" i="73"/>
  <c r="F58" i="73"/>
  <c r="G58" i="73"/>
  <c r="H58" i="73"/>
  <c r="J58" i="73"/>
  <c r="K58" i="73"/>
  <c r="L58" i="73"/>
  <c r="M58" i="73"/>
  <c r="O58" i="73"/>
  <c r="P58" i="73"/>
  <c r="Q58" i="73"/>
  <c r="R58" i="73"/>
  <c r="T58" i="73"/>
  <c r="U58" i="73"/>
  <c r="W58" i="73"/>
  <c r="X58" i="73"/>
  <c r="Z58" i="73"/>
  <c r="AA58" i="73"/>
  <c r="AC58" i="73"/>
  <c r="AD58" i="73"/>
  <c r="AE58" i="73"/>
  <c r="A59" i="73"/>
  <c r="C59" i="73"/>
  <c r="E59" i="73"/>
  <c r="F59" i="73"/>
  <c r="G59" i="73"/>
  <c r="H59" i="73"/>
  <c r="J59" i="73"/>
  <c r="K59" i="73"/>
  <c r="L59" i="73"/>
  <c r="M59" i="73"/>
  <c r="O59" i="73"/>
  <c r="P59" i="73"/>
  <c r="Q59" i="73"/>
  <c r="R59" i="73"/>
  <c r="T59" i="73"/>
  <c r="U59" i="73"/>
  <c r="W59" i="73"/>
  <c r="X59" i="73"/>
  <c r="Z59" i="73"/>
  <c r="AA59" i="73"/>
  <c r="AC59" i="73"/>
  <c r="AD59" i="73"/>
  <c r="AE59" i="73"/>
  <c r="A60" i="73"/>
  <c r="C60" i="73"/>
  <c r="E60" i="73"/>
  <c r="F60" i="73"/>
  <c r="G60" i="73"/>
  <c r="H60" i="73"/>
  <c r="J60" i="73"/>
  <c r="K60" i="73"/>
  <c r="L60" i="73"/>
  <c r="M60" i="73"/>
  <c r="O60" i="73"/>
  <c r="P60" i="73"/>
  <c r="Q60" i="73"/>
  <c r="R60" i="73"/>
  <c r="T60" i="73"/>
  <c r="U60" i="73"/>
  <c r="W60" i="73"/>
  <c r="X60" i="73"/>
  <c r="Z60" i="73"/>
  <c r="AA60" i="73"/>
  <c r="AC60" i="73"/>
  <c r="AD60" i="73"/>
  <c r="AE60" i="73"/>
  <c r="A61" i="73"/>
  <c r="C61" i="73"/>
  <c r="E61" i="73"/>
  <c r="F61" i="73"/>
  <c r="G61" i="73"/>
  <c r="H61" i="73"/>
  <c r="J61" i="73"/>
  <c r="K61" i="73"/>
  <c r="L61" i="73"/>
  <c r="M61" i="73"/>
  <c r="O61" i="73"/>
  <c r="P61" i="73"/>
  <c r="Q61" i="73"/>
  <c r="R61" i="73"/>
  <c r="T61" i="73"/>
  <c r="U61" i="73"/>
  <c r="W61" i="73"/>
  <c r="X61" i="73"/>
  <c r="Z61" i="73"/>
  <c r="AA61" i="73"/>
  <c r="AC61" i="73"/>
  <c r="AD61" i="73"/>
  <c r="AE61" i="73"/>
  <c r="A62" i="73"/>
  <c r="C62" i="73"/>
  <c r="E62" i="73"/>
  <c r="F62" i="73"/>
  <c r="G62" i="73"/>
  <c r="H62" i="73"/>
  <c r="J62" i="73"/>
  <c r="K62" i="73"/>
  <c r="L62" i="73"/>
  <c r="M62" i="73"/>
  <c r="O62" i="73"/>
  <c r="P62" i="73"/>
  <c r="Q62" i="73"/>
  <c r="R62" i="73"/>
  <c r="T62" i="73"/>
  <c r="U62" i="73"/>
  <c r="W62" i="73"/>
  <c r="X62" i="73"/>
  <c r="Z62" i="73"/>
  <c r="AA62" i="73"/>
  <c r="AC62" i="73"/>
  <c r="AD62" i="73"/>
  <c r="AE62" i="73"/>
  <c r="A63" i="73"/>
  <c r="C63" i="73"/>
  <c r="E63" i="73"/>
  <c r="F63" i="73"/>
  <c r="G63" i="73"/>
  <c r="H63" i="73"/>
  <c r="J63" i="73"/>
  <c r="K63" i="73"/>
  <c r="L63" i="73"/>
  <c r="M63" i="73"/>
  <c r="O63" i="73"/>
  <c r="P63" i="73"/>
  <c r="Q63" i="73"/>
  <c r="R63" i="73"/>
  <c r="T63" i="73"/>
  <c r="U63" i="73"/>
  <c r="W63" i="73"/>
  <c r="X63" i="73"/>
  <c r="Z63" i="73"/>
  <c r="AA63" i="73"/>
  <c r="AC63" i="73"/>
  <c r="AD63" i="73"/>
  <c r="AE63" i="73"/>
  <c r="A64" i="73"/>
  <c r="C64" i="73"/>
  <c r="E64" i="73"/>
  <c r="F64" i="73"/>
  <c r="G64" i="73"/>
  <c r="H64" i="73"/>
  <c r="J64" i="73"/>
  <c r="K64" i="73"/>
  <c r="L64" i="73"/>
  <c r="M64" i="73"/>
  <c r="O64" i="73"/>
  <c r="P64" i="73"/>
  <c r="Q64" i="73"/>
  <c r="R64" i="73"/>
  <c r="T64" i="73"/>
  <c r="U64" i="73"/>
  <c r="W64" i="73"/>
  <c r="X64" i="73"/>
  <c r="Z64" i="73"/>
  <c r="AA64" i="73"/>
  <c r="AC64" i="73"/>
  <c r="AD64" i="73"/>
  <c r="AE64" i="73"/>
  <c r="A65" i="73"/>
  <c r="C65" i="73"/>
  <c r="E65" i="73"/>
  <c r="F65" i="73"/>
  <c r="G65" i="73"/>
  <c r="H65" i="73"/>
  <c r="J65" i="73"/>
  <c r="K65" i="73"/>
  <c r="L65" i="73"/>
  <c r="M65" i="73"/>
  <c r="O65" i="73"/>
  <c r="P65" i="73"/>
  <c r="Q65" i="73"/>
  <c r="R65" i="73"/>
  <c r="T65" i="73"/>
  <c r="U65" i="73"/>
  <c r="W65" i="73"/>
  <c r="X65" i="73"/>
  <c r="Z65" i="73"/>
  <c r="AA65" i="73"/>
  <c r="AC65" i="73"/>
  <c r="AD65" i="73"/>
  <c r="AE65" i="73"/>
  <c r="A66" i="73"/>
  <c r="C66" i="73"/>
  <c r="E66" i="73"/>
  <c r="F66" i="73"/>
  <c r="G66" i="73"/>
  <c r="H66" i="73"/>
  <c r="J66" i="73"/>
  <c r="K66" i="73"/>
  <c r="L66" i="73"/>
  <c r="M66" i="73"/>
  <c r="O66" i="73"/>
  <c r="P66" i="73"/>
  <c r="Q66" i="73"/>
  <c r="R66" i="73"/>
  <c r="T66" i="73"/>
  <c r="U66" i="73"/>
  <c r="W66" i="73"/>
  <c r="X66" i="73"/>
  <c r="Z66" i="73"/>
  <c r="AA66" i="73"/>
  <c r="AC66" i="73"/>
  <c r="AD66" i="73"/>
  <c r="AE66" i="73"/>
  <c r="A67" i="73"/>
  <c r="C67" i="73"/>
  <c r="E67" i="73"/>
  <c r="F67" i="73"/>
  <c r="G67" i="73"/>
  <c r="H67" i="73"/>
  <c r="J67" i="73"/>
  <c r="K67" i="73"/>
  <c r="L67" i="73"/>
  <c r="M67" i="73"/>
  <c r="O67" i="73"/>
  <c r="P67" i="73"/>
  <c r="Q67" i="73"/>
  <c r="R67" i="73"/>
  <c r="T67" i="73"/>
  <c r="U67" i="73"/>
  <c r="W67" i="73"/>
  <c r="X67" i="73"/>
  <c r="Z67" i="73"/>
  <c r="AA67" i="73"/>
  <c r="AC67" i="73"/>
  <c r="AD67" i="73"/>
  <c r="AE67" i="73"/>
  <c r="A68" i="73"/>
  <c r="C68" i="73"/>
  <c r="E68" i="73"/>
  <c r="F68" i="73"/>
  <c r="G68" i="73"/>
  <c r="H68" i="73"/>
  <c r="J68" i="73"/>
  <c r="K68" i="73"/>
  <c r="L68" i="73"/>
  <c r="M68" i="73"/>
  <c r="O68" i="73"/>
  <c r="P68" i="73"/>
  <c r="Q68" i="73"/>
  <c r="R68" i="73"/>
  <c r="T68" i="73"/>
  <c r="U68" i="73"/>
  <c r="W68" i="73"/>
  <c r="X68" i="73"/>
  <c r="Z68" i="73"/>
  <c r="AA68" i="73"/>
  <c r="AC68" i="73"/>
  <c r="AD68" i="73"/>
  <c r="AE68" i="73"/>
  <c r="A69" i="73"/>
  <c r="C69" i="73"/>
  <c r="E69" i="73"/>
  <c r="F69" i="73"/>
  <c r="G69" i="73"/>
  <c r="H69" i="73"/>
  <c r="J69" i="73"/>
  <c r="K69" i="73"/>
  <c r="L69" i="73"/>
  <c r="M69" i="73"/>
  <c r="O69" i="73"/>
  <c r="P69" i="73"/>
  <c r="Q69" i="73"/>
  <c r="R69" i="73"/>
  <c r="T69" i="73"/>
  <c r="U69" i="73"/>
  <c r="W69" i="73"/>
  <c r="X69" i="73"/>
  <c r="Z69" i="73"/>
  <c r="AA69" i="73"/>
  <c r="AC69" i="73"/>
  <c r="AD69" i="73"/>
  <c r="AE69" i="73"/>
  <c r="A70" i="73"/>
  <c r="C70" i="73"/>
  <c r="E70" i="73"/>
  <c r="F70" i="73"/>
  <c r="G70" i="73"/>
  <c r="H70" i="73"/>
  <c r="J70" i="73"/>
  <c r="K70" i="73"/>
  <c r="L70" i="73"/>
  <c r="M70" i="73"/>
  <c r="O70" i="73"/>
  <c r="P70" i="73"/>
  <c r="Q70" i="73"/>
  <c r="R70" i="73"/>
  <c r="T70" i="73"/>
  <c r="U70" i="73"/>
  <c r="W70" i="73"/>
  <c r="X70" i="73"/>
  <c r="Z70" i="73"/>
  <c r="AA70" i="73"/>
  <c r="AC70" i="73"/>
  <c r="AD70" i="73"/>
  <c r="AE70" i="73"/>
  <c r="A71" i="73"/>
  <c r="C71" i="73"/>
  <c r="E71" i="73"/>
  <c r="F71" i="73"/>
  <c r="G71" i="73"/>
  <c r="H71" i="73"/>
  <c r="J71" i="73"/>
  <c r="K71" i="73"/>
  <c r="L71" i="73"/>
  <c r="M71" i="73"/>
  <c r="O71" i="73"/>
  <c r="P71" i="73"/>
  <c r="Q71" i="73"/>
  <c r="R71" i="73"/>
  <c r="T71" i="73"/>
  <c r="U71" i="73"/>
  <c r="W71" i="73"/>
  <c r="X71" i="73"/>
  <c r="Z71" i="73"/>
  <c r="AA71" i="73"/>
  <c r="AC71" i="73"/>
  <c r="AD71" i="73"/>
  <c r="AE71" i="73"/>
  <c r="A72" i="73"/>
  <c r="C72" i="73"/>
  <c r="E72" i="73"/>
  <c r="F72" i="73"/>
  <c r="G72" i="73"/>
  <c r="H72" i="73"/>
  <c r="J72" i="73"/>
  <c r="K72" i="73"/>
  <c r="L72" i="73"/>
  <c r="M72" i="73"/>
  <c r="O72" i="73"/>
  <c r="P72" i="73"/>
  <c r="Q72" i="73"/>
  <c r="R72" i="73"/>
  <c r="T72" i="73"/>
  <c r="U72" i="73"/>
  <c r="W72" i="73"/>
  <c r="X72" i="73"/>
  <c r="Z72" i="73"/>
  <c r="AA72" i="73"/>
  <c r="AC72" i="73"/>
  <c r="AD72" i="73"/>
  <c r="AE72" i="73"/>
  <c r="A73" i="73"/>
  <c r="C73" i="73"/>
  <c r="E73" i="73"/>
  <c r="F73" i="73"/>
  <c r="G73" i="73"/>
  <c r="H73" i="73"/>
  <c r="J73" i="73"/>
  <c r="K73" i="73"/>
  <c r="L73" i="73"/>
  <c r="M73" i="73"/>
  <c r="O73" i="73"/>
  <c r="P73" i="73"/>
  <c r="Q73" i="73"/>
  <c r="R73" i="73"/>
  <c r="T73" i="73"/>
  <c r="U73" i="73"/>
  <c r="W73" i="73"/>
  <c r="X73" i="73"/>
  <c r="Z73" i="73"/>
  <c r="AA73" i="73"/>
  <c r="AC73" i="73"/>
  <c r="AD73" i="73"/>
  <c r="AE73" i="73"/>
  <c r="A74" i="73"/>
  <c r="C74" i="73"/>
  <c r="E74" i="73"/>
  <c r="F74" i="73"/>
  <c r="G74" i="73"/>
  <c r="H74" i="73"/>
  <c r="J74" i="73"/>
  <c r="K74" i="73"/>
  <c r="L74" i="73"/>
  <c r="M74" i="73"/>
  <c r="O74" i="73"/>
  <c r="P74" i="73"/>
  <c r="Q74" i="73"/>
  <c r="R74" i="73"/>
  <c r="T74" i="73"/>
  <c r="U74" i="73"/>
  <c r="W74" i="73"/>
  <c r="X74" i="73"/>
  <c r="Z74" i="73"/>
  <c r="AA74" i="73"/>
  <c r="AC74" i="73"/>
  <c r="AD74" i="73"/>
  <c r="AE74" i="73"/>
  <c r="AC76" i="73"/>
  <c r="D8" i="74"/>
  <c r="B9" i="74"/>
  <c r="C9" i="74"/>
  <c r="D9" i="74"/>
  <c r="E9" i="74"/>
  <c r="B10" i="74"/>
  <c r="C10" i="74"/>
  <c r="D10" i="74"/>
  <c r="E10" i="74"/>
  <c r="X10" i="74"/>
  <c r="B11" i="74"/>
  <c r="C11" i="74"/>
  <c r="D11" i="74"/>
  <c r="E11" i="74"/>
  <c r="B12" i="74"/>
  <c r="C12" i="74"/>
  <c r="D12" i="74"/>
  <c r="E12" i="74"/>
  <c r="B13" i="74"/>
  <c r="C13" i="74"/>
  <c r="D13" i="74"/>
  <c r="E13" i="74"/>
  <c r="G13" i="74"/>
  <c r="H13" i="74"/>
  <c r="J13" i="74"/>
  <c r="K13" i="74"/>
  <c r="M13" i="74"/>
  <c r="N13" i="74"/>
  <c r="P13" i="74"/>
  <c r="Q13" i="74"/>
  <c r="S13" i="74"/>
  <c r="T13" i="74"/>
  <c r="U13" i="74"/>
  <c r="V13" i="74"/>
  <c r="X13" i="74"/>
  <c r="B14" i="74"/>
  <c r="C14" i="74"/>
  <c r="D14" i="74"/>
  <c r="E14" i="74"/>
  <c r="G14" i="74"/>
  <c r="H14" i="74"/>
  <c r="J14" i="74"/>
  <c r="K14" i="74"/>
  <c r="M14" i="74"/>
  <c r="N14" i="74"/>
  <c r="P14" i="74"/>
  <c r="Q14" i="74"/>
  <c r="S14" i="74"/>
  <c r="T14" i="74"/>
  <c r="U14" i="74"/>
  <c r="V14" i="74"/>
  <c r="X14" i="74"/>
  <c r="B15" i="74"/>
  <c r="C15" i="74"/>
  <c r="D15" i="74"/>
  <c r="E15" i="74"/>
  <c r="G15" i="74"/>
  <c r="H15" i="74"/>
  <c r="J15" i="74"/>
  <c r="K15" i="74"/>
  <c r="M15" i="74"/>
  <c r="N15" i="74"/>
  <c r="P15" i="74"/>
  <c r="Q15" i="74"/>
  <c r="S15" i="74"/>
  <c r="T15" i="74"/>
  <c r="U15" i="74"/>
  <c r="V15" i="74"/>
  <c r="X15" i="74"/>
  <c r="B16" i="74"/>
  <c r="C16" i="74"/>
  <c r="D16" i="74"/>
  <c r="E16" i="74"/>
  <c r="G16" i="74"/>
  <c r="H16" i="74"/>
  <c r="J16" i="74"/>
  <c r="K16" i="74"/>
  <c r="M16" i="74"/>
  <c r="N16" i="74"/>
  <c r="P16" i="74"/>
  <c r="Q16" i="74"/>
  <c r="S16" i="74"/>
  <c r="T16" i="74"/>
  <c r="U16" i="74"/>
  <c r="V16" i="74"/>
  <c r="X16" i="74"/>
  <c r="B17" i="74"/>
  <c r="C17" i="74"/>
  <c r="D17" i="74"/>
  <c r="E17" i="74"/>
  <c r="G17" i="74"/>
  <c r="H17" i="74"/>
  <c r="J17" i="74"/>
  <c r="K17" i="74"/>
  <c r="M17" i="74"/>
  <c r="N17" i="74"/>
  <c r="P17" i="74"/>
  <c r="Q17" i="74"/>
  <c r="S17" i="74"/>
  <c r="T17" i="74"/>
  <c r="U17" i="74"/>
  <c r="V17" i="74"/>
  <c r="X17" i="74"/>
  <c r="B18" i="74"/>
  <c r="C18" i="74"/>
  <c r="D18" i="74"/>
  <c r="E18" i="74"/>
  <c r="G18" i="74"/>
  <c r="H18" i="74"/>
  <c r="J18" i="74"/>
  <c r="K18" i="74"/>
  <c r="M18" i="74"/>
  <c r="N18" i="74"/>
  <c r="P18" i="74"/>
  <c r="Q18" i="74"/>
  <c r="S18" i="74"/>
  <c r="T18" i="74"/>
  <c r="U18" i="74"/>
  <c r="V18" i="74"/>
  <c r="X18" i="74"/>
  <c r="B19" i="74"/>
  <c r="C19" i="74"/>
  <c r="D19" i="74"/>
  <c r="E19" i="74"/>
  <c r="G19" i="74"/>
  <c r="H19" i="74"/>
  <c r="J19" i="74"/>
  <c r="K19" i="74"/>
  <c r="M19" i="74"/>
  <c r="N19" i="74"/>
  <c r="P19" i="74"/>
  <c r="Q19" i="74"/>
  <c r="S19" i="74"/>
  <c r="T19" i="74"/>
  <c r="U19" i="74"/>
  <c r="V19" i="74"/>
  <c r="X19" i="74"/>
  <c r="B20" i="74"/>
  <c r="C20" i="74"/>
  <c r="D20" i="74"/>
  <c r="E20" i="74"/>
  <c r="G20" i="74"/>
  <c r="H20" i="74"/>
  <c r="J20" i="74"/>
  <c r="K20" i="74"/>
  <c r="M20" i="74"/>
  <c r="N20" i="74"/>
  <c r="P20" i="74"/>
  <c r="Q20" i="74"/>
  <c r="S20" i="74"/>
  <c r="T20" i="74"/>
  <c r="U20" i="74"/>
  <c r="V20" i="74"/>
  <c r="X20" i="74"/>
  <c r="B21" i="74"/>
  <c r="C21" i="74"/>
  <c r="D21" i="74"/>
  <c r="E21" i="74"/>
  <c r="G21" i="74"/>
  <c r="H21" i="74"/>
  <c r="J21" i="74"/>
  <c r="K21" i="74"/>
  <c r="M21" i="74"/>
  <c r="N21" i="74"/>
  <c r="P21" i="74"/>
  <c r="Q21" i="74"/>
  <c r="S21" i="74"/>
  <c r="T21" i="74"/>
  <c r="U21" i="74"/>
  <c r="V21" i="74"/>
  <c r="X21" i="74"/>
  <c r="B22" i="74"/>
  <c r="C22" i="74"/>
  <c r="D22" i="74"/>
  <c r="E22" i="74"/>
  <c r="G22" i="74"/>
  <c r="H22" i="74"/>
  <c r="J22" i="74"/>
  <c r="K22" i="74"/>
  <c r="M22" i="74"/>
  <c r="N22" i="74"/>
  <c r="P22" i="74"/>
  <c r="Q22" i="74"/>
  <c r="S22" i="74"/>
  <c r="T22" i="74"/>
  <c r="U22" i="74"/>
  <c r="V22" i="74"/>
  <c r="X22" i="74"/>
  <c r="B23" i="74"/>
  <c r="C23" i="74"/>
  <c r="D23" i="74"/>
  <c r="E23" i="74"/>
  <c r="G23" i="74"/>
  <c r="H23" i="74"/>
  <c r="J23" i="74"/>
  <c r="K23" i="74"/>
  <c r="M23" i="74"/>
  <c r="N23" i="74"/>
  <c r="P23" i="74"/>
  <c r="Q23" i="74"/>
  <c r="S23" i="74"/>
  <c r="T23" i="74"/>
  <c r="U23" i="74"/>
  <c r="V23" i="74"/>
  <c r="X23" i="74"/>
  <c r="B24" i="74"/>
  <c r="C24" i="74"/>
  <c r="D24" i="74"/>
  <c r="E24" i="74"/>
  <c r="G24" i="74"/>
  <c r="H24" i="74"/>
  <c r="J24" i="74"/>
  <c r="K24" i="74"/>
  <c r="M24" i="74"/>
  <c r="N24" i="74"/>
  <c r="P24" i="74"/>
  <c r="Q24" i="74"/>
  <c r="S24" i="74"/>
  <c r="T24" i="74"/>
  <c r="U24" i="74"/>
  <c r="V24" i="74"/>
  <c r="X24" i="74"/>
  <c r="B25" i="74"/>
  <c r="C25" i="74"/>
  <c r="D25" i="74"/>
  <c r="E25" i="74"/>
  <c r="G25" i="74"/>
  <c r="H25" i="74"/>
  <c r="J25" i="74"/>
  <c r="K25" i="74"/>
  <c r="M25" i="74"/>
  <c r="N25" i="74"/>
  <c r="P25" i="74"/>
  <c r="Q25" i="74"/>
  <c r="S25" i="74"/>
  <c r="T25" i="74"/>
  <c r="U25" i="74"/>
  <c r="V25" i="74"/>
  <c r="X25" i="74"/>
  <c r="B26" i="74"/>
  <c r="C26" i="74"/>
  <c r="D26" i="74"/>
  <c r="E26" i="74"/>
  <c r="G26" i="74"/>
  <c r="H26" i="74"/>
  <c r="J26" i="74"/>
  <c r="K26" i="74"/>
  <c r="M26" i="74"/>
  <c r="N26" i="74"/>
  <c r="P26" i="74"/>
  <c r="Q26" i="74"/>
  <c r="S26" i="74"/>
  <c r="T26" i="74"/>
  <c r="U26" i="74"/>
  <c r="V26" i="74"/>
  <c r="X26" i="74"/>
  <c r="B27" i="74"/>
  <c r="C27" i="74"/>
  <c r="D27" i="74"/>
  <c r="E27" i="74"/>
  <c r="G27" i="74"/>
  <c r="H27" i="74"/>
  <c r="J27" i="74"/>
  <c r="K27" i="74"/>
  <c r="M27" i="74"/>
  <c r="N27" i="74"/>
  <c r="P27" i="74"/>
  <c r="Q27" i="74"/>
  <c r="S27" i="74"/>
  <c r="T27" i="74"/>
  <c r="U27" i="74"/>
  <c r="V27" i="74"/>
  <c r="X27" i="74"/>
  <c r="B28" i="74"/>
  <c r="C28" i="74"/>
  <c r="D28" i="74"/>
  <c r="E28" i="74"/>
  <c r="G28" i="74"/>
  <c r="H28" i="74"/>
  <c r="J28" i="74"/>
  <c r="K28" i="74"/>
  <c r="M28" i="74"/>
  <c r="N28" i="74"/>
  <c r="P28" i="74"/>
  <c r="Q28" i="74"/>
  <c r="S28" i="74"/>
  <c r="T28" i="74"/>
  <c r="U28" i="74"/>
  <c r="V28" i="74"/>
  <c r="X28" i="74"/>
  <c r="B29" i="74"/>
  <c r="C29" i="74"/>
  <c r="D29" i="74"/>
  <c r="E29" i="74"/>
  <c r="G29" i="74"/>
  <c r="H29" i="74"/>
  <c r="J29" i="74"/>
  <c r="K29" i="74"/>
  <c r="M29" i="74"/>
  <c r="N29" i="74"/>
  <c r="P29" i="74"/>
  <c r="Q29" i="74"/>
  <c r="S29" i="74"/>
  <c r="T29" i="74"/>
  <c r="U29" i="74"/>
  <c r="V29" i="74"/>
  <c r="X29" i="74"/>
  <c r="B30" i="74"/>
  <c r="C30" i="74"/>
  <c r="D30" i="74"/>
  <c r="E30" i="74"/>
  <c r="G30" i="74"/>
  <c r="H30" i="74"/>
  <c r="J30" i="74"/>
  <c r="K30" i="74"/>
  <c r="M30" i="74"/>
  <c r="N30" i="74"/>
  <c r="P30" i="74"/>
  <c r="Q30" i="74"/>
  <c r="S30" i="74"/>
  <c r="T30" i="74"/>
  <c r="U30" i="74"/>
  <c r="V30" i="74"/>
  <c r="X30" i="74"/>
  <c r="B31" i="74"/>
  <c r="C31" i="74"/>
  <c r="D31" i="74"/>
  <c r="E31" i="74"/>
  <c r="G31" i="74"/>
  <c r="H31" i="74"/>
  <c r="J31" i="74"/>
  <c r="K31" i="74"/>
  <c r="M31" i="74"/>
  <c r="N31" i="74"/>
  <c r="P31" i="74"/>
  <c r="Q31" i="74"/>
  <c r="S31" i="74"/>
  <c r="T31" i="74"/>
  <c r="U31" i="74"/>
  <c r="V31" i="74"/>
  <c r="X31" i="74"/>
  <c r="B32" i="74"/>
  <c r="C32" i="74"/>
  <c r="D32" i="74"/>
  <c r="E32" i="74"/>
  <c r="G32" i="74"/>
  <c r="H32" i="74"/>
  <c r="J32" i="74"/>
  <c r="K32" i="74"/>
  <c r="M32" i="74"/>
  <c r="N32" i="74"/>
  <c r="P32" i="74"/>
  <c r="Q32" i="74"/>
  <c r="S32" i="74"/>
  <c r="T32" i="74"/>
  <c r="U32" i="74"/>
  <c r="V32" i="74"/>
  <c r="X32" i="74"/>
  <c r="B33" i="74"/>
  <c r="C33" i="74"/>
  <c r="D33" i="74"/>
  <c r="E33" i="74"/>
  <c r="G33" i="74"/>
  <c r="H33" i="74"/>
  <c r="J33" i="74"/>
  <c r="K33" i="74"/>
  <c r="M33" i="74"/>
  <c r="N33" i="74"/>
  <c r="P33" i="74"/>
  <c r="Q33" i="74"/>
  <c r="S33" i="74"/>
  <c r="T33" i="74"/>
  <c r="U33" i="74"/>
  <c r="V33" i="74"/>
  <c r="X33" i="74"/>
  <c r="B34" i="74"/>
  <c r="C34" i="74"/>
  <c r="D34" i="74"/>
  <c r="E34" i="74"/>
  <c r="G34" i="74"/>
  <c r="H34" i="74"/>
  <c r="J34" i="74"/>
  <c r="K34" i="74"/>
  <c r="M34" i="74"/>
  <c r="N34" i="74"/>
  <c r="P34" i="74"/>
  <c r="Q34" i="74"/>
  <c r="S34" i="74"/>
  <c r="T34" i="74"/>
  <c r="U34" i="74"/>
  <c r="V34" i="74"/>
  <c r="X34" i="74"/>
  <c r="B35" i="74"/>
  <c r="C35" i="74"/>
  <c r="D35" i="74"/>
  <c r="E35" i="74"/>
  <c r="G35" i="74"/>
  <c r="H35" i="74"/>
  <c r="J35" i="74"/>
  <c r="K35" i="74"/>
  <c r="M35" i="74"/>
  <c r="N35" i="74"/>
  <c r="P35" i="74"/>
  <c r="Q35" i="74"/>
  <c r="S35" i="74"/>
  <c r="T35" i="74"/>
  <c r="U35" i="74"/>
  <c r="V35" i="74"/>
  <c r="X35" i="74"/>
  <c r="B36" i="74"/>
  <c r="C36" i="74"/>
  <c r="D36" i="74"/>
  <c r="E36" i="74"/>
  <c r="G36" i="74"/>
  <c r="H36" i="74"/>
  <c r="J36" i="74"/>
  <c r="K36" i="74"/>
  <c r="M36" i="74"/>
  <c r="N36" i="74"/>
  <c r="P36" i="74"/>
  <c r="Q36" i="74"/>
  <c r="S36" i="74"/>
  <c r="T36" i="74"/>
  <c r="U36" i="74"/>
  <c r="V36" i="74"/>
  <c r="X36" i="74"/>
  <c r="B37" i="74"/>
  <c r="C37" i="74"/>
  <c r="D37" i="74"/>
  <c r="E37" i="74"/>
  <c r="G37" i="74"/>
  <c r="H37" i="74"/>
  <c r="J37" i="74"/>
  <c r="K37" i="74"/>
  <c r="M37" i="74"/>
  <c r="N37" i="74"/>
  <c r="P37" i="74"/>
  <c r="Q37" i="74"/>
  <c r="S37" i="74"/>
  <c r="T37" i="74"/>
  <c r="U37" i="74"/>
  <c r="V37" i="74"/>
  <c r="X37" i="74"/>
  <c r="B38" i="74"/>
  <c r="C38" i="74"/>
  <c r="D38" i="74"/>
  <c r="E38" i="74"/>
  <c r="G38" i="74"/>
  <c r="H38" i="74"/>
  <c r="J38" i="74"/>
  <c r="K38" i="74"/>
  <c r="M38" i="74"/>
  <c r="N38" i="74"/>
  <c r="P38" i="74"/>
  <c r="Q38" i="74"/>
  <c r="S38" i="74"/>
  <c r="T38" i="74"/>
  <c r="U38" i="74"/>
  <c r="V38" i="74"/>
  <c r="X38" i="74"/>
  <c r="B39" i="74"/>
  <c r="C39" i="74"/>
  <c r="D39" i="74"/>
  <c r="E39" i="74"/>
  <c r="G39" i="74"/>
  <c r="H39" i="74"/>
  <c r="J39" i="74"/>
  <c r="K39" i="74"/>
  <c r="M39" i="74"/>
  <c r="N39" i="74"/>
  <c r="P39" i="74"/>
  <c r="Q39" i="74"/>
  <c r="S39" i="74"/>
  <c r="T39" i="74"/>
  <c r="U39" i="74"/>
  <c r="V39" i="74"/>
  <c r="X39" i="74"/>
  <c r="B40" i="74"/>
  <c r="C40" i="74"/>
  <c r="D40" i="74"/>
  <c r="E40" i="74"/>
  <c r="G40" i="74"/>
  <c r="H40" i="74"/>
  <c r="J40" i="74"/>
  <c r="K40" i="74"/>
  <c r="M40" i="74"/>
  <c r="N40" i="74"/>
  <c r="P40" i="74"/>
  <c r="Q40" i="74"/>
  <c r="S40" i="74"/>
  <c r="T40" i="74"/>
  <c r="U40" i="74"/>
  <c r="V40" i="74"/>
  <c r="X40" i="74"/>
  <c r="B41" i="74"/>
  <c r="C41" i="74"/>
  <c r="D41" i="74"/>
  <c r="E41" i="74"/>
  <c r="G41" i="74"/>
  <c r="H41" i="74"/>
  <c r="J41" i="74"/>
  <c r="K41" i="74"/>
  <c r="M41" i="74"/>
  <c r="N41" i="74"/>
  <c r="P41" i="74"/>
  <c r="Q41" i="74"/>
  <c r="S41" i="74"/>
  <c r="T41" i="74"/>
  <c r="U41" i="74"/>
  <c r="V41" i="74"/>
  <c r="X41" i="74"/>
  <c r="B42" i="74"/>
  <c r="C42" i="74"/>
  <c r="D42" i="74"/>
  <c r="E42" i="74"/>
  <c r="G42" i="74"/>
  <c r="H42" i="74"/>
  <c r="J42" i="74"/>
  <c r="K42" i="74"/>
  <c r="M42" i="74"/>
  <c r="N42" i="74"/>
  <c r="P42" i="74"/>
  <c r="Q42" i="74"/>
  <c r="S42" i="74"/>
  <c r="T42" i="74"/>
  <c r="U42" i="74"/>
  <c r="V42" i="74"/>
  <c r="X42" i="74"/>
  <c r="B43" i="74"/>
  <c r="C43" i="74"/>
  <c r="D43" i="74"/>
  <c r="E43" i="74"/>
  <c r="G43" i="74"/>
  <c r="H43" i="74"/>
  <c r="J43" i="74"/>
  <c r="K43" i="74"/>
  <c r="M43" i="74"/>
  <c r="N43" i="74"/>
  <c r="P43" i="74"/>
  <c r="Q43" i="74"/>
  <c r="S43" i="74"/>
  <c r="T43" i="74"/>
  <c r="U43" i="74"/>
  <c r="V43" i="74"/>
  <c r="X43" i="74"/>
  <c r="B44" i="74"/>
  <c r="C44" i="74"/>
  <c r="D44" i="74"/>
  <c r="E44" i="74"/>
  <c r="G44" i="74"/>
  <c r="H44" i="74"/>
  <c r="J44" i="74"/>
  <c r="K44" i="74"/>
  <c r="M44" i="74"/>
  <c r="N44" i="74"/>
  <c r="P44" i="74"/>
  <c r="Q44" i="74"/>
  <c r="S44" i="74"/>
  <c r="T44" i="74"/>
  <c r="U44" i="74"/>
  <c r="V44" i="74"/>
  <c r="X44" i="74"/>
  <c r="B45" i="74"/>
  <c r="C45" i="74"/>
  <c r="D45" i="74"/>
  <c r="E45" i="74"/>
  <c r="G45" i="74"/>
  <c r="H45" i="74"/>
  <c r="J45" i="74"/>
  <c r="K45" i="74"/>
  <c r="M45" i="74"/>
  <c r="N45" i="74"/>
  <c r="P45" i="74"/>
  <c r="Q45" i="74"/>
  <c r="S45" i="74"/>
  <c r="T45" i="74"/>
  <c r="U45" i="74"/>
  <c r="V45" i="74"/>
  <c r="X45" i="74"/>
  <c r="B46" i="74"/>
  <c r="C46" i="74"/>
  <c r="D46" i="74"/>
  <c r="E46" i="74"/>
  <c r="G46" i="74"/>
  <c r="H46" i="74"/>
  <c r="J46" i="74"/>
  <c r="K46" i="74"/>
  <c r="M46" i="74"/>
  <c r="N46" i="74"/>
  <c r="P46" i="74"/>
  <c r="Q46" i="74"/>
  <c r="S46" i="74"/>
  <c r="T46" i="74"/>
  <c r="U46" i="74"/>
  <c r="V46" i="74"/>
  <c r="X46" i="74"/>
  <c r="B47" i="74"/>
  <c r="C47" i="74"/>
  <c r="D47" i="74"/>
  <c r="E47" i="74"/>
  <c r="G47" i="74"/>
  <c r="H47" i="74"/>
  <c r="J47" i="74"/>
  <c r="K47" i="74"/>
  <c r="M47" i="74"/>
  <c r="N47" i="74"/>
  <c r="P47" i="74"/>
  <c r="Q47" i="74"/>
  <c r="S47" i="74"/>
  <c r="T47" i="74"/>
  <c r="U47" i="74"/>
  <c r="V47" i="74"/>
  <c r="X47" i="74"/>
  <c r="B48" i="74"/>
  <c r="C48" i="74"/>
  <c r="D48" i="74"/>
  <c r="E48" i="74"/>
  <c r="G48" i="74"/>
  <c r="H48" i="74"/>
  <c r="J48" i="74"/>
  <c r="K48" i="74"/>
  <c r="M48" i="74"/>
  <c r="N48" i="74"/>
  <c r="P48" i="74"/>
  <c r="Q48" i="74"/>
  <c r="S48" i="74"/>
  <c r="T48" i="74"/>
  <c r="U48" i="74"/>
  <c r="V48" i="74"/>
  <c r="X48" i="74"/>
  <c r="B49" i="74"/>
  <c r="C49" i="74"/>
  <c r="D49" i="74"/>
  <c r="E49" i="74"/>
  <c r="G49" i="74"/>
  <c r="H49" i="74"/>
  <c r="J49" i="74"/>
  <c r="K49" i="74"/>
  <c r="M49" i="74"/>
  <c r="N49" i="74"/>
  <c r="P49" i="74"/>
  <c r="Q49" i="74"/>
  <c r="S49" i="74"/>
  <c r="T49" i="74"/>
  <c r="U49" i="74"/>
  <c r="V49" i="74"/>
  <c r="X49" i="74"/>
  <c r="B50" i="74"/>
  <c r="C50" i="74"/>
  <c r="D50" i="74"/>
  <c r="E50" i="74"/>
  <c r="G50" i="74"/>
  <c r="H50" i="74"/>
  <c r="J50" i="74"/>
  <c r="K50" i="74"/>
  <c r="M50" i="74"/>
  <c r="N50" i="74"/>
  <c r="P50" i="74"/>
  <c r="Q50" i="74"/>
  <c r="S50" i="74"/>
  <c r="T50" i="74"/>
  <c r="U50" i="74"/>
  <c r="V50" i="74"/>
  <c r="X50" i="74"/>
  <c r="B51" i="74"/>
  <c r="C51" i="74"/>
  <c r="D51" i="74"/>
  <c r="E51" i="74"/>
  <c r="G51" i="74"/>
  <c r="H51" i="74"/>
  <c r="J51" i="74"/>
  <c r="K51" i="74"/>
  <c r="M51" i="74"/>
  <c r="N51" i="74"/>
  <c r="P51" i="74"/>
  <c r="Q51" i="74"/>
  <c r="S51" i="74"/>
  <c r="T51" i="74"/>
  <c r="U51" i="74"/>
  <c r="V51" i="74"/>
  <c r="X51" i="74"/>
  <c r="B52" i="74"/>
  <c r="C52" i="74"/>
  <c r="D52" i="74"/>
  <c r="E52" i="74"/>
  <c r="G52" i="74"/>
  <c r="H52" i="74"/>
  <c r="J52" i="74"/>
  <c r="K52" i="74"/>
  <c r="M52" i="74"/>
  <c r="N52" i="74"/>
  <c r="P52" i="74"/>
  <c r="Q52" i="74"/>
  <c r="S52" i="74"/>
  <c r="T52" i="74"/>
  <c r="U52" i="74"/>
  <c r="V52" i="74"/>
  <c r="X52" i="74"/>
  <c r="B53" i="74"/>
  <c r="C53" i="74"/>
  <c r="D53" i="74"/>
  <c r="E53" i="74"/>
  <c r="G53" i="74"/>
  <c r="H53" i="74"/>
  <c r="J53" i="74"/>
  <c r="K53" i="74"/>
  <c r="M53" i="74"/>
  <c r="N53" i="74"/>
  <c r="P53" i="74"/>
  <c r="Q53" i="74"/>
  <c r="S53" i="74"/>
  <c r="T53" i="74"/>
  <c r="U53" i="74"/>
  <c r="V53" i="74"/>
  <c r="X53" i="74"/>
  <c r="B54" i="74"/>
  <c r="C54" i="74"/>
  <c r="D54" i="74"/>
  <c r="E54" i="74"/>
  <c r="G54" i="74"/>
  <c r="H54" i="74"/>
  <c r="J54" i="74"/>
  <c r="K54" i="74"/>
  <c r="M54" i="74"/>
  <c r="N54" i="74"/>
  <c r="P54" i="74"/>
  <c r="Q54" i="74"/>
  <c r="S54" i="74"/>
  <c r="T54" i="74"/>
  <c r="U54" i="74"/>
  <c r="V54" i="74"/>
  <c r="X54" i="74"/>
  <c r="B55" i="74"/>
  <c r="C55" i="74"/>
  <c r="D55" i="74"/>
  <c r="E55" i="74"/>
  <c r="G55" i="74"/>
  <c r="H55" i="74"/>
  <c r="J55" i="74"/>
  <c r="K55" i="74"/>
  <c r="M55" i="74"/>
  <c r="N55" i="74"/>
  <c r="P55" i="74"/>
  <c r="Q55" i="74"/>
  <c r="S55" i="74"/>
  <c r="T55" i="74"/>
  <c r="U55" i="74"/>
  <c r="V55" i="74"/>
  <c r="X55" i="74"/>
  <c r="B56" i="74"/>
  <c r="C56" i="74"/>
  <c r="D56" i="74"/>
  <c r="E56" i="74"/>
  <c r="G56" i="74"/>
  <c r="H56" i="74"/>
  <c r="J56" i="74"/>
  <c r="K56" i="74"/>
  <c r="M56" i="74"/>
  <c r="N56" i="74"/>
  <c r="P56" i="74"/>
  <c r="Q56" i="74"/>
  <c r="S56" i="74"/>
  <c r="T56" i="74"/>
  <c r="U56" i="74"/>
  <c r="V56" i="74"/>
  <c r="X56" i="74"/>
  <c r="B57" i="74"/>
  <c r="C57" i="74"/>
  <c r="D57" i="74"/>
  <c r="E57" i="74"/>
  <c r="G57" i="74"/>
  <c r="H57" i="74"/>
  <c r="J57" i="74"/>
  <c r="K57" i="74"/>
  <c r="M57" i="74"/>
  <c r="N57" i="74"/>
  <c r="P57" i="74"/>
  <c r="Q57" i="74"/>
  <c r="S57" i="74"/>
  <c r="T57" i="74"/>
  <c r="U57" i="74"/>
  <c r="V57" i="74"/>
  <c r="X57" i="74"/>
  <c r="B58" i="74"/>
  <c r="C58" i="74"/>
  <c r="D58" i="74"/>
  <c r="E58" i="74"/>
  <c r="G58" i="74"/>
  <c r="H58" i="74"/>
  <c r="J58" i="74"/>
  <c r="K58" i="74"/>
  <c r="M58" i="74"/>
  <c r="N58" i="74"/>
  <c r="P58" i="74"/>
  <c r="Q58" i="74"/>
  <c r="S58" i="74"/>
  <c r="T58" i="74"/>
  <c r="U58" i="74"/>
  <c r="V58" i="74"/>
  <c r="X58" i="74"/>
  <c r="B59" i="74"/>
  <c r="C59" i="74"/>
  <c r="D59" i="74"/>
  <c r="E59" i="74"/>
  <c r="G59" i="74"/>
  <c r="H59" i="74"/>
  <c r="J59" i="74"/>
  <c r="K59" i="74"/>
  <c r="M59" i="74"/>
  <c r="N59" i="74"/>
  <c r="P59" i="74"/>
  <c r="Q59" i="74"/>
  <c r="S59" i="74"/>
  <c r="T59" i="74"/>
  <c r="U59" i="74"/>
  <c r="V59" i="74"/>
  <c r="X59" i="74"/>
  <c r="B60" i="74"/>
  <c r="C60" i="74"/>
  <c r="D60" i="74"/>
  <c r="E60" i="74"/>
  <c r="G60" i="74"/>
  <c r="H60" i="74"/>
  <c r="J60" i="74"/>
  <c r="K60" i="74"/>
  <c r="M60" i="74"/>
  <c r="N60" i="74"/>
  <c r="P60" i="74"/>
  <c r="Q60" i="74"/>
  <c r="S60" i="74"/>
  <c r="T60" i="74"/>
  <c r="U60" i="74"/>
  <c r="V60" i="74"/>
  <c r="X60" i="74"/>
  <c r="B61" i="74"/>
  <c r="C61" i="74"/>
  <c r="D61" i="74"/>
  <c r="E61" i="74"/>
  <c r="G61" i="74"/>
  <c r="H61" i="74"/>
  <c r="J61" i="74"/>
  <c r="K61" i="74"/>
  <c r="M61" i="74"/>
  <c r="N61" i="74"/>
  <c r="P61" i="74"/>
  <c r="Q61" i="74"/>
  <c r="S61" i="74"/>
  <c r="T61" i="74"/>
  <c r="U61" i="74"/>
  <c r="V61" i="74"/>
  <c r="X61" i="74"/>
  <c r="B62" i="74"/>
  <c r="C62" i="74"/>
  <c r="D62" i="74"/>
  <c r="E62" i="74"/>
  <c r="G62" i="74"/>
  <c r="H62" i="74"/>
  <c r="J62" i="74"/>
  <c r="K62" i="74"/>
  <c r="M62" i="74"/>
  <c r="N62" i="74"/>
  <c r="P62" i="74"/>
  <c r="Q62" i="74"/>
  <c r="S62" i="74"/>
  <c r="T62" i="74"/>
  <c r="U62" i="74"/>
  <c r="V62" i="74"/>
  <c r="X62" i="74"/>
  <c r="B63" i="74"/>
  <c r="C63" i="74"/>
  <c r="D63" i="74"/>
  <c r="E63" i="74"/>
  <c r="G63" i="74"/>
  <c r="H63" i="74"/>
  <c r="J63" i="74"/>
  <c r="K63" i="74"/>
  <c r="M63" i="74"/>
  <c r="N63" i="74"/>
  <c r="P63" i="74"/>
  <c r="Q63" i="74"/>
  <c r="S63" i="74"/>
  <c r="T63" i="74"/>
  <c r="U63" i="74"/>
  <c r="V63" i="74"/>
  <c r="X63" i="74"/>
  <c r="B64" i="74"/>
  <c r="C64" i="74"/>
  <c r="D64" i="74"/>
  <c r="E64" i="74"/>
  <c r="G64" i="74"/>
  <c r="H64" i="74"/>
  <c r="J64" i="74"/>
  <c r="K64" i="74"/>
  <c r="M64" i="74"/>
  <c r="N64" i="74"/>
  <c r="P64" i="74"/>
  <c r="Q64" i="74"/>
  <c r="S64" i="74"/>
  <c r="T64" i="74"/>
  <c r="U64" i="74"/>
  <c r="V64" i="74"/>
  <c r="X64" i="74"/>
  <c r="B65" i="74"/>
  <c r="C65" i="74"/>
  <c r="D65" i="74"/>
  <c r="E65" i="74"/>
  <c r="G65" i="74"/>
  <c r="H65" i="74"/>
  <c r="J65" i="74"/>
  <c r="K65" i="74"/>
  <c r="M65" i="74"/>
  <c r="N65" i="74"/>
  <c r="P65" i="74"/>
  <c r="Q65" i="74"/>
  <c r="S65" i="74"/>
  <c r="T65" i="74"/>
  <c r="U65" i="74"/>
  <c r="V65" i="74"/>
  <c r="X65" i="74"/>
  <c r="B66" i="74"/>
  <c r="C66" i="74"/>
  <c r="D66" i="74"/>
  <c r="E66" i="74"/>
  <c r="G66" i="74"/>
  <c r="H66" i="74"/>
  <c r="J66" i="74"/>
  <c r="K66" i="74"/>
  <c r="M66" i="74"/>
  <c r="N66" i="74"/>
  <c r="P66" i="74"/>
  <c r="Q66" i="74"/>
  <c r="S66" i="74"/>
  <c r="T66" i="74"/>
  <c r="U66" i="74"/>
  <c r="V66" i="74"/>
  <c r="X66" i="74"/>
  <c r="B67" i="74"/>
  <c r="C67" i="74"/>
  <c r="D67" i="74"/>
  <c r="E67" i="74"/>
  <c r="G67" i="74"/>
  <c r="H67" i="74"/>
  <c r="J67" i="74"/>
  <c r="K67" i="74"/>
  <c r="M67" i="74"/>
  <c r="N67" i="74"/>
  <c r="P67" i="74"/>
  <c r="Q67" i="74"/>
  <c r="S67" i="74"/>
  <c r="T67" i="74"/>
  <c r="U67" i="74"/>
  <c r="V67" i="74"/>
  <c r="X67" i="74"/>
  <c r="B68" i="74"/>
  <c r="C68" i="74"/>
  <c r="D68" i="74"/>
  <c r="E68" i="74"/>
  <c r="G68" i="74"/>
  <c r="H68" i="74"/>
  <c r="J68" i="74"/>
  <c r="K68" i="74"/>
  <c r="M68" i="74"/>
  <c r="N68" i="74"/>
  <c r="P68" i="74"/>
  <c r="Q68" i="74"/>
  <c r="S68" i="74"/>
  <c r="T68" i="74"/>
  <c r="U68" i="74"/>
  <c r="V68" i="74"/>
  <c r="X68" i="74"/>
  <c r="F6" i="67"/>
  <c r="N6" i="67"/>
  <c r="N7" i="67"/>
  <c r="E9" i="67"/>
  <c r="N9" i="67"/>
  <c r="J13" i="67"/>
  <c r="K13" i="67"/>
  <c r="J14" i="67"/>
  <c r="E16" i="67"/>
  <c r="J16" i="67"/>
  <c r="K16" i="67"/>
  <c r="E20" i="67"/>
  <c r="G20" i="67"/>
  <c r="N20" i="67"/>
  <c r="E21" i="67"/>
  <c r="G21" i="67"/>
  <c r="N21" i="67"/>
  <c r="G22" i="67"/>
  <c r="N22" i="67"/>
  <c r="G23" i="67"/>
  <c r="N23" i="67"/>
  <c r="G24" i="67"/>
  <c r="N24" i="67"/>
  <c r="R24" i="67"/>
  <c r="G25" i="67"/>
  <c r="G26" i="67"/>
  <c r="N26" i="67"/>
  <c r="G27" i="67"/>
  <c r="N27" i="67"/>
  <c r="G28" i="67"/>
  <c r="N28" i="67"/>
  <c r="G29" i="67"/>
  <c r="N30" i="67"/>
  <c r="R30" i="67"/>
  <c r="E34" i="67"/>
  <c r="E35" i="67"/>
  <c r="E36" i="67"/>
  <c r="E37" i="67"/>
  <c r="K37" i="67"/>
  <c r="L37" i="67"/>
  <c r="M37" i="67"/>
  <c r="N37" i="67"/>
  <c r="E38" i="67"/>
  <c r="K38" i="67"/>
  <c r="L38" i="67"/>
  <c r="M38" i="67"/>
  <c r="N38" i="67"/>
  <c r="E39" i="67"/>
  <c r="K39" i="67"/>
  <c r="L39" i="67"/>
  <c r="M39" i="67"/>
  <c r="N39" i="67"/>
  <c r="K40" i="67"/>
  <c r="L40" i="67"/>
  <c r="M40" i="67"/>
  <c r="N40" i="67"/>
  <c r="K41" i="67"/>
  <c r="L41" i="67"/>
  <c r="M41" i="67"/>
  <c r="N41" i="67"/>
  <c r="L43" i="67"/>
  <c r="E47" i="67"/>
  <c r="K47" i="67"/>
  <c r="L47" i="67"/>
  <c r="N47" i="67"/>
  <c r="K48" i="67"/>
  <c r="L48" i="67"/>
  <c r="N48" i="67"/>
  <c r="K49" i="67"/>
  <c r="L49" i="67"/>
  <c r="N49" i="67"/>
  <c r="K50" i="67"/>
  <c r="L50" i="67"/>
  <c r="N50" i="67"/>
  <c r="K51" i="67"/>
  <c r="L51" i="67"/>
  <c r="N51" i="67"/>
  <c r="B2" i="61"/>
  <c r="A5" i="61"/>
  <c r="B5" i="61"/>
  <c r="C5" i="61"/>
  <c r="D5" i="61"/>
  <c r="E5" i="61"/>
  <c r="H5" i="61"/>
  <c r="I5" i="61"/>
  <c r="J5" i="61"/>
  <c r="K5" i="61"/>
  <c r="M5" i="61"/>
  <c r="A6" i="61"/>
  <c r="B6" i="61"/>
  <c r="C6" i="61"/>
  <c r="D6" i="61"/>
  <c r="E6" i="61"/>
  <c r="H6" i="61"/>
  <c r="I6" i="61"/>
  <c r="J6" i="61"/>
  <c r="K6" i="61"/>
  <c r="M6" i="61"/>
  <c r="A7" i="61"/>
  <c r="B7" i="61"/>
  <c r="C7" i="61"/>
  <c r="D7" i="61"/>
  <c r="E7" i="61"/>
  <c r="H7" i="61"/>
  <c r="I7" i="61"/>
  <c r="J7" i="61"/>
  <c r="K7" i="61"/>
  <c r="M7" i="61"/>
  <c r="A8" i="61"/>
  <c r="B8" i="61"/>
  <c r="C8" i="61"/>
  <c r="D8" i="61"/>
  <c r="E8" i="61"/>
  <c r="H8" i="61"/>
  <c r="I8" i="61"/>
  <c r="J8" i="61"/>
  <c r="K8" i="61"/>
  <c r="M8" i="61"/>
  <c r="A9" i="61"/>
  <c r="B9" i="61"/>
  <c r="C9" i="61"/>
  <c r="D9" i="61"/>
  <c r="E9" i="61"/>
  <c r="H9" i="61"/>
  <c r="I9" i="61"/>
  <c r="J9" i="61"/>
  <c r="K9" i="61"/>
  <c r="M9" i="61"/>
  <c r="A10" i="61"/>
  <c r="B10" i="61"/>
  <c r="C10" i="61"/>
  <c r="D10" i="61"/>
  <c r="E10" i="61"/>
  <c r="A11" i="61"/>
  <c r="B11" i="61"/>
  <c r="C11" i="61"/>
  <c r="D11" i="61"/>
  <c r="E11" i="61"/>
  <c r="H11" i="61"/>
  <c r="I11" i="61"/>
  <c r="J11" i="61"/>
  <c r="K11" i="61"/>
  <c r="M11" i="61"/>
  <c r="A12" i="61"/>
  <c r="B12" i="61"/>
  <c r="C12" i="61"/>
  <c r="D12" i="61"/>
  <c r="E12" i="61"/>
  <c r="A13" i="61"/>
  <c r="B13" i="61"/>
  <c r="C13" i="61"/>
  <c r="D13" i="61"/>
  <c r="E13" i="61"/>
  <c r="A14" i="61"/>
  <c r="B14" i="61"/>
  <c r="C14" i="61"/>
  <c r="D14" i="61"/>
  <c r="E14" i="61"/>
  <c r="A15" i="61"/>
  <c r="B15" i="61"/>
  <c r="C15" i="61"/>
  <c r="D15" i="61"/>
  <c r="E15" i="61"/>
  <c r="A16" i="61"/>
  <c r="B16" i="61"/>
  <c r="C16" i="61"/>
  <c r="D16" i="61"/>
  <c r="E16" i="61"/>
  <c r="A17" i="61"/>
  <c r="B17" i="61"/>
  <c r="C17" i="61"/>
  <c r="D17" i="61"/>
  <c r="E17" i="61"/>
  <c r="A18" i="61"/>
  <c r="B18" i="61"/>
  <c r="C18" i="61"/>
  <c r="D18" i="61"/>
  <c r="E18" i="61"/>
  <c r="A19" i="61"/>
  <c r="B19" i="61"/>
  <c r="C19" i="61"/>
  <c r="D19" i="61"/>
  <c r="E19" i="61"/>
  <c r="A20" i="61"/>
  <c r="B20" i="61"/>
  <c r="C20" i="61"/>
  <c r="D20" i="61"/>
  <c r="E20" i="61"/>
  <c r="A21" i="61"/>
  <c r="B21" i="61"/>
  <c r="C21" i="61"/>
  <c r="D21" i="61"/>
  <c r="E21" i="61"/>
  <c r="A22" i="61"/>
  <c r="B22" i="61"/>
  <c r="C22" i="61"/>
  <c r="D22" i="61"/>
  <c r="E22" i="61"/>
  <c r="A23" i="61"/>
  <c r="B23" i="61"/>
  <c r="C23" i="61"/>
  <c r="D23" i="61"/>
  <c r="E23" i="61"/>
  <c r="A24" i="61"/>
  <c r="B24" i="61"/>
  <c r="C24" i="61"/>
  <c r="D24" i="61"/>
  <c r="E24" i="61"/>
  <c r="A25" i="61"/>
  <c r="B25" i="61"/>
  <c r="C25" i="61"/>
  <c r="D25" i="61"/>
  <c r="E25" i="61"/>
  <c r="A26" i="61"/>
  <c r="B26" i="61"/>
  <c r="C26" i="61"/>
  <c r="D26" i="61"/>
  <c r="E26" i="61"/>
  <c r="A27" i="61"/>
  <c r="B27" i="61"/>
  <c r="C27" i="61"/>
  <c r="D27" i="61"/>
  <c r="E27" i="61"/>
  <c r="A28" i="61"/>
  <c r="B28" i="61"/>
  <c r="C28" i="61"/>
  <c r="D28" i="61"/>
  <c r="E28" i="61"/>
  <c r="A29" i="61"/>
  <c r="B29" i="61"/>
  <c r="C29" i="61"/>
  <c r="D29" i="61"/>
  <c r="E29" i="61"/>
  <c r="A30" i="61"/>
  <c r="B30" i="61"/>
  <c r="C30" i="61"/>
  <c r="D30" i="61"/>
  <c r="E30" i="61"/>
  <c r="A31" i="61"/>
  <c r="B31" i="61"/>
  <c r="C31" i="61"/>
  <c r="D31" i="61"/>
  <c r="E31" i="61"/>
  <c r="A32" i="61"/>
  <c r="B32" i="61"/>
  <c r="C32" i="61"/>
  <c r="D32" i="61"/>
  <c r="E32" i="61"/>
  <c r="A33" i="61"/>
  <c r="B33" i="61"/>
  <c r="C33" i="61"/>
  <c r="D33" i="61"/>
  <c r="E33" i="61"/>
  <c r="A34" i="61"/>
  <c r="B34" i="61"/>
  <c r="C34" i="61"/>
  <c r="D34" i="61"/>
  <c r="E34" i="61"/>
  <c r="A35" i="61"/>
  <c r="B35" i="61"/>
  <c r="C35" i="61"/>
  <c r="D35" i="61"/>
  <c r="E35" i="61"/>
  <c r="A36" i="61"/>
  <c r="B36" i="61"/>
  <c r="C36" i="61"/>
  <c r="D36" i="61"/>
  <c r="E36" i="61"/>
  <c r="A37" i="61"/>
  <c r="B37" i="61"/>
  <c r="C37" i="61"/>
  <c r="D37" i="61"/>
  <c r="E37" i="61"/>
  <c r="A38" i="61"/>
  <c r="B38" i="61"/>
  <c r="C38" i="61"/>
  <c r="D38" i="61"/>
  <c r="E38" i="61"/>
  <c r="A39" i="61"/>
  <c r="B39" i="61"/>
  <c r="C39" i="61"/>
  <c r="D39" i="61"/>
  <c r="E39" i="61"/>
  <c r="A40" i="61"/>
  <c r="B40" i="61"/>
  <c r="C40" i="61"/>
  <c r="D40" i="61"/>
  <c r="E40" i="61"/>
  <c r="A41" i="61"/>
  <c r="B41" i="61"/>
  <c r="C41" i="61"/>
  <c r="D41" i="61"/>
  <c r="E41" i="61"/>
  <c r="A42" i="61"/>
  <c r="B42" i="61"/>
  <c r="C42" i="61"/>
  <c r="D42" i="61"/>
  <c r="E42" i="61"/>
  <c r="A43" i="61"/>
  <c r="B43" i="61"/>
  <c r="C43" i="61"/>
  <c r="D43" i="61"/>
  <c r="E43" i="61"/>
  <c r="A44" i="61"/>
  <c r="B44" i="61"/>
  <c r="C44" i="61"/>
  <c r="D44" i="61"/>
  <c r="E44" i="61"/>
  <c r="A45" i="61"/>
  <c r="B45" i="61"/>
  <c r="C45" i="61"/>
  <c r="D45" i="61"/>
  <c r="E45" i="61"/>
  <c r="A46" i="61"/>
  <c r="B46" i="61"/>
  <c r="C46" i="61"/>
  <c r="D46" i="61"/>
  <c r="E46" i="61"/>
  <c r="A47" i="61"/>
  <c r="B47" i="61"/>
  <c r="C47" i="61"/>
  <c r="D47" i="61"/>
  <c r="E47" i="61"/>
  <c r="A48" i="61"/>
  <c r="B48" i="61"/>
  <c r="C48" i="61"/>
  <c r="D48" i="61"/>
  <c r="E48" i="61"/>
  <c r="A49" i="61"/>
  <c r="B49" i="61"/>
  <c r="C49" i="61"/>
  <c r="D49" i="61"/>
  <c r="E49" i="61"/>
  <c r="A50" i="61"/>
  <c r="B50" i="61"/>
  <c r="C50" i="61"/>
  <c r="D50" i="61"/>
  <c r="E50" i="61"/>
  <c r="A51" i="61"/>
  <c r="B51" i="61"/>
  <c r="C51" i="61"/>
  <c r="D51" i="61"/>
  <c r="E51" i="61"/>
  <c r="A52" i="61"/>
  <c r="B52" i="61"/>
  <c r="C52" i="61"/>
  <c r="D52" i="61"/>
  <c r="E52" i="61"/>
  <c r="A53" i="61"/>
  <c r="B53" i="61"/>
  <c r="C53" i="61"/>
  <c r="D53" i="61"/>
  <c r="E53" i="61"/>
  <c r="A54" i="61"/>
  <c r="B54" i="61"/>
  <c r="C54" i="61"/>
  <c r="D54" i="61"/>
  <c r="E54" i="61"/>
  <c r="A55" i="61"/>
  <c r="B55" i="61"/>
  <c r="C55" i="61"/>
  <c r="D55" i="61"/>
  <c r="E55" i="61"/>
  <c r="A56" i="61"/>
  <c r="B56" i="61"/>
  <c r="C56" i="61"/>
  <c r="D56" i="61"/>
  <c r="E56" i="61"/>
  <c r="A57" i="61"/>
  <c r="B57" i="61"/>
  <c r="C57" i="61"/>
  <c r="D57" i="61"/>
  <c r="E57" i="61"/>
  <c r="A58" i="61"/>
  <c r="B58" i="61"/>
  <c r="C58" i="61"/>
  <c r="D58" i="61"/>
  <c r="E58" i="61"/>
  <c r="A59" i="61"/>
  <c r="B59" i="61"/>
  <c r="C59" i="61"/>
  <c r="D59" i="61"/>
  <c r="E59" i="61"/>
  <c r="A60" i="61"/>
  <c r="B60" i="61"/>
  <c r="C60" i="61"/>
  <c r="D60" i="61"/>
  <c r="E60" i="61"/>
  <c r="A61" i="61"/>
  <c r="B61" i="61"/>
  <c r="C61" i="61"/>
  <c r="D61" i="61"/>
  <c r="E61" i="61"/>
  <c r="A62" i="61"/>
  <c r="B62" i="61"/>
  <c r="C62" i="61"/>
  <c r="D62" i="61"/>
  <c r="E62" i="61"/>
  <c r="A63" i="61"/>
  <c r="B63" i="61"/>
  <c r="C63" i="61"/>
  <c r="D63" i="61"/>
  <c r="E63" i="61"/>
  <c r="A64" i="61"/>
  <c r="B64" i="61"/>
  <c r="C64" i="61"/>
  <c r="D64" i="61"/>
  <c r="E64" i="61"/>
  <c r="A65" i="61"/>
  <c r="B65" i="61"/>
  <c r="C65" i="61"/>
  <c r="D65" i="61"/>
  <c r="E65" i="61"/>
  <c r="A66" i="61"/>
  <c r="B66" i="61"/>
  <c r="C66" i="61"/>
  <c r="D66" i="61"/>
  <c r="E66" i="61"/>
  <c r="A67" i="61"/>
  <c r="B67" i="61"/>
  <c r="C67" i="61"/>
  <c r="D67" i="61"/>
  <c r="E67" i="61"/>
  <c r="B69" i="61"/>
  <c r="C69" i="61"/>
  <c r="D69" i="61"/>
  <c r="E69" i="61"/>
  <c r="G69" i="61"/>
  <c r="H5" i="75"/>
  <c r="R5" i="75"/>
  <c r="Z5" i="75"/>
  <c r="AH5" i="75"/>
  <c r="AP5" i="75"/>
  <c r="H6" i="75"/>
  <c r="R6" i="75"/>
  <c r="Z6" i="75"/>
  <c r="AH6" i="75"/>
  <c r="AP6" i="75"/>
  <c r="R7" i="75"/>
  <c r="Z7" i="75"/>
  <c r="AH7" i="75"/>
  <c r="AP7" i="75"/>
  <c r="R8" i="75"/>
  <c r="R9" i="75"/>
  <c r="D16" i="75"/>
  <c r="B17" i="75"/>
  <c r="C17" i="75"/>
  <c r="D17" i="75"/>
  <c r="E17" i="75"/>
  <c r="BA17" i="75"/>
  <c r="BB17" i="75"/>
  <c r="B18" i="75"/>
  <c r="C18" i="75"/>
  <c r="D18" i="75"/>
  <c r="E18" i="75"/>
  <c r="BB18" i="75"/>
  <c r="B19" i="75"/>
  <c r="C19" i="75"/>
  <c r="D19" i="75"/>
  <c r="E19" i="75"/>
  <c r="B20" i="75"/>
  <c r="C20" i="75"/>
  <c r="D20" i="75"/>
  <c r="E20" i="75"/>
  <c r="B21" i="75"/>
  <c r="C21" i="75"/>
  <c r="D21" i="75"/>
  <c r="E21" i="75"/>
  <c r="G21" i="75"/>
  <c r="H21" i="75"/>
  <c r="I21" i="75"/>
  <c r="J21" i="75"/>
  <c r="K21" i="75"/>
  <c r="M21" i="75"/>
  <c r="N21" i="75"/>
  <c r="O21" i="75"/>
  <c r="P21" i="75"/>
  <c r="Q21" i="75"/>
  <c r="R21" i="75"/>
  <c r="S21" i="75"/>
  <c r="T21" i="75"/>
  <c r="V21" i="75"/>
  <c r="W21" i="75"/>
  <c r="X21" i="75"/>
  <c r="Y21" i="75"/>
  <c r="Z21" i="75"/>
  <c r="AA21" i="75"/>
  <c r="AB21" i="75"/>
  <c r="AD21" i="75"/>
  <c r="AE21" i="75"/>
  <c r="AF21" i="75"/>
  <c r="AG21" i="75"/>
  <c r="AH21" i="75"/>
  <c r="AI21" i="75"/>
  <c r="AJ21" i="75"/>
  <c r="AL21" i="75"/>
  <c r="AM21" i="75"/>
  <c r="AN21" i="75"/>
  <c r="AO21" i="75"/>
  <c r="AP21" i="75"/>
  <c r="AQ21" i="75"/>
  <c r="AR21" i="75"/>
  <c r="AT21" i="75"/>
  <c r="AU21" i="75"/>
  <c r="AV21" i="75"/>
  <c r="AW21" i="75"/>
  <c r="AX21" i="75"/>
  <c r="AY21" i="75"/>
  <c r="BA21" i="75"/>
  <c r="BB21" i="75"/>
  <c r="BD21" i="75"/>
  <c r="BE21" i="75"/>
  <c r="BF21" i="75"/>
  <c r="BG21" i="75"/>
  <c r="BH21" i="75"/>
  <c r="BI21" i="75"/>
  <c r="B22" i="75"/>
  <c r="C22" i="75"/>
  <c r="D22" i="75"/>
  <c r="E22" i="75"/>
  <c r="G22" i="75"/>
  <c r="H22" i="75"/>
  <c r="I22" i="75"/>
  <c r="J22" i="75"/>
  <c r="K22" i="75"/>
  <c r="M22" i="75"/>
  <c r="N22" i="75"/>
  <c r="O22" i="75"/>
  <c r="P22" i="75"/>
  <c r="Q22" i="75"/>
  <c r="R22" i="75"/>
  <c r="S22" i="75"/>
  <c r="T22" i="75"/>
  <c r="V22" i="75"/>
  <c r="W22" i="75"/>
  <c r="X22" i="75"/>
  <c r="Y22" i="75"/>
  <c r="Z22" i="75"/>
  <c r="AA22" i="75"/>
  <c r="AB22" i="75"/>
  <c r="AD22" i="75"/>
  <c r="AE22" i="75"/>
  <c r="AF22" i="75"/>
  <c r="AG22" i="75"/>
  <c r="AH22" i="75"/>
  <c r="AI22" i="75"/>
  <c r="AJ22" i="75"/>
  <c r="AL22" i="75"/>
  <c r="AM22" i="75"/>
  <c r="AN22" i="75"/>
  <c r="AO22" i="75"/>
  <c r="AP22" i="75"/>
  <c r="AQ22" i="75"/>
  <c r="AR22" i="75"/>
  <c r="AT22" i="75"/>
  <c r="AU22" i="75"/>
  <c r="AV22" i="75"/>
  <c r="AW22" i="75"/>
  <c r="AX22" i="75"/>
  <c r="AY22" i="75"/>
  <c r="BA22" i="75"/>
  <c r="BB22" i="75"/>
  <c r="BD22" i="75"/>
  <c r="BE22" i="75"/>
  <c r="BF22" i="75"/>
  <c r="BG22" i="75"/>
  <c r="BH22" i="75"/>
  <c r="BI22" i="75"/>
  <c r="B23" i="75"/>
  <c r="C23" i="75"/>
  <c r="D23" i="75"/>
  <c r="E23" i="75"/>
  <c r="G23" i="75"/>
  <c r="H23" i="75"/>
  <c r="I23" i="75"/>
  <c r="J23" i="75"/>
  <c r="K23" i="75"/>
  <c r="M23" i="75"/>
  <c r="N23" i="75"/>
  <c r="O23" i="75"/>
  <c r="P23" i="75"/>
  <c r="Q23" i="75"/>
  <c r="R23" i="75"/>
  <c r="S23" i="75"/>
  <c r="T23" i="75"/>
  <c r="V23" i="75"/>
  <c r="W23" i="75"/>
  <c r="X23" i="75"/>
  <c r="Y23" i="75"/>
  <c r="Z23" i="75"/>
  <c r="AA23" i="75"/>
  <c r="AB23" i="75"/>
  <c r="AD23" i="75"/>
  <c r="AE23" i="75"/>
  <c r="AF23" i="75"/>
  <c r="AG23" i="75"/>
  <c r="AH23" i="75"/>
  <c r="AI23" i="75"/>
  <c r="AJ23" i="75"/>
  <c r="AL23" i="75"/>
  <c r="AM23" i="75"/>
  <c r="AN23" i="75"/>
  <c r="AO23" i="75"/>
  <c r="AP23" i="75"/>
  <c r="AQ23" i="75"/>
  <c r="AR23" i="75"/>
  <c r="AT23" i="75"/>
  <c r="AU23" i="75"/>
  <c r="AV23" i="75"/>
  <c r="AW23" i="75"/>
  <c r="AX23" i="75"/>
  <c r="AY23" i="75"/>
  <c r="BA23" i="75"/>
  <c r="BB23" i="75"/>
  <c r="BD23" i="75"/>
  <c r="BE23" i="75"/>
  <c r="BF23" i="75"/>
  <c r="BG23" i="75"/>
  <c r="BH23" i="75"/>
  <c r="BI23" i="75"/>
  <c r="B24" i="75"/>
  <c r="C24" i="75"/>
  <c r="D24" i="75"/>
  <c r="E24" i="75"/>
  <c r="G24" i="75"/>
  <c r="H24" i="75"/>
  <c r="I24" i="75"/>
  <c r="J24" i="75"/>
  <c r="K24" i="75"/>
  <c r="M24" i="75"/>
  <c r="N24" i="75"/>
  <c r="O24" i="75"/>
  <c r="P24" i="75"/>
  <c r="Q24" i="75"/>
  <c r="R24" i="75"/>
  <c r="S24" i="75"/>
  <c r="T24" i="75"/>
  <c r="V24" i="75"/>
  <c r="W24" i="75"/>
  <c r="X24" i="75"/>
  <c r="Y24" i="75"/>
  <c r="Z24" i="75"/>
  <c r="AA24" i="75"/>
  <c r="AB24" i="75"/>
  <c r="AD24" i="75"/>
  <c r="AE24" i="75"/>
  <c r="AF24" i="75"/>
  <c r="AG24" i="75"/>
  <c r="AH24" i="75"/>
  <c r="AI24" i="75"/>
  <c r="AJ24" i="75"/>
  <c r="AL24" i="75"/>
  <c r="AM24" i="75"/>
  <c r="AN24" i="75"/>
  <c r="AO24" i="75"/>
  <c r="AP24" i="75"/>
  <c r="AQ24" i="75"/>
  <c r="AR24" i="75"/>
  <c r="AT24" i="75"/>
  <c r="AU24" i="75"/>
  <c r="AV24" i="75"/>
  <c r="AW24" i="75"/>
  <c r="AX24" i="75"/>
  <c r="AY24" i="75"/>
  <c r="BA24" i="75"/>
  <c r="BB24" i="75"/>
  <c r="BD24" i="75"/>
  <c r="BE24" i="75"/>
  <c r="BF24" i="75"/>
  <c r="BG24" i="75"/>
  <c r="BH24" i="75"/>
  <c r="BI24" i="75"/>
  <c r="B25" i="75"/>
  <c r="C25" i="75"/>
  <c r="D25" i="75"/>
  <c r="E25" i="75"/>
  <c r="G25" i="75"/>
  <c r="H25" i="75"/>
  <c r="I25" i="75"/>
  <c r="J25" i="75"/>
  <c r="K25" i="75"/>
  <c r="M25" i="75"/>
  <c r="N25" i="75"/>
  <c r="O25" i="75"/>
  <c r="P25" i="75"/>
  <c r="Q25" i="75"/>
  <c r="R25" i="75"/>
  <c r="S25" i="75"/>
  <c r="T25" i="75"/>
  <c r="V25" i="75"/>
  <c r="W25" i="75"/>
  <c r="X25" i="75"/>
  <c r="Y25" i="75"/>
  <c r="Z25" i="75"/>
  <c r="AA25" i="75"/>
  <c r="AB25" i="75"/>
  <c r="AD25" i="75"/>
  <c r="AE25" i="75"/>
  <c r="AF25" i="75"/>
  <c r="AG25" i="75"/>
  <c r="AH25" i="75"/>
  <c r="AI25" i="75"/>
  <c r="AJ25" i="75"/>
  <c r="AL25" i="75"/>
  <c r="AM25" i="75"/>
  <c r="AN25" i="75"/>
  <c r="AO25" i="75"/>
  <c r="AP25" i="75"/>
  <c r="AQ25" i="75"/>
  <c r="AR25" i="75"/>
  <c r="AT25" i="75"/>
  <c r="AU25" i="75"/>
  <c r="AV25" i="75"/>
  <c r="AW25" i="75"/>
  <c r="AX25" i="75"/>
  <c r="AY25" i="75"/>
  <c r="BA25" i="75"/>
  <c r="BB25" i="75"/>
  <c r="BD25" i="75"/>
  <c r="BE25" i="75"/>
  <c r="BF25" i="75"/>
  <c r="BG25" i="75"/>
  <c r="BH25" i="75"/>
  <c r="BI25" i="75"/>
  <c r="B26" i="75"/>
  <c r="C26" i="75"/>
  <c r="D26" i="75"/>
  <c r="E26" i="75"/>
  <c r="G26" i="75"/>
  <c r="H26" i="75"/>
  <c r="I26" i="75"/>
  <c r="J26" i="75"/>
  <c r="K26" i="75"/>
  <c r="M26" i="75"/>
  <c r="N26" i="75"/>
  <c r="O26" i="75"/>
  <c r="P26" i="75"/>
  <c r="Q26" i="75"/>
  <c r="R26" i="75"/>
  <c r="S26" i="75"/>
  <c r="T26" i="75"/>
  <c r="V26" i="75"/>
  <c r="W26" i="75"/>
  <c r="X26" i="75"/>
  <c r="Y26" i="75"/>
  <c r="Z26" i="75"/>
  <c r="AA26" i="75"/>
  <c r="AB26" i="75"/>
  <c r="AD26" i="75"/>
  <c r="AE26" i="75"/>
  <c r="AF26" i="75"/>
  <c r="AG26" i="75"/>
  <c r="AH26" i="75"/>
  <c r="AI26" i="75"/>
  <c r="AJ26" i="75"/>
  <c r="AL26" i="75"/>
  <c r="AM26" i="75"/>
  <c r="AN26" i="75"/>
  <c r="AO26" i="75"/>
  <c r="AP26" i="75"/>
  <c r="AQ26" i="75"/>
  <c r="AR26" i="75"/>
  <c r="AT26" i="75"/>
  <c r="AU26" i="75"/>
  <c r="AV26" i="75"/>
  <c r="AW26" i="75"/>
  <c r="AX26" i="75"/>
  <c r="AY26" i="75"/>
  <c r="BA26" i="75"/>
  <c r="BB26" i="75"/>
  <c r="BD26" i="75"/>
  <c r="BE26" i="75"/>
  <c r="BF26" i="75"/>
  <c r="BG26" i="75"/>
  <c r="BH26" i="75"/>
  <c r="BI26" i="75"/>
  <c r="B27" i="75"/>
  <c r="C27" i="75"/>
  <c r="D27" i="75"/>
  <c r="E27" i="75"/>
  <c r="G27" i="75"/>
  <c r="H27" i="75"/>
  <c r="I27" i="75"/>
  <c r="J27" i="75"/>
  <c r="K27" i="75"/>
  <c r="M27" i="75"/>
  <c r="N27" i="75"/>
  <c r="O27" i="75"/>
  <c r="P27" i="75"/>
  <c r="Q27" i="75"/>
  <c r="R27" i="75"/>
  <c r="S27" i="75"/>
  <c r="T27" i="75"/>
  <c r="V27" i="75"/>
  <c r="W27" i="75"/>
  <c r="X27" i="75"/>
  <c r="Y27" i="75"/>
  <c r="Z27" i="75"/>
  <c r="AA27" i="75"/>
  <c r="AB27" i="75"/>
  <c r="AD27" i="75"/>
  <c r="AE27" i="75"/>
  <c r="AF27" i="75"/>
  <c r="AG27" i="75"/>
  <c r="AH27" i="75"/>
  <c r="AI27" i="75"/>
  <c r="AJ27" i="75"/>
  <c r="AL27" i="75"/>
  <c r="AM27" i="75"/>
  <c r="AN27" i="75"/>
  <c r="AO27" i="75"/>
  <c r="AP27" i="75"/>
  <c r="AQ27" i="75"/>
  <c r="AR27" i="75"/>
  <c r="AT27" i="75"/>
  <c r="AU27" i="75"/>
  <c r="AV27" i="75"/>
  <c r="AW27" i="75"/>
  <c r="AX27" i="75"/>
  <c r="AY27" i="75"/>
  <c r="BA27" i="75"/>
  <c r="BB27" i="75"/>
  <c r="BD27" i="75"/>
  <c r="BE27" i="75"/>
  <c r="BF27" i="75"/>
  <c r="BG27" i="75"/>
  <c r="BH27" i="75"/>
  <c r="BI27" i="75"/>
  <c r="B28" i="75"/>
  <c r="C28" i="75"/>
  <c r="D28" i="75"/>
  <c r="E28" i="75"/>
  <c r="G28" i="75"/>
  <c r="H28" i="75"/>
  <c r="I28" i="75"/>
  <c r="J28" i="75"/>
  <c r="K28" i="75"/>
  <c r="M28" i="75"/>
  <c r="N28" i="75"/>
  <c r="O28" i="75"/>
  <c r="P28" i="75"/>
  <c r="Q28" i="75"/>
  <c r="R28" i="75"/>
  <c r="S28" i="75"/>
  <c r="T28" i="75"/>
  <c r="V28" i="75"/>
  <c r="W28" i="75"/>
  <c r="X28" i="75"/>
  <c r="Y28" i="75"/>
  <c r="Z28" i="75"/>
  <c r="AA28" i="75"/>
  <c r="AB28" i="75"/>
  <c r="AD28" i="75"/>
  <c r="AE28" i="75"/>
  <c r="AF28" i="75"/>
  <c r="AG28" i="75"/>
  <c r="AH28" i="75"/>
  <c r="AI28" i="75"/>
  <c r="AJ28" i="75"/>
  <c r="AL28" i="75"/>
  <c r="AM28" i="75"/>
  <c r="AN28" i="75"/>
  <c r="AO28" i="75"/>
  <c r="AP28" i="75"/>
  <c r="AQ28" i="75"/>
  <c r="AR28" i="75"/>
  <c r="AT28" i="75"/>
  <c r="AU28" i="75"/>
  <c r="AV28" i="75"/>
  <c r="AW28" i="75"/>
  <c r="AX28" i="75"/>
  <c r="AY28" i="75"/>
  <c r="BA28" i="75"/>
  <c r="BB28" i="75"/>
  <c r="BD28" i="75"/>
  <c r="BE28" i="75"/>
  <c r="BF28" i="75"/>
  <c r="BG28" i="75"/>
  <c r="BH28" i="75"/>
  <c r="BI28" i="75"/>
  <c r="B29" i="75"/>
  <c r="C29" i="75"/>
  <c r="D29" i="75"/>
  <c r="E29" i="75"/>
  <c r="G29" i="75"/>
  <c r="H29" i="75"/>
  <c r="I29" i="75"/>
  <c r="J29" i="75"/>
  <c r="K29" i="75"/>
  <c r="M29" i="75"/>
  <c r="N29" i="75"/>
  <c r="O29" i="75"/>
  <c r="P29" i="75"/>
  <c r="Q29" i="75"/>
  <c r="R29" i="75"/>
  <c r="S29" i="75"/>
  <c r="T29" i="75"/>
  <c r="V29" i="75"/>
  <c r="W29" i="75"/>
  <c r="X29" i="75"/>
  <c r="Y29" i="75"/>
  <c r="Z29" i="75"/>
  <c r="AA29" i="75"/>
  <c r="AB29" i="75"/>
  <c r="AD29" i="75"/>
  <c r="AE29" i="75"/>
  <c r="AF29" i="75"/>
  <c r="AG29" i="75"/>
  <c r="AH29" i="75"/>
  <c r="AI29" i="75"/>
  <c r="AJ29" i="75"/>
  <c r="AL29" i="75"/>
  <c r="AM29" i="75"/>
  <c r="AN29" i="75"/>
  <c r="AO29" i="75"/>
  <c r="AP29" i="75"/>
  <c r="AQ29" i="75"/>
  <c r="AR29" i="75"/>
  <c r="AT29" i="75"/>
  <c r="AU29" i="75"/>
  <c r="AV29" i="75"/>
  <c r="AW29" i="75"/>
  <c r="AX29" i="75"/>
  <c r="AY29" i="75"/>
  <c r="BA29" i="75"/>
  <c r="BB29" i="75"/>
  <c r="BD29" i="75"/>
  <c r="BE29" i="75"/>
  <c r="BF29" i="75"/>
  <c r="BG29" i="75"/>
  <c r="BH29" i="75"/>
  <c r="BI29" i="75"/>
  <c r="B30" i="75"/>
  <c r="C30" i="75"/>
  <c r="D30" i="75"/>
  <c r="E30" i="75"/>
  <c r="G30" i="75"/>
  <c r="H30" i="75"/>
  <c r="I30" i="75"/>
  <c r="J30" i="75"/>
  <c r="K30" i="75"/>
  <c r="M30" i="75"/>
  <c r="N30" i="75"/>
  <c r="O30" i="75"/>
  <c r="P30" i="75"/>
  <c r="Q30" i="75"/>
  <c r="R30" i="75"/>
  <c r="S30" i="75"/>
  <c r="T30" i="75"/>
  <c r="V30" i="75"/>
  <c r="W30" i="75"/>
  <c r="X30" i="75"/>
  <c r="Y30" i="75"/>
  <c r="Z30" i="75"/>
  <c r="AA30" i="75"/>
  <c r="AB30" i="75"/>
  <c r="AD30" i="75"/>
  <c r="AE30" i="75"/>
  <c r="AF30" i="75"/>
  <c r="AG30" i="75"/>
  <c r="AH30" i="75"/>
  <c r="AI30" i="75"/>
  <c r="AJ30" i="75"/>
  <c r="AL30" i="75"/>
  <c r="AM30" i="75"/>
  <c r="AN30" i="75"/>
  <c r="AO30" i="75"/>
  <c r="AP30" i="75"/>
  <c r="AQ30" i="75"/>
  <c r="AR30" i="75"/>
  <c r="AT30" i="75"/>
  <c r="AU30" i="75"/>
  <c r="AV30" i="75"/>
  <c r="AW30" i="75"/>
  <c r="AX30" i="75"/>
  <c r="AY30" i="75"/>
  <c r="BA30" i="75"/>
  <c r="BB30" i="75"/>
  <c r="BD30" i="75"/>
  <c r="BE30" i="75"/>
  <c r="BF30" i="75"/>
  <c r="BG30" i="75"/>
  <c r="BH30" i="75"/>
  <c r="BI30" i="75"/>
  <c r="B31" i="75"/>
  <c r="C31" i="75"/>
  <c r="D31" i="75"/>
  <c r="E31" i="75"/>
  <c r="G31" i="75"/>
  <c r="H31" i="75"/>
  <c r="I31" i="75"/>
  <c r="J31" i="75"/>
  <c r="K31" i="75"/>
  <c r="M31" i="75"/>
  <c r="N31" i="75"/>
  <c r="O31" i="75"/>
  <c r="P31" i="75"/>
  <c r="Q31" i="75"/>
  <c r="R31" i="75"/>
  <c r="S31" i="75"/>
  <c r="T31" i="75"/>
  <c r="V31" i="75"/>
  <c r="W31" i="75"/>
  <c r="X31" i="75"/>
  <c r="Y31" i="75"/>
  <c r="Z31" i="75"/>
  <c r="AA31" i="75"/>
  <c r="AB31" i="75"/>
  <c r="AD31" i="75"/>
  <c r="AE31" i="75"/>
  <c r="AF31" i="75"/>
  <c r="AG31" i="75"/>
  <c r="AH31" i="75"/>
  <c r="AI31" i="75"/>
  <c r="AJ31" i="75"/>
  <c r="AL31" i="75"/>
  <c r="AM31" i="75"/>
  <c r="AN31" i="75"/>
  <c r="AO31" i="75"/>
  <c r="AP31" i="75"/>
  <c r="AQ31" i="75"/>
  <c r="AR31" i="75"/>
  <c r="AT31" i="75"/>
  <c r="AU31" i="75"/>
  <c r="AV31" i="75"/>
  <c r="AW31" i="75"/>
  <c r="AX31" i="75"/>
  <c r="AY31" i="75"/>
  <c r="BA31" i="75"/>
  <c r="BB31" i="75"/>
  <c r="BD31" i="75"/>
  <c r="BE31" i="75"/>
  <c r="BF31" i="75"/>
  <c r="BG31" i="75"/>
  <c r="BH31" i="75"/>
  <c r="BI31" i="75"/>
  <c r="B32" i="75"/>
  <c r="C32" i="75"/>
  <c r="D32" i="75"/>
  <c r="E32" i="75"/>
  <c r="G32" i="75"/>
  <c r="H32" i="75"/>
  <c r="I32" i="75"/>
  <c r="J32" i="75"/>
  <c r="K32" i="75"/>
  <c r="M32" i="75"/>
  <c r="N32" i="75"/>
  <c r="O32" i="75"/>
  <c r="P32" i="75"/>
  <c r="Q32" i="75"/>
  <c r="R32" i="75"/>
  <c r="S32" i="75"/>
  <c r="T32" i="75"/>
  <c r="V32" i="75"/>
  <c r="W32" i="75"/>
  <c r="X32" i="75"/>
  <c r="Y32" i="75"/>
  <c r="Z32" i="75"/>
  <c r="AA32" i="75"/>
  <c r="AB32" i="75"/>
  <c r="AD32" i="75"/>
  <c r="AE32" i="75"/>
  <c r="AF32" i="75"/>
  <c r="AG32" i="75"/>
  <c r="AH32" i="75"/>
  <c r="AI32" i="75"/>
  <c r="AJ32" i="75"/>
  <c r="AL32" i="75"/>
  <c r="AM32" i="75"/>
  <c r="AN32" i="75"/>
  <c r="AO32" i="75"/>
  <c r="AP32" i="75"/>
  <c r="AQ32" i="75"/>
  <c r="AR32" i="75"/>
  <c r="AT32" i="75"/>
  <c r="AU32" i="75"/>
  <c r="AV32" i="75"/>
  <c r="AW32" i="75"/>
  <c r="AX32" i="75"/>
  <c r="AY32" i="75"/>
  <c r="BA32" i="75"/>
  <c r="BB32" i="75"/>
  <c r="BD32" i="75"/>
  <c r="BE32" i="75"/>
  <c r="BF32" i="75"/>
  <c r="BG32" i="75"/>
  <c r="BH32" i="75"/>
  <c r="BI32" i="75"/>
  <c r="B33" i="75"/>
  <c r="C33" i="75"/>
  <c r="D33" i="75"/>
  <c r="E33" i="75"/>
  <c r="G33" i="75"/>
  <c r="H33" i="75"/>
  <c r="I33" i="75"/>
  <c r="J33" i="75"/>
  <c r="K33" i="75"/>
  <c r="M33" i="75"/>
  <c r="N33" i="75"/>
  <c r="O33" i="75"/>
  <c r="P33" i="75"/>
  <c r="Q33" i="75"/>
  <c r="R33" i="75"/>
  <c r="S33" i="75"/>
  <c r="T33" i="75"/>
  <c r="V33" i="75"/>
  <c r="W33" i="75"/>
  <c r="X33" i="75"/>
  <c r="Y33" i="75"/>
  <c r="Z33" i="75"/>
  <c r="AA33" i="75"/>
  <c r="AB33" i="75"/>
  <c r="AD33" i="75"/>
  <c r="AE33" i="75"/>
  <c r="AF33" i="75"/>
  <c r="AG33" i="75"/>
  <c r="AH33" i="75"/>
  <c r="AI33" i="75"/>
  <c r="AJ33" i="75"/>
  <c r="AL33" i="75"/>
  <c r="AM33" i="75"/>
  <c r="AN33" i="75"/>
  <c r="AO33" i="75"/>
  <c r="AP33" i="75"/>
  <c r="AQ33" i="75"/>
  <c r="AR33" i="75"/>
  <c r="AT33" i="75"/>
  <c r="AU33" i="75"/>
  <c r="AV33" i="75"/>
  <c r="AW33" i="75"/>
  <c r="AX33" i="75"/>
  <c r="AY33" i="75"/>
  <c r="BA33" i="75"/>
  <c r="BB33" i="75"/>
  <c r="BD33" i="75"/>
  <c r="BE33" i="75"/>
  <c r="BF33" i="75"/>
  <c r="BG33" i="75"/>
  <c r="BH33" i="75"/>
  <c r="BI33" i="75"/>
  <c r="B34" i="75"/>
  <c r="C34" i="75"/>
  <c r="D34" i="75"/>
  <c r="E34" i="75"/>
  <c r="G34" i="75"/>
  <c r="H34" i="75"/>
  <c r="I34" i="75"/>
  <c r="J34" i="75"/>
  <c r="K34" i="75"/>
  <c r="M34" i="75"/>
  <c r="N34" i="75"/>
  <c r="O34" i="75"/>
  <c r="P34" i="75"/>
  <c r="Q34" i="75"/>
  <c r="R34" i="75"/>
  <c r="S34" i="75"/>
  <c r="T34" i="75"/>
  <c r="V34" i="75"/>
  <c r="W34" i="75"/>
  <c r="X34" i="75"/>
  <c r="Y34" i="75"/>
  <c r="Z34" i="75"/>
  <c r="AA34" i="75"/>
  <c r="AB34" i="75"/>
  <c r="AD34" i="75"/>
  <c r="AE34" i="75"/>
  <c r="AF34" i="75"/>
  <c r="AG34" i="75"/>
  <c r="AH34" i="75"/>
  <c r="AI34" i="75"/>
  <c r="AJ34" i="75"/>
  <c r="AL34" i="75"/>
  <c r="AM34" i="75"/>
  <c r="AN34" i="75"/>
  <c r="AO34" i="75"/>
  <c r="AP34" i="75"/>
  <c r="AQ34" i="75"/>
  <c r="AR34" i="75"/>
  <c r="AT34" i="75"/>
  <c r="AU34" i="75"/>
  <c r="AV34" i="75"/>
  <c r="AW34" i="75"/>
  <c r="AX34" i="75"/>
  <c r="AY34" i="75"/>
  <c r="BA34" i="75"/>
  <c r="BB34" i="75"/>
  <c r="BD34" i="75"/>
  <c r="BE34" i="75"/>
  <c r="BF34" i="75"/>
  <c r="BG34" i="75"/>
  <c r="BH34" i="75"/>
  <c r="BI34" i="75"/>
  <c r="B35" i="75"/>
  <c r="C35" i="75"/>
  <c r="D35" i="75"/>
  <c r="E35" i="75"/>
  <c r="G35" i="75"/>
  <c r="H35" i="75"/>
  <c r="I35" i="75"/>
  <c r="J35" i="75"/>
  <c r="K35" i="75"/>
  <c r="M35" i="75"/>
  <c r="N35" i="75"/>
  <c r="O35" i="75"/>
  <c r="P35" i="75"/>
  <c r="Q35" i="75"/>
  <c r="R35" i="75"/>
  <c r="S35" i="75"/>
  <c r="T35" i="75"/>
  <c r="V35" i="75"/>
  <c r="W35" i="75"/>
  <c r="X35" i="75"/>
  <c r="Y35" i="75"/>
  <c r="Z35" i="75"/>
  <c r="AA35" i="75"/>
  <c r="AB35" i="75"/>
  <c r="AD35" i="75"/>
  <c r="AE35" i="75"/>
  <c r="AF35" i="75"/>
  <c r="AG35" i="75"/>
  <c r="AH35" i="75"/>
  <c r="AI35" i="75"/>
  <c r="AJ35" i="75"/>
  <c r="AL35" i="75"/>
  <c r="AM35" i="75"/>
  <c r="AN35" i="75"/>
  <c r="AO35" i="75"/>
  <c r="AP35" i="75"/>
  <c r="AQ35" i="75"/>
  <c r="AR35" i="75"/>
  <c r="AT35" i="75"/>
  <c r="AU35" i="75"/>
  <c r="AV35" i="75"/>
  <c r="AW35" i="75"/>
  <c r="AX35" i="75"/>
  <c r="AY35" i="75"/>
  <c r="BA35" i="75"/>
  <c r="BB35" i="75"/>
  <c r="BD35" i="75"/>
  <c r="BE35" i="75"/>
  <c r="BF35" i="75"/>
  <c r="BG35" i="75"/>
  <c r="BH35" i="75"/>
  <c r="BI35" i="75"/>
  <c r="B36" i="75"/>
  <c r="C36" i="75"/>
  <c r="D36" i="75"/>
  <c r="E36" i="75"/>
  <c r="G36" i="75"/>
  <c r="H36" i="75"/>
  <c r="I36" i="75"/>
  <c r="J36" i="75"/>
  <c r="K36" i="75"/>
  <c r="M36" i="75"/>
  <c r="N36" i="75"/>
  <c r="O36" i="75"/>
  <c r="P36" i="75"/>
  <c r="Q36" i="75"/>
  <c r="R36" i="75"/>
  <c r="S36" i="75"/>
  <c r="T36" i="75"/>
  <c r="V36" i="75"/>
  <c r="W36" i="75"/>
  <c r="X36" i="75"/>
  <c r="Y36" i="75"/>
  <c r="Z36" i="75"/>
  <c r="AA36" i="75"/>
  <c r="AB36" i="75"/>
  <c r="AD36" i="75"/>
  <c r="AE36" i="75"/>
  <c r="AF36" i="75"/>
  <c r="AG36" i="75"/>
  <c r="AH36" i="75"/>
  <c r="AI36" i="75"/>
  <c r="AJ36" i="75"/>
  <c r="AL36" i="75"/>
  <c r="AM36" i="75"/>
  <c r="AN36" i="75"/>
  <c r="AO36" i="75"/>
  <c r="AP36" i="75"/>
  <c r="AQ36" i="75"/>
  <c r="AR36" i="75"/>
  <c r="AT36" i="75"/>
  <c r="AU36" i="75"/>
  <c r="AV36" i="75"/>
  <c r="AW36" i="75"/>
  <c r="AX36" i="75"/>
  <c r="AY36" i="75"/>
  <c r="BA36" i="75"/>
  <c r="BB36" i="75"/>
  <c r="BD36" i="75"/>
  <c r="BE36" i="75"/>
  <c r="BF36" i="75"/>
  <c r="BG36" i="75"/>
  <c r="BH36" i="75"/>
  <c r="BI36" i="75"/>
  <c r="B37" i="75"/>
  <c r="C37" i="75"/>
  <c r="D37" i="75"/>
  <c r="E37" i="75"/>
  <c r="G37" i="75"/>
  <c r="H37" i="75"/>
  <c r="I37" i="75"/>
  <c r="J37" i="75"/>
  <c r="K37" i="75"/>
  <c r="M37" i="75"/>
  <c r="N37" i="75"/>
  <c r="O37" i="75"/>
  <c r="P37" i="75"/>
  <c r="Q37" i="75"/>
  <c r="R37" i="75"/>
  <c r="S37" i="75"/>
  <c r="T37" i="75"/>
  <c r="V37" i="75"/>
  <c r="W37" i="75"/>
  <c r="X37" i="75"/>
  <c r="Y37" i="75"/>
  <c r="Z37" i="75"/>
  <c r="AA37" i="75"/>
  <c r="AB37" i="75"/>
  <c r="AD37" i="75"/>
  <c r="AE37" i="75"/>
  <c r="AF37" i="75"/>
  <c r="AG37" i="75"/>
  <c r="AH37" i="75"/>
  <c r="AI37" i="75"/>
  <c r="AJ37" i="75"/>
  <c r="AL37" i="75"/>
  <c r="AM37" i="75"/>
  <c r="AN37" i="75"/>
  <c r="AO37" i="75"/>
  <c r="AP37" i="75"/>
  <c r="AQ37" i="75"/>
  <c r="AR37" i="75"/>
  <c r="AT37" i="75"/>
  <c r="AU37" i="75"/>
  <c r="AV37" i="75"/>
  <c r="AW37" i="75"/>
  <c r="AX37" i="75"/>
  <c r="AY37" i="75"/>
  <c r="BA37" i="75"/>
  <c r="BB37" i="75"/>
  <c r="BD37" i="75"/>
  <c r="BE37" i="75"/>
  <c r="BF37" i="75"/>
  <c r="BG37" i="75"/>
  <c r="BH37" i="75"/>
  <c r="BI37" i="75"/>
  <c r="B38" i="75"/>
  <c r="C38" i="75"/>
  <c r="D38" i="75"/>
  <c r="E38" i="75"/>
  <c r="G38" i="75"/>
  <c r="H38" i="75"/>
  <c r="I38" i="75"/>
  <c r="J38" i="75"/>
  <c r="K38" i="75"/>
  <c r="M38" i="75"/>
  <c r="N38" i="75"/>
  <c r="O38" i="75"/>
  <c r="P38" i="75"/>
  <c r="Q38" i="75"/>
  <c r="R38" i="75"/>
  <c r="S38" i="75"/>
  <c r="T38" i="75"/>
  <c r="V38" i="75"/>
  <c r="W38" i="75"/>
  <c r="X38" i="75"/>
  <c r="Y38" i="75"/>
  <c r="Z38" i="75"/>
  <c r="AA38" i="75"/>
  <c r="AB38" i="75"/>
  <c r="AD38" i="75"/>
  <c r="AE38" i="75"/>
  <c r="AF38" i="75"/>
  <c r="AG38" i="75"/>
  <c r="AH38" i="75"/>
  <c r="AI38" i="75"/>
  <c r="AJ38" i="75"/>
  <c r="AL38" i="75"/>
  <c r="AM38" i="75"/>
  <c r="AN38" i="75"/>
  <c r="AO38" i="75"/>
  <c r="AP38" i="75"/>
  <c r="AQ38" i="75"/>
  <c r="AR38" i="75"/>
  <c r="AT38" i="75"/>
  <c r="AU38" i="75"/>
  <c r="AV38" i="75"/>
  <c r="AW38" i="75"/>
  <c r="AX38" i="75"/>
  <c r="AY38" i="75"/>
  <c r="BA38" i="75"/>
  <c r="BB38" i="75"/>
  <c r="BD38" i="75"/>
  <c r="BE38" i="75"/>
  <c r="BF38" i="75"/>
  <c r="BG38" i="75"/>
  <c r="BH38" i="75"/>
  <c r="BI38" i="75"/>
  <c r="B39" i="75"/>
  <c r="C39" i="75"/>
  <c r="D39" i="75"/>
  <c r="E39" i="75"/>
  <c r="G39" i="75"/>
  <c r="H39" i="75"/>
  <c r="I39" i="75"/>
  <c r="J39" i="75"/>
  <c r="K39" i="75"/>
  <c r="M39" i="75"/>
  <c r="N39" i="75"/>
  <c r="O39" i="75"/>
  <c r="P39" i="75"/>
  <c r="Q39" i="75"/>
  <c r="R39" i="75"/>
  <c r="S39" i="75"/>
  <c r="T39" i="75"/>
  <c r="V39" i="75"/>
  <c r="W39" i="75"/>
  <c r="X39" i="75"/>
  <c r="Y39" i="75"/>
  <c r="Z39" i="75"/>
  <c r="AA39" i="75"/>
  <c r="AB39" i="75"/>
  <c r="AD39" i="75"/>
  <c r="AE39" i="75"/>
  <c r="AF39" i="75"/>
  <c r="AG39" i="75"/>
  <c r="AH39" i="75"/>
  <c r="AI39" i="75"/>
  <c r="AJ39" i="75"/>
  <c r="AL39" i="75"/>
  <c r="AM39" i="75"/>
  <c r="AN39" i="75"/>
  <c r="AO39" i="75"/>
  <c r="AP39" i="75"/>
  <c r="AQ39" i="75"/>
  <c r="AR39" i="75"/>
  <c r="AT39" i="75"/>
  <c r="AU39" i="75"/>
  <c r="AV39" i="75"/>
  <c r="AW39" i="75"/>
  <c r="AX39" i="75"/>
  <c r="AY39" i="75"/>
  <c r="BA39" i="75"/>
  <c r="BB39" i="75"/>
  <c r="BD39" i="75"/>
  <c r="BE39" i="75"/>
  <c r="BF39" i="75"/>
  <c r="BG39" i="75"/>
  <c r="BH39" i="75"/>
  <c r="BI39" i="75"/>
  <c r="B40" i="75"/>
  <c r="C40" i="75"/>
  <c r="D40" i="75"/>
  <c r="E40" i="75"/>
  <c r="G40" i="75"/>
  <c r="H40" i="75"/>
  <c r="I40" i="75"/>
  <c r="J40" i="75"/>
  <c r="K40" i="75"/>
  <c r="M40" i="75"/>
  <c r="N40" i="75"/>
  <c r="O40" i="75"/>
  <c r="P40" i="75"/>
  <c r="Q40" i="75"/>
  <c r="R40" i="75"/>
  <c r="S40" i="75"/>
  <c r="T40" i="75"/>
  <c r="V40" i="75"/>
  <c r="W40" i="75"/>
  <c r="X40" i="75"/>
  <c r="Y40" i="75"/>
  <c r="Z40" i="75"/>
  <c r="AA40" i="75"/>
  <c r="AB40" i="75"/>
  <c r="AD40" i="75"/>
  <c r="AE40" i="75"/>
  <c r="AF40" i="75"/>
  <c r="AG40" i="75"/>
  <c r="AH40" i="75"/>
  <c r="AI40" i="75"/>
  <c r="AJ40" i="75"/>
  <c r="AL40" i="75"/>
  <c r="AM40" i="75"/>
  <c r="AN40" i="75"/>
  <c r="AO40" i="75"/>
  <c r="AP40" i="75"/>
  <c r="AQ40" i="75"/>
  <c r="AR40" i="75"/>
  <c r="AT40" i="75"/>
  <c r="AU40" i="75"/>
  <c r="AV40" i="75"/>
  <c r="AW40" i="75"/>
  <c r="AX40" i="75"/>
  <c r="AY40" i="75"/>
  <c r="BA40" i="75"/>
  <c r="BB40" i="75"/>
  <c r="BD40" i="75"/>
  <c r="BE40" i="75"/>
  <c r="BF40" i="75"/>
  <c r="BG40" i="75"/>
  <c r="BH40" i="75"/>
  <c r="BI40" i="75"/>
  <c r="B41" i="75"/>
  <c r="C41" i="75"/>
  <c r="D41" i="75"/>
  <c r="E41" i="75"/>
  <c r="G41" i="75"/>
  <c r="H41" i="75"/>
  <c r="I41" i="75"/>
  <c r="J41" i="75"/>
  <c r="K41" i="75"/>
  <c r="M41" i="75"/>
  <c r="N41" i="75"/>
  <c r="O41" i="75"/>
  <c r="P41" i="75"/>
  <c r="Q41" i="75"/>
  <c r="R41" i="75"/>
  <c r="S41" i="75"/>
  <c r="T41" i="75"/>
  <c r="V41" i="75"/>
  <c r="W41" i="75"/>
  <c r="X41" i="75"/>
  <c r="Y41" i="75"/>
  <c r="Z41" i="75"/>
  <c r="AA41" i="75"/>
  <c r="AB41" i="75"/>
  <c r="AD41" i="75"/>
  <c r="AE41" i="75"/>
  <c r="AF41" i="75"/>
  <c r="AG41" i="75"/>
  <c r="AH41" i="75"/>
  <c r="AI41" i="75"/>
  <c r="AJ41" i="75"/>
  <c r="AL41" i="75"/>
  <c r="AM41" i="75"/>
  <c r="AN41" i="75"/>
  <c r="AO41" i="75"/>
  <c r="AP41" i="75"/>
  <c r="AQ41" i="75"/>
  <c r="AR41" i="75"/>
  <c r="AT41" i="75"/>
  <c r="AU41" i="75"/>
  <c r="AV41" i="75"/>
  <c r="AW41" i="75"/>
  <c r="AX41" i="75"/>
  <c r="AY41" i="75"/>
  <c r="BA41" i="75"/>
  <c r="BB41" i="75"/>
  <c r="BD41" i="75"/>
  <c r="BE41" i="75"/>
  <c r="BF41" i="75"/>
  <c r="BG41" i="75"/>
  <c r="BH41" i="75"/>
  <c r="BI41" i="75"/>
  <c r="B42" i="75"/>
  <c r="C42" i="75"/>
  <c r="D42" i="75"/>
  <c r="E42" i="75"/>
  <c r="G42" i="75"/>
  <c r="H42" i="75"/>
  <c r="I42" i="75"/>
  <c r="J42" i="75"/>
  <c r="K42" i="75"/>
  <c r="M42" i="75"/>
  <c r="N42" i="75"/>
  <c r="O42" i="75"/>
  <c r="P42" i="75"/>
  <c r="Q42" i="75"/>
  <c r="R42" i="75"/>
  <c r="S42" i="75"/>
  <c r="T42" i="75"/>
  <c r="V42" i="75"/>
  <c r="W42" i="75"/>
  <c r="X42" i="75"/>
  <c r="Y42" i="75"/>
  <c r="Z42" i="75"/>
  <c r="AA42" i="75"/>
  <c r="AB42" i="75"/>
  <c r="AD42" i="75"/>
  <c r="AE42" i="75"/>
  <c r="AF42" i="75"/>
  <c r="AG42" i="75"/>
  <c r="AH42" i="75"/>
  <c r="AI42" i="75"/>
  <c r="AJ42" i="75"/>
  <c r="AL42" i="75"/>
  <c r="AM42" i="75"/>
  <c r="AN42" i="75"/>
  <c r="AO42" i="75"/>
  <c r="AP42" i="75"/>
  <c r="AQ42" i="75"/>
  <c r="AR42" i="75"/>
  <c r="AT42" i="75"/>
  <c r="AU42" i="75"/>
  <c r="AV42" i="75"/>
  <c r="AW42" i="75"/>
  <c r="AX42" i="75"/>
  <c r="AY42" i="75"/>
  <c r="BA42" i="75"/>
  <c r="BB42" i="75"/>
  <c r="BD42" i="75"/>
  <c r="BE42" i="75"/>
  <c r="BF42" i="75"/>
  <c r="BG42" i="75"/>
  <c r="BH42" i="75"/>
  <c r="BI42" i="75"/>
  <c r="B43" i="75"/>
  <c r="C43" i="75"/>
  <c r="D43" i="75"/>
  <c r="E43" i="75"/>
  <c r="G43" i="75"/>
  <c r="H43" i="75"/>
  <c r="I43" i="75"/>
  <c r="J43" i="75"/>
  <c r="K43" i="75"/>
  <c r="M43" i="75"/>
  <c r="N43" i="75"/>
  <c r="O43" i="75"/>
  <c r="P43" i="75"/>
  <c r="Q43" i="75"/>
  <c r="R43" i="75"/>
  <c r="S43" i="75"/>
  <c r="T43" i="75"/>
  <c r="V43" i="75"/>
  <c r="W43" i="75"/>
  <c r="X43" i="75"/>
  <c r="Y43" i="75"/>
  <c r="Z43" i="75"/>
  <c r="AA43" i="75"/>
  <c r="AB43" i="75"/>
  <c r="AD43" i="75"/>
  <c r="AE43" i="75"/>
  <c r="AF43" i="75"/>
  <c r="AG43" i="75"/>
  <c r="AH43" i="75"/>
  <c r="AI43" i="75"/>
  <c r="AJ43" i="75"/>
  <c r="AL43" i="75"/>
  <c r="AM43" i="75"/>
  <c r="AN43" i="75"/>
  <c r="AO43" i="75"/>
  <c r="AP43" i="75"/>
  <c r="AQ43" i="75"/>
  <c r="AR43" i="75"/>
  <c r="AT43" i="75"/>
  <c r="AU43" i="75"/>
  <c r="AV43" i="75"/>
  <c r="AW43" i="75"/>
  <c r="AX43" i="75"/>
  <c r="AY43" i="75"/>
  <c r="BA43" i="75"/>
  <c r="BB43" i="75"/>
  <c r="BD43" i="75"/>
  <c r="BE43" i="75"/>
  <c r="BF43" i="75"/>
  <c r="BG43" i="75"/>
  <c r="BH43" i="75"/>
  <c r="BI43" i="75"/>
  <c r="B44" i="75"/>
  <c r="C44" i="75"/>
  <c r="D44" i="75"/>
  <c r="E44" i="75"/>
  <c r="G44" i="75"/>
  <c r="H44" i="75"/>
  <c r="I44" i="75"/>
  <c r="J44" i="75"/>
  <c r="K44" i="75"/>
  <c r="M44" i="75"/>
  <c r="N44" i="75"/>
  <c r="O44" i="75"/>
  <c r="P44" i="75"/>
  <c r="Q44" i="75"/>
  <c r="R44" i="75"/>
  <c r="S44" i="75"/>
  <c r="T44" i="75"/>
  <c r="V44" i="75"/>
  <c r="W44" i="75"/>
  <c r="X44" i="75"/>
  <c r="Y44" i="75"/>
  <c r="Z44" i="75"/>
  <c r="AA44" i="75"/>
  <c r="AB44" i="75"/>
  <c r="AD44" i="75"/>
  <c r="AE44" i="75"/>
  <c r="AF44" i="75"/>
  <c r="AG44" i="75"/>
  <c r="AH44" i="75"/>
  <c r="AI44" i="75"/>
  <c r="AJ44" i="75"/>
  <c r="AL44" i="75"/>
  <c r="AM44" i="75"/>
  <c r="AN44" i="75"/>
  <c r="AO44" i="75"/>
  <c r="AP44" i="75"/>
  <c r="AQ44" i="75"/>
  <c r="AR44" i="75"/>
  <c r="AT44" i="75"/>
  <c r="AU44" i="75"/>
  <c r="AV44" i="75"/>
  <c r="AW44" i="75"/>
  <c r="AX44" i="75"/>
  <c r="AY44" i="75"/>
  <c r="BA44" i="75"/>
  <c r="BB44" i="75"/>
  <c r="BD44" i="75"/>
  <c r="BE44" i="75"/>
  <c r="BF44" i="75"/>
  <c r="BG44" i="75"/>
  <c r="BH44" i="75"/>
  <c r="BI44" i="75"/>
  <c r="B45" i="75"/>
  <c r="C45" i="75"/>
  <c r="D45" i="75"/>
  <c r="E45" i="75"/>
  <c r="G45" i="75"/>
  <c r="H45" i="75"/>
  <c r="I45" i="75"/>
  <c r="J45" i="75"/>
  <c r="K45" i="75"/>
  <c r="M45" i="75"/>
  <c r="N45" i="75"/>
  <c r="O45" i="75"/>
  <c r="P45" i="75"/>
  <c r="Q45" i="75"/>
  <c r="R45" i="75"/>
  <c r="S45" i="75"/>
  <c r="T45" i="75"/>
  <c r="V45" i="75"/>
  <c r="W45" i="75"/>
  <c r="X45" i="75"/>
  <c r="Y45" i="75"/>
  <c r="Z45" i="75"/>
  <c r="AA45" i="75"/>
  <c r="AB45" i="75"/>
  <c r="AD45" i="75"/>
  <c r="AE45" i="75"/>
  <c r="AF45" i="75"/>
  <c r="AG45" i="75"/>
  <c r="AH45" i="75"/>
  <c r="AI45" i="75"/>
  <c r="AJ45" i="75"/>
  <c r="AL45" i="75"/>
  <c r="AM45" i="75"/>
  <c r="AN45" i="75"/>
  <c r="AO45" i="75"/>
  <c r="AP45" i="75"/>
  <c r="AQ45" i="75"/>
  <c r="AR45" i="75"/>
  <c r="AT45" i="75"/>
  <c r="AU45" i="75"/>
  <c r="AV45" i="75"/>
  <c r="AW45" i="75"/>
  <c r="AX45" i="75"/>
  <c r="AY45" i="75"/>
  <c r="BA45" i="75"/>
  <c r="BB45" i="75"/>
  <c r="BD45" i="75"/>
  <c r="BE45" i="75"/>
  <c r="BF45" i="75"/>
  <c r="BG45" i="75"/>
  <c r="BH45" i="75"/>
  <c r="BI45" i="75"/>
  <c r="B46" i="75"/>
  <c r="C46" i="75"/>
  <c r="D46" i="75"/>
  <c r="E46" i="75"/>
  <c r="G46" i="75"/>
  <c r="H46" i="75"/>
  <c r="I46" i="75"/>
  <c r="J46" i="75"/>
  <c r="K46" i="75"/>
  <c r="M46" i="75"/>
  <c r="N46" i="75"/>
  <c r="O46" i="75"/>
  <c r="P46" i="75"/>
  <c r="Q46" i="75"/>
  <c r="R46" i="75"/>
  <c r="S46" i="75"/>
  <c r="T46" i="75"/>
  <c r="V46" i="75"/>
  <c r="W46" i="75"/>
  <c r="X46" i="75"/>
  <c r="Y46" i="75"/>
  <c r="Z46" i="75"/>
  <c r="AA46" i="75"/>
  <c r="AB46" i="75"/>
  <c r="AD46" i="75"/>
  <c r="AE46" i="75"/>
  <c r="AF46" i="75"/>
  <c r="AG46" i="75"/>
  <c r="AH46" i="75"/>
  <c r="AI46" i="75"/>
  <c r="AJ46" i="75"/>
  <c r="AL46" i="75"/>
  <c r="AM46" i="75"/>
  <c r="AN46" i="75"/>
  <c r="AO46" i="75"/>
  <c r="AP46" i="75"/>
  <c r="AQ46" i="75"/>
  <c r="AR46" i="75"/>
  <c r="AT46" i="75"/>
  <c r="AU46" i="75"/>
  <c r="AV46" i="75"/>
  <c r="AW46" i="75"/>
  <c r="AX46" i="75"/>
  <c r="AY46" i="75"/>
  <c r="BA46" i="75"/>
  <c r="BB46" i="75"/>
  <c r="BD46" i="75"/>
  <c r="BE46" i="75"/>
  <c r="BF46" i="75"/>
  <c r="BG46" i="75"/>
  <c r="BH46" i="75"/>
  <c r="BI46" i="75"/>
  <c r="B47" i="75"/>
  <c r="C47" i="75"/>
  <c r="D47" i="75"/>
  <c r="E47" i="75"/>
  <c r="G47" i="75"/>
  <c r="H47" i="75"/>
  <c r="I47" i="75"/>
  <c r="J47" i="75"/>
  <c r="K47" i="75"/>
  <c r="M47" i="75"/>
  <c r="N47" i="75"/>
  <c r="O47" i="75"/>
  <c r="P47" i="75"/>
  <c r="Q47" i="75"/>
  <c r="R47" i="75"/>
  <c r="S47" i="75"/>
  <c r="T47" i="75"/>
  <c r="V47" i="75"/>
  <c r="W47" i="75"/>
  <c r="X47" i="75"/>
  <c r="Y47" i="75"/>
  <c r="Z47" i="75"/>
  <c r="AA47" i="75"/>
  <c r="AB47" i="75"/>
  <c r="AD47" i="75"/>
  <c r="AE47" i="75"/>
  <c r="AF47" i="75"/>
  <c r="AG47" i="75"/>
  <c r="AH47" i="75"/>
  <c r="AI47" i="75"/>
  <c r="AJ47" i="75"/>
  <c r="AL47" i="75"/>
  <c r="AM47" i="75"/>
  <c r="AN47" i="75"/>
  <c r="AO47" i="75"/>
  <c r="AP47" i="75"/>
  <c r="AQ47" i="75"/>
  <c r="AR47" i="75"/>
  <c r="AT47" i="75"/>
  <c r="AU47" i="75"/>
  <c r="AV47" i="75"/>
  <c r="AW47" i="75"/>
  <c r="AX47" i="75"/>
  <c r="AY47" i="75"/>
  <c r="BA47" i="75"/>
  <c r="BB47" i="75"/>
  <c r="BD47" i="75"/>
  <c r="BE47" i="75"/>
  <c r="BF47" i="75"/>
  <c r="BG47" i="75"/>
  <c r="BH47" i="75"/>
  <c r="BI47" i="75"/>
  <c r="B48" i="75"/>
  <c r="C48" i="75"/>
  <c r="D48" i="75"/>
  <c r="E48" i="75"/>
  <c r="G48" i="75"/>
  <c r="H48" i="75"/>
  <c r="I48" i="75"/>
  <c r="J48" i="75"/>
  <c r="K48" i="75"/>
  <c r="M48" i="75"/>
  <c r="N48" i="75"/>
  <c r="O48" i="75"/>
  <c r="P48" i="75"/>
  <c r="Q48" i="75"/>
  <c r="R48" i="75"/>
  <c r="S48" i="75"/>
  <c r="T48" i="75"/>
  <c r="V48" i="75"/>
  <c r="W48" i="75"/>
  <c r="X48" i="75"/>
  <c r="Y48" i="75"/>
  <c r="Z48" i="75"/>
  <c r="AA48" i="75"/>
  <c r="AB48" i="75"/>
  <c r="AD48" i="75"/>
  <c r="AE48" i="75"/>
  <c r="AF48" i="75"/>
  <c r="AG48" i="75"/>
  <c r="AH48" i="75"/>
  <c r="AI48" i="75"/>
  <c r="AJ48" i="75"/>
  <c r="AL48" i="75"/>
  <c r="AM48" i="75"/>
  <c r="AN48" i="75"/>
  <c r="AO48" i="75"/>
  <c r="AP48" i="75"/>
  <c r="AQ48" i="75"/>
  <c r="AR48" i="75"/>
  <c r="AT48" i="75"/>
  <c r="AU48" i="75"/>
  <c r="AV48" i="75"/>
  <c r="AW48" i="75"/>
  <c r="AX48" i="75"/>
  <c r="AY48" i="75"/>
  <c r="BA48" i="75"/>
  <c r="BB48" i="75"/>
  <c r="BD48" i="75"/>
  <c r="BE48" i="75"/>
  <c r="BF48" i="75"/>
  <c r="BG48" i="75"/>
  <c r="BH48" i="75"/>
  <c r="BI48" i="75"/>
  <c r="B49" i="75"/>
  <c r="C49" i="75"/>
  <c r="D49" i="75"/>
  <c r="E49" i="75"/>
  <c r="G49" i="75"/>
  <c r="H49" i="75"/>
  <c r="I49" i="75"/>
  <c r="J49" i="75"/>
  <c r="K49" i="75"/>
  <c r="M49" i="75"/>
  <c r="N49" i="75"/>
  <c r="O49" i="75"/>
  <c r="P49" i="75"/>
  <c r="Q49" i="75"/>
  <c r="R49" i="75"/>
  <c r="S49" i="75"/>
  <c r="T49" i="75"/>
  <c r="V49" i="75"/>
  <c r="W49" i="75"/>
  <c r="X49" i="75"/>
  <c r="Y49" i="75"/>
  <c r="Z49" i="75"/>
  <c r="AA49" i="75"/>
  <c r="AB49" i="75"/>
  <c r="AD49" i="75"/>
  <c r="AE49" i="75"/>
  <c r="AF49" i="75"/>
  <c r="AG49" i="75"/>
  <c r="AH49" i="75"/>
  <c r="AI49" i="75"/>
  <c r="AJ49" i="75"/>
  <c r="AL49" i="75"/>
  <c r="AM49" i="75"/>
  <c r="AN49" i="75"/>
  <c r="AO49" i="75"/>
  <c r="AP49" i="75"/>
  <c r="AQ49" i="75"/>
  <c r="AR49" i="75"/>
  <c r="AT49" i="75"/>
  <c r="AU49" i="75"/>
  <c r="AV49" i="75"/>
  <c r="AW49" i="75"/>
  <c r="AX49" i="75"/>
  <c r="AY49" i="75"/>
  <c r="BA49" i="75"/>
  <c r="BB49" i="75"/>
  <c r="BD49" i="75"/>
  <c r="BE49" i="75"/>
  <c r="BF49" i="75"/>
  <c r="BG49" i="75"/>
  <c r="BH49" i="75"/>
  <c r="BI49" i="75"/>
  <c r="B50" i="75"/>
  <c r="C50" i="75"/>
  <c r="D50" i="75"/>
  <c r="E50" i="75"/>
  <c r="G50" i="75"/>
  <c r="H50" i="75"/>
  <c r="I50" i="75"/>
  <c r="J50" i="75"/>
  <c r="K50" i="75"/>
  <c r="M50" i="75"/>
  <c r="N50" i="75"/>
  <c r="O50" i="75"/>
  <c r="P50" i="75"/>
  <c r="Q50" i="75"/>
  <c r="R50" i="75"/>
  <c r="S50" i="75"/>
  <c r="T50" i="75"/>
  <c r="V50" i="75"/>
  <c r="W50" i="75"/>
  <c r="X50" i="75"/>
  <c r="Y50" i="75"/>
  <c r="Z50" i="75"/>
  <c r="AA50" i="75"/>
  <c r="AB50" i="75"/>
  <c r="AD50" i="75"/>
  <c r="AE50" i="75"/>
  <c r="AF50" i="75"/>
  <c r="AG50" i="75"/>
  <c r="AH50" i="75"/>
  <c r="AI50" i="75"/>
  <c r="AJ50" i="75"/>
  <c r="AL50" i="75"/>
  <c r="AM50" i="75"/>
  <c r="AN50" i="75"/>
  <c r="AO50" i="75"/>
  <c r="AP50" i="75"/>
  <c r="AQ50" i="75"/>
  <c r="AR50" i="75"/>
  <c r="AT50" i="75"/>
  <c r="AU50" i="75"/>
  <c r="AV50" i="75"/>
  <c r="AW50" i="75"/>
  <c r="AX50" i="75"/>
  <c r="AY50" i="75"/>
  <c r="BA50" i="75"/>
  <c r="BB50" i="75"/>
  <c r="BD50" i="75"/>
  <c r="BE50" i="75"/>
  <c r="BF50" i="75"/>
  <c r="BG50" i="75"/>
  <c r="BH50" i="75"/>
  <c r="BI50" i="75"/>
  <c r="B51" i="75"/>
  <c r="C51" i="75"/>
  <c r="D51" i="75"/>
  <c r="E51" i="75"/>
  <c r="G51" i="75"/>
  <c r="H51" i="75"/>
  <c r="I51" i="75"/>
  <c r="J51" i="75"/>
  <c r="K51" i="75"/>
  <c r="M51" i="75"/>
  <c r="N51" i="75"/>
  <c r="O51" i="75"/>
  <c r="P51" i="75"/>
  <c r="Q51" i="75"/>
  <c r="R51" i="75"/>
  <c r="S51" i="75"/>
  <c r="T51" i="75"/>
  <c r="V51" i="75"/>
  <c r="W51" i="75"/>
  <c r="X51" i="75"/>
  <c r="Y51" i="75"/>
  <c r="Z51" i="75"/>
  <c r="AA51" i="75"/>
  <c r="AB51" i="75"/>
  <c r="AD51" i="75"/>
  <c r="AE51" i="75"/>
  <c r="AF51" i="75"/>
  <c r="AG51" i="75"/>
  <c r="AH51" i="75"/>
  <c r="AI51" i="75"/>
  <c r="AJ51" i="75"/>
  <c r="AL51" i="75"/>
  <c r="AM51" i="75"/>
  <c r="AN51" i="75"/>
  <c r="AO51" i="75"/>
  <c r="AP51" i="75"/>
  <c r="AQ51" i="75"/>
  <c r="AR51" i="75"/>
  <c r="AT51" i="75"/>
  <c r="AU51" i="75"/>
  <c r="AV51" i="75"/>
  <c r="AW51" i="75"/>
  <c r="AX51" i="75"/>
  <c r="AY51" i="75"/>
  <c r="BA51" i="75"/>
  <c r="BB51" i="75"/>
  <c r="BD51" i="75"/>
  <c r="BE51" i="75"/>
  <c r="BF51" i="75"/>
  <c r="BG51" i="75"/>
  <c r="BH51" i="75"/>
  <c r="BI51" i="75"/>
  <c r="B52" i="75"/>
  <c r="C52" i="75"/>
  <c r="D52" i="75"/>
  <c r="E52" i="75"/>
  <c r="G52" i="75"/>
  <c r="H52" i="75"/>
  <c r="I52" i="75"/>
  <c r="J52" i="75"/>
  <c r="K52" i="75"/>
  <c r="M52" i="75"/>
  <c r="N52" i="75"/>
  <c r="O52" i="75"/>
  <c r="P52" i="75"/>
  <c r="Q52" i="75"/>
  <c r="R52" i="75"/>
  <c r="S52" i="75"/>
  <c r="T52" i="75"/>
  <c r="V52" i="75"/>
  <c r="W52" i="75"/>
  <c r="X52" i="75"/>
  <c r="Y52" i="75"/>
  <c r="Z52" i="75"/>
  <c r="AA52" i="75"/>
  <c r="AB52" i="75"/>
  <c r="AD52" i="75"/>
  <c r="AE52" i="75"/>
  <c r="AF52" i="75"/>
  <c r="AG52" i="75"/>
  <c r="AH52" i="75"/>
  <c r="AI52" i="75"/>
  <c r="AJ52" i="75"/>
  <c r="AL52" i="75"/>
  <c r="AM52" i="75"/>
  <c r="AN52" i="75"/>
  <c r="AO52" i="75"/>
  <c r="AP52" i="75"/>
  <c r="AQ52" i="75"/>
  <c r="AR52" i="75"/>
  <c r="AT52" i="75"/>
  <c r="AU52" i="75"/>
  <c r="AV52" i="75"/>
  <c r="AW52" i="75"/>
  <c r="AX52" i="75"/>
  <c r="AY52" i="75"/>
  <c r="BA52" i="75"/>
  <c r="BB52" i="75"/>
  <c r="BD52" i="75"/>
  <c r="BE52" i="75"/>
  <c r="BF52" i="75"/>
  <c r="BG52" i="75"/>
  <c r="BH52" i="75"/>
  <c r="BI52" i="75"/>
  <c r="B53" i="75"/>
  <c r="C53" i="75"/>
  <c r="D53" i="75"/>
  <c r="E53" i="75"/>
  <c r="G53" i="75"/>
  <c r="H53" i="75"/>
  <c r="I53" i="75"/>
  <c r="J53" i="75"/>
  <c r="K53" i="75"/>
  <c r="M53" i="75"/>
  <c r="N53" i="75"/>
  <c r="O53" i="75"/>
  <c r="P53" i="75"/>
  <c r="Q53" i="75"/>
  <c r="R53" i="75"/>
  <c r="S53" i="75"/>
  <c r="T53" i="75"/>
  <c r="V53" i="75"/>
  <c r="W53" i="75"/>
  <c r="X53" i="75"/>
  <c r="Y53" i="75"/>
  <c r="Z53" i="75"/>
  <c r="AA53" i="75"/>
  <c r="AB53" i="75"/>
  <c r="AD53" i="75"/>
  <c r="AE53" i="75"/>
  <c r="AF53" i="75"/>
  <c r="AG53" i="75"/>
  <c r="AH53" i="75"/>
  <c r="AI53" i="75"/>
  <c r="AJ53" i="75"/>
  <c r="AL53" i="75"/>
  <c r="AM53" i="75"/>
  <c r="AN53" i="75"/>
  <c r="AO53" i="75"/>
  <c r="AP53" i="75"/>
  <c r="AQ53" i="75"/>
  <c r="AR53" i="75"/>
  <c r="AT53" i="75"/>
  <c r="AU53" i="75"/>
  <c r="AV53" i="75"/>
  <c r="AW53" i="75"/>
  <c r="AX53" i="75"/>
  <c r="AY53" i="75"/>
  <c r="BA53" i="75"/>
  <c r="BB53" i="75"/>
  <c r="BD53" i="75"/>
  <c r="BE53" i="75"/>
  <c r="BF53" i="75"/>
  <c r="BG53" i="75"/>
  <c r="BH53" i="75"/>
  <c r="BI53" i="75"/>
  <c r="B54" i="75"/>
  <c r="C54" i="75"/>
  <c r="D54" i="75"/>
  <c r="E54" i="75"/>
  <c r="G54" i="75"/>
  <c r="H54" i="75"/>
  <c r="I54" i="75"/>
  <c r="J54" i="75"/>
  <c r="K54" i="75"/>
  <c r="M54" i="75"/>
  <c r="N54" i="75"/>
  <c r="O54" i="75"/>
  <c r="P54" i="75"/>
  <c r="Q54" i="75"/>
  <c r="R54" i="75"/>
  <c r="S54" i="75"/>
  <c r="T54" i="75"/>
  <c r="V54" i="75"/>
  <c r="W54" i="75"/>
  <c r="X54" i="75"/>
  <c r="Y54" i="75"/>
  <c r="Z54" i="75"/>
  <c r="AA54" i="75"/>
  <c r="AB54" i="75"/>
  <c r="AD54" i="75"/>
  <c r="AE54" i="75"/>
  <c r="AF54" i="75"/>
  <c r="AG54" i="75"/>
  <c r="AH54" i="75"/>
  <c r="AI54" i="75"/>
  <c r="AJ54" i="75"/>
  <c r="AL54" i="75"/>
  <c r="AM54" i="75"/>
  <c r="AN54" i="75"/>
  <c r="AO54" i="75"/>
  <c r="AP54" i="75"/>
  <c r="AQ54" i="75"/>
  <c r="AR54" i="75"/>
  <c r="AT54" i="75"/>
  <c r="AU54" i="75"/>
  <c r="AV54" i="75"/>
  <c r="AW54" i="75"/>
  <c r="AX54" i="75"/>
  <c r="AY54" i="75"/>
  <c r="BA54" i="75"/>
  <c r="BB54" i="75"/>
  <c r="BD54" i="75"/>
  <c r="BE54" i="75"/>
  <c r="BF54" i="75"/>
  <c r="BG54" i="75"/>
  <c r="BH54" i="75"/>
  <c r="BI54" i="75"/>
  <c r="B55" i="75"/>
  <c r="C55" i="75"/>
  <c r="D55" i="75"/>
  <c r="E55" i="75"/>
  <c r="G55" i="75"/>
  <c r="H55" i="75"/>
  <c r="I55" i="75"/>
  <c r="J55" i="75"/>
  <c r="K55" i="75"/>
  <c r="M55" i="75"/>
  <c r="N55" i="75"/>
  <c r="O55" i="75"/>
  <c r="P55" i="75"/>
  <c r="Q55" i="75"/>
  <c r="R55" i="75"/>
  <c r="S55" i="75"/>
  <c r="T55" i="75"/>
  <c r="V55" i="75"/>
  <c r="W55" i="75"/>
  <c r="X55" i="75"/>
  <c r="Y55" i="75"/>
  <c r="Z55" i="75"/>
  <c r="AA55" i="75"/>
  <c r="AB55" i="75"/>
  <c r="AD55" i="75"/>
  <c r="AE55" i="75"/>
  <c r="AF55" i="75"/>
  <c r="AG55" i="75"/>
  <c r="AH55" i="75"/>
  <c r="AI55" i="75"/>
  <c r="AJ55" i="75"/>
  <c r="AL55" i="75"/>
  <c r="AM55" i="75"/>
  <c r="AN55" i="75"/>
  <c r="AO55" i="75"/>
  <c r="AP55" i="75"/>
  <c r="AQ55" i="75"/>
  <c r="AR55" i="75"/>
  <c r="AT55" i="75"/>
  <c r="AU55" i="75"/>
  <c r="AV55" i="75"/>
  <c r="AW55" i="75"/>
  <c r="AX55" i="75"/>
  <c r="AY55" i="75"/>
  <c r="BA55" i="75"/>
  <c r="BB55" i="75"/>
  <c r="BD55" i="75"/>
  <c r="BE55" i="75"/>
  <c r="BF55" i="75"/>
  <c r="BG55" i="75"/>
  <c r="BH55" i="75"/>
  <c r="BI55" i="75"/>
  <c r="B56" i="75"/>
  <c r="C56" i="75"/>
  <c r="D56" i="75"/>
  <c r="E56" i="75"/>
  <c r="G56" i="75"/>
  <c r="H56" i="75"/>
  <c r="I56" i="75"/>
  <c r="J56" i="75"/>
  <c r="K56" i="75"/>
  <c r="M56" i="75"/>
  <c r="N56" i="75"/>
  <c r="O56" i="75"/>
  <c r="P56" i="75"/>
  <c r="Q56" i="75"/>
  <c r="R56" i="75"/>
  <c r="S56" i="75"/>
  <c r="T56" i="75"/>
  <c r="V56" i="75"/>
  <c r="W56" i="75"/>
  <c r="X56" i="75"/>
  <c r="Y56" i="75"/>
  <c r="Z56" i="75"/>
  <c r="AA56" i="75"/>
  <c r="AB56" i="75"/>
  <c r="AD56" i="75"/>
  <c r="AE56" i="75"/>
  <c r="AF56" i="75"/>
  <c r="AG56" i="75"/>
  <c r="AH56" i="75"/>
  <c r="AI56" i="75"/>
  <c r="AJ56" i="75"/>
  <c r="AL56" i="75"/>
  <c r="AM56" i="75"/>
  <c r="AN56" i="75"/>
  <c r="AO56" i="75"/>
  <c r="AP56" i="75"/>
  <c r="AQ56" i="75"/>
  <c r="AR56" i="75"/>
  <c r="AT56" i="75"/>
  <c r="AU56" i="75"/>
  <c r="AV56" i="75"/>
  <c r="AW56" i="75"/>
  <c r="AX56" i="75"/>
  <c r="AY56" i="75"/>
  <c r="BA56" i="75"/>
  <c r="BB56" i="75"/>
  <c r="BD56" i="75"/>
  <c r="BE56" i="75"/>
  <c r="BF56" i="75"/>
  <c r="BG56" i="75"/>
  <c r="BH56" i="75"/>
  <c r="BI56" i="75"/>
  <c r="B57" i="75"/>
  <c r="C57" i="75"/>
  <c r="D57" i="75"/>
  <c r="E57" i="75"/>
  <c r="G57" i="75"/>
  <c r="H57" i="75"/>
  <c r="I57" i="75"/>
  <c r="J57" i="75"/>
  <c r="K57" i="75"/>
  <c r="M57" i="75"/>
  <c r="N57" i="75"/>
  <c r="O57" i="75"/>
  <c r="P57" i="75"/>
  <c r="Q57" i="75"/>
  <c r="R57" i="75"/>
  <c r="S57" i="75"/>
  <c r="T57" i="75"/>
  <c r="V57" i="75"/>
  <c r="W57" i="75"/>
  <c r="X57" i="75"/>
  <c r="Y57" i="75"/>
  <c r="Z57" i="75"/>
  <c r="AA57" i="75"/>
  <c r="AB57" i="75"/>
  <c r="AD57" i="75"/>
  <c r="AE57" i="75"/>
  <c r="AF57" i="75"/>
  <c r="AG57" i="75"/>
  <c r="AH57" i="75"/>
  <c r="AI57" i="75"/>
  <c r="AJ57" i="75"/>
  <c r="AL57" i="75"/>
  <c r="AM57" i="75"/>
  <c r="AN57" i="75"/>
  <c r="AO57" i="75"/>
  <c r="AP57" i="75"/>
  <c r="AQ57" i="75"/>
  <c r="AR57" i="75"/>
  <c r="AT57" i="75"/>
  <c r="AU57" i="75"/>
  <c r="AV57" i="75"/>
  <c r="AW57" i="75"/>
  <c r="AX57" i="75"/>
  <c r="AY57" i="75"/>
  <c r="BA57" i="75"/>
  <c r="BB57" i="75"/>
  <c r="BD57" i="75"/>
  <c r="BE57" i="75"/>
  <c r="BF57" i="75"/>
  <c r="BG57" i="75"/>
  <c r="BH57" i="75"/>
  <c r="BI57" i="75"/>
  <c r="B58" i="75"/>
  <c r="C58" i="75"/>
  <c r="D58" i="75"/>
  <c r="E58" i="75"/>
  <c r="G58" i="75"/>
  <c r="H58" i="75"/>
  <c r="I58" i="75"/>
  <c r="J58" i="75"/>
  <c r="K58" i="75"/>
  <c r="M58" i="75"/>
  <c r="N58" i="75"/>
  <c r="O58" i="75"/>
  <c r="P58" i="75"/>
  <c r="Q58" i="75"/>
  <c r="R58" i="75"/>
  <c r="S58" i="75"/>
  <c r="T58" i="75"/>
  <c r="V58" i="75"/>
  <c r="W58" i="75"/>
  <c r="X58" i="75"/>
  <c r="Y58" i="75"/>
  <c r="Z58" i="75"/>
  <c r="AA58" i="75"/>
  <c r="AB58" i="75"/>
  <c r="AD58" i="75"/>
  <c r="AE58" i="75"/>
  <c r="AF58" i="75"/>
  <c r="AG58" i="75"/>
  <c r="AH58" i="75"/>
  <c r="AI58" i="75"/>
  <c r="AJ58" i="75"/>
  <c r="AL58" i="75"/>
  <c r="AM58" i="75"/>
  <c r="AN58" i="75"/>
  <c r="AO58" i="75"/>
  <c r="AP58" i="75"/>
  <c r="AQ58" i="75"/>
  <c r="AR58" i="75"/>
  <c r="AT58" i="75"/>
  <c r="AU58" i="75"/>
  <c r="AV58" i="75"/>
  <c r="AW58" i="75"/>
  <c r="AX58" i="75"/>
  <c r="AY58" i="75"/>
  <c r="BA58" i="75"/>
  <c r="BB58" i="75"/>
  <c r="BD58" i="75"/>
  <c r="BE58" i="75"/>
  <c r="BF58" i="75"/>
  <c r="BG58" i="75"/>
  <c r="BH58" i="75"/>
  <c r="BI58" i="75"/>
  <c r="B59" i="75"/>
  <c r="C59" i="75"/>
  <c r="D59" i="75"/>
  <c r="E59" i="75"/>
  <c r="G59" i="75"/>
  <c r="H59" i="75"/>
  <c r="I59" i="75"/>
  <c r="J59" i="75"/>
  <c r="K59" i="75"/>
  <c r="M59" i="75"/>
  <c r="N59" i="75"/>
  <c r="O59" i="75"/>
  <c r="P59" i="75"/>
  <c r="Q59" i="75"/>
  <c r="R59" i="75"/>
  <c r="S59" i="75"/>
  <c r="T59" i="75"/>
  <c r="V59" i="75"/>
  <c r="W59" i="75"/>
  <c r="X59" i="75"/>
  <c r="Y59" i="75"/>
  <c r="Z59" i="75"/>
  <c r="AA59" i="75"/>
  <c r="AB59" i="75"/>
  <c r="AD59" i="75"/>
  <c r="AE59" i="75"/>
  <c r="AF59" i="75"/>
  <c r="AG59" i="75"/>
  <c r="AH59" i="75"/>
  <c r="AI59" i="75"/>
  <c r="AJ59" i="75"/>
  <c r="AL59" i="75"/>
  <c r="AM59" i="75"/>
  <c r="AN59" i="75"/>
  <c r="AO59" i="75"/>
  <c r="AP59" i="75"/>
  <c r="AQ59" i="75"/>
  <c r="AR59" i="75"/>
  <c r="AT59" i="75"/>
  <c r="AU59" i="75"/>
  <c r="AV59" i="75"/>
  <c r="AW59" i="75"/>
  <c r="AX59" i="75"/>
  <c r="AY59" i="75"/>
  <c r="BA59" i="75"/>
  <c r="BB59" i="75"/>
  <c r="BD59" i="75"/>
  <c r="BE59" i="75"/>
  <c r="BF59" i="75"/>
  <c r="BG59" i="75"/>
  <c r="BH59" i="75"/>
  <c r="BI59" i="75"/>
  <c r="B60" i="75"/>
  <c r="C60" i="75"/>
  <c r="D60" i="75"/>
  <c r="E60" i="75"/>
  <c r="G60" i="75"/>
  <c r="H60" i="75"/>
  <c r="I60" i="75"/>
  <c r="J60" i="75"/>
  <c r="K60" i="75"/>
  <c r="M60" i="75"/>
  <c r="N60" i="75"/>
  <c r="O60" i="75"/>
  <c r="P60" i="75"/>
  <c r="Q60" i="75"/>
  <c r="R60" i="75"/>
  <c r="S60" i="75"/>
  <c r="T60" i="75"/>
  <c r="V60" i="75"/>
  <c r="W60" i="75"/>
  <c r="X60" i="75"/>
  <c r="Y60" i="75"/>
  <c r="Z60" i="75"/>
  <c r="AA60" i="75"/>
  <c r="AB60" i="75"/>
  <c r="AD60" i="75"/>
  <c r="AE60" i="75"/>
  <c r="AF60" i="75"/>
  <c r="AG60" i="75"/>
  <c r="AH60" i="75"/>
  <c r="AI60" i="75"/>
  <c r="AJ60" i="75"/>
  <c r="AL60" i="75"/>
  <c r="AM60" i="75"/>
  <c r="AN60" i="75"/>
  <c r="AO60" i="75"/>
  <c r="AP60" i="75"/>
  <c r="AQ60" i="75"/>
  <c r="AR60" i="75"/>
  <c r="AT60" i="75"/>
  <c r="AU60" i="75"/>
  <c r="AV60" i="75"/>
  <c r="AW60" i="75"/>
  <c r="AX60" i="75"/>
  <c r="AY60" i="75"/>
  <c r="BA60" i="75"/>
  <c r="BB60" i="75"/>
  <c r="BD60" i="75"/>
  <c r="BE60" i="75"/>
  <c r="BF60" i="75"/>
  <c r="BG60" i="75"/>
  <c r="BH60" i="75"/>
  <c r="BI60" i="75"/>
  <c r="B61" i="75"/>
  <c r="C61" i="75"/>
  <c r="D61" i="75"/>
  <c r="E61" i="75"/>
  <c r="G61" i="75"/>
  <c r="H61" i="75"/>
  <c r="I61" i="75"/>
  <c r="J61" i="75"/>
  <c r="K61" i="75"/>
  <c r="M61" i="75"/>
  <c r="N61" i="75"/>
  <c r="O61" i="75"/>
  <c r="P61" i="75"/>
  <c r="Q61" i="75"/>
  <c r="R61" i="75"/>
  <c r="S61" i="75"/>
  <c r="T61" i="75"/>
  <c r="V61" i="75"/>
  <c r="W61" i="75"/>
  <c r="X61" i="75"/>
  <c r="Y61" i="75"/>
  <c r="Z61" i="75"/>
  <c r="AA61" i="75"/>
  <c r="AB61" i="75"/>
  <c r="AD61" i="75"/>
  <c r="AE61" i="75"/>
  <c r="AF61" i="75"/>
  <c r="AG61" i="75"/>
  <c r="AH61" i="75"/>
  <c r="AI61" i="75"/>
  <c r="AJ61" i="75"/>
  <c r="AL61" i="75"/>
  <c r="AM61" i="75"/>
  <c r="AN61" i="75"/>
  <c r="AO61" i="75"/>
  <c r="AP61" i="75"/>
  <c r="AQ61" i="75"/>
  <c r="AR61" i="75"/>
  <c r="AT61" i="75"/>
  <c r="AU61" i="75"/>
  <c r="AV61" i="75"/>
  <c r="AW61" i="75"/>
  <c r="AX61" i="75"/>
  <c r="AY61" i="75"/>
  <c r="BA61" i="75"/>
  <c r="BB61" i="75"/>
  <c r="BD61" i="75"/>
  <c r="BE61" i="75"/>
  <c r="BF61" i="75"/>
  <c r="BG61" i="75"/>
  <c r="BH61" i="75"/>
  <c r="BI61" i="75"/>
  <c r="B62" i="75"/>
  <c r="C62" i="75"/>
  <c r="D62" i="75"/>
  <c r="E62" i="75"/>
  <c r="G62" i="75"/>
  <c r="H62" i="75"/>
  <c r="I62" i="75"/>
  <c r="J62" i="75"/>
  <c r="K62" i="75"/>
  <c r="M62" i="75"/>
  <c r="N62" i="75"/>
  <c r="O62" i="75"/>
  <c r="P62" i="75"/>
  <c r="Q62" i="75"/>
  <c r="R62" i="75"/>
  <c r="S62" i="75"/>
  <c r="T62" i="75"/>
  <c r="V62" i="75"/>
  <c r="W62" i="75"/>
  <c r="X62" i="75"/>
  <c r="Y62" i="75"/>
  <c r="Z62" i="75"/>
  <c r="AA62" i="75"/>
  <c r="AB62" i="75"/>
  <c r="AD62" i="75"/>
  <c r="AE62" i="75"/>
  <c r="AF62" i="75"/>
  <c r="AG62" i="75"/>
  <c r="AH62" i="75"/>
  <c r="AI62" i="75"/>
  <c r="AJ62" i="75"/>
  <c r="AL62" i="75"/>
  <c r="AM62" i="75"/>
  <c r="AN62" i="75"/>
  <c r="AO62" i="75"/>
  <c r="AP62" i="75"/>
  <c r="AQ62" i="75"/>
  <c r="AR62" i="75"/>
  <c r="AT62" i="75"/>
  <c r="AU62" i="75"/>
  <c r="AV62" i="75"/>
  <c r="AW62" i="75"/>
  <c r="AX62" i="75"/>
  <c r="AY62" i="75"/>
  <c r="BA62" i="75"/>
  <c r="BB62" i="75"/>
  <c r="BD62" i="75"/>
  <c r="BE62" i="75"/>
  <c r="BF62" i="75"/>
  <c r="BG62" i="75"/>
  <c r="BH62" i="75"/>
  <c r="BI62" i="75"/>
  <c r="B63" i="75"/>
  <c r="C63" i="75"/>
  <c r="D63" i="75"/>
  <c r="E63" i="75"/>
  <c r="G63" i="75"/>
  <c r="H63" i="75"/>
  <c r="I63" i="75"/>
  <c r="J63" i="75"/>
  <c r="K63" i="75"/>
  <c r="M63" i="75"/>
  <c r="N63" i="75"/>
  <c r="O63" i="75"/>
  <c r="P63" i="75"/>
  <c r="Q63" i="75"/>
  <c r="R63" i="75"/>
  <c r="S63" i="75"/>
  <c r="T63" i="75"/>
  <c r="V63" i="75"/>
  <c r="W63" i="75"/>
  <c r="X63" i="75"/>
  <c r="Y63" i="75"/>
  <c r="Z63" i="75"/>
  <c r="AA63" i="75"/>
  <c r="AB63" i="75"/>
  <c r="AD63" i="75"/>
  <c r="AE63" i="75"/>
  <c r="AF63" i="75"/>
  <c r="AG63" i="75"/>
  <c r="AH63" i="75"/>
  <c r="AI63" i="75"/>
  <c r="AJ63" i="75"/>
  <c r="AL63" i="75"/>
  <c r="AM63" i="75"/>
  <c r="AN63" i="75"/>
  <c r="AO63" i="75"/>
  <c r="AP63" i="75"/>
  <c r="AQ63" i="75"/>
  <c r="AR63" i="75"/>
  <c r="AT63" i="75"/>
  <c r="AU63" i="75"/>
  <c r="AV63" i="75"/>
  <c r="AW63" i="75"/>
  <c r="AX63" i="75"/>
  <c r="AY63" i="75"/>
  <c r="BA63" i="75"/>
  <c r="BB63" i="75"/>
  <c r="BD63" i="75"/>
  <c r="BE63" i="75"/>
  <c r="BF63" i="75"/>
  <c r="BG63" i="75"/>
  <c r="BH63" i="75"/>
  <c r="BI63" i="75"/>
  <c r="B64" i="75"/>
  <c r="C64" i="75"/>
  <c r="D64" i="75"/>
  <c r="E64" i="75"/>
  <c r="G64" i="75"/>
  <c r="H64" i="75"/>
  <c r="I64" i="75"/>
  <c r="J64" i="75"/>
  <c r="K64" i="75"/>
  <c r="M64" i="75"/>
  <c r="N64" i="75"/>
  <c r="O64" i="75"/>
  <c r="P64" i="75"/>
  <c r="Q64" i="75"/>
  <c r="R64" i="75"/>
  <c r="S64" i="75"/>
  <c r="T64" i="75"/>
  <c r="V64" i="75"/>
  <c r="W64" i="75"/>
  <c r="X64" i="75"/>
  <c r="Y64" i="75"/>
  <c r="Z64" i="75"/>
  <c r="AA64" i="75"/>
  <c r="AB64" i="75"/>
  <c r="AD64" i="75"/>
  <c r="AE64" i="75"/>
  <c r="AF64" i="75"/>
  <c r="AG64" i="75"/>
  <c r="AH64" i="75"/>
  <c r="AI64" i="75"/>
  <c r="AJ64" i="75"/>
  <c r="AL64" i="75"/>
  <c r="AM64" i="75"/>
  <c r="AN64" i="75"/>
  <c r="AO64" i="75"/>
  <c r="AP64" i="75"/>
  <c r="AQ64" i="75"/>
  <c r="AR64" i="75"/>
  <c r="AT64" i="75"/>
  <c r="AU64" i="75"/>
  <c r="AV64" i="75"/>
  <c r="AW64" i="75"/>
  <c r="AX64" i="75"/>
  <c r="AY64" i="75"/>
  <c r="BA64" i="75"/>
  <c r="BB64" i="75"/>
  <c r="BD64" i="75"/>
  <c r="BE64" i="75"/>
  <c r="BF64" i="75"/>
  <c r="BG64" i="75"/>
  <c r="BH64" i="75"/>
  <c r="BI64" i="75"/>
  <c r="B65" i="75"/>
  <c r="C65" i="75"/>
  <c r="D65" i="75"/>
  <c r="E65" i="75"/>
  <c r="G65" i="75"/>
  <c r="H65" i="75"/>
  <c r="I65" i="75"/>
  <c r="J65" i="75"/>
  <c r="K65" i="75"/>
  <c r="M65" i="75"/>
  <c r="N65" i="75"/>
  <c r="O65" i="75"/>
  <c r="P65" i="75"/>
  <c r="Q65" i="75"/>
  <c r="R65" i="75"/>
  <c r="S65" i="75"/>
  <c r="T65" i="75"/>
  <c r="V65" i="75"/>
  <c r="W65" i="75"/>
  <c r="X65" i="75"/>
  <c r="Y65" i="75"/>
  <c r="Z65" i="75"/>
  <c r="AA65" i="75"/>
  <c r="AB65" i="75"/>
  <c r="AD65" i="75"/>
  <c r="AE65" i="75"/>
  <c r="AF65" i="75"/>
  <c r="AG65" i="75"/>
  <c r="AH65" i="75"/>
  <c r="AI65" i="75"/>
  <c r="AJ65" i="75"/>
  <c r="AL65" i="75"/>
  <c r="AM65" i="75"/>
  <c r="AN65" i="75"/>
  <c r="AO65" i="75"/>
  <c r="AP65" i="75"/>
  <c r="AQ65" i="75"/>
  <c r="AR65" i="75"/>
  <c r="AT65" i="75"/>
  <c r="AU65" i="75"/>
  <c r="AV65" i="75"/>
  <c r="AW65" i="75"/>
  <c r="AX65" i="75"/>
  <c r="AY65" i="75"/>
  <c r="BA65" i="75"/>
  <c r="BB65" i="75"/>
  <c r="BD65" i="75"/>
  <c r="BE65" i="75"/>
  <c r="BF65" i="75"/>
  <c r="BG65" i="75"/>
  <c r="BH65" i="75"/>
  <c r="BI65" i="75"/>
  <c r="B66" i="75"/>
  <c r="C66" i="75"/>
  <c r="D66" i="75"/>
  <c r="E66" i="75"/>
  <c r="G66" i="75"/>
  <c r="H66" i="75"/>
  <c r="I66" i="75"/>
  <c r="J66" i="75"/>
  <c r="K66" i="75"/>
  <c r="M66" i="75"/>
  <c r="N66" i="75"/>
  <c r="O66" i="75"/>
  <c r="P66" i="75"/>
  <c r="Q66" i="75"/>
  <c r="R66" i="75"/>
  <c r="S66" i="75"/>
  <c r="T66" i="75"/>
  <c r="V66" i="75"/>
  <c r="W66" i="75"/>
  <c r="X66" i="75"/>
  <c r="Y66" i="75"/>
  <c r="Z66" i="75"/>
  <c r="AA66" i="75"/>
  <c r="AB66" i="75"/>
  <c r="AD66" i="75"/>
  <c r="AE66" i="75"/>
  <c r="AF66" i="75"/>
  <c r="AG66" i="75"/>
  <c r="AH66" i="75"/>
  <c r="AI66" i="75"/>
  <c r="AJ66" i="75"/>
  <c r="AL66" i="75"/>
  <c r="AM66" i="75"/>
  <c r="AN66" i="75"/>
  <c r="AO66" i="75"/>
  <c r="AP66" i="75"/>
  <c r="AQ66" i="75"/>
  <c r="AR66" i="75"/>
  <c r="AT66" i="75"/>
  <c r="AU66" i="75"/>
  <c r="AV66" i="75"/>
  <c r="AW66" i="75"/>
  <c r="AX66" i="75"/>
  <c r="AY66" i="75"/>
  <c r="BA66" i="75"/>
  <c r="BB66" i="75"/>
  <c r="BD66" i="75"/>
  <c r="BE66" i="75"/>
  <c r="BF66" i="75"/>
  <c r="BG66" i="75"/>
  <c r="BH66" i="75"/>
  <c r="BI66" i="75"/>
  <c r="B67" i="75"/>
  <c r="C67" i="75"/>
  <c r="D67" i="75"/>
  <c r="E67" i="75"/>
  <c r="G67" i="75"/>
  <c r="H67" i="75"/>
  <c r="I67" i="75"/>
  <c r="J67" i="75"/>
  <c r="K67" i="75"/>
  <c r="M67" i="75"/>
  <c r="N67" i="75"/>
  <c r="O67" i="75"/>
  <c r="P67" i="75"/>
  <c r="Q67" i="75"/>
  <c r="R67" i="75"/>
  <c r="S67" i="75"/>
  <c r="T67" i="75"/>
  <c r="V67" i="75"/>
  <c r="W67" i="75"/>
  <c r="X67" i="75"/>
  <c r="Y67" i="75"/>
  <c r="Z67" i="75"/>
  <c r="AA67" i="75"/>
  <c r="AB67" i="75"/>
  <c r="AD67" i="75"/>
  <c r="AE67" i="75"/>
  <c r="AF67" i="75"/>
  <c r="AG67" i="75"/>
  <c r="AH67" i="75"/>
  <c r="AI67" i="75"/>
  <c r="AJ67" i="75"/>
  <c r="AL67" i="75"/>
  <c r="AM67" i="75"/>
  <c r="AN67" i="75"/>
  <c r="AO67" i="75"/>
  <c r="AP67" i="75"/>
  <c r="AQ67" i="75"/>
  <c r="AR67" i="75"/>
  <c r="AT67" i="75"/>
  <c r="AU67" i="75"/>
  <c r="AV67" i="75"/>
  <c r="AW67" i="75"/>
  <c r="AX67" i="75"/>
  <c r="AY67" i="75"/>
  <c r="BA67" i="75"/>
  <c r="BB67" i="75"/>
  <c r="BD67" i="75"/>
  <c r="BE67" i="75"/>
  <c r="BF67" i="75"/>
  <c r="BG67" i="75"/>
  <c r="BH67" i="75"/>
  <c r="BI67" i="75"/>
  <c r="B68" i="75"/>
  <c r="C68" i="75"/>
  <c r="D68" i="75"/>
  <c r="E68" i="75"/>
  <c r="G68" i="75"/>
  <c r="H68" i="75"/>
  <c r="I68" i="75"/>
  <c r="J68" i="75"/>
  <c r="K68" i="75"/>
  <c r="M68" i="75"/>
  <c r="N68" i="75"/>
  <c r="O68" i="75"/>
  <c r="P68" i="75"/>
  <c r="Q68" i="75"/>
  <c r="R68" i="75"/>
  <c r="S68" i="75"/>
  <c r="T68" i="75"/>
  <c r="V68" i="75"/>
  <c r="W68" i="75"/>
  <c r="X68" i="75"/>
  <c r="Y68" i="75"/>
  <c r="Z68" i="75"/>
  <c r="AA68" i="75"/>
  <c r="AB68" i="75"/>
  <c r="AD68" i="75"/>
  <c r="AE68" i="75"/>
  <c r="AF68" i="75"/>
  <c r="AG68" i="75"/>
  <c r="AH68" i="75"/>
  <c r="AI68" i="75"/>
  <c r="AJ68" i="75"/>
  <c r="AL68" i="75"/>
  <c r="AM68" i="75"/>
  <c r="AN68" i="75"/>
  <c r="AO68" i="75"/>
  <c r="AP68" i="75"/>
  <c r="AQ68" i="75"/>
  <c r="AR68" i="75"/>
  <c r="AT68" i="75"/>
  <c r="AU68" i="75"/>
  <c r="AV68" i="75"/>
  <c r="AW68" i="75"/>
  <c r="AX68" i="75"/>
  <c r="AY68" i="75"/>
  <c r="BA68" i="75"/>
  <c r="BB68" i="75"/>
  <c r="BD68" i="75"/>
  <c r="BE68" i="75"/>
  <c r="BF68" i="75"/>
  <c r="BG68" i="75"/>
  <c r="BH68" i="75"/>
  <c r="BI68" i="75"/>
  <c r="B69" i="75"/>
  <c r="C69" i="75"/>
  <c r="D69" i="75"/>
  <c r="E69" i="75"/>
  <c r="G69" i="75"/>
  <c r="H69" i="75"/>
  <c r="I69" i="75"/>
  <c r="J69" i="75"/>
  <c r="K69" i="75"/>
  <c r="M69" i="75"/>
  <c r="N69" i="75"/>
  <c r="O69" i="75"/>
  <c r="P69" i="75"/>
  <c r="Q69" i="75"/>
  <c r="R69" i="75"/>
  <c r="S69" i="75"/>
  <c r="T69" i="75"/>
  <c r="V69" i="75"/>
  <c r="W69" i="75"/>
  <c r="X69" i="75"/>
  <c r="Y69" i="75"/>
  <c r="Z69" i="75"/>
  <c r="AA69" i="75"/>
  <c r="AB69" i="75"/>
  <c r="AD69" i="75"/>
  <c r="AE69" i="75"/>
  <c r="AF69" i="75"/>
  <c r="AG69" i="75"/>
  <c r="AH69" i="75"/>
  <c r="AI69" i="75"/>
  <c r="AJ69" i="75"/>
  <c r="AL69" i="75"/>
  <c r="AM69" i="75"/>
  <c r="AN69" i="75"/>
  <c r="AO69" i="75"/>
  <c r="AP69" i="75"/>
  <c r="AQ69" i="75"/>
  <c r="AR69" i="75"/>
  <c r="AT69" i="75"/>
  <c r="AU69" i="75"/>
  <c r="AV69" i="75"/>
  <c r="AW69" i="75"/>
  <c r="AX69" i="75"/>
  <c r="AY69" i="75"/>
  <c r="BA69" i="75"/>
  <c r="BB69" i="75"/>
  <c r="BD69" i="75"/>
  <c r="BE69" i="75"/>
  <c r="BF69" i="75"/>
  <c r="BG69" i="75"/>
  <c r="BH69" i="75"/>
  <c r="BI69" i="75"/>
  <c r="B70" i="75"/>
  <c r="C70" i="75"/>
  <c r="D70" i="75"/>
  <c r="E70" i="75"/>
  <c r="G70" i="75"/>
  <c r="H70" i="75"/>
  <c r="I70" i="75"/>
  <c r="J70" i="75"/>
  <c r="K70" i="75"/>
  <c r="M70" i="75"/>
  <c r="N70" i="75"/>
  <c r="O70" i="75"/>
  <c r="P70" i="75"/>
  <c r="Q70" i="75"/>
  <c r="R70" i="75"/>
  <c r="S70" i="75"/>
  <c r="T70" i="75"/>
  <c r="V70" i="75"/>
  <c r="W70" i="75"/>
  <c r="X70" i="75"/>
  <c r="Y70" i="75"/>
  <c r="Z70" i="75"/>
  <c r="AA70" i="75"/>
  <c r="AB70" i="75"/>
  <c r="AD70" i="75"/>
  <c r="AE70" i="75"/>
  <c r="AF70" i="75"/>
  <c r="AG70" i="75"/>
  <c r="AH70" i="75"/>
  <c r="AI70" i="75"/>
  <c r="AJ70" i="75"/>
  <c r="AL70" i="75"/>
  <c r="AM70" i="75"/>
  <c r="AN70" i="75"/>
  <c r="AO70" i="75"/>
  <c r="AP70" i="75"/>
  <c r="AQ70" i="75"/>
  <c r="AR70" i="75"/>
  <c r="AT70" i="75"/>
  <c r="AU70" i="75"/>
  <c r="AV70" i="75"/>
  <c r="AW70" i="75"/>
  <c r="AX70" i="75"/>
  <c r="AY70" i="75"/>
  <c r="BA70" i="75"/>
  <c r="BB70" i="75"/>
  <c r="BD70" i="75"/>
  <c r="BE70" i="75"/>
  <c r="BF70" i="75"/>
  <c r="BG70" i="75"/>
  <c r="BH70" i="75"/>
  <c r="BI70" i="75"/>
  <c r="B71" i="75"/>
  <c r="C71" i="75"/>
  <c r="D71" i="75"/>
  <c r="E71" i="75"/>
  <c r="G71" i="75"/>
  <c r="H71" i="75"/>
  <c r="I71" i="75"/>
  <c r="J71" i="75"/>
  <c r="K71" i="75"/>
  <c r="M71" i="75"/>
  <c r="N71" i="75"/>
  <c r="O71" i="75"/>
  <c r="P71" i="75"/>
  <c r="Q71" i="75"/>
  <c r="R71" i="75"/>
  <c r="S71" i="75"/>
  <c r="T71" i="75"/>
  <c r="V71" i="75"/>
  <c r="W71" i="75"/>
  <c r="X71" i="75"/>
  <c r="Y71" i="75"/>
  <c r="Z71" i="75"/>
  <c r="AA71" i="75"/>
  <c r="AB71" i="75"/>
  <c r="AD71" i="75"/>
  <c r="AE71" i="75"/>
  <c r="AF71" i="75"/>
  <c r="AG71" i="75"/>
  <c r="AH71" i="75"/>
  <c r="AI71" i="75"/>
  <c r="AJ71" i="75"/>
  <c r="AL71" i="75"/>
  <c r="AM71" i="75"/>
  <c r="AN71" i="75"/>
  <c r="AO71" i="75"/>
  <c r="AP71" i="75"/>
  <c r="AQ71" i="75"/>
  <c r="AR71" i="75"/>
  <c r="AT71" i="75"/>
  <c r="AU71" i="75"/>
  <c r="AV71" i="75"/>
  <c r="AW71" i="75"/>
  <c r="AX71" i="75"/>
  <c r="AY71" i="75"/>
  <c r="BA71" i="75"/>
  <c r="BB71" i="75"/>
  <c r="BD71" i="75"/>
  <c r="BE71" i="75"/>
  <c r="BF71" i="75"/>
  <c r="BG71" i="75"/>
  <c r="BH71" i="75"/>
  <c r="BI71" i="75"/>
  <c r="B72" i="75"/>
  <c r="C72" i="75"/>
  <c r="D72" i="75"/>
  <c r="E72" i="75"/>
  <c r="G72" i="75"/>
  <c r="H72" i="75"/>
  <c r="I72" i="75"/>
  <c r="J72" i="75"/>
  <c r="K72" i="75"/>
  <c r="M72" i="75"/>
  <c r="N72" i="75"/>
  <c r="O72" i="75"/>
  <c r="P72" i="75"/>
  <c r="Q72" i="75"/>
  <c r="R72" i="75"/>
  <c r="S72" i="75"/>
  <c r="T72" i="75"/>
  <c r="V72" i="75"/>
  <c r="W72" i="75"/>
  <c r="X72" i="75"/>
  <c r="Y72" i="75"/>
  <c r="Z72" i="75"/>
  <c r="AA72" i="75"/>
  <c r="AB72" i="75"/>
  <c r="AD72" i="75"/>
  <c r="AE72" i="75"/>
  <c r="AF72" i="75"/>
  <c r="AG72" i="75"/>
  <c r="AH72" i="75"/>
  <c r="AI72" i="75"/>
  <c r="AJ72" i="75"/>
  <c r="AL72" i="75"/>
  <c r="AM72" i="75"/>
  <c r="AN72" i="75"/>
  <c r="AO72" i="75"/>
  <c r="AP72" i="75"/>
  <c r="AQ72" i="75"/>
  <c r="AR72" i="75"/>
  <c r="AT72" i="75"/>
  <c r="AU72" i="75"/>
  <c r="AV72" i="75"/>
  <c r="AW72" i="75"/>
  <c r="AX72" i="75"/>
  <c r="AY72" i="75"/>
  <c r="BA72" i="75"/>
  <c r="BB72" i="75"/>
  <c r="BD72" i="75"/>
  <c r="BE72" i="75"/>
  <c r="BF72" i="75"/>
  <c r="BG72" i="75"/>
  <c r="BH72" i="75"/>
  <c r="BI72" i="75"/>
  <c r="B73" i="75"/>
  <c r="C73" i="75"/>
  <c r="D73" i="75"/>
  <c r="E73" i="75"/>
  <c r="G73" i="75"/>
  <c r="H73" i="75"/>
  <c r="I73" i="75"/>
  <c r="J73" i="75"/>
  <c r="K73" i="75"/>
  <c r="M73" i="75"/>
  <c r="N73" i="75"/>
  <c r="O73" i="75"/>
  <c r="P73" i="75"/>
  <c r="Q73" i="75"/>
  <c r="R73" i="75"/>
  <c r="S73" i="75"/>
  <c r="T73" i="75"/>
  <c r="V73" i="75"/>
  <c r="W73" i="75"/>
  <c r="X73" i="75"/>
  <c r="Y73" i="75"/>
  <c r="Z73" i="75"/>
  <c r="AA73" i="75"/>
  <c r="AB73" i="75"/>
  <c r="AD73" i="75"/>
  <c r="AE73" i="75"/>
  <c r="AF73" i="75"/>
  <c r="AG73" i="75"/>
  <c r="AH73" i="75"/>
  <c r="AI73" i="75"/>
  <c r="AJ73" i="75"/>
  <c r="AL73" i="75"/>
  <c r="AM73" i="75"/>
  <c r="AN73" i="75"/>
  <c r="AO73" i="75"/>
  <c r="AP73" i="75"/>
  <c r="AQ73" i="75"/>
  <c r="AR73" i="75"/>
  <c r="AT73" i="75"/>
  <c r="AU73" i="75"/>
  <c r="AV73" i="75"/>
  <c r="AW73" i="75"/>
  <c r="AX73" i="75"/>
  <c r="AY73" i="75"/>
  <c r="BA73" i="75"/>
  <c r="BB73" i="75"/>
  <c r="BD73" i="75"/>
  <c r="BE73" i="75"/>
  <c r="BF73" i="75"/>
  <c r="BG73" i="75"/>
  <c r="BH73" i="75"/>
  <c r="BI73" i="75"/>
  <c r="B74" i="75"/>
  <c r="C74" i="75"/>
  <c r="D74" i="75"/>
  <c r="E74" i="75"/>
  <c r="G74" i="75"/>
  <c r="H74" i="75"/>
  <c r="I74" i="75"/>
  <c r="J74" i="75"/>
  <c r="K74" i="75"/>
  <c r="M74" i="75"/>
  <c r="N74" i="75"/>
  <c r="O74" i="75"/>
  <c r="P74" i="75"/>
  <c r="Q74" i="75"/>
  <c r="R74" i="75"/>
  <c r="S74" i="75"/>
  <c r="T74" i="75"/>
  <c r="V74" i="75"/>
  <c r="W74" i="75"/>
  <c r="X74" i="75"/>
  <c r="Y74" i="75"/>
  <c r="Z74" i="75"/>
  <c r="AA74" i="75"/>
  <c r="AB74" i="75"/>
  <c r="AD74" i="75"/>
  <c r="AE74" i="75"/>
  <c r="AF74" i="75"/>
  <c r="AG74" i="75"/>
  <c r="AH74" i="75"/>
  <c r="AI74" i="75"/>
  <c r="AJ74" i="75"/>
  <c r="AL74" i="75"/>
  <c r="AM74" i="75"/>
  <c r="AN74" i="75"/>
  <c r="AO74" i="75"/>
  <c r="AP74" i="75"/>
  <c r="AQ74" i="75"/>
  <c r="AR74" i="75"/>
  <c r="AT74" i="75"/>
  <c r="AU74" i="75"/>
  <c r="AV74" i="75"/>
  <c r="AW74" i="75"/>
  <c r="AX74" i="75"/>
  <c r="AY74" i="75"/>
  <c r="BA74" i="75"/>
  <c r="BB74" i="75"/>
  <c r="BD74" i="75"/>
  <c r="BE74" i="75"/>
  <c r="BF74" i="75"/>
  <c r="BG74" i="75"/>
  <c r="BH74" i="75"/>
  <c r="BI74" i="75"/>
  <c r="B75" i="75"/>
  <c r="C75" i="75"/>
  <c r="D75" i="75"/>
  <c r="E75" i="75"/>
  <c r="G75" i="75"/>
  <c r="H75" i="75"/>
  <c r="I75" i="75"/>
  <c r="J75" i="75"/>
  <c r="K75" i="75"/>
  <c r="M75" i="75"/>
  <c r="N75" i="75"/>
  <c r="O75" i="75"/>
  <c r="P75" i="75"/>
  <c r="Q75" i="75"/>
  <c r="R75" i="75"/>
  <c r="S75" i="75"/>
  <c r="T75" i="75"/>
  <c r="V75" i="75"/>
  <c r="W75" i="75"/>
  <c r="X75" i="75"/>
  <c r="Y75" i="75"/>
  <c r="Z75" i="75"/>
  <c r="AA75" i="75"/>
  <c r="AB75" i="75"/>
  <c r="AD75" i="75"/>
  <c r="AE75" i="75"/>
  <c r="AF75" i="75"/>
  <c r="AG75" i="75"/>
  <c r="AH75" i="75"/>
  <c r="AI75" i="75"/>
  <c r="AJ75" i="75"/>
  <c r="AL75" i="75"/>
  <c r="AM75" i="75"/>
  <c r="AN75" i="75"/>
  <c r="AO75" i="75"/>
  <c r="AP75" i="75"/>
  <c r="AQ75" i="75"/>
  <c r="AR75" i="75"/>
  <c r="AT75" i="75"/>
  <c r="AU75" i="75"/>
  <c r="AV75" i="75"/>
  <c r="AW75" i="75"/>
  <c r="AX75" i="75"/>
  <c r="AY75" i="75"/>
  <c r="BA75" i="75"/>
  <c r="BB75" i="75"/>
  <c r="BD75" i="75"/>
  <c r="BE75" i="75"/>
  <c r="BF75" i="75"/>
  <c r="BG75" i="75"/>
  <c r="BH75" i="75"/>
  <c r="BI75" i="75"/>
  <c r="B76" i="75"/>
  <c r="C76" i="75"/>
  <c r="D76" i="75"/>
  <c r="E76" i="75"/>
  <c r="G76" i="75"/>
  <c r="H76" i="75"/>
  <c r="I76" i="75"/>
  <c r="J76" i="75"/>
  <c r="K76" i="75"/>
  <c r="M76" i="75"/>
  <c r="N76" i="75"/>
  <c r="O76" i="75"/>
  <c r="P76" i="75"/>
  <c r="Q76" i="75"/>
  <c r="R76" i="75"/>
  <c r="S76" i="75"/>
  <c r="T76" i="75"/>
  <c r="V76" i="75"/>
  <c r="W76" i="75"/>
  <c r="X76" i="75"/>
  <c r="Y76" i="75"/>
  <c r="Z76" i="75"/>
  <c r="AA76" i="75"/>
  <c r="AB76" i="75"/>
  <c r="AD76" i="75"/>
  <c r="AE76" i="75"/>
  <c r="AF76" i="75"/>
  <c r="AG76" i="75"/>
  <c r="AH76" i="75"/>
  <c r="AI76" i="75"/>
  <c r="AJ76" i="75"/>
  <c r="AL76" i="75"/>
  <c r="AM76" i="75"/>
  <c r="AN76" i="75"/>
  <c r="AO76" i="75"/>
  <c r="AP76" i="75"/>
  <c r="AQ76" i="75"/>
  <c r="AR76" i="75"/>
  <c r="AT76" i="75"/>
  <c r="AU76" i="75"/>
  <c r="AV76" i="75"/>
  <c r="AW76" i="75"/>
  <c r="AX76" i="75"/>
  <c r="AY76" i="75"/>
  <c r="BA76" i="75"/>
  <c r="BB76" i="75"/>
  <c r="BD76" i="75"/>
  <c r="BE76" i="75"/>
  <c r="BF76" i="75"/>
  <c r="BG76" i="75"/>
  <c r="BH76" i="75"/>
  <c r="BI76" i="75"/>
  <c r="AU77" i="75"/>
  <c r="B2" i="66"/>
  <c r="A5" i="66"/>
  <c r="B5" i="66"/>
  <c r="C5" i="66"/>
  <c r="D5" i="66"/>
  <c r="E5" i="66"/>
  <c r="G5" i="66"/>
  <c r="A6" i="66"/>
  <c r="B6" i="66"/>
  <c r="C6" i="66"/>
  <c r="D6" i="66"/>
  <c r="E6" i="66"/>
  <c r="G6" i="66"/>
  <c r="A7" i="66"/>
  <c r="B7" i="66"/>
  <c r="C7" i="66"/>
  <c r="D7" i="66"/>
  <c r="E7" i="66"/>
  <c r="G7" i="66"/>
  <c r="A8" i="66"/>
  <c r="B8" i="66"/>
  <c r="C8" i="66"/>
  <c r="D8" i="66"/>
  <c r="E8" i="66"/>
  <c r="G8" i="66"/>
  <c r="A9" i="66"/>
  <c r="B9" i="66"/>
  <c r="C9" i="66"/>
  <c r="D9" i="66"/>
  <c r="E9" i="66"/>
  <c r="G9" i="66"/>
  <c r="A10" i="66"/>
  <c r="B10" i="66"/>
  <c r="C10" i="66"/>
  <c r="D10" i="66"/>
  <c r="E10" i="66"/>
  <c r="G10" i="66"/>
  <c r="A11" i="66"/>
  <c r="B11" i="66"/>
  <c r="C11" i="66"/>
  <c r="D11" i="66"/>
  <c r="E11" i="66"/>
  <c r="G11" i="66"/>
  <c r="A12" i="66"/>
  <c r="B12" i="66"/>
  <c r="C12" i="66"/>
  <c r="D12" i="66"/>
  <c r="E12" i="66"/>
  <c r="G12" i="66"/>
  <c r="A13" i="66"/>
  <c r="B13" i="66"/>
  <c r="C13" i="66"/>
  <c r="D13" i="66"/>
  <c r="E13" i="66"/>
  <c r="G13" i="66"/>
  <c r="A14" i="66"/>
  <c r="B14" i="66"/>
  <c r="C14" i="66"/>
  <c r="D14" i="66"/>
  <c r="E14" i="66"/>
  <c r="G14" i="66"/>
  <c r="A15" i="66"/>
  <c r="B15" i="66"/>
  <c r="C15" i="66"/>
  <c r="D15" i="66"/>
  <c r="E15" i="66"/>
  <c r="G15" i="66"/>
  <c r="A16" i="66"/>
  <c r="B16" i="66"/>
  <c r="C16" i="66"/>
  <c r="D16" i="66"/>
  <c r="E16" i="66"/>
  <c r="G16" i="66"/>
  <c r="A17" i="66"/>
  <c r="B17" i="66"/>
  <c r="C17" i="66"/>
  <c r="D17" i="66"/>
  <c r="E17" i="66"/>
  <c r="G17" i="66"/>
  <c r="A18" i="66"/>
  <c r="B18" i="66"/>
  <c r="C18" i="66"/>
  <c r="D18" i="66"/>
  <c r="E18" i="66"/>
  <c r="G18" i="66"/>
  <c r="A19" i="66"/>
  <c r="B19" i="66"/>
  <c r="C19" i="66"/>
  <c r="D19" i="66"/>
  <c r="E19" i="66"/>
  <c r="G19" i="66"/>
  <c r="A20" i="66"/>
  <c r="B20" i="66"/>
  <c r="C20" i="66"/>
  <c r="D20" i="66"/>
  <c r="E20" i="66"/>
  <c r="G20" i="66"/>
  <c r="A21" i="66"/>
  <c r="B21" i="66"/>
  <c r="C21" i="66"/>
  <c r="D21" i="66"/>
  <c r="E21" i="66"/>
  <c r="G21" i="66"/>
  <c r="A22" i="66"/>
  <c r="B22" i="66"/>
  <c r="C22" i="66"/>
  <c r="D22" i="66"/>
  <c r="E22" i="66"/>
  <c r="G22" i="66"/>
  <c r="A23" i="66"/>
  <c r="B23" i="66"/>
  <c r="C23" i="66"/>
  <c r="D23" i="66"/>
  <c r="E23" i="66"/>
  <c r="G23" i="66"/>
  <c r="A24" i="66"/>
  <c r="B24" i="66"/>
  <c r="C24" i="66"/>
  <c r="D24" i="66"/>
  <c r="E24" i="66"/>
  <c r="G24" i="66"/>
  <c r="A25" i="66"/>
  <c r="B25" i="66"/>
  <c r="C25" i="66"/>
  <c r="D25" i="66"/>
  <c r="E25" i="66"/>
  <c r="G25" i="66"/>
  <c r="A26" i="66"/>
  <c r="B26" i="66"/>
  <c r="C26" i="66"/>
  <c r="D26" i="66"/>
  <c r="E26" i="66"/>
  <c r="G26" i="66"/>
  <c r="A27" i="66"/>
  <c r="B27" i="66"/>
  <c r="C27" i="66"/>
  <c r="D27" i="66"/>
  <c r="E27" i="66"/>
  <c r="G27" i="66"/>
  <c r="A28" i="66"/>
  <c r="B28" i="66"/>
  <c r="C28" i="66"/>
  <c r="D28" i="66"/>
  <c r="E28" i="66"/>
  <c r="G28" i="66"/>
  <c r="A29" i="66"/>
  <c r="B29" i="66"/>
  <c r="C29" i="66"/>
  <c r="D29" i="66"/>
  <c r="E29" i="66"/>
  <c r="G29" i="66"/>
  <c r="A30" i="66"/>
  <c r="B30" i="66"/>
  <c r="C30" i="66"/>
  <c r="D30" i="66"/>
  <c r="E30" i="66"/>
  <c r="G30" i="66"/>
  <c r="A31" i="66"/>
  <c r="B31" i="66"/>
  <c r="C31" i="66"/>
  <c r="D31" i="66"/>
  <c r="E31" i="66"/>
  <c r="G31" i="66"/>
  <c r="A32" i="66"/>
  <c r="B32" i="66"/>
  <c r="C32" i="66"/>
  <c r="D32" i="66"/>
  <c r="E32" i="66"/>
  <c r="G32" i="66"/>
  <c r="A33" i="66"/>
  <c r="B33" i="66"/>
  <c r="C33" i="66"/>
  <c r="D33" i="66"/>
  <c r="E33" i="66"/>
  <c r="G33" i="66"/>
  <c r="A34" i="66"/>
  <c r="B34" i="66"/>
  <c r="C34" i="66"/>
  <c r="D34" i="66"/>
  <c r="E34" i="66"/>
  <c r="G34" i="66"/>
  <c r="A35" i="66"/>
  <c r="B35" i="66"/>
  <c r="C35" i="66"/>
  <c r="D35" i="66"/>
  <c r="E35" i="66"/>
  <c r="G35" i="66"/>
  <c r="A36" i="66"/>
  <c r="B36" i="66"/>
  <c r="C36" i="66"/>
  <c r="D36" i="66"/>
  <c r="E36" i="66"/>
  <c r="G36" i="66"/>
  <c r="A37" i="66"/>
  <c r="B37" i="66"/>
  <c r="C37" i="66"/>
  <c r="D37" i="66"/>
  <c r="E37" i="66"/>
  <c r="G37" i="66"/>
  <c r="A38" i="66"/>
  <c r="B38" i="66"/>
  <c r="C38" i="66"/>
  <c r="D38" i="66"/>
  <c r="E38" i="66"/>
  <c r="G38" i="66"/>
  <c r="A39" i="66"/>
  <c r="B39" i="66"/>
  <c r="C39" i="66"/>
  <c r="D39" i="66"/>
  <c r="E39" i="66"/>
  <c r="G39" i="66"/>
  <c r="A40" i="66"/>
  <c r="B40" i="66"/>
  <c r="C40" i="66"/>
  <c r="D40" i="66"/>
  <c r="E40" i="66"/>
  <c r="G40" i="66"/>
  <c r="A41" i="66"/>
  <c r="B41" i="66"/>
  <c r="C41" i="66"/>
  <c r="D41" i="66"/>
  <c r="E41" i="66"/>
  <c r="G41" i="66"/>
  <c r="A42" i="66"/>
  <c r="B42" i="66"/>
  <c r="C42" i="66"/>
  <c r="D42" i="66"/>
  <c r="E42" i="66"/>
  <c r="G42" i="66"/>
  <c r="A43" i="66"/>
  <c r="B43" i="66"/>
  <c r="C43" i="66"/>
  <c r="D43" i="66"/>
  <c r="E43" i="66"/>
  <c r="G43" i="66"/>
  <c r="A44" i="66"/>
  <c r="B44" i="66"/>
  <c r="C44" i="66"/>
  <c r="D44" i="66"/>
  <c r="E44" i="66"/>
  <c r="G44" i="66"/>
  <c r="A45" i="66"/>
  <c r="B45" i="66"/>
  <c r="C45" i="66"/>
  <c r="D45" i="66"/>
  <c r="E45" i="66"/>
  <c r="G45" i="66"/>
  <c r="A46" i="66"/>
  <c r="B46" i="66"/>
  <c r="C46" i="66"/>
  <c r="D46" i="66"/>
  <c r="E46" i="66"/>
  <c r="G46" i="66"/>
  <c r="A47" i="66"/>
  <c r="B47" i="66"/>
  <c r="C47" i="66"/>
  <c r="D47" i="66"/>
  <c r="E47" i="66"/>
  <c r="G47" i="66"/>
  <c r="A48" i="66"/>
  <c r="B48" i="66"/>
  <c r="C48" i="66"/>
  <c r="D48" i="66"/>
  <c r="E48" i="66"/>
  <c r="G48" i="66"/>
  <c r="A49" i="66"/>
  <c r="B49" i="66"/>
  <c r="C49" i="66"/>
  <c r="D49" i="66"/>
  <c r="E49" i="66"/>
  <c r="G49" i="66"/>
  <c r="A50" i="66"/>
  <c r="B50" i="66"/>
  <c r="C50" i="66"/>
  <c r="D50" i="66"/>
  <c r="E50" i="66"/>
  <c r="G50" i="66"/>
  <c r="A51" i="66"/>
  <c r="B51" i="66"/>
  <c r="C51" i="66"/>
  <c r="D51" i="66"/>
  <c r="E51" i="66"/>
  <c r="G51" i="66"/>
  <c r="A52" i="66"/>
  <c r="B52" i="66"/>
  <c r="C52" i="66"/>
  <c r="D52" i="66"/>
  <c r="E52" i="66"/>
  <c r="G52" i="66"/>
  <c r="A53" i="66"/>
  <c r="B53" i="66"/>
  <c r="C53" i="66"/>
  <c r="D53" i="66"/>
  <c r="E53" i="66"/>
  <c r="G53" i="66"/>
  <c r="A54" i="66"/>
  <c r="B54" i="66"/>
  <c r="C54" i="66"/>
  <c r="D54" i="66"/>
  <c r="E54" i="66"/>
  <c r="G54" i="66"/>
  <c r="A55" i="66"/>
  <c r="B55" i="66"/>
  <c r="C55" i="66"/>
  <c r="D55" i="66"/>
  <c r="E55" i="66"/>
  <c r="G55" i="66"/>
  <c r="A56" i="66"/>
  <c r="B56" i="66"/>
  <c r="C56" i="66"/>
  <c r="D56" i="66"/>
  <c r="E56" i="66"/>
  <c r="G56" i="66"/>
  <c r="A57" i="66"/>
  <c r="B57" i="66"/>
  <c r="C57" i="66"/>
  <c r="D57" i="66"/>
  <c r="E57" i="66"/>
  <c r="G57" i="66"/>
  <c r="A58" i="66"/>
  <c r="B58" i="66"/>
  <c r="C58" i="66"/>
  <c r="D58" i="66"/>
  <c r="E58" i="66"/>
  <c r="G58" i="66"/>
  <c r="A59" i="66"/>
  <c r="B59" i="66"/>
  <c r="C59" i="66"/>
  <c r="D59" i="66"/>
  <c r="E59" i="66"/>
  <c r="G59" i="66"/>
  <c r="A60" i="66"/>
  <c r="B60" i="66"/>
  <c r="C60" i="66"/>
  <c r="D60" i="66"/>
  <c r="E60" i="66"/>
  <c r="G60" i="66"/>
  <c r="A61" i="66"/>
  <c r="B61" i="66"/>
  <c r="C61" i="66"/>
  <c r="D61" i="66"/>
  <c r="E61" i="66"/>
  <c r="G61" i="66"/>
  <c r="B63" i="66"/>
  <c r="C63" i="66"/>
  <c r="D63" i="66"/>
  <c r="E63" i="66"/>
  <c r="G63" i="66"/>
  <c r="F4" i="69"/>
  <c r="L4" i="69"/>
  <c r="Q4" i="69"/>
  <c r="F5" i="69"/>
  <c r="L5" i="69"/>
  <c r="Q5" i="69"/>
  <c r="F6" i="69"/>
  <c r="L6" i="69"/>
  <c r="Q6" i="69"/>
  <c r="D14" i="69"/>
  <c r="C15" i="69"/>
  <c r="D15" i="69"/>
  <c r="E15" i="69"/>
  <c r="F15" i="69"/>
  <c r="C16" i="69"/>
  <c r="D16" i="69"/>
  <c r="E16" i="69"/>
  <c r="F16" i="69"/>
  <c r="L16" i="69"/>
  <c r="C17" i="69"/>
  <c r="D17" i="69"/>
  <c r="E17" i="69"/>
  <c r="F17" i="69"/>
  <c r="C18" i="69"/>
  <c r="D18" i="69"/>
  <c r="E18" i="69"/>
  <c r="F18" i="69"/>
  <c r="C19" i="69"/>
  <c r="D19" i="69"/>
  <c r="E19" i="69"/>
  <c r="F19" i="69"/>
  <c r="H19" i="69"/>
  <c r="I19" i="69"/>
  <c r="J19" i="69"/>
  <c r="K19" i="69"/>
  <c r="L19" i="69"/>
  <c r="N19" i="69"/>
  <c r="O19" i="69"/>
  <c r="P19" i="69"/>
  <c r="Q19" i="69"/>
  <c r="S19" i="69"/>
  <c r="T19" i="69"/>
  <c r="U19" i="69"/>
  <c r="V19" i="69"/>
  <c r="W19" i="69"/>
  <c r="Y19" i="69"/>
  <c r="Z19" i="69"/>
  <c r="C20" i="69"/>
  <c r="D20" i="69"/>
  <c r="E20" i="69"/>
  <c r="F20" i="69"/>
  <c r="H20" i="69"/>
  <c r="I20" i="69"/>
  <c r="J20" i="69"/>
  <c r="K20" i="69"/>
  <c r="L20" i="69"/>
  <c r="N20" i="69"/>
  <c r="O20" i="69"/>
  <c r="P20" i="69"/>
  <c r="Q20" i="69"/>
  <c r="S20" i="69"/>
  <c r="T20" i="69"/>
  <c r="U20" i="69"/>
  <c r="V20" i="69"/>
  <c r="W20" i="69"/>
  <c r="Y20" i="69"/>
  <c r="Z20" i="69"/>
  <c r="C21" i="69"/>
  <c r="D21" i="69"/>
  <c r="E21" i="69"/>
  <c r="F21" i="69"/>
  <c r="H21" i="69"/>
  <c r="I21" i="69"/>
  <c r="J21" i="69"/>
  <c r="K21" i="69"/>
  <c r="L21" i="69"/>
  <c r="N21" i="69"/>
  <c r="O21" i="69"/>
  <c r="P21" i="69"/>
  <c r="Q21" i="69"/>
  <c r="S21" i="69"/>
  <c r="T21" i="69"/>
  <c r="U21" i="69"/>
  <c r="V21" i="69"/>
  <c r="W21" i="69"/>
  <c r="Y21" i="69"/>
  <c r="Z21" i="69"/>
  <c r="C22" i="69"/>
  <c r="D22" i="69"/>
  <c r="E22" i="69"/>
  <c r="F22" i="69"/>
  <c r="H22" i="69"/>
  <c r="I22" i="69"/>
  <c r="J22" i="69"/>
  <c r="K22" i="69"/>
  <c r="L22" i="69"/>
  <c r="N22" i="69"/>
  <c r="O22" i="69"/>
  <c r="P22" i="69"/>
  <c r="Q22" i="69"/>
  <c r="S22" i="69"/>
  <c r="T22" i="69"/>
  <c r="U22" i="69"/>
  <c r="V22" i="69"/>
  <c r="W22" i="69"/>
  <c r="Y22" i="69"/>
  <c r="Z22" i="69"/>
  <c r="C23" i="69"/>
  <c r="D23" i="69"/>
  <c r="E23" i="69"/>
  <c r="F23" i="69"/>
  <c r="H23" i="69"/>
  <c r="I23" i="69"/>
  <c r="J23" i="69"/>
  <c r="K23" i="69"/>
  <c r="L23" i="69"/>
  <c r="N23" i="69"/>
  <c r="O23" i="69"/>
  <c r="P23" i="69"/>
  <c r="Q23" i="69"/>
  <c r="S23" i="69"/>
  <c r="T23" i="69"/>
  <c r="U23" i="69"/>
  <c r="V23" i="69"/>
  <c r="W23" i="69"/>
  <c r="Y23" i="69"/>
  <c r="Z23" i="69"/>
  <c r="C24" i="69"/>
  <c r="D24" i="69"/>
  <c r="E24" i="69"/>
  <c r="F24" i="69"/>
  <c r="H24" i="69"/>
  <c r="I24" i="69"/>
  <c r="J24" i="69"/>
  <c r="K24" i="69"/>
  <c r="L24" i="69"/>
  <c r="N24" i="69"/>
  <c r="O24" i="69"/>
  <c r="P24" i="69"/>
  <c r="Q24" i="69"/>
  <c r="S24" i="69"/>
  <c r="T24" i="69"/>
  <c r="U24" i="69"/>
  <c r="V24" i="69"/>
  <c r="W24" i="69"/>
  <c r="Y24" i="69"/>
  <c r="Z24" i="69"/>
  <c r="C25" i="69"/>
  <c r="D25" i="69"/>
  <c r="E25" i="69"/>
  <c r="F25" i="69"/>
  <c r="H25" i="69"/>
  <c r="I25" i="69"/>
  <c r="J25" i="69"/>
  <c r="K25" i="69"/>
  <c r="L25" i="69"/>
  <c r="N25" i="69"/>
  <c r="O25" i="69"/>
  <c r="P25" i="69"/>
  <c r="Q25" i="69"/>
  <c r="S25" i="69"/>
  <c r="T25" i="69"/>
  <c r="U25" i="69"/>
  <c r="V25" i="69"/>
  <c r="W25" i="69"/>
  <c r="Y25" i="69"/>
  <c r="Z25" i="69"/>
  <c r="C26" i="69"/>
  <c r="D26" i="69"/>
  <c r="E26" i="69"/>
  <c r="F26" i="69"/>
  <c r="H26" i="69"/>
  <c r="I26" i="69"/>
  <c r="J26" i="69"/>
  <c r="K26" i="69"/>
  <c r="L26" i="69"/>
  <c r="N26" i="69"/>
  <c r="O26" i="69"/>
  <c r="P26" i="69"/>
  <c r="Q26" i="69"/>
  <c r="S26" i="69"/>
  <c r="T26" i="69"/>
  <c r="U26" i="69"/>
  <c r="V26" i="69"/>
  <c r="W26" i="69"/>
  <c r="Y26" i="69"/>
  <c r="Z26" i="69"/>
  <c r="C27" i="69"/>
  <c r="D27" i="69"/>
  <c r="E27" i="69"/>
  <c r="F27" i="69"/>
  <c r="H27" i="69"/>
  <c r="I27" i="69"/>
  <c r="J27" i="69"/>
  <c r="K27" i="69"/>
  <c r="L27" i="69"/>
  <c r="N27" i="69"/>
  <c r="O27" i="69"/>
  <c r="P27" i="69"/>
  <c r="Q27" i="69"/>
  <c r="S27" i="69"/>
  <c r="T27" i="69"/>
  <c r="U27" i="69"/>
  <c r="V27" i="69"/>
  <c r="W27" i="69"/>
  <c r="Y27" i="69"/>
  <c r="Z27" i="69"/>
  <c r="C28" i="69"/>
  <c r="D28" i="69"/>
  <c r="E28" i="69"/>
  <c r="F28" i="69"/>
  <c r="H28" i="69"/>
  <c r="I28" i="69"/>
  <c r="J28" i="69"/>
  <c r="K28" i="69"/>
  <c r="L28" i="69"/>
  <c r="N28" i="69"/>
  <c r="O28" i="69"/>
  <c r="P28" i="69"/>
  <c r="Q28" i="69"/>
  <c r="S28" i="69"/>
  <c r="T28" i="69"/>
  <c r="U28" i="69"/>
  <c r="V28" i="69"/>
  <c r="W28" i="69"/>
  <c r="Y28" i="69"/>
  <c r="Z28" i="69"/>
  <c r="C29" i="69"/>
  <c r="D29" i="69"/>
  <c r="E29" i="69"/>
  <c r="F29" i="69"/>
  <c r="H29" i="69"/>
  <c r="I29" i="69"/>
  <c r="J29" i="69"/>
  <c r="K29" i="69"/>
  <c r="L29" i="69"/>
  <c r="N29" i="69"/>
  <c r="O29" i="69"/>
  <c r="P29" i="69"/>
  <c r="Q29" i="69"/>
  <c r="S29" i="69"/>
  <c r="T29" i="69"/>
  <c r="U29" i="69"/>
  <c r="V29" i="69"/>
  <c r="W29" i="69"/>
  <c r="Y29" i="69"/>
  <c r="Z29" i="69"/>
  <c r="C30" i="69"/>
  <c r="D30" i="69"/>
  <c r="E30" i="69"/>
  <c r="F30" i="69"/>
  <c r="H30" i="69"/>
  <c r="I30" i="69"/>
  <c r="J30" i="69"/>
  <c r="K30" i="69"/>
  <c r="L30" i="69"/>
  <c r="N30" i="69"/>
  <c r="O30" i="69"/>
  <c r="P30" i="69"/>
  <c r="Q30" i="69"/>
  <c r="S30" i="69"/>
  <c r="T30" i="69"/>
  <c r="U30" i="69"/>
  <c r="V30" i="69"/>
  <c r="W30" i="69"/>
  <c r="Y30" i="69"/>
  <c r="Z30" i="69"/>
  <c r="C31" i="69"/>
  <c r="D31" i="69"/>
  <c r="E31" i="69"/>
  <c r="F31" i="69"/>
  <c r="H31" i="69"/>
  <c r="I31" i="69"/>
  <c r="J31" i="69"/>
  <c r="K31" i="69"/>
  <c r="L31" i="69"/>
  <c r="N31" i="69"/>
  <c r="O31" i="69"/>
  <c r="P31" i="69"/>
  <c r="Q31" i="69"/>
  <c r="S31" i="69"/>
  <c r="T31" i="69"/>
  <c r="U31" i="69"/>
  <c r="V31" i="69"/>
  <c r="W31" i="69"/>
  <c r="Y31" i="69"/>
  <c r="Z31" i="69"/>
  <c r="C32" i="69"/>
  <c r="D32" i="69"/>
  <c r="E32" i="69"/>
  <c r="F32" i="69"/>
  <c r="H32" i="69"/>
  <c r="I32" i="69"/>
  <c r="J32" i="69"/>
  <c r="K32" i="69"/>
  <c r="L32" i="69"/>
  <c r="N32" i="69"/>
  <c r="O32" i="69"/>
  <c r="P32" i="69"/>
  <c r="Q32" i="69"/>
  <c r="S32" i="69"/>
  <c r="T32" i="69"/>
  <c r="U32" i="69"/>
  <c r="V32" i="69"/>
  <c r="W32" i="69"/>
  <c r="Y32" i="69"/>
  <c r="Z32" i="69"/>
  <c r="C33" i="69"/>
  <c r="D33" i="69"/>
  <c r="E33" i="69"/>
  <c r="F33" i="69"/>
  <c r="H33" i="69"/>
  <c r="I33" i="69"/>
  <c r="J33" i="69"/>
  <c r="K33" i="69"/>
  <c r="L33" i="69"/>
  <c r="N33" i="69"/>
  <c r="O33" i="69"/>
  <c r="P33" i="69"/>
  <c r="Q33" i="69"/>
  <c r="S33" i="69"/>
  <c r="T33" i="69"/>
  <c r="U33" i="69"/>
  <c r="V33" i="69"/>
  <c r="W33" i="69"/>
  <c r="Y33" i="69"/>
  <c r="Z33" i="69"/>
  <c r="C34" i="69"/>
  <c r="D34" i="69"/>
  <c r="E34" i="69"/>
  <c r="F34" i="69"/>
  <c r="H34" i="69"/>
  <c r="I34" i="69"/>
  <c r="J34" i="69"/>
  <c r="K34" i="69"/>
  <c r="L34" i="69"/>
  <c r="N34" i="69"/>
  <c r="O34" i="69"/>
  <c r="P34" i="69"/>
  <c r="Q34" i="69"/>
  <c r="S34" i="69"/>
  <c r="T34" i="69"/>
  <c r="U34" i="69"/>
  <c r="V34" i="69"/>
  <c r="W34" i="69"/>
  <c r="Y34" i="69"/>
  <c r="Z34" i="69"/>
  <c r="C35" i="69"/>
  <c r="D35" i="69"/>
  <c r="E35" i="69"/>
  <c r="F35" i="69"/>
  <c r="H35" i="69"/>
  <c r="I35" i="69"/>
  <c r="J35" i="69"/>
  <c r="K35" i="69"/>
  <c r="L35" i="69"/>
  <c r="N35" i="69"/>
  <c r="O35" i="69"/>
  <c r="P35" i="69"/>
  <c r="Q35" i="69"/>
  <c r="S35" i="69"/>
  <c r="T35" i="69"/>
  <c r="U35" i="69"/>
  <c r="V35" i="69"/>
  <c r="W35" i="69"/>
  <c r="Y35" i="69"/>
  <c r="Z35" i="69"/>
  <c r="C36" i="69"/>
  <c r="D36" i="69"/>
  <c r="E36" i="69"/>
  <c r="F36" i="69"/>
  <c r="H36" i="69"/>
  <c r="I36" i="69"/>
  <c r="J36" i="69"/>
  <c r="K36" i="69"/>
  <c r="L36" i="69"/>
  <c r="N36" i="69"/>
  <c r="O36" i="69"/>
  <c r="P36" i="69"/>
  <c r="Q36" i="69"/>
  <c r="S36" i="69"/>
  <c r="T36" i="69"/>
  <c r="U36" i="69"/>
  <c r="V36" i="69"/>
  <c r="W36" i="69"/>
  <c r="Y36" i="69"/>
  <c r="Z36" i="69"/>
  <c r="C37" i="69"/>
  <c r="D37" i="69"/>
  <c r="E37" i="69"/>
  <c r="F37" i="69"/>
  <c r="H37" i="69"/>
  <c r="I37" i="69"/>
  <c r="J37" i="69"/>
  <c r="K37" i="69"/>
  <c r="L37" i="69"/>
  <c r="N37" i="69"/>
  <c r="O37" i="69"/>
  <c r="P37" i="69"/>
  <c r="Q37" i="69"/>
  <c r="S37" i="69"/>
  <c r="T37" i="69"/>
  <c r="U37" i="69"/>
  <c r="V37" i="69"/>
  <c r="W37" i="69"/>
  <c r="Y37" i="69"/>
  <c r="Z37" i="69"/>
  <c r="C38" i="69"/>
  <c r="D38" i="69"/>
  <c r="E38" i="69"/>
  <c r="F38" i="69"/>
  <c r="H38" i="69"/>
  <c r="I38" i="69"/>
  <c r="J38" i="69"/>
  <c r="K38" i="69"/>
  <c r="L38" i="69"/>
  <c r="N38" i="69"/>
  <c r="O38" i="69"/>
  <c r="P38" i="69"/>
  <c r="Q38" i="69"/>
  <c r="S38" i="69"/>
  <c r="T38" i="69"/>
  <c r="U38" i="69"/>
  <c r="V38" i="69"/>
  <c r="W38" i="69"/>
  <c r="Y38" i="69"/>
  <c r="Z38" i="69"/>
  <c r="C39" i="69"/>
  <c r="D39" i="69"/>
  <c r="E39" i="69"/>
  <c r="F39" i="69"/>
  <c r="H39" i="69"/>
  <c r="I39" i="69"/>
  <c r="J39" i="69"/>
  <c r="K39" i="69"/>
  <c r="L39" i="69"/>
  <c r="N39" i="69"/>
  <c r="O39" i="69"/>
  <c r="P39" i="69"/>
  <c r="Q39" i="69"/>
  <c r="S39" i="69"/>
  <c r="T39" i="69"/>
  <c r="U39" i="69"/>
  <c r="V39" i="69"/>
  <c r="W39" i="69"/>
  <c r="Y39" i="69"/>
  <c r="Z39" i="69"/>
  <c r="C40" i="69"/>
  <c r="D40" i="69"/>
  <c r="E40" i="69"/>
  <c r="F40" i="69"/>
  <c r="H40" i="69"/>
  <c r="I40" i="69"/>
  <c r="J40" i="69"/>
  <c r="K40" i="69"/>
  <c r="L40" i="69"/>
  <c r="N40" i="69"/>
  <c r="O40" i="69"/>
  <c r="P40" i="69"/>
  <c r="Q40" i="69"/>
  <c r="S40" i="69"/>
  <c r="T40" i="69"/>
  <c r="U40" i="69"/>
  <c r="V40" i="69"/>
  <c r="W40" i="69"/>
  <c r="Y40" i="69"/>
  <c r="Z40" i="69"/>
  <c r="C41" i="69"/>
  <c r="D41" i="69"/>
  <c r="E41" i="69"/>
  <c r="F41" i="69"/>
  <c r="H41" i="69"/>
  <c r="I41" i="69"/>
  <c r="J41" i="69"/>
  <c r="K41" i="69"/>
  <c r="L41" i="69"/>
  <c r="N41" i="69"/>
  <c r="O41" i="69"/>
  <c r="P41" i="69"/>
  <c r="Q41" i="69"/>
  <c r="S41" i="69"/>
  <c r="T41" i="69"/>
  <c r="U41" i="69"/>
  <c r="V41" i="69"/>
  <c r="W41" i="69"/>
  <c r="Y41" i="69"/>
  <c r="Z41" i="69"/>
  <c r="C42" i="69"/>
  <c r="D42" i="69"/>
  <c r="E42" i="69"/>
  <c r="F42" i="69"/>
  <c r="H42" i="69"/>
  <c r="I42" i="69"/>
  <c r="J42" i="69"/>
  <c r="K42" i="69"/>
  <c r="L42" i="69"/>
  <c r="N42" i="69"/>
  <c r="O42" i="69"/>
  <c r="P42" i="69"/>
  <c r="Q42" i="69"/>
  <c r="S42" i="69"/>
  <c r="T42" i="69"/>
  <c r="U42" i="69"/>
  <c r="V42" i="69"/>
  <c r="W42" i="69"/>
  <c r="Y42" i="69"/>
  <c r="Z42" i="69"/>
  <c r="C43" i="69"/>
  <c r="D43" i="69"/>
  <c r="E43" i="69"/>
  <c r="F43" i="69"/>
  <c r="H43" i="69"/>
  <c r="I43" i="69"/>
  <c r="J43" i="69"/>
  <c r="K43" i="69"/>
  <c r="L43" i="69"/>
  <c r="N43" i="69"/>
  <c r="O43" i="69"/>
  <c r="P43" i="69"/>
  <c r="Q43" i="69"/>
  <c r="S43" i="69"/>
  <c r="T43" i="69"/>
  <c r="U43" i="69"/>
  <c r="V43" i="69"/>
  <c r="W43" i="69"/>
  <c r="Y43" i="69"/>
  <c r="Z43" i="69"/>
  <c r="C44" i="69"/>
  <c r="D44" i="69"/>
  <c r="E44" i="69"/>
  <c r="F44" i="69"/>
  <c r="H44" i="69"/>
  <c r="I44" i="69"/>
  <c r="J44" i="69"/>
  <c r="K44" i="69"/>
  <c r="L44" i="69"/>
  <c r="N44" i="69"/>
  <c r="O44" i="69"/>
  <c r="P44" i="69"/>
  <c r="Q44" i="69"/>
  <c r="S44" i="69"/>
  <c r="T44" i="69"/>
  <c r="U44" i="69"/>
  <c r="V44" i="69"/>
  <c r="W44" i="69"/>
  <c r="Y44" i="69"/>
  <c r="Z44" i="69"/>
  <c r="C45" i="69"/>
  <c r="D45" i="69"/>
  <c r="E45" i="69"/>
  <c r="F45" i="69"/>
  <c r="H45" i="69"/>
  <c r="I45" i="69"/>
  <c r="J45" i="69"/>
  <c r="K45" i="69"/>
  <c r="L45" i="69"/>
  <c r="N45" i="69"/>
  <c r="O45" i="69"/>
  <c r="P45" i="69"/>
  <c r="Q45" i="69"/>
  <c r="S45" i="69"/>
  <c r="T45" i="69"/>
  <c r="U45" i="69"/>
  <c r="V45" i="69"/>
  <c r="W45" i="69"/>
  <c r="Y45" i="69"/>
  <c r="Z45" i="69"/>
  <c r="C46" i="69"/>
  <c r="D46" i="69"/>
  <c r="E46" i="69"/>
  <c r="F46" i="69"/>
  <c r="H46" i="69"/>
  <c r="I46" i="69"/>
  <c r="J46" i="69"/>
  <c r="K46" i="69"/>
  <c r="L46" i="69"/>
  <c r="N46" i="69"/>
  <c r="O46" i="69"/>
  <c r="P46" i="69"/>
  <c r="Q46" i="69"/>
  <c r="S46" i="69"/>
  <c r="T46" i="69"/>
  <c r="U46" i="69"/>
  <c r="V46" i="69"/>
  <c r="W46" i="69"/>
  <c r="Y46" i="69"/>
  <c r="Z46" i="69"/>
  <c r="C47" i="69"/>
  <c r="D47" i="69"/>
  <c r="E47" i="69"/>
  <c r="F47" i="69"/>
  <c r="H47" i="69"/>
  <c r="I47" i="69"/>
  <c r="J47" i="69"/>
  <c r="K47" i="69"/>
  <c r="L47" i="69"/>
  <c r="N47" i="69"/>
  <c r="O47" i="69"/>
  <c r="P47" i="69"/>
  <c r="Q47" i="69"/>
  <c r="S47" i="69"/>
  <c r="T47" i="69"/>
  <c r="U47" i="69"/>
  <c r="V47" i="69"/>
  <c r="W47" i="69"/>
  <c r="Y47" i="69"/>
  <c r="Z47" i="69"/>
  <c r="C48" i="69"/>
  <c r="D48" i="69"/>
  <c r="E48" i="69"/>
  <c r="F48" i="69"/>
  <c r="H48" i="69"/>
  <c r="I48" i="69"/>
  <c r="J48" i="69"/>
  <c r="K48" i="69"/>
  <c r="L48" i="69"/>
  <c r="N48" i="69"/>
  <c r="O48" i="69"/>
  <c r="P48" i="69"/>
  <c r="Q48" i="69"/>
  <c r="S48" i="69"/>
  <c r="T48" i="69"/>
  <c r="U48" i="69"/>
  <c r="V48" i="69"/>
  <c r="W48" i="69"/>
  <c r="Y48" i="69"/>
  <c r="Z48" i="69"/>
  <c r="C49" i="69"/>
  <c r="D49" i="69"/>
  <c r="E49" i="69"/>
  <c r="F49" i="69"/>
  <c r="H49" i="69"/>
  <c r="I49" i="69"/>
  <c r="J49" i="69"/>
  <c r="K49" i="69"/>
  <c r="L49" i="69"/>
  <c r="N49" i="69"/>
  <c r="O49" i="69"/>
  <c r="P49" i="69"/>
  <c r="Q49" i="69"/>
  <c r="S49" i="69"/>
  <c r="T49" i="69"/>
  <c r="U49" i="69"/>
  <c r="V49" i="69"/>
  <c r="W49" i="69"/>
  <c r="Y49" i="69"/>
  <c r="Z49" i="69"/>
  <c r="C50" i="69"/>
  <c r="D50" i="69"/>
  <c r="E50" i="69"/>
  <c r="F50" i="69"/>
  <c r="H50" i="69"/>
  <c r="I50" i="69"/>
  <c r="J50" i="69"/>
  <c r="K50" i="69"/>
  <c r="L50" i="69"/>
  <c r="N50" i="69"/>
  <c r="O50" i="69"/>
  <c r="P50" i="69"/>
  <c r="Q50" i="69"/>
  <c r="S50" i="69"/>
  <c r="T50" i="69"/>
  <c r="U50" i="69"/>
  <c r="V50" i="69"/>
  <c r="W50" i="69"/>
  <c r="Y50" i="69"/>
  <c r="Z50" i="69"/>
  <c r="C51" i="69"/>
  <c r="D51" i="69"/>
  <c r="E51" i="69"/>
  <c r="F51" i="69"/>
  <c r="H51" i="69"/>
  <c r="I51" i="69"/>
  <c r="J51" i="69"/>
  <c r="K51" i="69"/>
  <c r="L51" i="69"/>
  <c r="N51" i="69"/>
  <c r="O51" i="69"/>
  <c r="P51" i="69"/>
  <c r="Q51" i="69"/>
  <c r="S51" i="69"/>
  <c r="T51" i="69"/>
  <c r="U51" i="69"/>
  <c r="V51" i="69"/>
  <c r="W51" i="69"/>
  <c r="Y51" i="69"/>
  <c r="Z51" i="69"/>
  <c r="C52" i="69"/>
  <c r="D52" i="69"/>
  <c r="E52" i="69"/>
  <c r="F52" i="69"/>
  <c r="H52" i="69"/>
  <c r="I52" i="69"/>
  <c r="J52" i="69"/>
  <c r="K52" i="69"/>
  <c r="L52" i="69"/>
  <c r="N52" i="69"/>
  <c r="O52" i="69"/>
  <c r="P52" i="69"/>
  <c r="Q52" i="69"/>
  <c r="S52" i="69"/>
  <c r="T52" i="69"/>
  <c r="U52" i="69"/>
  <c r="V52" i="69"/>
  <c r="W52" i="69"/>
  <c r="Y52" i="69"/>
  <c r="Z52" i="69"/>
  <c r="C53" i="69"/>
  <c r="D53" i="69"/>
  <c r="E53" i="69"/>
  <c r="F53" i="69"/>
  <c r="H53" i="69"/>
  <c r="I53" i="69"/>
  <c r="J53" i="69"/>
  <c r="K53" i="69"/>
  <c r="L53" i="69"/>
  <c r="N53" i="69"/>
  <c r="O53" i="69"/>
  <c r="P53" i="69"/>
  <c r="Q53" i="69"/>
  <c r="S53" i="69"/>
  <c r="T53" i="69"/>
  <c r="U53" i="69"/>
  <c r="V53" i="69"/>
  <c r="W53" i="69"/>
  <c r="Y53" i="69"/>
  <c r="Z53" i="69"/>
  <c r="C54" i="69"/>
  <c r="D54" i="69"/>
  <c r="E54" i="69"/>
  <c r="F54" i="69"/>
  <c r="H54" i="69"/>
  <c r="I54" i="69"/>
  <c r="J54" i="69"/>
  <c r="K54" i="69"/>
  <c r="L54" i="69"/>
  <c r="N54" i="69"/>
  <c r="O54" i="69"/>
  <c r="P54" i="69"/>
  <c r="Q54" i="69"/>
  <c r="S54" i="69"/>
  <c r="T54" i="69"/>
  <c r="U54" i="69"/>
  <c r="V54" i="69"/>
  <c r="W54" i="69"/>
  <c r="Y54" i="69"/>
  <c r="Z54" i="69"/>
  <c r="C55" i="69"/>
  <c r="D55" i="69"/>
  <c r="E55" i="69"/>
  <c r="F55" i="69"/>
  <c r="H55" i="69"/>
  <c r="I55" i="69"/>
  <c r="J55" i="69"/>
  <c r="K55" i="69"/>
  <c r="L55" i="69"/>
  <c r="N55" i="69"/>
  <c r="O55" i="69"/>
  <c r="P55" i="69"/>
  <c r="Q55" i="69"/>
  <c r="S55" i="69"/>
  <c r="T55" i="69"/>
  <c r="U55" i="69"/>
  <c r="V55" i="69"/>
  <c r="W55" i="69"/>
  <c r="Y55" i="69"/>
  <c r="Z55" i="69"/>
  <c r="C56" i="69"/>
  <c r="D56" i="69"/>
  <c r="E56" i="69"/>
  <c r="F56" i="69"/>
  <c r="H56" i="69"/>
  <c r="I56" i="69"/>
  <c r="J56" i="69"/>
  <c r="K56" i="69"/>
  <c r="L56" i="69"/>
  <c r="N56" i="69"/>
  <c r="O56" i="69"/>
  <c r="P56" i="69"/>
  <c r="Q56" i="69"/>
  <c r="S56" i="69"/>
  <c r="T56" i="69"/>
  <c r="U56" i="69"/>
  <c r="V56" i="69"/>
  <c r="W56" i="69"/>
  <c r="Y56" i="69"/>
  <c r="Z56" i="69"/>
  <c r="C57" i="69"/>
  <c r="D57" i="69"/>
  <c r="E57" i="69"/>
  <c r="F57" i="69"/>
  <c r="H57" i="69"/>
  <c r="I57" i="69"/>
  <c r="J57" i="69"/>
  <c r="K57" i="69"/>
  <c r="L57" i="69"/>
  <c r="N57" i="69"/>
  <c r="O57" i="69"/>
  <c r="P57" i="69"/>
  <c r="Q57" i="69"/>
  <c r="S57" i="69"/>
  <c r="T57" i="69"/>
  <c r="U57" i="69"/>
  <c r="V57" i="69"/>
  <c r="W57" i="69"/>
  <c r="Y57" i="69"/>
  <c r="Z57" i="69"/>
  <c r="C58" i="69"/>
  <c r="D58" i="69"/>
  <c r="E58" i="69"/>
  <c r="F58" i="69"/>
  <c r="H58" i="69"/>
  <c r="I58" i="69"/>
  <c r="J58" i="69"/>
  <c r="K58" i="69"/>
  <c r="L58" i="69"/>
  <c r="N58" i="69"/>
  <c r="O58" i="69"/>
  <c r="P58" i="69"/>
  <c r="Q58" i="69"/>
  <c r="S58" i="69"/>
  <c r="T58" i="69"/>
  <c r="U58" i="69"/>
  <c r="V58" i="69"/>
  <c r="W58" i="69"/>
  <c r="Y58" i="69"/>
  <c r="Z58" i="69"/>
  <c r="C59" i="69"/>
  <c r="D59" i="69"/>
  <c r="E59" i="69"/>
  <c r="F59" i="69"/>
  <c r="H59" i="69"/>
  <c r="I59" i="69"/>
  <c r="J59" i="69"/>
  <c r="K59" i="69"/>
  <c r="L59" i="69"/>
  <c r="N59" i="69"/>
  <c r="O59" i="69"/>
  <c r="P59" i="69"/>
  <c r="Q59" i="69"/>
  <c r="S59" i="69"/>
  <c r="T59" i="69"/>
  <c r="U59" i="69"/>
  <c r="V59" i="69"/>
  <c r="W59" i="69"/>
  <c r="Y59" i="69"/>
  <c r="Z59" i="69"/>
  <c r="C60" i="69"/>
  <c r="D60" i="69"/>
  <c r="E60" i="69"/>
  <c r="F60" i="69"/>
  <c r="H60" i="69"/>
  <c r="I60" i="69"/>
  <c r="J60" i="69"/>
  <c r="K60" i="69"/>
  <c r="L60" i="69"/>
  <c r="N60" i="69"/>
  <c r="O60" i="69"/>
  <c r="P60" i="69"/>
  <c r="Q60" i="69"/>
  <c r="S60" i="69"/>
  <c r="T60" i="69"/>
  <c r="U60" i="69"/>
  <c r="V60" i="69"/>
  <c r="W60" i="69"/>
  <c r="Y60" i="69"/>
  <c r="Z60" i="69"/>
  <c r="C61" i="69"/>
  <c r="D61" i="69"/>
  <c r="E61" i="69"/>
  <c r="F61" i="69"/>
  <c r="H61" i="69"/>
  <c r="I61" i="69"/>
  <c r="J61" i="69"/>
  <c r="K61" i="69"/>
  <c r="L61" i="69"/>
  <c r="N61" i="69"/>
  <c r="O61" i="69"/>
  <c r="P61" i="69"/>
  <c r="Q61" i="69"/>
  <c r="S61" i="69"/>
  <c r="T61" i="69"/>
  <c r="U61" i="69"/>
  <c r="V61" i="69"/>
  <c r="W61" i="69"/>
  <c r="Y61" i="69"/>
  <c r="Z61" i="69"/>
  <c r="C62" i="69"/>
  <c r="D62" i="69"/>
  <c r="E62" i="69"/>
  <c r="F62" i="69"/>
  <c r="H62" i="69"/>
  <c r="I62" i="69"/>
  <c r="J62" i="69"/>
  <c r="K62" i="69"/>
  <c r="L62" i="69"/>
  <c r="N62" i="69"/>
  <c r="O62" i="69"/>
  <c r="P62" i="69"/>
  <c r="Q62" i="69"/>
  <c r="S62" i="69"/>
  <c r="T62" i="69"/>
  <c r="U62" i="69"/>
  <c r="V62" i="69"/>
  <c r="W62" i="69"/>
  <c r="Y62" i="69"/>
  <c r="Z62" i="69"/>
  <c r="C63" i="69"/>
  <c r="D63" i="69"/>
  <c r="E63" i="69"/>
  <c r="F63" i="69"/>
  <c r="H63" i="69"/>
  <c r="I63" i="69"/>
  <c r="J63" i="69"/>
  <c r="K63" i="69"/>
  <c r="L63" i="69"/>
  <c r="N63" i="69"/>
  <c r="O63" i="69"/>
  <c r="P63" i="69"/>
  <c r="Q63" i="69"/>
  <c r="S63" i="69"/>
  <c r="T63" i="69"/>
  <c r="U63" i="69"/>
  <c r="V63" i="69"/>
  <c r="W63" i="69"/>
  <c r="Y63" i="69"/>
  <c r="Z63" i="69"/>
  <c r="C64" i="69"/>
  <c r="D64" i="69"/>
  <c r="E64" i="69"/>
  <c r="F64" i="69"/>
  <c r="H64" i="69"/>
  <c r="I64" i="69"/>
  <c r="J64" i="69"/>
  <c r="K64" i="69"/>
  <c r="L64" i="69"/>
  <c r="N64" i="69"/>
  <c r="O64" i="69"/>
  <c r="P64" i="69"/>
  <c r="Q64" i="69"/>
  <c r="S64" i="69"/>
  <c r="T64" i="69"/>
  <c r="U64" i="69"/>
  <c r="V64" i="69"/>
  <c r="W64" i="69"/>
  <c r="Y64" i="69"/>
  <c r="Z64" i="69"/>
  <c r="C65" i="69"/>
  <c r="D65" i="69"/>
  <c r="E65" i="69"/>
  <c r="F65" i="69"/>
  <c r="H65" i="69"/>
  <c r="I65" i="69"/>
  <c r="J65" i="69"/>
  <c r="K65" i="69"/>
  <c r="L65" i="69"/>
  <c r="N65" i="69"/>
  <c r="O65" i="69"/>
  <c r="P65" i="69"/>
  <c r="Q65" i="69"/>
  <c r="S65" i="69"/>
  <c r="T65" i="69"/>
  <c r="U65" i="69"/>
  <c r="V65" i="69"/>
  <c r="W65" i="69"/>
  <c r="Y65" i="69"/>
  <c r="Z65" i="69"/>
  <c r="C66" i="69"/>
  <c r="D66" i="69"/>
  <c r="E66" i="69"/>
  <c r="F66" i="69"/>
  <c r="H66" i="69"/>
  <c r="I66" i="69"/>
  <c r="J66" i="69"/>
  <c r="K66" i="69"/>
  <c r="L66" i="69"/>
  <c r="N66" i="69"/>
  <c r="O66" i="69"/>
  <c r="P66" i="69"/>
  <c r="Q66" i="69"/>
  <c r="S66" i="69"/>
  <c r="T66" i="69"/>
  <c r="U66" i="69"/>
  <c r="V66" i="69"/>
  <c r="W66" i="69"/>
  <c r="Y66" i="69"/>
  <c r="Z66" i="69"/>
  <c r="C67" i="69"/>
  <c r="D67" i="69"/>
  <c r="E67" i="69"/>
  <c r="F67" i="69"/>
  <c r="H67" i="69"/>
  <c r="I67" i="69"/>
  <c r="J67" i="69"/>
  <c r="K67" i="69"/>
  <c r="L67" i="69"/>
  <c r="N67" i="69"/>
  <c r="O67" i="69"/>
  <c r="P67" i="69"/>
  <c r="Q67" i="69"/>
  <c r="S67" i="69"/>
  <c r="T67" i="69"/>
  <c r="U67" i="69"/>
  <c r="V67" i="69"/>
  <c r="W67" i="69"/>
  <c r="Y67" i="69"/>
  <c r="Z67" i="69"/>
  <c r="C68" i="69"/>
  <c r="D68" i="69"/>
  <c r="E68" i="69"/>
  <c r="F68" i="69"/>
  <c r="H68" i="69"/>
  <c r="I68" i="69"/>
  <c r="J68" i="69"/>
  <c r="K68" i="69"/>
  <c r="L68" i="69"/>
  <c r="N68" i="69"/>
  <c r="O68" i="69"/>
  <c r="P68" i="69"/>
  <c r="Q68" i="69"/>
  <c r="S68" i="69"/>
  <c r="T68" i="69"/>
  <c r="U68" i="69"/>
  <c r="V68" i="69"/>
  <c r="W68" i="69"/>
  <c r="Y68" i="69"/>
  <c r="Z68" i="69"/>
  <c r="C69" i="69"/>
  <c r="D69" i="69"/>
  <c r="E69" i="69"/>
  <c r="F69" i="69"/>
  <c r="H69" i="69"/>
  <c r="I69" i="69"/>
  <c r="J69" i="69"/>
  <c r="K69" i="69"/>
  <c r="L69" i="69"/>
  <c r="N69" i="69"/>
  <c r="O69" i="69"/>
  <c r="P69" i="69"/>
  <c r="Q69" i="69"/>
  <c r="S69" i="69"/>
  <c r="T69" i="69"/>
  <c r="U69" i="69"/>
  <c r="V69" i="69"/>
  <c r="W69" i="69"/>
  <c r="Y69" i="69"/>
  <c r="Z69" i="69"/>
  <c r="C70" i="69"/>
  <c r="D70" i="69"/>
  <c r="E70" i="69"/>
  <c r="F70" i="69"/>
  <c r="H70" i="69"/>
  <c r="I70" i="69"/>
  <c r="J70" i="69"/>
  <c r="K70" i="69"/>
  <c r="L70" i="69"/>
  <c r="N70" i="69"/>
  <c r="O70" i="69"/>
  <c r="P70" i="69"/>
  <c r="Q70" i="69"/>
  <c r="S70" i="69"/>
  <c r="T70" i="69"/>
  <c r="U70" i="69"/>
  <c r="V70" i="69"/>
  <c r="W70" i="69"/>
  <c r="Y70" i="69"/>
  <c r="Z70" i="69"/>
  <c r="C71" i="69"/>
  <c r="D71" i="69"/>
  <c r="E71" i="69"/>
  <c r="F71" i="69"/>
  <c r="H71" i="69"/>
  <c r="I71" i="69"/>
  <c r="J71" i="69"/>
  <c r="K71" i="69"/>
  <c r="L71" i="69"/>
  <c r="N71" i="69"/>
  <c r="O71" i="69"/>
  <c r="P71" i="69"/>
  <c r="Q71" i="69"/>
  <c r="S71" i="69"/>
  <c r="T71" i="69"/>
  <c r="U71" i="69"/>
  <c r="V71" i="69"/>
  <c r="W71" i="69"/>
  <c r="Y71" i="69"/>
  <c r="Z71" i="69"/>
  <c r="C72" i="69"/>
  <c r="D72" i="69"/>
  <c r="E72" i="69"/>
  <c r="F72" i="69"/>
  <c r="H72" i="69"/>
  <c r="I72" i="69"/>
  <c r="J72" i="69"/>
  <c r="K72" i="69"/>
  <c r="L72" i="69"/>
  <c r="N72" i="69"/>
  <c r="O72" i="69"/>
  <c r="P72" i="69"/>
  <c r="Q72" i="69"/>
  <c r="S72" i="69"/>
  <c r="T72" i="69"/>
  <c r="U72" i="69"/>
  <c r="V72" i="69"/>
  <c r="W72" i="69"/>
  <c r="Y72" i="69"/>
  <c r="Z72" i="69"/>
  <c r="C73" i="69"/>
  <c r="D73" i="69"/>
  <c r="E73" i="69"/>
  <c r="F73" i="69"/>
  <c r="H73" i="69"/>
  <c r="I73" i="69"/>
  <c r="J73" i="69"/>
  <c r="K73" i="69"/>
  <c r="L73" i="69"/>
  <c r="N73" i="69"/>
  <c r="O73" i="69"/>
  <c r="P73" i="69"/>
  <c r="Q73" i="69"/>
  <c r="S73" i="69"/>
  <c r="T73" i="69"/>
  <c r="U73" i="69"/>
  <c r="V73" i="69"/>
  <c r="W73" i="69"/>
  <c r="Y73" i="69"/>
  <c r="Z73" i="69"/>
  <c r="C74" i="69"/>
  <c r="D74" i="69"/>
  <c r="E74" i="69"/>
  <c r="F74" i="69"/>
  <c r="H74" i="69"/>
  <c r="I74" i="69"/>
  <c r="J74" i="69"/>
  <c r="K74" i="69"/>
  <c r="L74" i="69"/>
  <c r="N74" i="69"/>
  <c r="O74" i="69"/>
  <c r="P74" i="69"/>
  <c r="Q74" i="69"/>
  <c r="S74" i="69"/>
  <c r="T74" i="69"/>
  <c r="U74" i="69"/>
  <c r="V74" i="69"/>
  <c r="W74" i="69"/>
  <c r="Y74" i="69"/>
  <c r="Z74" i="69"/>
  <c r="F4" i="70"/>
  <c r="L4" i="70"/>
  <c r="F5" i="70"/>
  <c r="L5" i="70"/>
  <c r="F6" i="70"/>
  <c r="D14" i="70"/>
  <c r="C15" i="70"/>
  <c r="D15" i="70"/>
  <c r="E15" i="70"/>
  <c r="F15" i="70"/>
  <c r="C16" i="70"/>
  <c r="D16" i="70"/>
  <c r="E16" i="70"/>
  <c r="F16" i="70"/>
  <c r="L16" i="70"/>
  <c r="C17" i="70"/>
  <c r="D17" i="70"/>
  <c r="E17" i="70"/>
  <c r="F17" i="70"/>
  <c r="C18" i="70"/>
  <c r="D18" i="70"/>
  <c r="E18" i="70"/>
  <c r="F18" i="70"/>
  <c r="C19" i="70"/>
  <c r="D19" i="70"/>
  <c r="E19" i="70"/>
  <c r="F19" i="70"/>
  <c r="H19" i="70"/>
  <c r="I19" i="70"/>
  <c r="J19" i="70"/>
  <c r="L19" i="70"/>
  <c r="N19" i="70"/>
  <c r="O19" i="70"/>
  <c r="P19" i="70"/>
  <c r="Q19" i="70"/>
  <c r="S19" i="70"/>
  <c r="T19" i="70"/>
  <c r="V19" i="70"/>
  <c r="C20" i="70"/>
  <c r="D20" i="70"/>
  <c r="E20" i="70"/>
  <c r="F20" i="70"/>
  <c r="H20" i="70"/>
  <c r="I20" i="70"/>
  <c r="J20" i="70"/>
  <c r="L20" i="70"/>
  <c r="N20" i="70"/>
  <c r="O20" i="70"/>
  <c r="P20" i="70"/>
  <c r="Q20" i="70"/>
  <c r="S20" i="70"/>
  <c r="T20" i="70"/>
  <c r="V20" i="70"/>
  <c r="C21" i="70"/>
  <c r="D21" i="70"/>
  <c r="E21" i="70"/>
  <c r="F21" i="70"/>
  <c r="H21" i="70"/>
  <c r="I21" i="70"/>
  <c r="J21" i="70"/>
  <c r="L21" i="70"/>
  <c r="N21" i="70"/>
  <c r="O21" i="70"/>
  <c r="P21" i="70"/>
  <c r="Q21" i="70"/>
  <c r="S21" i="70"/>
  <c r="T21" i="70"/>
  <c r="V21" i="70"/>
  <c r="C22" i="70"/>
  <c r="D22" i="70"/>
  <c r="E22" i="70"/>
  <c r="F22" i="70"/>
  <c r="H22" i="70"/>
  <c r="I22" i="70"/>
  <c r="J22" i="70"/>
  <c r="L22" i="70"/>
  <c r="N22" i="70"/>
  <c r="O22" i="70"/>
  <c r="P22" i="70"/>
  <c r="Q22" i="70"/>
  <c r="S22" i="70"/>
  <c r="T22" i="70"/>
  <c r="V22" i="70"/>
  <c r="C23" i="70"/>
  <c r="D23" i="70"/>
  <c r="E23" i="70"/>
  <c r="F23" i="70"/>
  <c r="H23" i="70"/>
  <c r="I23" i="70"/>
  <c r="J23" i="70"/>
  <c r="L23" i="70"/>
  <c r="N23" i="70"/>
  <c r="O23" i="70"/>
  <c r="P23" i="70"/>
  <c r="Q23" i="70"/>
  <c r="S23" i="70"/>
  <c r="T23" i="70"/>
  <c r="V23" i="70"/>
  <c r="C24" i="70"/>
  <c r="D24" i="70"/>
  <c r="E24" i="70"/>
  <c r="F24" i="70"/>
  <c r="H24" i="70"/>
  <c r="I24" i="70"/>
  <c r="J24" i="70"/>
  <c r="L24" i="70"/>
  <c r="N24" i="70"/>
  <c r="O24" i="70"/>
  <c r="P24" i="70"/>
  <c r="Q24" i="70"/>
  <c r="S24" i="70"/>
  <c r="T24" i="70"/>
  <c r="V24" i="70"/>
  <c r="C25" i="70"/>
  <c r="D25" i="70"/>
  <c r="E25" i="70"/>
  <c r="F25" i="70"/>
  <c r="H25" i="70"/>
  <c r="I25" i="70"/>
  <c r="J25" i="70"/>
  <c r="L25" i="70"/>
  <c r="N25" i="70"/>
  <c r="O25" i="70"/>
  <c r="P25" i="70"/>
  <c r="Q25" i="70"/>
  <c r="S25" i="70"/>
  <c r="T25" i="70"/>
  <c r="V25" i="70"/>
  <c r="C26" i="70"/>
  <c r="D26" i="70"/>
  <c r="E26" i="70"/>
  <c r="F26" i="70"/>
  <c r="H26" i="70"/>
  <c r="I26" i="70"/>
  <c r="J26" i="70"/>
  <c r="L26" i="70"/>
  <c r="N26" i="70"/>
  <c r="O26" i="70"/>
  <c r="P26" i="70"/>
  <c r="Q26" i="70"/>
  <c r="S26" i="70"/>
  <c r="T26" i="70"/>
  <c r="V26" i="70"/>
  <c r="C27" i="70"/>
  <c r="D27" i="70"/>
  <c r="E27" i="70"/>
  <c r="F27" i="70"/>
  <c r="H27" i="70"/>
  <c r="I27" i="70"/>
  <c r="J27" i="70"/>
  <c r="L27" i="70"/>
  <c r="N27" i="70"/>
  <c r="O27" i="70"/>
  <c r="P27" i="70"/>
  <c r="Q27" i="70"/>
  <c r="S27" i="70"/>
  <c r="T27" i="70"/>
  <c r="V27" i="70"/>
  <c r="C28" i="70"/>
  <c r="D28" i="70"/>
  <c r="E28" i="70"/>
  <c r="F28" i="70"/>
  <c r="H28" i="70"/>
  <c r="I28" i="70"/>
  <c r="J28" i="70"/>
  <c r="L28" i="70"/>
  <c r="N28" i="70"/>
  <c r="O28" i="70"/>
  <c r="P28" i="70"/>
  <c r="Q28" i="70"/>
  <c r="S28" i="70"/>
  <c r="T28" i="70"/>
  <c r="V28" i="70"/>
  <c r="C29" i="70"/>
  <c r="D29" i="70"/>
  <c r="E29" i="70"/>
  <c r="F29" i="70"/>
  <c r="H29" i="70"/>
  <c r="I29" i="70"/>
  <c r="J29" i="70"/>
  <c r="L29" i="70"/>
  <c r="N29" i="70"/>
  <c r="O29" i="70"/>
  <c r="P29" i="70"/>
  <c r="Q29" i="70"/>
  <c r="S29" i="70"/>
  <c r="T29" i="70"/>
  <c r="V29" i="70"/>
  <c r="C30" i="70"/>
  <c r="D30" i="70"/>
  <c r="E30" i="70"/>
  <c r="F30" i="70"/>
  <c r="H30" i="70"/>
  <c r="I30" i="70"/>
  <c r="J30" i="70"/>
  <c r="L30" i="70"/>
  <c r="N30" i="70"/>
  <c r="O30" i="70"/>
  <c r="P30" i="70"/>
  <c r="Q30" i="70"/>
  <c r="S30" i="70"/>
  <c r="T30" i="70"/>
  <c r="V30" i="70"/>
  <c r="C31" i="70"/>
  <c r="D31" i="70"/>
  <c r="E31" i="70"/>
  <c r="F31" i="70"/>
  <c r="H31" i="70"/>
  <c r="I31" i="70"/>
  <c r="J31" i="70"/>
  <c r="L31" i="70"/>
  <c r="N31" i="70"/>
  <c r="O31" i="70"/>
  <c r="P31" i="70"/>
  <c r="Q31" i="70"/>
  <c r="S31" i="70"/>
  <c r="T31" i="70"/>
  <c r="V31" i="70"/>
  <c r="C32" i="70"/>
  <c r="D32" i="70"/>
  <c r="E32" i="70"/>
  <c r="F32" i="70"/>
  <c r="H32" i="70"/>
  <c r="I32" i="70"/>
  <c r="J32" i="70"/>
  <c r="L32" i="70"/>
  <c r="N32" i="70"/>
  <c r="O32" i="70"/>
  <c r="P32" i="70"/>
  <c r="Q32" i="70"/>
  <c r="S32" i="70"/>
  <c r="T32" i="70"/>
  <c r="V32" i="70"/>
  <c r="C33" i="70"/>
  <c r="D33" i="70"/>
  <c r="E33" i="70"/>
  <c r="F33" i="70"/>
  <c r="H33" i="70"/>
  <c r="I33" i="70"/>
  <c r="J33" i="70"/>
  <c r="L33" i="70"/>
  <c r="N33" i="70"/>
  <c r="O33" i="70"/>
  <c r="P33" i="70"/>
  <c r="Q33" i="70"/>
  <c r="S33" i="70"/>
  <c r="T33" i="70"/>
  <c r="V33" i="70"/>
  <c r="C34" i="70"/>
  <c r="D34" i="70"/>
  <c r="E34" i="70"/>
  <c r="F34" i="70"/>
  <c r="H34" i="70"/>
  <c r="I34" i="70"/>
  <c r="J34" i="70"/>
  <c r="L34" i="70"/>
  <c r="N34" i="70"/>
  <c r="O34" i="70"/>
  <c r="P34" i="70"/>
  <c r="Q34" i="70"/>
  <c r="S34" i="70"/>
  <c r="T34" i="70"/>
  <c r="V34" i="70"/>
  <c r="C35" i="70"/>
  <c r="D35" i="70"/>
  <c r="E35" i="70"/>
  <c r="F35" i="70"/>
  <c r="H35" i="70"/>
  <c r="I35" i="70"/>
  <c r="J35" i="70"/>
  <c r="L35" i="70"/>
  <c r="N35" i="70"/>
  <c r="O35" i="70"/>
  <c r="P35" i="70"/>
  <c r="Q35" i="70"/>
  <c r="S35" i="70"/>
  <c r="T35" i="70"/>
  <c r="V35" i="70"/>
  <c r="C36" i="70"/>
  <c r="D36" i="70"/>
  <c r="E36" i="70"/>
  <c r="F36" i="70"/>
  <c r="H36" i="70"/>
  <c r="I36" i="70"/>
  <c r="J36" i="70"/>
  <c r="L36" i="70"/>
  <c r="N36" i="70"/>
  <c r="O36" i="70"/>
  <c r="P36" i="70"/>
  <c r="Q36" i="70"/>
  <c r="S36" i="70"/>
  <c r="T36" i="70"/>
  <c r="V36" i="70"/>
  <c r="C37" i="70"/>
  <c r="D37" i="70"/>
  <c r="E37" i="70"/>
  <c r="F37" i="70"/>
  <c r="H37" i="70"/>
  <c r="I37" i="70"/>
  <c r="J37" i="70"/>
  <c r="L37" i="70"/>
  <c r="N37" i="70"/>
  <c r="O37" i="70"/>
  <c r="P37" i="70"/>
  <c r="Q37" i="70"/>
  <c r="S37" i="70"/>
  <c r="T37" i="70"/>
  <c r="V37" i="70"/>
  <c r="C38" i="70"/>
  <c r="D38" i="70"/>
  <c r="E38" i="70"/>
  <c r="F38" i="70"/>
  <c r="H38" i="70"/>
  <c r="I38" i="70"/>
  <c r="J38" i="70"/>
  <c r="L38" i="70"/>
  <c r="N38" i="70"/>
  <c r="O38" i="70"/>
  <c r="P38" i="70"/>
  <c r="Q38" i="70"/>
  <c r="S38" i="70"/>
  <c r="T38" i="70"/>
  <c r="V38" i="70"/>
  <c r="C39" i="70"/>
  <c r="D39" i="70"/>
  <c r="E39" i="70"/>
  <c r="F39" i="70"/>
  <c r="H39" i="70"/>
  <c r="I39" i="70"/>
  <c r="J39" i="70"/>
  <c r="L39" i="70"/>
  <c r="N39" i="70"/>
  <c r="O39" i="70"/>
  <c r="P39" i="70"/>
  <c r="Q39" i="70"/>
  <c r="S39" i="70"/>
  <c r="T39" i="70"/>
  <c r="V39" i="70"/>
  <c r="C40" i="70"/>
  <c r="D40" i="70"/>
  <c r="E40" i="70"/>
  <c r="F40" i="70"/>
  <c r="H40" i="70"/>
  <c r="I40" i="70"/>
  <c r="J40" i="70"/>
  <c r="L40" i="70"/>
  <c r="N40" i="70"/>
  <c r="O40" i="70"/>
  <c r="P40" i="70"/>
  <c r="Q40" i="70"/>
  <c r="S40" i="70"/>
  <c r="T40" i="70"/>
  <c r="V40" i="70"/>
  <c r="C41" i="70"/>
  <c r="D41" i="70"/>
  <c r="E41" i="70"/>
  <c r="F41" i="70"/>
  <c r="H41" i="70"/>
  <c r="I41" i="70"/>
  <c r="J41" i="70"/>
  <c r="L41" i="70"/>
  <c r="N41" i="70"/>
  <c r="O41" i="70"/>
  <c r="P41" i="70"/>
  <c r="Q41" i="70"/>
  <c r="S41" i="70"/>
  <c r="T41" i="70"/>
  <c r="V41" i="70"/>
  <c r="C42" i="70"/>
  <c r="D42" i="70"/>
  <c r="E42" i="70"/>
  <c r="F42" i="70"/>
  <c r="H42" i="70"/>
  <c r="I42" i="70"/>
  <c r="J42" i="70"/>
  <c r="L42" i="70"/>
  <c r="N42" i="70"/>
  <c r="O42" i="70"/>
  <c r="P42" i="70"/>
  <c r="Q42" i="70"/>
  <c r="S42" i="70"/>
  <c r="T42" i="70"/>
  <c r="V42" i="70"/>
  <c r="C43" i="70"/>
  <c r="D43" i="70"/>
  <c r="E43" i="70"/>
  <c r="F43" i="70"/>
  <c r="H43" i="70"/>
  <c r="I43" i="70"/>
  <c r="J43" i="70"/>
  <c r="L43" i="70"/>
  <c r="N43" i="70"/>
  <c r="O43" i="70"/>
  <c r="P43" i="70"/>
  <c r="Q43" i="70"/>
  <c r="S43" i="70"/>
  <c r="T43" i="70"/>
  <c r="V43" i="70"/>
  <c r="C44" i="70"/>
  <c r="D44" i="70"/>
  <c r="E44" i="70"/>
  <c r="F44" i="70"/>
  <c r="H44" i="70"/>
  <c r="I44" i="70"/>
  <c r="J44" i="70"/>
  <c r="L44" i="70"/>
  <c r="N44" i="70"/>
  <c r="O44" i="70"/>
  <c r="P44" i="70"/>
  <c r="Q44" i="70"/>
  <c r="S44" i="70"/>
  <c r="T44" i="70"/>
  <c r="V44" i="70"/>
  <c r="C45" i="70"/>
  <c r="D45" i="70"/>
  <c r="E45" i="70"/>
  <c r="F45" i="70"/>
  <c r="H45" i="70"/>
  <c r="I45" i="70"/>
  <c r="J45" i="70"/>
  <c r="L45" i="70"/>
  <c r="N45" i="70"/>
  <c r="O45" i="70"/>
  <c r="P45" i="70"/>
  <c r="Q45" i="70"/>
  <c r="S45" i="70"/>
  <c r="T45" i="70"/>
  <c r="V45" i="70"/>
  <c r="C46" i="70"/>
  <c r="D46" i="70"/>
  <c r="E46" i="70"/>
  <c r="F46" i="70"/>
  <c r="H46" i="70"/>
  <c r="I46" i="70"/>
  <c r="J46" i="70"/>
  <c r="L46" i="70"/>
  <c r="N46" i="70"/>
  <c r="O46" i="70"/>
  <c r="P46" i="70"/>
  <c r="Q46" i="70"/>
  <c r="S46" i="70"/>
  <c r="T46" i="70"/>
  <c r="V46" i="70"/>
  <c r="C47" i="70"/>
  <c r="D47" i="70"/>
  <c r="E47" i="70"/>
  <c r="F47" i="70"/>
  <c r="H47" i="70"/>
  <c r="I47" i="70"/>
  <c r="J47" i="70"/>
  <c r="L47" i="70"/>
  <c r="N47" i="70"/>
  <c r="O47" i="70"/>
  <c r="P47" i="70"/>
  <c r="Q47" i="70"/>
  <c r="S47" i="70"/>
  <c r="T47" i="70"/>
  <c r="V47" i="70"/>
  <c r="C48" i="70"/>
  <c r="D48" i="70"/>
  <c r="E48" i="70"/>
  <c r="F48" i="70"/>
  <c r="H48" i="70"/>
  <c r="I48" i="70"/>
  <c r="J48" i="70"/>
  <c r="L48" i="70"/>
  <c r="N48" i="70"/>
  <c r="O48" i="70"/>
  <c r="P48" i="70"/>
  <c r="Q48" i="70"/>
  <c r="S48" i="70"/>
  <c r="T48" i="70"/>
  <c r="V48" i="70"/>
  <c r="C49" i="70"/>
  <c r="D49" i="70"/>
  <c r="E49" i="70"/>
  <c r="F49" i="70"/>
  <c r="H49" i="70"/>
  <c r="I49" i="70"/>
  <c r="J49" i="70"/>
  <c r="L49" i="70"/>
  <c r="N49" i="70"/>
  <c r="O49" i="70"/>
  <c r="P49" i="70"/>
  <c r="Q49" i="70"/>
  <c r="S49" i="70"/>
  <c r="T49" i="70"/>
  <c r="V49" i="70"/>
  <c r="C50" i="70"/>
  <c r="D50" i="70"/>
  <c r="E50" i="70"/>
  <c r="F50" i="70"/>
  <c r="H50" i="70"/>
  <c r="I50" i="70"/>
  <c r="J50" i="70"/>
  <c r="L50" i="70"/>
  <c r="N50" i="70"/>
  <c r="O50" i="70"/>
  <c r="P50" i="70"/>
  <c r="Q50" i="70"/>
  <c r="S50" i="70"/>
  <c r="T50" i="70"/>
  <c r="V50" i="70"/>
  <c r="C51" i="70"/>
  <c r="D51" i="70"/>
  <c r="E51" i="70"/>
  <c r="F51" i="70"/>
  <c r="H51" i="70"/>
  <c r="I51" i="70"/>
  <c r="J51" i="70"/>
  <c r="L51" i="70"/>
  <c r="N51" i="70"/>
  <c r="O51" i="70"/>
  <c r="P51" i="70"/>
  <c r="Q51" i="70"/>
  <c r="S51" i="70"/>
  <c r="T51" i="70"/>
  <c r="V51" i="70"/>
  <c r="C52" i="70"/>
  <c r="D52" i="70"/>
  <c r="E52" i="70"/>
  <c r="F52" i="70"/>
  <c r="H52" i="70"/>
  <c r="I52" i="70"/>
  <c r="J52" i="70"/>
  <c r="L52" i="70"/>
  <c r="N52" i="70"/>
  <c r="O52" i="70"/>
  <c r="P52" i="70"/>
  <c r="Q52" i="70"/>
  <c r="S52" i="70"/>
  <c r="T52" i="70"/>
  <c r="V52" i="70"/>
  <c r="C53" i="70"/>
  <c r="D53" i="70"/>
  <c r="E53" i="70"/>
  <c r="F53" i="70"/>
  <c r="H53" i="70"/>
  <c r="I53" i="70"/>
  <c r="J53" i="70"/>
  <c r="L53" i="70"/>
  <c r="N53" i="70"/>
  <c r="O53" i="70"/>
  <c r="P53" i="70"/>
  <c r="Q53" i="70"/>
  <c r="S53" i="70"/>
  <c r="T53" i="70"/>
  <c r="V53" i="70"/>
  <c r="C54" i="70"/>
  <c r="D54" i="70"/>
  <c r="E54" i="70"/>
  <c r="F54" i="70"/>
  <c r="H54" i="70"/>
  <c r="I54" i="70"/>
  <c r="J54" i="70"/>
  <c r="L54" i="70"/>
  <c r="N54" i="70"/>
  <c r="O54" i="70"/>
  <c r="P54" i="70"/>
  <c r="Q54" i="70"/>
  <c r="S54" i="70"/>
  <c r="T54" i="70"/>
  <c r="V54" i="70"/>
  <c r="C55" i="70"/>
  <c r="D55" i="70"/>
  <c r="E55" i="70"/>
  <c r="F55" i="70"/>
  <c r="H55" i="70"/>
  <c r="I55" i="70"/>
  <c r="J55" i="70"/>
  <c r="L55" i="70"/>
  <c r="N55" i="70"/>
  <c r="O55" i="70"/>
  <c r="P55" i="70"/>
  <c r="Q55" i="70"/>
  <c r="S55" i="70"/>
  <c r="T55" i="70"/>
  <c r="V55" i="70"/>
  <c r="C56" i="70"/>
  <c r="D56" i="70"/>
  <c r="E56" i="70"/>
  <c r="F56" i="70"/>
  <c r="H56" i="70"/>
  <c r="I56" i="70"/>
  <c r="J56" i="70"/>
  <c r="L56" i="70"/>
  <c r="N56" i="70"/>
  <c r="O56" i="70"/>
  <c r="P56" i="70"/>
  <c r="Q56" i="70"/>
  <c r="S56" i="70"/>
  <c r="T56" i="70"/>
  <c r="V56" i="70"/>
  <c r="C57" i="70"/>
  <c r="D57" i="70"/>
  <c r="E57" i="70"/>
  <c r="F57" i="70"/>
  <c r="H57" i="70"/>
  <c r="I57" i="70"/>
  <c r="J57" i="70"/>
  <c r="L57" i="70"/>
  <c r="N57" i="70"/>
  <c r="O57" i="70"/>
  <c r="P57" i="70"/>
  <c r="Q57" i="70"/>
  <c r="S57" i="70"/>
  <c r="T57" i="70"/>
  <c r="V57" i="70"/>
  <c r="C58" i="70"/>
  <c r="D58" i="70"/>
  <c r="E58" i="70"/>
  <c r="F58" i="70"/>
  <c r="H58" i="70"/>
  <c r="I58" i="70"/>
  <c r="J58" i="70"/>
  <c r="L58" i="70"/>
  <c r="N58" i="70"/>
  <c r="O58" i="70"/>
  <c r="P58" i="70"/>
  <c r="Q58" i="70"/>
  <c r="S58" i="70"/>
  <c r="T58" i="70"/>
  <c r="V58" i="70"/>
  <c r="C59" i="70"/>
  <c r="D59" i="70"/>
  <c r="E59" i="70"/>
  <c r="F59" i="70"/>
  <c r="H59" i="70"/>
  <c r="I59" i="70"/>
  <c r="J59" i="70"/>
  <c r="L59" i="70"/>
  <c r="N59" i="70"/>
  <c r="O59" i="70"/>
  <c r="P59" i="70"/>
  <c r="Q59" i="70"/>
  <c r="S59" i="70"/>
  <c r="T59" i="70"/>
  <c r="V59" i="70"/>
  <c r="C60" i="70"/>
  <c r="D60" i="70"/>
  <c r="E60" i="70"/>
  <c r="F60" i="70"/>
  <c r="H60" i="70"/>
  <c r="I60" i="70"/>
  <c r="J60" i="70"/>
  <c r="L60" i="70"/>
  <c r="N60" i="70"/>
  <c r="O60" i="70"/>
  <c r="P60" i="70"/>
  <c r="Q60" i="70"/>
  <c r="S60" i="70"/>
  <c r="T60" i="70"/>
  <c r="V60" i="70"/>
  <c r="C61" i="70"/>
  <c r="D61" i="70"/>
  <c r="E61" i="70"/>
  <c r="F61" i="70"/>
  <c r="H61" i="70"/>
  <c r="I61" i="70"/>
  <c r="J61" i="70"/>
  <c r="L61" i="70"/>
  <c r="N61" i="70"/>
  <c r="O61" i="70"/>
  <c r="P61" i="70"/>
  <c r="Q61" i="70"/>
  <c r="S61" i="70"/>
  <c r="T61" i="70"/>
  <c r="V61" i="70"/>
  <c r="C62" i="70"/>
  <c r="D62" i="70"/>
  <c r="E62" i="70"/>
  <c r="F62" i="70"/>
  <c r="H62" i="70"/>
  <c r="I62" i="70"/>
  <c r="J62" i="70"/>
  <c r="L62" i="70"/>
  <c r="N62" i="70"/>
  <c r="O62" i="70"/>
  <c r="P62" i="70"/>
  <c r="Q62" i="70"/>
  <c r="S62" i="70"/>
  <c r="T62" i="70"/>
  <c r="V62" i="70"/>
  <c r="C63" i="70"/>
  <c r="D63" i="70"/>
  <c r="E63" i="70"/>
  <c r="F63" i="70"/>
  <c r="H63" i="70"/>
  <c r="I63" i="70"/>
  <c r="J63" i="70"/>
  <c r="L63" i="70"/>
  <c r="N63" i="70"/>
  <c r="O63" i="70"/>
  <c r="P63" i="70"/>
  <c r="Q63" i="70"/>
  <c r="S63" i="70"/>
  <c r="T63" i="70"/>
  <c r="V63" i="70"/>
  <c r="C64" i="70"/>
  <c r="D64" i="70"/>
  <c r="E64" i="70"/>
  <c r="F64" i="70"/>
  <c r="H64" i="70"/>
  <c r="I64" i="70"/>
  <c r="J64" i="70"/>
  <c r="L64" i="70"/>
  <c r="N64" i="70"/>
  <c r="O64" i="70"/>
  <c r="P64" i="70"/>
  <c r="Q64" i="70"/>
  <c r="S64" i="70"/>
  <c r="T64" i="70"/>
  <c r="V64" i="70"/>
  <c r="C65" i="70"/>
  <c r="D65" i="70"/>
  <c r="E65" i="70"/>
  <c r="F65" i="70"/>
  <c r="H65" i="70"/>
  <c r="I65" i="70"/>
  <c r="J65" i="70"/>
  <c r="L65" i="70"/>
  <c r="N65" i="70"/>
  <c r="O65" i="70"/>
  <c r="P65" i="70"/>
  <c r="Q65" i="70"/>
  <c r="S65" i="70"/>
  <c r="T65" i="70"/>
  <c r="V65" i="70"/>
  <c r="C66" i="70"/>
  <c r="D66" i="70"/>
  <c r="E66" i="70"/>
  <c r="F66" i="70"/>
  <c r="H66" i="70"/>
  <c r="I66" i="70"/>
  <c r="J66" i="70"/>
  <c r="L66" i="70"/>
  <c r="N66" i="70"/>
  <c r="O66" i="70"/>
  <c r="P66" i="70"/>
  <c r="Q66" i="70"/>
  <c r="S66" i="70"/>
  <c r="T66" i="70"/>
  <c r="V66" i="70"/>
  <c r="C67" i="70"/>
  <c r="D67" i="70"/>
  <c r="E67" i="70"/>
  <c r="F67" i="70"/>
  <c r="H67" i="70"/>
  <c r="I67" i="70"/>
  <c r="J67" i="70"/>
  <c r="L67" i="70"/>
  <c r="N67" i="70"/>
  <c r="O67" i="70"/>
  <c r="P67" i="70"/>
  <c r="Q67" i="70"/>
  <c r="S67" i="70"/>
  <c r="T67" i="70"/>
  <c r="V67" i="70"/>
  <c r="C68" i="70"/>
  <c r="D68" i="70"/>
  <c r="E68" i="70"/>
  <c r="F68" i="70"/>
  <c r="H68" i="70"/>
  <c r="I68" i="70"/>
  <c r="J68" i="70"/>
  <c r="L68" i="70"/>
  <c r="N68" i="70"/>
  <c r="O68" i="70"/>
  <c r="P68" i="70"/>
  <c r="Q68" i="70"/>
  <c r="S68" i="70"/>
  <c r="T68" i="70"/>
  <c r="V68" i="70"/>
  <c r="C69" i="70"/>
  <c r="D69" i="70"/>
  <c r="E69" i="70"/>
  <c r="F69" i="70"/>
  <c r="H69" i="70"/>
  <c r="I69" i="70"/>
  <c r="J69" i="70"/>
  <c r="L69" i="70"/>
  <c r="N69" i="70"/>
  <c r="O69" i="70"/>
  <c r="P69" i="70"/>
  <c r="Q69" i="70"/>
  <c r="S69" i="70"/>
  <c r="T69" i="70"/>
  <c r="V69" i="70"/>
  <c r="C70" i="70"/>
  <c r="D70" i="70"/>
  <c r="E70" i="70"/>
  <c r="F70" i="70"/>
  <c r="H70" i="70"/>
  <c r="I70" i="70"/>
  <c r="J70" i="70"/>
  <c r="L70" i="70"/>
  <c r="N70" i="70"/>
  <c r="O70" i="70"/>
  <c r="P70" i="70"/>
  <c r="Q70" i="70"/>
  <c r="S70" i="70"/>
  <c r="T70" i="70"/>
  <c r="V70" i="70"/>
  <c r="C71" i="70"/>
  <c r="D71" i="70"/>
  <c r="E71" i="70"/>
  <c r="F71" i="70"/>
  <c r="H71" i="70"/>
  <c r="I71" i="70"/>
  <c r="J71" i="70"/>
  <c r="L71" i="70"/>
  <c r="N71" i="70"/>
  <c r="O71" i="70"/>
  <c r="P71" i="70"/>
  <c r="Q71" i="70"/>
  <c r="S71" i="70"/>
  <c r="T71" i="70"/>
  <c r="V71" i="70"/>
  <c r="C72" i="70"/>
  <c r="D72" i="70"/>
  <c r="E72" i="70"/>
  <c r="F72" i="70"/>
  <c r="H72" i="70"/>
  <c r="I72" i="70"/>
  <c r="J72" i="70"/>
  <c r="L72" i="70"/>
  <c r="N72" i="70"/>
  <c r="O72" i="70"/>
  <c r="P72" i="70"/>
  <c r="Q72" i="70"/>
  <c r="S72" i="70"/>
  <c r="T72" i="70"/>
  <c r="V72" i="70"/>
  <c r="C73" i="70"/>
  <c r="D73" i="70"/>
  <c r="E73" i="70"/>
  <c r="F73" i="70"/>
  <c r="H73" i="70"/>
  <c r="I73" i="70"/>
  <c r="J73" i="70"/>
  <c r="L73" i="70"/>
  <c r="N73" i="70"/>
  <c r="O73" i="70"/>
  <c r="P73" i="70"/>
  <c r="Q73" i="70"/>
  <c r="S73" i="70"/>
  <c r="T73" i="70"/>
  <c r="V73" i="70"/>
  <c r="C74" i="70"/>
  <c r="D74" i="70"/>
  <c r="E74" i="70"/>
  <c r="F74" i="70"/>
  <c r="H74" i="70"/>
  <c r="I74" i="70"/>
  <c r="J74" i="70"/>
  <c r="L74" i="70"/>
  <c r="N74" i="70"/>
  <c r="O74" i="70"/>
  <c r="P74" i="70"/>
  <c r="Q74" i="70"/>
  <c r="S74" i="70"/>
  <c r="T74" i="70"/>
  <c r="V74" i="70"/>
  <c r="F4" i="71"/>
  <c r="L4" i="71"/>
  <c r="F5" i="71"/>
  <c r="L5" i="71"/>
  <c r="F6" i="71"/>
  <c r="D14" i="71"/>
  <c r="C15" i="71"/>
  <c r="D15" i="71"/>
  <c r="E15" i="71"/>
  <c r="F15" i="71"/>
  <c r="C16" i="71"/>
  <c r="D16" i="71"/>
  <c r="E16" i="71"/>
  <c r="F16" i="71"/>
  <c r="C17" i="71"/>
  <c r="D17" i="71"/>
  <c r="E17" i="71"/>
  <c r="F17" i="71"/>
  <c r="C18" i="71"/>
  <c r="D18" i="71"/>
  <c r="E18" i="71"/>
  <c r="F18" i="71"/>
  <c r="C19" i="71"/>
  <c r="D19" i="71"/>
  <c r="E19" i="71"/>
  <c r="F19" i="71"/>
  <c r="H19" i="71"/>
  <c r="I19" i="71"/>
  <c r="J19" i="71"/>
  <c r="N19" i="71"/>
  <c r="O19" i="71"/>
  <c r="Q19" i="71"/>
  <c r="S19" i="71"/>
  <c r="T19" i="71"/>
  <c r="V19" i="71"/>
  <c r="C20" i="71"/>
  <c r="D20" i="71"/>
  <c r="E20" i="71"/>
  <c r="F20" i="71"/>
  <c r="H20" i="71"/>
  <c r="I20" i="71"/>
  <c r="J20" i="71"/>
  <c r="N20" i="71"/>
  <c r="O20" i="71"/>
  <c r="Q20" i="71"/>
  <c r="S20" i="71"/>
  <c r="T20" i="71"/>
  <c r="V20" i="71"/>
  <c r="C21" i="71"/>
  <c r="D21" i="71"/>
  <c r="E21" i="71"/>
  <c r="F21" i="71"/>
  <c r="H21" i="71"/>
  <c r="I21" i="71"/>
  <c r="J21" i="71"/>
  <c r="N21" i="71"/>
  <c r="O21" i="71"/>
  <c r="Q21" i="71"/>
  <c r="S21" i="71"/>
  <c r="T21" i="71"/>
  <c r="V21" i="71"/>
  <c r="C22" i="71"/>
  <c r="D22" i="71"/>
  <c r="E22" i="71"/>
  <c r="F22" i="71"/>
  <c r="H22" i="71"/>
  <c r="I22" i="71"/>
  <c r="J22" i="71"/>
  <c r="N22" i="71"/>
  <c r="O22" i="71"/>
  <c r="Q22" i="71"/>
  <c r="S22" i="71"/>
  <c r="T22" i="71"/>
  <c r="V22" i="71"/>
  <c r="C23" i="71"/>
  <c r="D23" i="71"/>
  <c r="E23" i="71"/>
  <c r="F23" i="71"/>
  <c r="H23" i="71"/>
  <c r="I23" i="71"/>
  <c r="J23" i="71"/>
  <c r="N23" i="71"/>
  <c r="O23" i="71"/>
  <c r="Q23" i="71"/>
  <c r="S23" i="71"/>
  <c r="T23" i="71"/>
  <c r="V23" i="71"/>
  <c r="C24" i="71"/>
  <c r="D24" i="71"/>
  <c r="E24" i="71"/>
  <c r="F24" i="71"/>
  <c r="H24" i="71"/>
  <c r="I24" i="71"/>
  <c r="J24" i="71"/>
  <c r="N24" i="71"/>
  <c r="O24" i="71"/>
  <c r="Q24" i="71"/>
  <c r="S24" i="71"/>
  <c r="T24" i="71"/>
  <c r="V24" i="71"/>
  <c r="C25" i="71"/>
  <c r="D25" i="71"/>
  <c r="E25" i="71"/>
  <c r="F25" i="71"/>
  <c r="H25" i="71"/>
  <c r="I25" i="71"/>
  <c r="J25" i="71"/>
  <c r="N25" i="71"/>
  <c r="O25" i="71"/>
  <c r="Q25" i="71"/>
  <c r="S25" i="71"/>
  <c r="T25" i="71"/>
  <c r="V25" i="71"/>
  <c r="C26" i="71"/>
  <c r="D26" i="71"/>
  <c r="E26" i="71"/>
  <c r="F26" i="71"/>
  <c r="H26" i="71"/>
  <c r="I26" i="71"/>
  <c r="J26" i="71"/>
  <c r="N26" i="71"/>
  <c r="O26" i="71"/>
  <c r="Q26" i="71"/>
  <c r="S26" i="71"/>
  <c r="T26" i="71"/>
  <c r="V26" i="71"/>
  <c r="C27" i="71"/>
  <c r="D27" i="71"/>
  <c r="E27" i="71"/>
  <c r="F27" i="71"/>
  <c r="H27" i="71"/>
  <c r="I27" i="71"/>
  <c r="J27" i="71"/>
  <c r="N27" i="71"/>
  <c r="O27" i="71"/>
  <c r="Q27" i="71"/>
  <c r="S27" i="71"/>
  <c r="T27" i="71"/>
  <c r="V27" i="71"/>
  <c r="C28" i="71"/>
  <c r="D28" i="71"/>
  <c r="E28" i="71"/>
  <c r="F28" i="71"/>
  <c r="H28" i="71"/>
  <c r="I28" i="71"/>
  <c r="J28" i="71"/>
  <c r="N28" i="71"/>
  <c r="O28" i="71"/>
  <c r="Q28" i="71"/>
  <c r="S28" i="71"/>
  <c r="T28" i="71"/>
  <c r="V28" i="71"/>
  <c r="C29" i="71"/>
  <c r="D29" i="71"/>
  <c r="E29" i="71"/>
  <c r="F29" i="71"/>
  <c r="H29" i="71"/>
  <c r="I29" i="71"/>
  <c r="J29" i="71"/>
  <c r="N29" i="71"/>
  <c r="O29" i="71"/>
  <c r="Q29" i="71"/>
  <c r="S29" i="71"/>
  <c r="T29" i="71"/>
  <c r="V29" i="71"/>
  <c r="C30" i="71"/>
  <c r="D30" i="71"/>
  <c r="E30" i="71"/>
  <c r="F30" i="71"/>
  <c r="H30" i="71"/>
  <c r="I30" i="71"/>
  <c r="J30" i="71"/>
  <c r="N30" i="71"/>
  <c r="O30" i="71"/>
  <c r="Q30" i="71"/>
  <c r="S30" i="71"/>
  <c r="T30" i="71"/>
  <c r="V30" i="71"/>
  <c r="C31" i="71"/>
  <c r="D31" i="71"/>
  <c r="E31" i="71"/>
  <c r="F31" i="71"/>
  <c r="H31" i="71"/>
  <c r="I31" i="71"/>
  <c r="J31" i="71"/>
  <c r="N31" i="71"/>
  <c r="O31" i="71"/>
  <c r="Q31" i="71"/>
  <c r="S31" i="71"/>
  <c r="T31" i="71"/>
  <c r="V31" i="71"/>
  <c r="C32" i="71"/>
  <c r="D32" i="71"/>
  <c r="E32" i="71"/>
  <c r="F32" i="71"/>
  <c r="H32" i="71"/>
  <c r="I32" i="71"/>
  <c r="J32" i="71"/>
  <c r="N32" i="71"/>
  <c r="O32" i="71"/>
  <c r="Q32" i="71"/>
  <c r="S32" i="71"/>
  <c r="T32" i="71"/>
  <c r="V32" i="71"/>
  <c r="C33" i="71"/>
  <c r="D33" i="71"/>
  <c r="E33" i="71"/>
  <c r="F33" i="71"/>
  <c r="H33" i="71"/>
  <c r="I33" i="71"/>
  <c r="J33" i="71"/>
  <c r="N33" i="71"/>
  <c r="O33" i="71"/>
  <c r="Q33" i="71"/>
  <c r="S33" i="71"/>
  <c r="T33" i="71"/>
  <c r="V33" i="71"/>
  <c r="C34" i="71"/>
  <c r="D34" i="71"/>
  <c r="E34" i="71"/>
  <c r="F34" i="71"/>
  <c r="H34" i="71"/>
  <c r="I34" i="71"/>
  <c r="J34" i="71"/>
  <c r="N34" i="71"/>
  <c r="O34" i="71"/>
  <c r="Q34" i="71"/>
  <c r="S34" i="71"/>
  <c r="T34" i="71"/>
  <c r="V34" i="71"/>
  <c r="C35" i="71"/>
  <c r="D35" i="71"/>
  <c r="E35" i="71"/>
  <c r="F35" i="71"/>
  <c r="H35" i="71"/>
  <c r="I35" i="71"/>
  <c r="J35" i="71"/>
  <c r="N35" i="71"/>
  <c r="O35" i="71"/>
  <c r="Q35" i="71"/>
  <c r="S35" i="71"/>
  <c r="T35" i="71"/>
  <c r="V35" i="71"/>
  <c r="C36" i="71"/>
  <c r="D36" i="71"/>
  <c r="E36" i="71"/>
  <c r="F36" i="71"/>
  <c r="H36" i="71"/>
  <c r="I36" i="71"/>
  <c r="J36" i="71"/>
  <c r="N36" i="71"/>
  <c r="O36" i="71"/>
  <c r="Q36" i="71"/>
  <c r="S36" i="71"/>
  <c r="T36" i="71"/>
  <c r="V36" i="71"/>
  <c r="C37" i="71"/>
  <c r="D37" i="71"/>
  <c r="E37" i="71"/>
  <c r="F37" i="71"/>
  <c r="H37" i="71"/>
  <c r="I37" i="71"/>
  <c r="J37" i="71"/>
  <c r="N37" i="71"/>
  <c r="O37" i="71"/>
  <c r="Q37" i="71"/>
  <c r="S37" i="71"/>
  <c r="T37" i="71"/>
  <c r="V37" i="71"/>
  <c r="C38" i="71"/>
  <c r="D38" i="71"/>
  <c r="E38" i="71"/>
  <c r="F38" i="71"/>
  <c r="H38" i="71"/>
  <c r="I38" i="71"/>
  <c r="J38" i="71"/>
  <c r="N38" i="71"/>
  <c r="O38" i="71"/>
  <c r="Q38" i="71"/>
  <c r="S38" i="71"/>
  <c r="T38" i="71"/>
  <c r="V38" i="71"/>
  <c r="C39" i="71"/>
  <c r="D39" i="71"/>
  <c r="E39" i="71"/>
  <c r="F39" i="71"/>
  <c r="H39" i="71"/>
  <c r="I39" i="71"/>
  <c r="J39" i="71"/>
  <c r="N39" i="71"/>
  <c r="O39" i="71"/>
  <c r="Q39" i="71"/>
  <c r="S39" i="71"/>
  <c r="T39" i="71"/>
  <c r="V39" i="71"/>
  <c r="C40" i="71"/>
  <c r="D40" i="71"/>
  <c r="E40" i="71"/>
  <c r="F40" i="71"/>
  <c r="H40" i="71"/>
  <c r="I40" i="71"/>
  <c r="J40" i="71"/>
  <c r="N40" i="71"/>
  <c r="O40" i="71"/>
  <c r="Q40" i="71"/>
  <c r="S40" i="71"/>
  <c r="T40" i="71"/>
  <c r="V40" i="71"/>
  <c r="C41" i="71"/>
  <c r="D41" i="71"/>
  <c r="E41" i="71"/>
  <c r="F41" i="71"/>
  <c r="H41" i="71"/>
  <c r="I41" i="71"/>
  <c r="J41" i="71"/>
  <c r="N41" i="71"/>
  <c r="O41" i="71"/>
  <c r="Q41" i="71"/>
  <c r="S41" i="71"/>
  <c r="T41" i="71"/>
  <c r="V41" i="71"/>
  <c r="C42" i="71"/>
  <c r="D42" i="71"/>
  <c r="E42" i="71"/>
  <c r="F42" i="71"/>
  <c r="H42" i="71"/>
  <c r="I42" i="71"/>
  <c r="J42" i="71"/>
  <c r="N42" i="71"/>
  <c r="O42" i="71"/>
  <c r="Q42" i="71"/>
  <c r="S42" i="71"/>
  <c r="T42" i="71"/>
  <c r="V42" i="71"/>
  <c r="C43" i="71"/>
  <c r="D43" i="71"/>
  <c r="E43" i="71"/>
  <c r="F43" i="71"/>
  <c r="H43" i="71"/>
  <c r="I43" i="71"/>
  <c r="J43" i="71"/>
  <c r="N43" i="71"/>
  <c r="O43" i="71"/>
  <c r="Q43" i="71"/>
  <c r="S43" i="71"/>
  <c r="T43" i="71"/>
  <c r="V43" i="71"/>
  <c r="C44" i="71"/>
  <c r="D44" i="71"/>
  <c r="E44" i="71"/>
  <c r="F44" i="71"/>
  <c r="H44" i="71"/>
  <c r="I44" i="71"/>
  <c r="J44" i="71"/>
  <c r="N44" i="71"/>
  <c r="O44" i="71"/>
  <c r="Q44" i="71"/>
  <c r="S44" i="71"/>
  <c r="T44" i="71"/>
  <c r="V44" i="71"/>
  <c r="C45" i="71"/>
  <c r="D45" i="71"/>
  <c r="E45" i="71"/>
  <c r="F45" i="71"/>
  <c r="H45" i="71"/>
  <c r="I45" i="71"/>
  <c r="J45" i="71"/>
  <c r="N45" i="71"/>
  <c r="O45" i="71"/>
  <c r="Q45" i="71"/>
  <c r="S45" i="71"/>
  <c r="T45" i="71"/>
  <c r="V45" i="71"/>
  <c r="C46" i="71"/>
  <c r="D46" i="71"/>
  <c r="E46" i="71"/>
  <c r="F46" i="71"/>
  <c r="H46" i="71"/>
  <c r="I46" i="71"/>
  <c r="J46" i="71"/>
  <c r="N46" i="71"/>
  <c r="O46" i="71"/>
  <c r="Q46" i="71"/>
  <c r="S46" i="71"/>
  <c r="T46" i="71"/>
  <c r="V46" i="71"/>
  <c r="C47" i="71"/>
  <c r="D47" i="71"/>
  <c r="E47" i="71"/>
  <c r="F47" i="71"/>
  <c r="H47" i="71"/>
  <c r="I47" i="71"/>
  <c r="J47" i="71"/>
  <c r="N47" i="71"/>
  <c r="O47" i="71"/>
  <c r="Q47" i="71"/>
  <c r="S47" i="71"/>
  <c r="T47" i="71"/>
  <c r="V47" i="71"/>
  <c r="C48" i="71"/>
  <c r="D48" i="71"/>
  <c r="E48" i="71"/>
  <c r="F48" i="71"/>
  <c r="H48" i="71"/>
  <c r="I48" i="71"/>
  <c r="J48" i="71"/>
  <c r="N48" i="71"/>
  <c r="O48" i="71"/>
  <c r="Q48" i="71"/>
  <c r="S48" i="71"/>
  <c r="T48" i="71"/>
  <c r="V48" i="71"/>
  <c r="C49" i="71"/>
  <c r="D49" i="71"/>
  <c r="E49" i="71"/>
  <c r="F49" i="71"/>
  <c r="H49" i="71"/>
  <c r="I49" i="71"/>
  <c r="J49" i="71"/>
  <c r="N49" i="71"/>
  <c r="O49" i="71"/>
  <c r="Q49" i="71"/>
  <c r="S49" i="71"/>
  <c r="T49" i="71"/>
  <c r="V49" i="71"/>
  <c r="C50" i="71"/>
  <c r="D50" i="71"/>
  <c r="E50" i="71"/>
  <c r="F50" i="71"/>
  <c r="H50" i="71"/>
  <c r="I50" i="71"/>
  <c r="J50" i="71"/>
  <c r="N50" i="71"/>
  <c r="O50" i="71"/>
  <c r="Q50" i="71"/>
  <c r="S50" i="71"/>
  <c r="T50" i="71"/>
  <c r="V50" i="71"/>
  <c r="C51" i="71"/>
  <c r="D51" i="71"/>
  <c r="E51" i="71"/>
  <c r="F51" i="71"/>
  <c r="H51" i="71"/>
  <c r="I51" i="71"/>
  <c r="J51" i="71"/>
  <c r="N51" i="71"/>
  <c r="O51" i="71"/>
  <c r="Q51" i="71"/>
  <c r="S51" i="71"/>
  <c r="T51" i="71"/>
  <c r="V51" i="71"/>
  <c r="C52" i="71"/>
  <c r="D52" i="71"/>
  <c r="E52" i="71"/>
  <c r="F52" i="71"/>
  <c r="H52" i="71"/>
  <c r="I52" i="71"/>
  <c r="J52" i="71"/>
  <c r="N52" i="71"/>
  <c r="O52" i="71"/>
  <c r="Q52" i="71"/>
  <c r="S52" i="71"/>
  <c r="T52" i="71"/>
  <c r="V52" i="71"/>
  <c r="C53" i="71"/>
  <c r="D53" i="71"/>
  <c r="E53" i="71"/>
  <c r="F53" i="71"/>
  <c r="H53" i="71"/>
  <c r="I53" i="71"/>
  <c r="J53" i="71"/>
  <c r="N53" i="71"/>
  <c r="O53" i="71"/>
  <c r="Q53" i="71"/>
  <c r="S53" i="71"/>
  <c r="T53" i="71"/>
  <c r="V53" i="71"/>
  <c r="C54" i="71"/>
  <c r="D54" i="71"/>
  <c r="E54" i="71"/>
  <c r="F54" i="71"/>
  <c r="H54" i="71"/>
  <c r="I54" i="71"/>
  <c r="J54" i="71"/>
  <c r="N54" i="71"/>
  <c r="O54" i="71"/>
  <c r="Q54" i="71"/>
  <c r="S54" i="71"/>
  <c r="T54" i="71"/>
  <c r="V54" i="71"/>
  <c r="C55" i="71"/>
  <c r="D55" i="71"/>
  <c r="E55" i="71"/>
  <c r="F55" i="71"/>
  <c r="H55" i="71"/>
  <c r="I55" i="71"/>
  <c r="J55" i="71"/>
  <c r="N55" i="71"/>
  <c r="O55" i="71"/>
  <c r="Q55" i="71"/>
  <c r="S55" i="71"/>
  <c r="T55" i="71"/>
  <c r="V55" i="71"/>
  <c r="C56" i="71"/>
  <c r="D56" i="71"/>
  <c r="E56" i="71"/>
  <c r="F56" i="71"/>
  <c r="H56" i="71"/>
  <c r="I56" i="71"/>
  <c r="J56" i="71"/>
  <c r="N56" i="71"/>
  <c r="O56" i="71"/>
  <c r="Q56" i="71"/>
  <c r="S56" i="71"/>
  <c r="T56" i="71"/>
  <c r="V56" i="71"/>
  <c r="C57" i="71"/>
  <c r="D57" i="71"/>
  <c r="E57" i="71"/>
  <c r="F57" i="71"/>
  <c r="H57" i="71"/>
  <c r="I57" i="71"/>
  <c r="J57" i="71"/>
  <c r="N57" i="71"/>
  <c r="O57" i="71"/>
  <c r="Q57" i="71"/>
  <c r="S57" i="71"/>
  <c r="T57" i="71"/>
  <c r="V57" i="71"/>
  <c r="C58" i="71"/>
  <c r="D58" i="71"/>
  <c r="E58" i="71"/>
  <c r="F58" i="71"/>
  <c r="H58" i="71"/>
  <c r="I58" i="71"/>
  <c r="J58" i="71"/>
  <c r="N58" i="71"/>
  <c r="O58" i="71"/>
  <c r="Q58" i="71"/>
  <c r="S58" i="71"/>
  <c r="T58" i="71"/>
  <c r="V58" i="71"/>
  <c r="C59" i="71"/>
  <c r="D59" i="71"/>
  <c r="E59" i="71"/>
  <c r="F59" i="71"/>
  <c r="H59" i="71"/>
  <c r="I59" i="71"/>
  <c r="J59" i="71"/>
  <c r="N59" i="71"/>
  <c r="O59" i="71"/>
  <c r="Q59" i="71"/>
  <c r="S59" i="71"/>
  <c r="T59" i="71"/>
  <c r="V59" i="71"/>
  <c r="C60" i="71"/>
  <c r="D60" i="71"/>
  <c r="E60" i="71"/>
  <c r="F60" i="71"/>
  <c r="H60" i="71"/>
  <c r="I60" i="71"/>
  <c r="J60" i="71"/>
  <c r="N60" i="71"/>
  <c r="O60" i="71"/>
  <c r="Q60" i="71"/>
  <c r="S60" i="71"/>
  <c r="T60" i="71"/>
  <c r="V60" i="71"/>
  <c r="C61" i="71"/>
  <c r="D61" i="71"/>
  <c r="E61" i="71"/>
  <c r="F61" i="71"/>
  <c r="H61" i="71"/>
  <c r="I61" i="71"/>
  <c r="J61" i="71"/>
  <c r="N61" i="71"/>
  <c r="O61" i="71"/>
  <c r="Q61" i="71"/>
  <c r="S61" i="71"/>
  <c r="T61" i="71"/>
  <c r="V61" i="71"/>
  <c r="C62" i="71"/>
  <c r="D62" i="71"/>
  <c r="E62" i="71"/>
  <c r="F62" i="71"/>
  <c r="H62" i="71"/>
  <c r="I62" i="71"/>
  <c r="J62" i="71"/>
  <c r="N62" i="71"/>
  <c r="O62" i="71"/>
  <c r="Q62" i="71"/>
  <c r="S62" i="71"/>
  <c r="T62" i="71"/>
  <c r="V62" i="71"/>
  <c r="C63" i="71"/>
  <c r="D63" i="71"/>
  <c r="E63" i="71"/>
  <c r="F63" i="71"/>
  <c r="H63" i="71"/>
  <c r="I63" i="71"/>
  <c r="J63" i="71"/>
  <c r="N63" i="71"/>
  <c r="O63" i="71"/>
  <c r="Q63" i="71"/>
  <c r="S63" i="71"/>
  <c r="T63" i="71"/>
  <c r="V63" i="71"/>
  <c r="C64" i="71"/>
  <c r="D64" i="71"/>
  <c r="E64" i="71"/>
  <c r="F64" i="71"/>
  <c r="H64" i="71"/>
  <c r="I64" i="71"/>
  <c r="J64" i="71"/>
  <c r="N64" i="71"/>
  <c r="O64" i="71"/>
  <c r="Q64" i="71"/>
  <c r="S64" i="71"/>
  <c r="T64" i="71"/>
  <c r="V64" i="71"/>
  <c r="C65" i="71"/>
  <c r="D65" i="71"/>
  <c r="E65" i="71"/>
  <c r="F65" i="71"/>
  <c r="H65" i="71"/>
  <c r="I65" i="71"/>
  <c r="J65" i="71"/>
  <c r="N65" i="71"/>
  <c r="O65" i="71"/>
  <c r="Q65" i="71"/>
  <c r="S65" i="71"/>
  <c r="T65" i="71"/>
  <c r="V65" i="71"/>
  <c r="C66" i="71"/>
  <c r="D66" i="71"/>
  <c r="E66" i="71"/>
  <c r="F66" i="71"/>
  <c r="H66" i="71"/>
  <c r="I66" i="71"/>
  <c r="J66" i="71"/>
  <c r="N66" i="71"/>
  <c r="O66" i="71"/>
  <c r="Q66" i="71"/>
  <c r="S66" i="71"/>
  <c r="T66" i="71"/>
  <c r="V66" i="71"/>
  <c r="C67" i="71"/>
  <c r="D67" i="71"/>
  <c r="E67" i="71"/>
  <c r="F67" i="71"/>
  <c r="H67" i="71"/>
  <c r="I67" i="71"/>
  <c r="J67" i="71"/>
  <c r="N67" i="71"/>
  <c r="O67" i="71"/>
  <c r="Q67" i="71"/>
  <c r="S67" i="71"/>
  <c r="T67" i="71"/>
  <c r="V67" i="71"/>
  <c r="C68" i="71"/>
  <c r="D68" i="71"/>
  <c r="E68" i="71"/>
  <c r="F68" i="71"/>
  <c r="H68" i="71"/>
  <c r="I68" i="71"/>
  <c r="J68" i="71"/>
  <c r="N68" i="71"/>
  <c r="O68" i="71"/>
  <c r="Q68" i="71"/>
  <c r="S68" i="71"/>
  <c r="T68" i="71"/>
  <c r="V68" i="71"/>
  <c r="C69" i="71"/>
  <c r="D69" i="71"/>
  <c r="E69" i="71"/>
  <c r="F69" i="71"/>
  <c r="H69" i="71"/>
  <c r="I69" i="71"/>
  <c r="J69" i="71"/>
  <c r="N69" i="71"/>
  <c r="O69" i="71"/>
  <c r="Q69" i="71"/>
  <c r="S69" i="71"/>
  <c r="T69" i="71"/>
  <c r="V69" i="71"/>
  <c r="C70" i="71"/>
  <c r="D70" i="71"/>
  <c r="E70" i="71"/>
  <c r="F70" i="71"/>
  <c r="H70" i="71"/>
  <c r="I70" i="71"/>
  <c r="J70" i="71"/>
  <c r="N70" i="71"/>
  <c r="O70" i="71"/>
  <c r="Q70" i="71"/>
  <c r="S70" i="71"/>
  <c r="T70" i="71"/>
  <c r="V70" i="71"/>
  <c r="C71" i="71"/>
  <c r="D71" i="71"/>
  <c r="E71" i="71"/>
  <c r="F71" i="71"/>
  <c r="H71" i="71"/>
  <c r="I71" i="71"/>
  <c r="J71" i="71"/>
  <c r="N71" i="71"/>
  <c r="O71" i="71"/>
  <c r="Q71" i="71"/>
  <c r="S71" i="71"/>
  <c r="T71" i="71"/>
  <c r="V71" i="71"/>
  <c r="C72" i="71"/>
  <c r="D72" i="71"/>
  <c r="E72" i="71"/>
  <c r="F72" i="71"/>
  <c r="H72" i="71"/>
  <c r="I72" i="71"/>
  <c r="J72" i="71"/>
  <c r="N72" i="71"/>
  <c r="O72" i="71"/>
  <c r="Q72" i="71"/>
  <c r="S72" i="71"/>
  <c r="T72" i="71"/>
  <c r="V72" i="71"/>
  <c r="C73" i="71"/>
  <c r="D73" i="71"/>
  <c r="E73" i="71"/>
  <c r="F73" i="71"/>
  <c r="H73" i="71"/>
  <c r="I73" i="71"/>
  <c r="J73" i="71"/>
  <c r="N73" i="71"/>
  <c r="O73" i="71"/>
  <c r="Q73" i="71"/>
  <c r="S73" i="71"/>
  <c r="T73" i="71"/>
  <c r="V73" i="71"/>
  <c r="C74" i="71"/>
  <c r="D74" i="71"/>
  <c r="E74" i="71"/>
  <c r="F74" i="71"/>
  <c r="H74" i="71"/>
  <c r="I74" i="71"/>
  <c r="J74" i="71"/>
  <c r="N74" i="71"/>
  <c r="O74" i="71"/>
  <c r="Q74" i="71"/>
  <c r="S74" i="71"/>
  <c r="T74" i="71"/>
  <c r="V74" i="71"/>
  <c r="F4" i="72"/>
  <c r="L4" i="72"/>
  <c r="Q4" i="72"/>
  <c r="F5" i="72"/>
  <c r="L5" i="72"/>
  <c r="Q5" i="72"/>
  <c r="F6" i="72"/>
  <c r="Q6" i="72"/>
  <c r="D14" i="72"/>
  <c r="C15" i="72"/>
  <c r="D15" i="72"/>
  <c r="E15" i="72"/>
  <c r="F15" i="72"/>
  <c r="C16" i="72"/>
  <c r="D16" i="72"/>
  <c r="E16" i="72"/>
  <c r="F16" i="72"/>
  <c r="C17" i="72"/>
  <c r="D17" i="72"/>
  <c r="E17" i="72"/>
  <c r="F17" i="72"/>
  <c r="C18" i="72"/>
  <c r="D18" i="72"/>
  <c r="E18" i="72"/>
  <c r="F18" i="72"/>
  <c r="C19" i="72"/>
  <c r="D19" i="72"/>
  <c r="E19" i="72"/>
  <c r="F19" i="72"/>
  <c r="H19" i="72"/>
  <c r="I19" i="72"/>
  <c r="J19" i="72"/>
  <c r="N19" i="72"/>
  <c r="O19" i="72"/>
  <c r="S19" i="72"/>
  <c r="T19" i="72"/>
  <c r="V19" i="72"/>
  <c r="C20" i="72"/>
  <c r="D20" i="72"/>
  <c r="E20" i="72"/>
  <c r="F20" i="72"/>
  <c r="H20" i="72"/>
  <c r="I20" i="72"/>
  <c r="J20" i="72"/>
  <c r="N20" i="72"/>
  <c r="O20" i="72"/>
  <c r="S20" i="72"/>
  <c r="T20" i="72"/>
  <c r="V20" i="72"/>
  <c r="C21" i="72"/>
  <c r="D21" i="72"/>
  <c r="E21" i="72"/>
  <c r="F21" i="72"/>
  <c r="H21" i="72"/>
  <c r="I21" i="72"/>
  <c r="J21" i="72"/>
  <c r="N21" i="72"/>
  <c r="O21" i="72"/>
  <c r="S21" i="72"/>
  <c r="T21" i="72"/>
  <c r="V21" i="72"/>
  <c r="C22" i="72"/>
  <c r="D22" i="72"/>
  <c r="E22" i="72"/>
  <c r="F22" i="72"/>
  <c r="H22" i="72"/>
  <c r="I22" i="72"/>
  <c r="J22" i="72"/>
  <c r="N22" i="72"/>
  <c r="O22" i="72"/>
  <c r="S22" i="72"/>
  <c r="T22" i="72"/>
  <c r="V22" i="72"/>
  <c r="C23" i="72"/>
  <c r="D23" i="72"/>
  <c r="E23" i="72"/>
  <c r="F23" i="72"/>
  <c r="H23" i="72"/>
  <c r="I23" i="72"/>
  <c r="J23" i="72"/>
  <c r="N23" i="72"/>
  <c r="O23" i="72"/>
  <c r="S23" i="72"/>
  <c r="T23" i="72"/>
  <c r="V23" i="72"/>
  <c r="C24" i="72"/>
  <c r="D24" i="72"/>
  <c r="E24" i="72"/>
  <c r="F24" i="72"/>
  <c r="H24" i="72"/>
  <c r="I24" i="72"/>
  <c r="J24" i="72"/>
  <c r="N24" i="72"/>
  <c r="O24" i="72"/>
  <c r="S24" i="72"/>
  <c r="T24" i="72"/>
  <c r="V24" i="72"/>
  <c r="C25" i="72"/>
  <c r="D25" i="72"/>
  <c r="E25" i="72"/>
  <c r="F25" i="72"/>
  <c r="H25" i="72"/>
  <c r="I25" i="72"/>
  <c r="J25" i="72"/>
  <c r="N25" i="72"/>
  <c r="O25" i="72"/>
  <c r="S25" i="72"/>
  <c r="T25" i="72"/>
  <c r="V25" i="72"/>
  <c r="C26" i="72"/>
  <c r="D26" i="72"/>
  <c r="E26" i="72"/>
  <c r="F26" i="72"/>
  <c r="H26" i="72"/>
  <c r="I26" i="72"/>
  <c r="J26" i="72"/>
  <c r="N26" i="72"/>
  <c r="O26" i="72"/>
  <c r="S26" i="72"/>
  <c r="T26" i="72"/>
  <c r="V26" i="72"/>
  <c r="C27" i="72"/>
  <c r="D27" i="72"/>
  <c r="E27" i="72"/>
  <c r="F27" i="72"/>
  <c r="H27" i="72"/>
  <c r="I27" i="72"/>
  <c r="J27" i="72"/>
  <c r="N27" i="72"/>
  <c r="O27" i="72"/>
  <c r="S27" i="72"/>
  <c r="T27" i="72"/>
  <c r="V27" i="72"/>
  <c r="C28" i="72"/>
  <c r="D28" i="72"/>
  <c r="E28" i="72"/>
  <c r="F28" i="72"/>
  <c r="H28" i="72"/>
  <c r="I28" i="72"/>
  <c r="J28" i="72"/>
  <c r="N28" i="72"/>
  <c r="O28" i="72"/>
  <c r="S28" i="72"/>
  <c r="T28" i="72"/>
  <c r="V28" i="72"/>
  <c r="C29" i="72"/>
  <c r="D29" i="72"/>
  <c r="E29" i="72"/>
  <c r="F29" i="72"/>
  <c r="H29" i="72"/>
  <c r="I29" i="72"/>
  <c r="J29" i="72"/>
  <c r="N29" i="72"/>
  <c r="O29" i="72"/>
  <c r="S29" i="72"/>
  <c r="T29" i="72"/>
  <c r="V29" i="72"/>
  <c r="C30" i="72"/>
  <c r="D30" i="72"/>
  <c r="E30" i="72"/>
  <c r="F30" i="72"/>
  <c r="H30" i="72"/>
  <c r="I30" i="72"/>
  <c r="J30" i="72"/>
  <c r="N30" i="72"/>
  <c r="O30" i="72"/>
  <c r="S30" i="72"/>
  <c r="T30" i="72"/>
  <c r="V30" i="72"/>
  <c r="C31" i="72"/>
  <c r="D31" i="72"/>
  <c r="E31" i="72"/>
  <c r="F31" i="72"/>
  <c r="H31" i="72"/>
  <c r="I31" i="72"/>
  <c r="J31" i="72"/>
  <c r="N31" i="72"/>
  <c r="O31" i="72"/>
  <c r="S31" i="72"/>
  <c r="T31" i="72"/>
  <c r="V31" i="72"/>
  <c r="C32" i="72"/>
  <c r="D32" i="72"/>
  <c r="E32" i="72"/>
  <c r="F32" i="72"/>
  <c r="H32" i="72"/>
  <c r="I32" i="72"/>
  <c r="J32" i="72"/>
  <c r="N32" i="72"/>
  <c r="O32" i="72"/>
  <c r="S32" i="72"/>
  <c r="T32" i="72"/>
  <c r="V32" i="72"/>
  <c r="C33" i="72"/>
  <c r="D33" i="72"/>
  <c r="E33" i="72"/>
  <c r="F33" i="72"/>
  <c r="H33" i="72"/>
  <c r="I33" i="72"/>
  <c r="J33" i="72"/>
  <c r="N33" i="72"/>
  <c r="O33" i="72"/>
  <c r="S33" i="72"/>
  <c r="T33" i="72"/>
  <c r="V33" i="72"/>
  <c r="C34" i="72"/>
  <c r="D34" i="72"/>
  <c r="E34" i="72"/>
  <c r="F34" i="72"/>
  <c r="H34" i="72"/>
  <c r="I34" i="72"/>
  <c r="J34" i="72"/>
  <c r="N34" i="72"/>
  <c r="O34" i="72"/>
  <c r="S34" i="72"/>
  <c r="T34" i="72"/>
  <c r="V34" i="72"/>
  <c r="C35" i="72"/>
  <c r="D35" i="72"/>
  <c r="E35" i="72"/>
  <c r="F35" i="72"/>
  <c r="H35" i="72"/>
  <c r="I35" i="72"/>
  <c r="J35" i="72"/>
  <c r="N35" i="72"/>
  <c r="O35" i="72"/>
  <c r="S35" i="72"/>
  <c r="T35" i="72"/>
  <c r="V35" i="72"/>
  <c r="C36" i="72"/>
  <c r="D36" i="72"/>
  <c r="E36" i="72"/>
  <c r="F36" i="72"/>
  <c r="H36" i="72"/>
  <c r="I36" i="72"/>
  <c r="J36" i="72"/>
  <c r="N36" i="72"/>
  <c r="O36" i="72"/>
  <c r="S36" i="72"/>
  <c r="T36" i="72"/>
  <c r="V36" i="72"/>
  <c r="C37" i="72"/>
  <c r="D37" i="72"/>
  <c r="E37" i="72"/>
  <c r="F37" i="72"/>
  <c r="H37" i="72"/>
  <c r="I37" i="72"/>
  <c r="J37" i="72"/>
  <c r="N37" i="72"/>
  <c r="O37" i="72"/>
  <c r="S37" i="72"/>
  <c r="T37" i="72"/>
  <c r="V37" i="72"/>
  <c r="C38" i="72"/>
  <c r="D38" i="72"/>
  <c r="E38" i="72"/>
  <c r="F38" i="72"/>
  <c r="H38" i="72"/>
  <c r="I38" i="72"/>
  <c r="J38" i="72"/>
  <c r="N38" i="72"/>
  <c r="O38" i="72"/>
  <c r="S38" i="72"/>
  <c r="T38" i="72"/>
  <c r="V38" i="72"/>
  <c r="C39" i="72"/>
  <c r="D39" i="72"/>
  <c r="E39" i="72"/>
  <c r="F39" i="72"/>
  <c r="H39" i="72"/>
  <c r="I39" i="72"/>
  <c r="J39" i="72"/>
  <c r="N39" i="72"/>
  <c r="O39" i="72"/>
  <c r="S39" i="72"/>
  <c r="T39" i="72"/>
  <c r="V39" i="72"/>
  <c r="C40" i="72"/>
  <c r="D40" i="72"/>
  <c r="E40" i="72"/>
  <c r="F40" i="72"/>
  <c r="H40" i="72"/>
  <c r="I40" i="72"/>
  <c r="J40" i="72"/>
  <c r="N40" i="72"/>
  <c r="O40" i="72"/>
  <c r="S40" i="72"/>
  <c r="T40" i="72"/>
  <c r="V40" i="72"/>
  <c r="C41" i="72"/>
  <c r="D41" i="72"/>
  <c r="E41" i="72"/>
  <c r="F41" i="72"/>
  <c r="H41" i="72"/>
  <c r="I41" i="72"/>
  <c r="J41" i="72"/>
  <c r="N41" i="72"/>
  <c r="O41" i="72"/>
  <c r="S41" i="72"/>
  <c r="T41" i="72"/>
  <c r="V41" i="72"/>
  <c r="C42" i="72"/>
  <c r="D42" i="72"/>
  <c r="E42" i="72"/>
  <c r="F42" i="72"/>
  <c r="H42" i="72"/>
  <c r="I42" i="72"/>
  <c r="J42" i="72"/>
  <c r="N42" i="72"/>
  <c r="O42" i="72"/>
  <c r="S42" i="72"/>
  <c r="T42" i="72"/>
  <c r="V42" i="72"/>
  <c r="C43" i="72"/>
  <c r="D43" i="72"/>
  <c r="E43" i="72"/>
  <c r="F43" i="72"/>
  <c r="H43" i="72"/>
  <c r="I43" i="72"/>
  <c r="J43" i="72"/>
  <c r="N43" i="72"/>
  <c r="O43" i="72"/>
  <c r="S43" i="72"/>
  <c r="T43" i="72"/>
  <c r="V43" i="72"/>
  <c r="C44" i="72"/>
  <c r="D44" i="72"/>
  <c r="E44" i="72"/>
  <c r="F44" i="72"/>
  <c r="H44" i="72"/>
  <c r="I44" i="72"/>
  <c r="J44" i="72"/>
  <c r="N44" i="72"/>
  <c r="O44" i="72"/>
  <c r="S44" i="72"/>
  <c r="T44" i="72"/>
  <c r="V44" i="72"/>
  <c r="C45" i="72"/>
  <c r="D45" i="72"/>
  <c r="E45" i="72"/>
  <c r="F45" i="72"/>
  <c r="H45" i="72"/>
  <c r="I45" i="72"/>
  <c r="J45" i="72"/>
  <c r="N45" i="72"/>
  <c r="O45" i="72"/>
  <c r="S45" i="72"/>
  <c r="T45" i="72"/>
  <c r="V45" i="72"/>
  <c r="C46" i="72"/>
  <c r="D46" i="72"/>
  <c r="E46" i="72"/>
  <c r="F46" i="72"/>
  <c r="H46" i="72"/>
  <c r="I46" i="72"/>
  <c r="J46" i="72"/>
  <c r="N46" i="72"/>
  <c r="O46" i="72"/>
  <c r="S46" i="72"/>
  <c r="T46" i="72"/>
  <c r="V46" i="72"/>
  <c r="C47" i="72"/>
  <c r="D47" i="72"/>
  <c r="E47" i="72"/>
  <c r="F47" i="72"/>
  <c r="H47" i="72"/>
  <c r="I47" i="72"/>
  <c r="J47" i="72"/>
  <c r="N47" i="72"/>
  <c r="O47" i="72"/>
  <c r="S47" i="72"/>
  <c r="T47" i="72"/>
  <c r="V47" i="72"/>
  <c r="C48" i="72"/>
  <c r="D48" i="72"/>
  <c r="E48" i="72"/>
  <c r="F48" i="72"/>
  <c r="H48" i="72"/>
  <c r="I48" i="72"/>
  <c r="J48" i="72"/>
  <c r="N48" i="72"/>
  <c r="O48" i="72"/>
  <c r="S48" i="72"/>
  <c r="T48" i="72"/>
  <c r="V48" i="72"/>
  <c r="C49" i="72"/>
  <c r="D49" i="72"/>
  <c r="E49" i="72"/>
  <c r="F49" i="72"/>
  <c r="H49" i="72"/>
  <c r="I49" i="72"/>
  <c r="J49" i="72"/>
  <c r="N49" i="72"/>
  <c r="O49" i="72"/>
  <c r="S49" i="72"/>
  <c r="T49" i="72"/>
  <c r="V49" i="72"/>
  <c r="C50" i="72"/>
  <c r="D50" i="72"/>
  <c r="E50" i="72"/>
  <c r="F50" i="72"/>
  <c r="H50" i="72"/>
  <c r="I50" i="72"/>
  <c r="J50" i="72"/>
  <c r="N50" i="72"/>
  <c r="O50" i="72"/>
  <c r="S50" i="72"/>
  <c r="T50" i="72"/>
  <c r="V50" i="72"/>
  <c r="C51" i="72"/>
  <c r="D51" i="72"/>
  <c r="E51" i="72"/>
  <c r="F51" i="72"/>
  <c r="H51" i="72"/>
  <c r="I51" i="72"/>
  <c r="J51" i="72"/>
  <c r="N51" i="72"/>
  <c r="O51" i="72"/>
  <c r="S51" i="72"/>
  <c r="T51" i="72"/>
  <c r="V51" i="72"/>
  <c r="C52" i="72"/>
  <c r="D52" i="72"/>
  <c r="E52" i="72"/>
  <c r="F52" i="72"/>
  <c r="H52" i="72"/>
  <c r="I52" i="72"/>
  <c r="J52" i="72"/>
  <c r="N52" i="72"/>
  <c r="O52" i="72"/>
  <c r="S52" i="72"/>
  <c r="T52" i="72"/>
  <c r="V52" i="72"/>
  <c r="C53" i="72"/>
  <c r="D53" i="72"/>
  <c r="E53" i="72"/>
  <c r="F53" i="72"/>
  <c r="H53" i="72"/>
  <c r="I53" i="72"/>
  <c r="J53" i="72"/>
  <c r="N53" i="72"/>
  <c r="O53" i="72"/>
  <c r="S53" i="72"/>
  <c r="T53" i="72"/>
  <c r="V53" i="72"/>
  <c r="C54" i="72"/>
  <c r="D54" i="72"/>
  <c r="E54" i="72"/>
  <c r="F54" i="72"/>
  <c r="H54" i="72"/>
  <c r="I54" i="72"/>
  <c r="J54" i="72"/>
  <c r="N54" i="72"/>
  <c r="O54" i="72"/>
  <c r="S54" i="72"/>
  <c r="T54" i="72"/>
  <c r="V54" i="72"/>
  <c r="C55" i="72"/>
  <c r="D55" i="72"/>
  <c r="E55" i="72"/>
  <c r="F55" i="72"/>
  <c r="H55" i="72"/>
  <c r="I55" i="72"/>
  <c r="J55" i="72"/>
  <c r="N55" i="72"/>
  <c r="O55" i="72"/>
  <c r="S55" i="72"/>
  <c r="T55" i="72"/>
  <c r="V55" i="72"/>
  <c r="C56" i="72"/>
  <c r="D56" i="72"/>
  <c r="E56" i="72"/>
  <c r="F56" i="72"/>
  <c r="H56" i="72"/>
  <c r="I56" i="72"/>
  <c r="J56" i="72"/>
  <c r="N56" i="72"/>
  <c r="O56" i="72"/>
  <c r="S56" i="72"/>
  <c r="T56" i="72"/>
  <c r="V56" i="72"/>
  <c r="C57" i="72"/>
  <c r="D57" i="72"/>
  <c r="E57" i="72"/>
  <c r="F57" i="72"/>
  <c r="H57" i="72"/>
  <c r="I57" i="72"/>
  <c r="J57" i="72"/>
  <c r="N57" i="72"/>
  <c r="O57" i="72"/>
  <c r="S57" i="72"/>
  <c r="T57" i="72"/>
  <c r="V57" i="72"/>
  <c r="C58" i="72"/>
  <c r="D58" i="72"/>
  <c r="E58" i="72"/>
  <c r="F58" i="72"/>
  <c r="H58" i="72"/>
  <c r="I58" i="72"/>
  <c r="J58" i="72"/>
  <c r="N58" i="72"/>
  <c r="O58" i="72"/>
  <c r="S58" i="72"/>
  <c r="T58" i="72"/>
  <c r="V58" i="72"/>
  <c r="C59" i="72"/>
  <c r="D59" i="72"/>
  <c r="E59" i="72"/>
  <c r="F59" i="72"/>
  <c r="H59" i="72"/>
  <c r="I59" i="72"/>
  <c r="J59" i="72"/>
  <c r="N59" i="72"/>
  <c r="O59" i="72"/>
  <c r="S59" i="72"/>
  <c r="T59" i="72"/>
  <c r="V59" i="72"/>
  <c r="C60" i="72"/>
  <c r="D60" i="72"/>
  <c r="E60" i="72"/>
  <c r="F60" i="72"/>
  <c r="H60" i="72"/>
  <c r="I60" i="72"/>
  <c r="J60" i="72"/>
  <c r="N60" i="72"/>
  <c r="O60" i="72"/>
  <c r="S60" i="72"/>
  <c r="T60" i="72"/>
  <c r="V60" i="72"/>
  <c r="C61" i="72"/>
  <c r="D61" i="72"/>
  <c r="E61" i="72"/>
  <c r="F61" i="72"/>
  <c r="H61" i="72"/>
  <c r="I61" i="72"/>
  <c r="J61" i="72"/>
  <c r="N61" i="72"/>
  <c r="O61" i="72"/>
  <c r="S61" i="72"/>
  <c r="T61" i="72"/>
  <c r="V61" i="72"/>
  <c r="C62" i="72"/>
  <c r="D62" i="72"/>
  <c r="E62" i="72"/>
  <c r="F62" i="72"/>
  <c r="H62" i="72"/>
  <c r="I62" i="72"/>
  <c r="J62" i="72"/>
  <c r="N62" i="72"/>
  <c r="O62" i="72"/>
  <c r="S62" i="72"/>
  <c r="T62" i="72"/>
  <c r="V62" i="72"/>
  <c r="C63" i="72"/>
  <c r="D63" i="72"/>
  <c r="E63" i="72"/>
  <c r="F63" i="72"/>
  <c r="H63" i="72"/>
  <c r="I63" i="72"/>
  <c r="J63" i="72"/>
  <c r="N63" i="72"/>
  <c r="O63" i="72"/>
  <c r="S63" i="72"/>
  <c r="T63" i="72"/>
  <c r="V63" i="72"/>
  <c r="C64" i="72"/>
  <c r="D64" i="72"/>
  <c r="E64" i="72"/>
  <c r="F64" i="72"/>
  <c r="H64" i="72"/>
  <c r="I64" i="72"/>
  <c r="J64" i="72"/>
  <c r="N64" i="72"/>
  <c r="O64" i="72"/>
  <c r="S64" i="72"/>
  <c r="T64" i="72"/>
  <c r="V64" i="72"/>
  <c r="C65" i="72"/>
  <c r="D65" i="72"/>
  <c r="E65" i="72"/>
  <c r="F65" i="72"/>
  <c r="H65" i="72"/>
  <c r="I65" i="72"/>
  <c r="J65" i="72"/>
  <c r="N65" i="72"/>
  <c r="O65" i="72"/>
  <c r="S65" i="72"/>
  <c r="T65" i="72"/>
  <c r="V65" i="72"/>
  <c r="C66" i="72"/>
  <c r="D66" i="72"/>
  <c r="E66" i="72"/>
  <c r="F66" i="72"/>
  <c r="H66" i="72"/>
  <c r="I66" i="72"/>
  <c r="J66" i="72"/>
  <c r="N66" i="72"/>
  <c r="O66" i="72"/>
  <c r="S66" i="72"/>
  <c r="T66" i="72"/>
  <c r="V66" i="72"/>
  <c r="C67" i="72"/>
  <c r="D67" i="72"/>
  <c r="E67" i="72"/>
  <c r="F67" i="72"/>
  <c r="H67" i="72"/>
  <c r="I67" i="72"/>
  <c r="J67" i="72"/>
  <c r="N67" i="72"/>
  <c r="O67" i="72"/>
  <c r="S67" i="72"/>
  <c r="T67" i="72"/>
  <c r="V67" i="72"/>
  <c r="C68" i="72"/>
  <c r="D68" i="72"/>
  <c r="E68" i="72"/>
  <c r="F68" i="72"/>
  <c r="H68" i="72"/>
  <c r="I68" i="72"/>
  <c r="J68" i="72"/>
  <c r="N68" i="72"/>
  <c r="O68" i="72"/>
  <c r="S68" i="72"/>
  <c r="T68" i="72"/>
  <c r="V68" i="72"/>
  <c r="C69" i="72"/>
  <c r="D69" i="72"/>
  <c r="E69" i="72"/>
  <c r="F69" i="72"/>
  <c r="H69" i="72"/>
  <c r="I69" i="72"/>
  <c r="J69" i="72"/>
  <c r="N69" i="72"/>
  <c r="O69" i="72"/>
  <c r="S69" i="72"/>
  <c r="T69" i="72"/>
  <c r="V69" i="72"/>
  <c r="C70" i="72"/>
  <c r="D70" i="72"/>
  <c r="E70" i="72"/>
  <c r="F70" i="72"/>
  <c r="H70" i="72"/>
  <c r="I70" i="72"/>
  <c r="J70" i="72"/>
  <c r="N70" i="72"/>
  <c r="O70" i="72"/>
  <c r="S70" i="72"/>
  <c r="T70" i="72"/>
  <c r="V70" i="72"/>
  <c r="C71" i="72"/>
  <c r="D71" i="72"/>
  <c r="E71" i="72"/>
  <c r="F71" i="72"/>
  <c r="H71" i="72"/>
  <c r="I71" i="72"/>
  <c r="J71" i="72"/>
  <c r="N71" i="72"/>
  <c r="O71" i="72"/>
  <c r="S71" i="72"/>
  <c r="T71" i="72"/>
  <c r="V71" i="72"/>
  <c r="C72" i="72"/>
  <c r="D72" i="72"/>
  <c r="E72" i="72"/>
  <c r="F72" i="72"/>
  <c r="H72" i="72"/>
  <c r="I72" i="72"/>
  <c r="J72" i="72"/>
  <c r="N72" i="72"/>
  <c r="O72" i="72"/>
  <c r="S72" i="72"/>
  <c r="T72" i="72"/>
  <c r="V72" i="72"/>
  <c r="C73" i="72"/>
  <c r="D73" i="72"/>
  <c r="E73" i="72"/>
  <c r="F73" i="72"/>
  <c r="H73" i="72"/>
  <c r="I73" i="72"/>
  <c r="J73" i="72"/>
  <c r="N73" i="72"/>
  <c r="O73" i="72"/>
  <c r="S73" i="72"/>
  <c r="T73" i="72"/>
  <c r="V73" i="72"/>
  <c r="C74" i="72"/>
  <c r="D74" i="72"/>
  <c r="E74" i="72"/>
  <c r="F74" i="72"/>
  <c r="H74" i="72"/>
  <c r="I74" i="72"/>
  <c r="J74" i="72"/>
  <c r="N74" i="72"/>
  <c r="O74" i="72"/>
  <c r="S74" i="72"/>
  <c r="T74" i="72"/>
  <c r="V74" i="72"/>
  <c r="B2" i="62"/>
  <c r="A5" i="62"/>
  <c r="B5" i="62"/>
  <c r="C5" i="62"/>
  <c r="D5" i="62"/>
  <c r="E5" i="62"/>
  <c r="G5" i="62"/>
  <c r="I5" i="62"/>
  <c r="J5" i="62"/>
  <c r="K5" i="62"/>
  <c r="L5" i="62"/>
  <c r="N5" i="62"/>
  <c r="P5" i="62"/>
  <c r="A6" i="62"/>
  <c r="B6" i="62"/>
  <c r="C6" i="62"/>
  <c r="D6" i="62"/>
  <c r="E6" i="62"/>
  <c r="G6" i="62"/>
  <c r="I6" i="62"/>
  <c r="J6" i="62"/>
  <c r="K6" i="62"/>
  <c r="L6" i="62"/>
  <c r="N6" i="62"/>
  <c r="P6" i="62"/>
  <c r="A7" i="62"/>
  <c r="B7" i="62"/>
  <c r="C7" i="62"/>
  <c r="D7" i="62"/>
  <c r="E7" i="62"/>
  <c r="G7" i="62"/>
  <c r="I7" i="62"/>
  <c r="J7" i="62"/>
  <c r="K7" i="62"/>
  <c r="L7" i="62"/>
  <c r="N7" i="62"/>
  <c r="P7" i="62"/>
  <c r="A8" i="62"/>
  <c r="B8" i="62"/>
  <c r="C8" i="62"/>
  <c r="D8" i="62"/>
  <c r="E8" i="62"/>
  <c r="G8" i="62"/>
  <c r="I8" i="62"/>
  <c r="J8" i="62"/>
  <c r="K8" i="62"/>
  <c r="L8" i="62"/>
  <c r="N8" i="62"/>
  <c r="P8" i="62"/>
  <c r="A9" i="62"/>
  <c r="B9" i="62"/>
  <c r="C9" i="62"/>
  <c r="D9" i="62"/>
  <c r="E9" i="62"/>
  <c r="G9" i="62"/>
  <c r="I9" i="62"/>
  <c r="J9" i="62"/>
  <c r="K9" i="62"/>
  <c r="L9" i="62"/>
  <c r="N9" i="62"/>
  <c r="P9" i="62"/>
  <c r="A10" i="62"/>
  <c r="B10" i="62"/>
  <c r="C10" i="62"/>
  <c r="D10" i="62"/>
  <c r="E10" i="62"/>
  <c r="G10" i="62"/>
  <c r="I10" i="62"/>
  <c r="J10" i="62"/>
  <c r="K10" i="62"/>
  <c r="L10" i="62"/>
  <c r="N10" i="62"/>
  <c r="P10" i="62"/>
  <c r="A11" i="62"/>
  <c r="B11" i="62"/>
  <c r="C11" i="62"/>
  <c r="D11" i="62"/>
  <c r="E11" i="62"/>
  <c r="G11" i="62"/>
  <c r="I11" i="62"/>
  <c r="J11" i="62"/>
  <c r="K11" i="62"/>
  <c r="L11" i="62"/>
  <c r="N11" i="62"/>
  <c r="P11" i="62"/>
  <c r="A12" i="62"/>
  <c r="B12" i="62"/>
  <c r="C12" i="62"/>
  <c r="D12" i="62"/>
  <c r="E12" i="62"/>
  <c r="G12" i="62"/>
  <c r="I12" i="62"/>
  <c r="J12" i="62"/>
  <c r="K12" i="62"/>
  <c r="L12" i="62"/>
  <c r="N12" i="62"/>
  <c r="P12" i="62"/>
  <c r="A13" i="62"/>
  <c r="B13" i="62"/>
  <c r="C13" i="62"/>
  <c r="D13" i="62"/>
  <c r="E13" i="62"/>
  <c r="G13" i="62"/>
  <c r="I13" i="62"/>
  <c r="J13" i="62"/>
  <c r="K13" i="62"/>
  <c r="L13" i="62"/>
  <c r="N13" i="62"/>
  <c r="P13" i="62"/>
  <c r="A14" i="62"/>
  <c r="B14" i="62"/>
  <c r="C14" i="62"/>
  <c r="D14" i="62"/>
  <c r="E14" i="62"/>
  <c r="G14" i="62"/>
  <c r="I14" i="62"/>
  <c r="J14" i="62"/>
  <c r="K14" i="62"/>
  <c r="L14" i="62"/>
  <c r="N14" i="62"/>
  <c r="P14" i="62"/>
  <c r="A15" i="62"/>
  <c r="B15" i="62"/>
  <c r="C15" i="62"/>
  <c r="D15" i="62"/>
  <c r="E15" i="62"/>
  <c r="G15" i="62"/>
  <c r="I15" i="62"/>
  <c r="J15" i="62"/>
  <c r="K15" i="62"/>
  <c r="L15" i="62"/>
  <c r="N15" i="62"/>
  <c r="P15" i="62"/>
  <c r="A16" i="62"/>
  <c r="B16" i="62"/>
  <c r="C16" i="62"/>
  <c r="D16" i="62"/>
  <c r="E16" i="62"/>
  <c r="G16" i="62"/>
  <c r="I16" i="62"/>
  <c r="J16" i="62"/>
  <c r="K16" i="62"/>
  <c r="L16" i="62"/>
  <c r="N16" i="62"/>
  <c r="P16" i="62"/>
  <c r="A17" i="62"/>
  <c r="B17" i="62"/>
  <c r="C17" i="62"/>
  <c r="D17" i="62"/>
  <c r="E17" i="62"/>
  <c r="G17" i="62"/>
  <c r="I17" i="62"/>
  <c r="J17" i="62"/>
  <c r="K17" i="62"/>
  <c r="L17" i="62"/>
  <c r="N17" i="62"/>
  <c r="P17" i="62"/>
  <c r="A18" i="62"/>
  <c r="B18" i="62"/>
  <c r="C18" i="62"/>
  <c r="D18" i="62"/>
  <c r="E18" i="62"/>
  <c r="G18" i="62"/>
  <c r="I18" i="62"/>
  <c r="J18" i="62"/>
  <c r="K18" i="62"/>
  <c r="L18" i="62"/>
  <c r="N18" i="62"/>
  <c r="P18" i="62"/>
  <c r="A19" i="62"/>
  <c r="B19" i="62"/>
  <c r="C19" i="62"/>
  <c r="D19" i="62"/>
  <c r="E19" i="62"/>
  <c r="G19" i="62"/>
  <c r="I19" i="62"/>
  <c r="J19" i="62"/>
  <c r="K19" i="62"/>
  <c r="L19" i="62"/>
  <c r="N19" i="62"/>
  <c r="P19" i="62"/>
  <c r="A20" i="62"/>
  <c r="B20" i="62"/>
  <c r="C20" i="62"/>
  <c r="D20" i="62"/>
  <c r="E20" i="62"/>
  <c r="G20" i="62"/>
  <c r="I20" i="62"/>
  <c r="J20" i="62"/>
  <c r="K20" i="62"/>
  <c r="L20" i="62"/>
  <c r="N20" i="62"/>
  <c r="P20" i="62"/>
  <c r="A21" i="62"/>
  <c r="B21" i="62"/>
  <c r="C21" i="62"/>
  <c r="D21" i="62"/>
  <c r="E21" i="62"/>
  <c r="G21" i="62"/>
  <c r="I21" i="62"/>
  <c r="J21" i="62"/>
  <c r="K21" i="62"/>
  <c r="L21" i="62"/>
  <c r="N21" i="62"/>
  <c r="P21" i="62"/>
  <c r="A22" i="62"/>
  <c r="B22" i="62"/>
  <c r="C22" i="62"/>
  <c r="D22" i="62"/>
  <c r="E22" i="62"/>
  <c r="G22" i="62"/>
  <c r="I22" i="62"/>
  <c r="J22" i="62"/>
  <c r="K22" i="62"/>
  <c r="L22" i="62"/>
  <c r="N22" i="62"/>
  <c r="P22" i="62"/>
  <c r="A23" i="62"/>
  <c r="B23" i="62"/>
  <c r="C23" i="62"/>
  <c r="D23" i="62"/>
  <c r="E23" i="62"/>
  <c r="G23" i="62"/>
  <c r="I23" i="62"/>
  <c r="J23" i="62"/>
  <c r="K23" i="62"/>
  <c r="L23" i="62"/>
  <c r="N23" i="62"/>
  <c r="P23" i="62"/>
  <c r="A24" i="62"/>
  <c r="B24" i="62"/>
  <c r="C24" i="62"/>
  <c r="D24" i="62"/>
  <c r="E24" i="62"/>
  <c r="G24" i="62"/>
  <c r="I24" i="62"/>
  <c r="J24" i="62"/>
  <c r="K24" i="62"/>
  <c r="L24" i="62"/>
  <c r="N24" i="62"/>
  <c r="P24" i="62"/>
  <c r="A25" i="62"/>
  <c r="B25" i="62"/>
  <c r="C25" i="62"/>
  <c r="D25" i="62"/>
  <c r="E25" i="62"/>
  <c r="G25" i="62"/>
  <c r="I25" i="62"/>
  <c r="J25" i="62"/>
  <c r="K25" i="62"/>
  <c r="L25" i="62"/>
  <c r="N25" i="62"/>
  <c r="P25" i="62"/>
  <c r="A26" i="62"/>
  <c r="B26" i="62"/>
  <c r="C26" i="62"/>
  <c r="D26" i="62"/>
  <c r="E26" i="62"/>
  <c r="G26" i="62"/>
  <c r="I26" i="62"/>
  <c r="J26" i="62"/>
  <c r="K26" i="62"/>
  <c r="L26" i="62"/>
  <c r="N26" i="62"/>
  <c r="P26" i="62"/>
  <c r="A27" i="62"/>
  <c r="B27" i="62"/>
  <c r="C27" i="62"/>
  <c r="D27" i="62"/>
  <c r="E27" i="62"/>
  <c r="G27" i="62"/>
  <c r="I27" i="62"/>
  <c r="J27" i="62"/>
  <c r="K27" i="62"/>
  <c r="L27" i="62"/>
  <c r="N27" i="62"/>
  <c r="P27" i="62"/>
  <c r="A28" i="62"/>
  <c r="B28" i="62"/>
  <c r="C28" i="62"/>
  <c r="D28" i="62"/>
  <c r="E28" i="62"/>
  <c r="G28" i="62"/>
  <c r="I28" i="62"/>
  <c r="J28" i="62"/>
  <c r="K28" i="62"/>
  <c r="L28" i="62"/>
  <c r="N28" i="62"/>
  <c r="P28" i="62"/>
  <c r="A29" i="62"/>
  <c r="B29" i="62"/>
  <c r="C29" i="62"/>
  <c r="D29" i="62"/>
  <c r="E29" i="62"/>
  <c r="G29" i="62"/>
  <c r="I29" i="62"/>
  <c r="J29" i="62"/>
  <c r="K29" i="62"/>
  <c r="L29" i="62"/>
  <c r="N29" i="62"/>
  <c r="P29" i="62"/>
  <c r="A30" i="62"/>
  <c r="B30" i="62"/>
  <c r="C30" i="62"/>
  <c r="D30" i="62"/>
  <c r="E30" i="62"/>
  <c r="G30" i="62"/>
  <c r="I30" i="62"/>
  <c r="J30" i="62"/>
  <c r="K30" i="62"/>
  <c r="L30" i="62"/>
  <c r="N30" i="62"/>
  <c r="P30" i="62"/>
  <c r="A31" i="62"/>
  <c r="B31" i="62"/>
  <c r="C31" i="62"/>
  <c r="D31" i="62"/>
  <c r="E31" i="62"/>
  <c r="G31" i="62"/>
  <c r="I31" i="62"/>
  <c r="J31" i="62"/>
  <c r="K31" i="62"/>
  <c r="L31" i="62"/>
  <c r="N31" i="62"/>
  <c r="P31" i="62"/>
  <c r="A32" i="62"/>
  <c r="B32" i="62"/>
  <c r="C32" i="62"/>
  <c r="D32" i="62"/>
  <c r="E32" i="62"/>
  <c r="G32" i="62"/>
  <c r="I32" i="62"/>
  <c r="J32" i="62"/>
  <c r="K32" i="62"/>
  <c r="L32" i="62"/>
  <c r="N32" i="62"/>
  <c r="P32" i="62"/>
  <c r="A33" i="62"/>
  <c r="B33" i="62"/>
  <c r="C33" i="62"/>
  <c r="D33" i="62"/>
  <c r="E33" i="62"/>
  <c r="G33" i="62"/>
  <c r="I33" i="62"/>
  <c r="J33" i="62"/>
  <c r="K33" i="62"/>
  <c r="L33" i="62"/>
  <c r="N33" i="62"/>
  <c r="P33" i="62"/>
  <c r="A34" i="62"/>
  <c r="B34" i="62"/>
  <c r="C34" i="62"/>
  <c r="D34" i="62"/>
  <c r="E34" i="62"/>
  <c r="G34" i="62"/>
  <c r="I34" i="62"/>
  <c r="J34" i="62"/>
  <c r="K34" i="62"/>
  <c r="L34" i="62"/>
  <c r="N34" i="62"/>
  <c r="P34" i="62"/>
  <c r="A35" i="62"/>
  <c r="B35" i="62"/>
  <c r="C35" i="62"/>
  <c r="D35" i="62"/>
  <c r="E35" i="62"/>
  <c r="G35" i="62"/>
  <c r="I35" i="62"/>
  <c r="J35" i="62"/>
  <c r="K35" i="62"/>
  <c r="L35" i="62"/>
  <c r="N35" i="62"/>
  <c r="P35" i="62"/>
  <c r="A36" i="62"/>
  <c r="B36" i="62"/>
  <c r="C36" i="62"/>
  <c r="D36" i="62"/>
  <c r="E36" i="62"/>
  <c r="G36" i="62"/>
  <c r="I36" i="62"/>
  <c r="J36" i="62"/>
  <c r="K36" i="62"/>
  <c r="L36" i="62"/>
  <c r="N36" i="62"/>
  <c r="P36" i="62"/>
  <c r="A37" i="62"/>
  <c r="B37" i="62"/>
  <c r="C37" i="62"/>
  <c r="D37" i="62"/>
  <c r="E37" i="62"/>
  <c r="G37" i="62"/>
  <c r="I37" i="62"/>
  <c r="J37" i="62"/>
  <c r="K37" i="62"/>
  <c r="L37" i="62"/>
  <c r="N37" i="62"/>
  <c r="P37" i="62"/>
  <c r="A38" i="62"/>
  <c r="B38" i="62"/>
  <c r="C38" i="62"/>
  <c r="D38" i="62"/>
  <c r="E38" i="62"/>
  <c r="G38" i="62"/>
  <c r="I38" i="62"/>
  <c r="J38" i="62"/>
  <c r="K38" i="62"/>
  <c r="L38" i="62"/>
  <c r="N38" i="62"/>
  <c r="P38" i="62"/>
  <c r="A39" i="62"/>
  <c r="B39" i="62"/>
  <c r="C39" i="62"/>
  <c r="D39" i="62"/>
  <c r="E39" i="62"/>
  <c r="G39" i="62"/>
  <c r="I39" i="62"/>
  <c r="J39" i="62"/>
  <c r="K39" i="62"/>
  <c r="L39" i="62"/>
  <c r="N39" i="62"/>
  <c r="P39" i="62"/>
  <c r="A40" i="62"/>
  <c r="B40" i="62"/>
  <c r="C40" i="62"/>
  <c r="D40" i="62"/>
  <c r="E40" i="62"/>
  <c r="G40" i="62"/>
  <c r="I40" i="62"/>
  <c r="J40" i="62"/>
  <c r="K40" i="62"/>
  <c r="L40" i="62"/>
  <c r="N40" i="62"/>
  <c r="P40" i="62"/>
  <c r="A41" i="62"/>
  <c r="B41" i="62"/>
  <c r="C41" i="62"/>
  <c r="D41" i="62"/>
  <c r="E41" i="62"/>
  <c r="G41" i="62"/>
  <c r="I41" i="62"/>
  <c r="J41" i="62"/>
  <c r="K41" i="62"/>
  <c r="L41" i="62"/>
  <c r="N41" i="62"/>
  <c r="P41" i="62"/>
  <c r="A42" i="62"/>
  <c r="B42" i="62"/>
  <c r="C42" i="62"/>
  <c r="D42" i="62"/>
  <c r="E42" i="62"/>
  <c r="G42" i="62"/>
  <c r="I42" i="62"/>
  <c r="J42" i="62"/>
  <c r="K42" i="62"/>
  <c r="L42" i="62"/>
  <c r="N42" i="62"/>
  <c r="P42" i="62"/>
  <c r="A43" i="62"/>
  <c r="B43" i="62"/>
  <c r="C43" i="62"/>
  <c r="D43" i="62"/>
  <c r="E43" i="62"/>
  <c r="G43" i="62"/>
  <c r="I43" i="62"/>
  <c r="J43" i="62"/>
  <c r="K43" i="62"/>
  <c r="L43" i="62"/>
  <c r="N43" i="62"/>
  <c r="P43" i="62"/>
  <c r="A44" i="62"/>
  <c r="B44" i="62"/>
  <c r="C44" i="62"/>
  <c r="D44" i="62"/>
  <c r="E44" i="62"/>
  <c r="G44" i="62"/>
  <c r="I44" i="62"/>
  <c r="J44" i="62"/>
  <c r="K44" i="62"/>
  <c r="L44" i="62"/>
  <c r="N44" i="62"/>
  <c r="P44" i="62"/>
  <c r="A45" i="62"/>
  <c r="B45" i="62"/>
  <c r="C45" i="62"/>
  <c r="D45" i="62"/>
  <c r="E45" i="62"/>
  <c r="G45" i="62"/>
  <c r="I45" i="62"/>
  <c r="J45" i="62"/>
  <c r="K45" i="62"/>
  <c r="L45" i="62"/>
  <c r="N45" i="62"/>
  <c r="P45" i="62"/>
  <c r="A46" i="62"/>
  <c r="B46" i="62"/>
  <c r="C46" i="62"/>
  <c r="D46" i="62"/>
  <c r="E46" i="62"/>
  <c r="G46" i="62"/>
  <c r="I46" i="62"/>
  <c r="J46" i="62"/>
  <c r="K46" i="62"/>
  <c r="L46" i="62"/>
  <c r="N46" i="62"/>
  <c r="P46" i="62"/>
  <c r="A47" i="62"/>
  <c r="B47" i="62"/>
  <c r="C47" i="62"/>
  <c r="D47" i="62"/>
  <c r="E47" i="62"/>
  <c r="G47" i="62"/>
  <c r="I47" i="62"/>
  <c r="J47" i="62"/>
  <c r="K47" i="62"/>
  <c r="L47" i="62"/>
  <c r="N47" i="62"/>
  <c r="P47" i="62"/>
  <c r="A48" i="62"/>
  <c r="B48" i="62"/>
  <c r="C48" i="62"/>
  <c r="D48" i="62"/>
  <c r="E48" i="62"/>
  <c r="G48" i="62"/>
  <c r="I48" i="62"/>
  <c r="J48" i="62"/>
  <c r="K48" i="62"/>
  <c r="L48" i="62"/>
  <c r="N48" i="62"/>
  <c r="P48" i="62"/>
  <c r="A49" i="62"/>
  <c r="B49" i="62"/>
  <c r="C49" i="62"/>
  <c r="D49" i="62"/>
  <c r="E49" i="62"/>
  <c r="G49" i="62"/>
  <c r="I49" i="62"/>
  <c r="J49" i="62"/>
  <c r="K49" i="62"/>
  <c r="L49" i="62"/>
  <c r="N49" i="62"/>
  <c r="P49" i="62"/>
  <c r="A50" i="62"/>
  <c r="B50" i="62"/>
  <c r="C50" i="62"/>
  <c r="D50" i="62"/>
  <c r="E50" i="62"/>
  <c r="G50" i="62"/>
  <c r="I50" i="62"/>
  <c r="J50" i="62"/>
  <c r="K50" i="62"/>
  <c r="L50" i="62"/>
  <c r="N50" i="62"/>
  <c r="P50" i="62"/>
  <c r="A51" i="62"/>
  <c r="B51" i="62"/>
  <c r="C51" i="62"/>
  <c r="D51" i="62"/>
  <c r="E51" i="62"/>
  <c r="G51" i="62"/>
  <c r="I51" i="62"/>
  <c r="J51" i="62"/>
  <c r="K51" i="62"/>
  <c r="L51" i="62"/>
  <c r="N51" i="62"/>
  <c r="P51" i="62"/>
  <c r="A52" i="62"/>
  <c r="B52" i="62"/>
  <c r="C52" i="62"/>
  <c r="D52" i="62"/>
  <c r="E52" i="62"/>
  <c r="G52" i="62"/>
  <c r="I52" i="62"/>
  <c r="J52" i="62"/>
  <c r="K52" i="62"/>
  <c r="L52" i="62"/>
  <c r="N52" i="62"/>
  <c r="P52" i="62"/>
  <c r="A53" i="62"/>
  <c r="B53" i="62"/>
  <c r="C53" i="62"/>
  <c r="D53" i="62"/>
  <c r="E53" i="62"/>
  <c r="G53" i="62"/>
  <c r="I53" i="62"/>
  <c r="J53" i="62"/>
  <c r="K53" i="62"/>
  <c r="L53" i="62"/>
  <c r="N53" i="62"/>
  <c r="P53" i="62"/>
  <c r="A54" i="62"/>
  <c r="B54" i="62"/>
  <c r="C54" i="62"/>
  <c r="D54" i="62"/>
  <c r="E54" i="62"/>
  <c r="G54" i="62"/>
  <c r="I54" i="62"/>
  <c r="J54" i="62"/>
  <c r="K54" i="62"/>
  <c r="L54" i="62"/>
  <c r="N54" i="62"/>
  <c r="P54" i="62"/>
  <c r="A55" i="62"/>
  <c r="B55" i="62"/>
  <c r="C55" i="62"/>
  <c r="D55" i="62"/>
  <c r="E55" i="62"/>
  <c r="G55" i="62"/>
  <c r="I55" i="62"/>
  <c r="J55" i="62"/>
  <c r="K55" i="62"/>
  <c r="L55" i="62"/>
  <c r="N55" i="62"/>
  <c r="P55" i="62"/>
  <c r="A56" i="62"/>
  <c r="B56" i="62"/>
  <c r="C56" i="62"/>
  <c r="D56" i="62"/>
  <c r="E56" i="62"/>
  <c r="G56" i="62"/>
  <c r="I56" i="62"/>
  <c r="J56" i="62"/>
  <c r="K56" i="62"/>
  <c r="L56" i="62"/>
  <c r="N56" i="62"/>
  <c r="P56" i="62"/>
  <c r="A57" i="62"/>
  <c r="B57" i="62"/>
  <c r="C57" i="62"/>
  <c r="D57" i="62"/>
  <c r="E57" i="62"/>
  <c r="G57" i="62"/>
  <c r="I57" i="62"/>
  <c r="J57" i="62"/>
  <c r="K57" i="62"/>
  <c r="L57" i="62"/>
  <c r="N57" i="62"/>
  <c r="P57" i="62"/>
  <c r="A58" i="62"/>
  <c r="B58" i="62"/>
  <c r="C58" i="62"/>
  <c r="D58" i="62"/>
  <c r="E58" i="62"/>
  <c r="G58" i="62"/>
  <c r="I58" i="62"/>
  <c r="J58" i="62"/>
  <c r="K58" i="62"/>
  <c r="L58" i="62"/>
  <c r="N58" i="62"/>
  <c r="P58" i="62"/>
  <c r="A59" i="62"/>
  <c r="B59" i="62"/>
  <c r="C59" i="62"/>
  <c r="D59" i="62"/>
  <c r="E59" i="62"/>
  <c r="G59" i="62"/>
  <c r="I59" i="62"/>
  <c r="J59" i="62"/>
  <c r="K59" i="62"/>
  <c r="L59" i="62"/>
  <c r="N59" i="62"/>
  <c r="P59" i="62"/>
  <c r="A60" i="62"/>
  <c r="B60" i="62"/>
  <c r="C60" i="62"/>
  <c r="D60" i="62"/>
  <c r="E60" i="62"/>
  <c r="G60" i="62"/>
  <c r="I60" i="62"/>
  <c r="J60" i="62"/>
  <c r="K60" i="62"/>
  <c r="L60" i="62"/>
  <c r="N60" i="62"/>
  <c r="P60" i="62"/>
  <c r="A61" i="62"/>
  <c r="B61" i="62"/>
  <c r="C61" i="62"/>
  <c r="D61" i="62"/>
  <c r="E61" i="62"/>
  <c r="G61" i="62"/>
  <c r="I61" i="62"/>
  <c r="J61" i="62"/>
  <c r="K61" i="62"/>
  <c r="L61" i="62"/>
  <c r="N61" i="62"/>
  <c r="P61" i="62"/>
  <c r="B63" i="62"/>
  <c r="C63" i="62"/>
  <c r="D63" i="62"/>
  <c r="E63" i="62"/>
  <c r="G63" i="62"/>
  <c r="I63" i="62"/>
  <c r="J63" i="62"/>
  <c r="K63" i="62"/>
  <c r="L63" i="62"/>
  <c r="N63" i="62"/>
  <c r="B10" i="47"/>
  <c r="C10" i="47"/>
  <c r="D10" i="47"/>
  <c r="B11" i="47"/>
  <c r="C11" i="47"/>
  <c r="D11" i="47"/>
  <c r="B12" i="47"/>
  <c r="C12" i="47"/>
  <c r="D12" i="47"/>
  <c r="B13" i="47"/>
  <c r="C13" i="47"/>
  <c r="D13" i="47"/>
  <c r="B15" i="47"/>
  <c r="C15" i="47"/>
  <c r="D15" i="47"/>
  <c r="C19" i="47"/>
  <c r="A23" i="47"/>
  <c r="G23" i="47"/>
  <c r="I23" i="47"/>
  <c r="L23" i="47"/>
  <c r="A24" i="47"/>
  <c r="B24" i="47"/>
  <c r="C24" i="47"/>
  <c r="D24" i="47"/>
  <c r="E24" i="47"/>
  <c r="G24" i="47"/>
  <c r="H24" i="47"/>
  <c r="I24" i="47"/>
  <c r="J24" i="47"/>
  <c r="K24" i="47"/>
  <c r="L24" i="47"/>
  <c r="A25" i="47"/>
  <c r="B25" i="47"/>
  <c r="C25" i="47"/>
  <c r="D25" i="47"/>
  <c r="E25" i="47"/>
  <c r="G25" i="47"/>
  <c r="H25" i="47"/>
  <c r="I25" i="47"/>
  <c r="J25" i="47"/>
  <c r="K25" i="47"/>
  <c r="L25" i="47"/>
  <c r="A26" i="47"/>
  <c r="B26" i="47"/>
  <c r="C26" i="47"/>
  <c r="D26" i="47"/>
  <c r="E26" i="47"/>
  <c r="G26" i="47"/>
  <c r="H26" i="47"/>
  <c r="I26" i="47"/>
  <c r="J26" i="47"/>
  <c r="K26" i="47"/>
  <c r="L26" i="47"/>
  <c r="A27" i="47"/>
  <c r="B27" i="47"/>
  <c r="C27" i="47"/>
  <c r="D27" i="47"/>
  <c r="E27" i="47"/>
  <c r="G27" i="47"/>
  <c r="H27" i="47"/>
  <c r="I27" i="47"/>
  <c r="J27" i="47"/>
  <c r="K27" i="47"/>
  <c r="L27" i="47"/>
  <c r="A28" i="47"/>
  <c r="B28" i="47"/>
  <c r="C28" i="47"/>
  <c r="D28" i="47"/>
  <c r="E28" i="47"/>
  <c r="G28" i="47"/>
  <c r="H28" i="47"/>
  <c r="I28" i="47"/>
  <c r="J28" i="47"/>
  <c r="K28" i="47"/>
  <c r="L28" i="47"/>
  <c r="A29" i="47"/>
  <c r="B29" i="47"/>
  <c r="C29" i="47"/>
  <c r="D29" i="47"/>
  <c r="E29" i="47"/>
  <c r="G29" i="47"/>
  <c r="H29" i="47"/>
  <c r="I29" i="47"/>
  <c r="J29" i="47"/>
  <c r="K29" i="47"/>
  <c r="L29" i="47"/>
  <c r="A30" i="47"/>
  <c r="B30" i="47"/>
  <c r="C30" i="47"/>
  <c r="D30" i="47"/>
  <c r="E30" i="47"/>
  <c r="G30" i="47"/>
  <c r="H30" i="47"/>
  <c r="I30" i="47"/>
  <c r="J30" i="47"/>
  <c r="K30" i="47"/>
  <c r="L30" i="47"/>
  <c r="A31" i="47"/>
  <c r="B31" i="47"/>
  <c r="C31" i="47"/>
  <c r="D31" i="47"/>
  <c r="E31" i="47"/>
  <c r="G31" i="47"/>
  <c r="H31" i="47"/>
  <c r="I31" i="47"/>
  <c r="J31" i="47"/>
  <c r="K31" i="47"/>
  <c r="L31" i="47"/>
  <c r="A32" i="47"/>
  <c r="B32" i="47"/>
  <c r="C32" i="47"/>
  <c r="D32" i="47"/>
  <c r="E32" i="47"/>
  <c r="G32" i="47"/>
  <c r="H32" i="47"/>
  <c r="I32" i="47"/>
  <c r="J32" i="47"/>
  <c r="K32" i="47"/>
  <c r="L32" i="47"/>
  <c r="A33" i="47"/>
  <c r="B33" i="47"/>
  <c r="C33" i="47"/>
  <c r="D33" i="47"/>
  <c r="E33" i="47"/>
  <c r="G33" i="47"/>
  <c r="H33" i="47"/>
  <c r="I33" i="47"/>
  <c r="J33" i="47"/>
  <c r="K33" i="47"/>
  <c r="L33" i="47"/>
  <c r="A34" i="47"/>
  <c r="B34" i="47"/>
  <c r="C34" i="47"/>
  <c r="D34" i="47"/>
  <c r="E34" i="47"/>
  <c r="G34" i="47"/>
  <c r="H34" i="47"/>
  <c r="I34" i="47"/>
  <c r="J34" i="47"/>
  <c r="K34" i="47"/>
  <c r="L34" i="47"/>
  <c r="A35" i="47"/>
  <c r="B35" i="47"/>
  <c r="C35" i="47"/>
  <c r="E35" i="47"/>
  <c r="G35" i="47"/>
  <c r="H35" i="47"/>
  <c r="I35" i="47"/>
  <c r="K35" i="47"/>
  <c r="L35" i="47"/>
  <c r="A36" i="47"/>
  <c r="B36" i="47"/>
  <c r="C36" i="47"/>
  <c r="D36" i="47"/>
  <c r="E36" i="47"/>
  <c r="G36" i="47"/>
  <c r="H36" i="47"/>
  <c r="I36" i="47"/>
  <c r="J36" i="47"/>
  <c r="K36" i="47"/>
  <c r="L36" i="47"/>
  <c r="A37" i="47"/>
  <c r="B37" i="47"/>
  <c r="C37" i="47"/>
  <c r="D37" i="47"/>
  <c r="E37" i="47"/>
  <c r="G37" i="47"/>
  <c r="H37" i="47"/>
  <c r="I37" i="47"/>
  <c r="J37" i="47"/>
  <c r="K37" i="47"/>
  <c r="L37" i="47"/>
  <c r="A38" i="47"/>
  <c r="B38" i="47"/>
  <c r="C38" i="47"/>
  <c r="D38" i="47"/>
  <c r="E38" i="47"/>
  <c r="G38" i="47"/>
  <c r="H38" i="47"/>
  <c r="I38" i="47"/>
  <c r="J38" i="47"/>
  <c r="K38" i="47"/>
  <c r="L38" i="47"/>
  <c r="A39" i="47"/>
  <c r="B39" i="47"/>
  <c r="C39" i="47"/>
  <c r="D39" i="47"/>
  <c r="E39" i="47"/>
  <c r="G39" i="47"/>
  <c r="H39" i="47"/>
  <c r="I39" i="47"/>
  <c r="J39" i="47"/>
  <c r="K39" i="47"/>
  <c r="L39" i="47"/>
  <c r="A40" i="47"/>
  <c r="B40" i="47"/>
  <c r="C40" i="47"/>
  <c r="D40" i="47"/>
  <c r="E40" i="47"/>
  <c r="G40" i="47"/>
  <c r="H40" i="47"/>
  <c r="I40" i="47"/>
  <c r="J40" i="47"/>
  <c r="K40" i="47"/>
  <c r="L40" i="47"/>
  <c r="A41" i="47"/>
  <c r="B41" i="47"/>
  <c r="C41" i="47"/>
  <c r="D41" i="47"/>
  <c r="E41" i="47"/>
  <c r="G41" i="47"/>
  <c r="H41" i="47"/>
  <c r="I41" i="47"/>
  <c r="J41" i="47"/>
  <c r="K41" i="47"/>
  <c r="L41" i="47"/>
  <c r="A42" i="47"/>
  <c r="B42" i="47"/>
  <c r="C42" i="47"/>
  <c r="D42" i="47"/>
  <c r="E42" i="47"/>
  <c r="G42" i="47"/>
  <c r="H42" i="47"/>
  <c r="I42" i="47"/>
  <c r="J42" i="47"/>
  <c r="K42" i="47"/>
  <c r="L42" i="47"/>
  <c r="A43" i="47"/>
  <c r="B43" i="47"/>
  <c r="C43" i="47"/>
  <c r="D43" i="47"/>
  <c r="E43" i="47"/>
  <c r="G43" i="47"/>
  <c r="H43" i="47"/>
  <c r="I43" i="47"/>
  <c r="J43" i="47"/>
  <c r="K43" i="47"/>
  <c r="L43" i="47"/>
  <c r="A44" i="47"/>
  <c r="B44" i="47"/>
  <c r="C44" i="47"/>
  <c r="D44" i="47"/>
  <c r="E44" i="47"/>
  <c r="G44" i="47"/>
  <c r="H44" i="47"/>
  <c r="I44" i="47"/>
  <c r="J44" i="47"/>
  <c r="K44" i="47"/>
  <c r="L44" i="47"/>
  <c r="A45" i="47"/>
  <c r="B45" i="47"/>
  <c r="C45" i="47"/>
  <c r="D45" i="47"/>
  <c r="E45" i="47"/>
  <c r="G45" i="47"/>
  <c r="H45" i="47"/>
  <c r="I45" i="47"/>
  <c r="J45" i="47"/>
  <c r="K45" i="47"/>
  <c r="L45" i="47"/>
  <c r="A46" i="47"/>
  <c r="B46" i="47"/>
  <c r="C46" i="47"/>
  <c r="D46" i="47"/>
  <c r="E46" i="47"/>
  <c r="G46" i="47"/>
  <c r="H46" i="47"/>
  <c r="I46" i="47"/>
  <c r="J46" i="47"/>
  <c r="K46" i="47"/>
  <c r="L46" i="47"/>
  <c r="A47" i="47"/>
  <c r="B47" i="47"/>
  <c r="C47" i="47"/>
  <c r="E47" i="47"/>
  <c r="G47" i="47"/>
  <c r="H47" i="47"/>
  <c r="I47" i="47"/>
  <c r="K47" i="47"/>
  <c r="L47" i="47"/>
  <c r="A48" i="47"/>
  <c r="B48" i="47"/>
  <c r="C48" i="47"/>
  <c r="D48" i="47"/>
  <c r="E48" i="47"/>
  <c r="G48" i="47"/>
  <c r="H48" i="47"/>
  <c r="I48" i="47"/>
  <c r="J48" i="47"/>
  <c r="K48" i="47"/>
  <c r="L48" i="47"/>
  <c r="A49" i="47"/>
  <c r="B49" i="47"/>
  <c r="C49" i="47"/>
  <c r="D49" i="47"/>
  <c r="E49" i="47"/>
  <c r="G49" i="47"/>
  <c r="H49" i="47"/>
  <c r="I49" i="47"/>
  <c r="J49" i="47"/>
  <c r="K49" i="47"/>
  <c r="L49" i="47"/>
  <c r="A50" i="47"/>
  <c r="B50" i="47"/>
  <c r="C50" i="47"/>
  <c r="D50" i="47"/>
  <c r="E50" i="47"/>
  <c r="G50" i="47"/>
  <c r="H50" i="47"/>
  <c r="I50" i="47"/>
  <c r="J50" i="47"/>
  <c r="K50" i="47"/>
  <c r="L50" i="47"/>
  <c r="A51" i="47"/>
  <c r="B51" i="47"/>
  <c r="C51" i="47"/>
  <c r="D51" i="47"/>
  <c r="E51" i="47"/>
  <c r="G51" i="47"/>
  <c r="H51" i="47"/>
  <c r="I51" i="47"/>
  <c r="J51" i="47"/>
  <c r="K51" i="47"/>
  <c r="L51" i="47"/>
  <c r="A52" i="47"/>
  <c r="B52" i="47"/>
  <c r="C52" i="47"/>
  <c r="D52" i="47"/>
  <c r="E52" i="47"/>
  <c r="G52" i="47"/>
  <c r="H52" i="47"/>
  <c r="I52" i="47"/>
  <c r="J52" i="47"/>
  <c r="K52" i="47"/>
  <c r="L52" i="47"/>
  <c r="A53" i="47"/>
  <c r="B53" i="47"/>
  <c r="C53" i="47"/>
  <c r="D53" i="47"/>
  <c r="E53" i="47"/>
  <c r="G53" i="47"/>
  <c r="H53" i="47"/>
  <c r="I53" i="47"/>
  <c r="J53" i="47"/>
  <c r="K53" i="47"/>
  <c r="L53" i="47"/>
  <c r="A54" i="47"/>
  <c r="B54" i="47"/>
  <c r="C54" i="47"/>
  <c r="D54" i="47"/>
  <c r="E54" i="47"/>
  <c r="G54" i="47"/>
  <c r="H54" i="47"/>
  <c r="I54" i="47"/>
  <c r="J54" i="47"/>
  <c r="K54" i="47"/>
  <c r="L54" i="47"/>
  <c r="A55" i="47"/>
  <c r="B55" i="47"/>
  <c r="C55" i="47"/>
  <c r="D55" i="47"/>
  <c r="E55" i="47"/>
  <c r="G55" i="47"/>
  <c r="H55" i="47"/>
  <c r="I55" i="47"/>
  <c r="J55" i="47"/>
  <c r="K55" i="47"/>
  <c r="L55" i="47"/>
  <c r="A56" i="47"/>
  <c r="B56" i="47"/>
  <c r="C56" i="47"/>
  <c r="D56" i="47"/>
  <c r="E56" i="47"/>
  <c r="G56" i="47"/>
  <c r="H56" i="47"/>
  <c r="I56" i="47"/>
  <c r="J56" i="47"/>
  <c r="K56" i="47"/>
  <c r="L56" i="47"/>
  <c r="A57" i="47"/>
  <c r="B57" i="47"/>
  <c r="C57" i="47"/>
  <c r="D57" i="47"/>
  <c r="E57" i="47"/>
  <c r="G57" i="47"/>
  <c r="H57" i="47"/>
  <c r="I57" i="47"/>
  <c r="J57" i="47"/>
  <c r="K57" i="47"/>
  <c r="L57" i="47"/>
  <c r="A58" i="47"/>
  <c r="B58" i="47"/>
  <c r="C58" i="47"/>
  <c r="D58" i="47"/>
  <c r="E58" i="47"/>
  <c r="G58" i="47"/>
  <c r="H58" i="47"/>
  <c r="I58" i="47"/>
  <c r="J58" i="47"/>
  <c r="K58" i="47"/>
  <c r="L58" i="47"/>
  <c r="A59" i="47"/>
  <c r="B59" i="47"/>
  <c r="C59" i="47"/>
  <c r="E59" i="47"/>
  <c r="G59" i="47"/>
  <c r="H59" i="47"/>
  <c r="I59" i="47"/>
  <c r="K59" i="47"/>
  <c r="L59" i="47"/>
  <c r="A60" i="47"/>
  <c r="B60" i="47"/>
  <c r="C60" i="47"/>
  <c r="D60" i="47"/>
  <c r="E60" i="47"/>
  <c r="G60" i="47"/>
  <c r="H60" i="47"/>
  <c r="I60" i="47"/>
  <c r="J60" i="47"/>
  <c r="K60" i="47"/>
  <c r="L60" i="47"/>
  <c r="A61" i="47"/>
  <c r="B61" i="47"/>
  <c r="C61" i="47"/>
  <c r="D61" i="47"/>
  <c r="E61" i="47"/>
  <c r="G61" i="47"/>
  <c r="H61" i="47"/>
  <c r="I61" i="47"/>
  <c r="J61" i="47"/>
  <c r="K61" i="47"/>
  <c r="L61" i="47"/>
  <c r="A62" i="47"/>
  <c r="B62" i="47"/>
  <c r="C62" i="47"/>
  <c r="D62" i="47"/>
  <c r="E62" i="47"/>
  <c r="G62" i="47"/>
  <c r="H62" i="47"/>
  <c r="I62" i="47"/>
  <c r="J62" i="47"/>
  <c r="K62" i="47"/>
  <c r="L62" i="47"/>
  <c r="A63" i="47"/>
  <c r="B63" i="47"/>
  <c r="C63" i="47"/>
  <c r="D63" i="47"/>
  <c r="E63" i="47"/>
  <c r="G63" i="47"/>
  <c r="H63" i="47"/>
  <c r="I63" i="47"/>
  <c r="J63" i="47"/>
  <c r="K63" i="47"/>
  <c r="L63" i="47"/>
  <c r="A64" i="47"/>
  <c r="B64" i="47"/>
  <c r="C64" i="47"/>
  <c r="D64" i="47"/>
  <c r="E64" i="47"/>
  <c r="G64" i="47"/>
  <c r="H64" i="47"/>
  <c r="I64" i="47"/>
  <c r="J64" i="47"/>
  <c r="K64" i="47"/>
  <c r="L64" i="47"/>
  <c r="A65" i="47"/>
  <c r="B65" i="47"/>
  <c r="C65" i="47"/>
  <c r="D65" i="47"/>
  <c r="E65" i="47"/>
  <c r="G65" i="47"/>
  <c r="H65" i="47"/>
  <c r="I65" i="47"/>
  <c r="J65" i="47"/>
  <c r="K65" i="47"/>
  <c r="L65" i="47"/>
  <c r="A66" i="47"/>
  <c r="B66" i="47"/>
  <c r="C66" i="47"/>
  <c r="D66" i="47"/>
  <c r="E66" i="47"/>
  <c r="G66" i="47"/>
  <c r="H66" i="47"/>
  <c r="I66" i="47"/>
  <c r="J66" i="47"/>
  <c r="K66" i="47"/>
  <c r="L66" i="47"/>
  <c r="A67" i="47"/>
  <c r="B67" i="47"/>
  <c r="C67" i="47"/>
  <c r="D67" i="47"/>
  <c r="E67" i="47"/>
  <c r="G67" i="47"/>
  <c r="H67" i="47"/>
  <c r="I67" i="47"/>
  <c r="J67" i="47"/>
  <c r="K67" i="47"/>
  <c r="L67" i="47"/>
  <c r="A68" i="47"/>
  <c r="B68" i="47"/>
  <c r="C68" i="47"/>
  <c r="D68" i="47"/>
  <c r="E68" i="47"/>
  <c r="G68" i="47"/>
  <c r="H68" i="47"/>
  <c r="I68" i="47"/>
  <c r="J68" i="47"/>
  <c r="K68" i="47"/>
  <c r="L68" i="47"/>
  <c r="A69" i="47"/>
  <c r="B69" i="47"/>
  <c r="C69" i="47"/>
  <c r="D69" i="47"/>
  <c r="E69" i="47"/>
  <c r="G69" i="47"/>
  <c r="H69" i="47"/>
  <c r="I69" i="47"/>
  <c r="J69" i="47"/>
  <c r="K69" i="47"/>
  <c r="L69" i="47"/>
  <c r="A70" i="47"/>
  <c r="B70" i="47"/>
  <c r="C70" i="47"/>
  <c r="D70" i="47"/>
  <c r="E70" i="47"/>
  <c r="G70" i="47"/>
  <c r="H70" i="47"/>
  <c r="I70" i="47"/>
  <c r="J70" i="47"/>
  <c r="K70" i="47"/>
  <c r="L70" i="47"/>
  <c r="A71" i="47"/>
  <c r="B71" i="47"/>
  <c r="C71" i="47"/>
  <c r="D71" i="47"/>
  <c r="E71" i="47"/>
  <c r="G71" i="47"/>
  <c r="H71" i="47"/>
  <c r="I71" i="47"/>
  <c r="J71" i="47"/>
  <c r="K71" i="47"/>
  <c r="L71" i="47"/>
  <c r="A72" i="47"/>
  <c r="B72" i="47"/>
  <c r="C72" i="47"/>
  <c r="D72" i="47"/>
  <c r="E72" i="47"/>
  <c r="G72" i="47"/>
  <c r="H72" i="47"/>
  <c r="I72" i="47"/>
  <c r="J72" i="47"/>
  <c r="K72" i="47"/>
  <c r="L72" i="47"/>
  <c r="A73" i="47"/>
  <c r="B73" i="47"/>
  <c r="C73" i="47"/>
  <c r="D73" i="47"/>
  <c r="E73" i="47"/>
  <c r="G73" i="47"/>
  <c r="H73" i="47"/>
  <c r="I73" i="47"/>
  <c r="J73" i="47"/>
  <c r="K73" i="47"/>
  <c r="L73" i="47"/>
  <c r="A74" i="47"/>
  <c r="B74" i="47"/>
  <c r="C74" i="47"/>
  <c r="D74" i="47"/>
  <c r="E74" i="47"/>
  <c r="G74" i="47"/>
  <c r="H74" i="47"/>
  <c r="I74" i="47"/>
  <c r="J74" i="47"/>
  <c r="K74" i="47"/>
  <c r="L74" i="47"/>
  <c r="A75" i="47"/>
  <c r="B75" i="47"/>
  <c r="C75" i="47"/>
  <c r="D75" i="47"/>
  <c r="E75" i="47"/>
  <c r="G75" i="47"/>
  <c r="H75" i="47"/>
  <c r="I75" i="47"/>
  <c r="J75" i="47"/>
  <c r="K75" i="47"/>
  <c r="L75" i="47"/>
  <c r="A76" i="47"/>
  <c r="B76" i="47"/>
  <c r="C76" i="47"/>
  <c r="D76" i="47"/>
  <c r="E76" i="47"/>
  <c r="G76" i="47"/>
  <c r="H76" i="47"/>
  <c r="I76" i="47"/>
  <c r="J76" i="47"/>
  <c r="K76" i="47"/>
  <c r="L76" i="47"/>
  <c r="A77" i="47"/>
  <c r="B77" i="47"/>
  <c r="C77" i="47"/>
  <c r="D77" i="47"/>
  <c r="E77" i="47"/>
  <c r="G77" i="47"/>
  <c r="H77" i="47"/>
  <c r="I77" i="47"/>
  <c r="J77" i="47"/>
  <c r="K77" i="47"/>
  <c r="L77" i="47"/>
  <c r="A78" i="47"/>
  <c r="B78" i="47"/>
  <c r="C78" i="47"/>
  <c r="D78" i="47"/>
  <c r="E78" i="47"/>
  <c r="G78" i="47"/>
  <c r="H78" i="47"/>
  <c r="I78" i="47"/>
  <c r="J78" i="47"/>
  <c r="K78" i="47"/>
  <c r="L78" i="47"/>
  <c r="A79" i="47"/>
  <c r="B79" i="47"/>
  <c r="C79" i="47"/>
  <c r="D79" i="47"/>
  <c r="E79" i="47"/>
  <c r="G79" i="47"/>
  <c r="H79" i="47"/>
  <c r="I79" i="47"/>
  <c r="J79" i="47"/>
  <c r="K79" i="47"/>
  <c r="L79" i="47"/>
  <c r="B80" i="47"/>
  <c r="C80" i="47"/>
  <c r="D80" i="47"/>
  <c r="E80" i="47"/>
  <c r="H80" i="47"/>
  <c r="I80" i="47"/>
  <c r="J80" i="47"/>
  <c r="K80" i="47"/>
  <c r="L80" i="47"/>
  <c r="B81" i="47"/>
  <c r="C81" i="47"/>
  <c r="D81" i="47"/>
  <c r="E81" i="47"/>
  <c r="H81" i="47"/>
  <c r="I81" i="47"/>
  <c r="J81" i="47"/>
  <c r="K81" i="47"/>
  <c r="L81" i="47"/>
  <c r="B82" i="47"/>
  <c r="C82" i="47"/>
  <c r="D82" i="47"/>
  <c r="E82" i="47"/>
  <c r="H82" i="47"/>
  <c r="I82" i="47"/>
  <c r="J82" i="47"/>
  <c r="K82" i="47"/>
  <c r="L82" i="47"/>
  <c r="B83" i="47"/>
  <c r="C83" i="47"/>
  <c r="D83" i="47"/>
  <c r="E83" i="47"/>
  <c r="H83" i="47"/>
  <c r="I83" i="47"/>
  <c r="J83" i="47"/>
  <c r="K83" i="47"/>
  <c r="L83" i="47"/>
  <c r="B84" i="47"/>
  <c r="C84" i="47"/>
  <c r="D84" i="47"/>
  <c r="E84" i="47"/>
  <c r="H84" i="47"/>
  <c r="I84" i="47"/>
  <c r="J84" i="47"/>
  <c r="K84" i="47"/>
  <c r="L84" i="47"/>
  <c r="L85" i="47"/>
  <c r="A3" i="60"/>
  <c r="B3" i="60"/>
  <c r="C3" i="60"/>
  <c r="D3" i="60"/>
  <c r="E3" i="60"/>
  <c r="F3" i="60"/>
  <c r="K3" i="60"/>
  <c r="J4" i="60"/>
  <c r="K4" i="60"/>
  <c r="L4" i="60"/>
  <c r="M4" i="60"/>
  <c r="N4" i="60"/>
  <c r="O4" i="60"/>
  <c r="Q4" i="60"/>
  <c r="R4" i="60"/>
  <c r="AE4" i="60"/>
  <c r="AF4" i="60"/>
  <c r="AG4" i="60"/>
  <c r="AH4" i="60"/>
  <c r="AI4" i="60"/>
  <c r="AJ4" i="60"/>
  <c r="AB5" i="60"/>
  <c r="AC5" i="60"/>
  <c r="AD5" i="60"/>
  <c r="AE5" i="60"/>
  <c r="AF5" i="60"/>
  <c r="AG5" i="60"/>
  <c r="AH5" i="60"/>
  <c r="AI5" i="60"/>
  <c r="AJ5" i="60"/>
  <c r="AL5" i="60"/>
  <c r="AM5" i="60"/>
  <c r="AN5" i="60"/>
  <c r="AO5" i="60"/>
  <c r="AQ5" i="60"/>
  <c r="AR5" i="60"/>
  <c r="AS5" i="60"/>
  <c r="AT5" i="60"/>
  <c r="H6" i="60"/>
  <c r="K6" i="60"/>
  <c r="N6" i="60"/>
  <c r="AB6" i="60"/>
  <c r="AC6" i="60"/>
  <c r="AD6" i="60"/>
  <c r="AE6" i="60"/>
  <c r="AF6" i="60"/>
  <c r="AG6" i="60"/>
  <c r="AH6" i="60"/>
  <c r="AI6" i="60"/>
  <c r="AJ6" i="60"/>
  <c r="D8" i="60"/>
  <c r="E8" i="60"/>
  <c r="F8" i="60"/>
  <c r="G8" i="60"/>
  <c r="H8" i="60"/>
  <c r="I8" i="60"/>
  <c r="J8" i="60"/>
  <c r="K8" i="60"/>
  <c r="L8" i="60"/>
  <c r="M8" i="60"/>
  <c r="N8" i="60"/>
  <c r="O8" i="60"/>
  <c r="Q8" i="60"/>
  <c r="R8" i="60"/>
  <c r="Y8" i="60"/>
  <c r="Z8" i="60"/>
  <c r="AB8" i="60"/>
  <c r="AC8" i="60"/>
  <c r="AD8" i="60"/>
  <c r="AE8" i="60"/>
  <c r="AF8" i="60"/>
  <c r="AG8" i="60"/>
  <c r="AH8" i="60"/>
  <c r="AI8" i="60"/>
  <c r="AJ8" i="60"/>
  <c r="AL8" i="60"/>
  <c r="AM8" i="60"/>
  <c r="AN8" i="60"/>
  <c r="AO8" i="60"/>
  <c r="AQ8" i="60"/>
  <c r="AR8" i="60"/>
  <c r="AS8" i="60"/>
  <c r="AT8" i="60"/>
  <c r="AV8" i="60"/>
  <c r="AX8" i="60"/>
  <c r="AZ8" i="60"/>
  <c r="BB8" i="60"/>
  <c r="A10" i="60"/>
  <c r="B10" i="60"/>
  <c r="D10" i="60"/>
  <c r="E10" i="60"/>
  <c r="F10" i="60"/>
  <c r="G10" i="60"/>
  <c r="H10" i="60"/>
  <c r="I10" i="60"/>
  <c r="J10" i="60"/>
  <c r="K10" i="60"/>
  <c r="M10" i="60"/>
  <c r="N10" i="60"/>
  <c r="Q10" i="60"/>
  <c r="R10" i="60"/>
  <c r="T10" i="60"/>
  <c r="U10" i="60"/>
  <c r="V10" i="60"/>
  <c r="W10" i="60"/>
  <c r="X10" i="60"/>
  <c r="Y10" i="60"/>
  <c r="Z10" i="60"/>
  <c r="AB10" i="60"/>
  <c r="AC10" i="60"/>
  <c r="AD10" i="60"/>
  <c r="AE10" i="60"/>
  <c r="AF10" i="60"/>
  <c r="AG10" i="60"/>
  <c r="AH10" i="60"/>
  <c r="AI10" i="60"/>
  <c r="AJ10" i="60"/>
  <c r="AL10" i="60"/>
  <c r="AM10" i="60"/>
  <c r="AN10" i="60"/>
  <c r="AO10" i="60"/>
  <c r="AQ10" i="60"/>
  <c r="AR10" i="60"/>
  <c r="AS10" i="60"/>
  <c r="AT10" i="60"/>
  <c r="AV10" i="60"/>
  <c r="AX10" i="60"/>
  <c r="AZ10" i="60"/>
  <c r="A11" i="60"/>
  <c r="B11" i="60"/>
  <c r="D11" i="60"/>
  <c r="E11" i="60"/>
  <c r="F11" i="60"/>
  <c r="G11" i="60"/>
  <c r="H11" i="60"/>
  <c r="I11" i="60"/>
  <c r="J11" i="60"/>
  <c r="K11" i="60"/>
  <c r="M11" i="60"/>
  <c r="N11" i="60"/>
  <c r="Q11" i="60"/>
  <c r="R11" i="60"/>
  <c r="T11" i="60"/>
  <c r="U11" i="60"/>
  <c r="V11" i="60"/>
  <c r="W11" i="60"/>
  <c r="X11" i="60"/>
  <c r="Y11" i="60"/>
  <c r="Z11" i="60"/>
  <c r="AB11" i="60"/>
  <c r="AC11" i="60"/>
  <c r="AD11" i="60"/>
  <c r="AE11" i="60"/>
  <c r="AF11" i="60"/>
  <c r="AG11" i="60"/>
  <c r="AH11" i="60"/>
  <c r="AI11" i="60"/>
  <c r="AJ11" i="60"/>
  <c r="AL11" i="60"/>
  <c r="AM11" i="60"/>
  <c r="AN11" i="60"/>
  <c r="AO11" i="60"/>
  <c r="AQ11" i="60"/>
  <c r="AR11" i="60"/>
  <c r="AS11" i="60"/>
  <c r="AT11" i="60"/>
  <c r="AV11" i="60"/>
  <c r="AX11" i="60"/>
  <c r="AZ11" i="60"/>
  <c r="A12" i="60"/>
  <c r="B12" i="60"/>
  <c r="D12" i="60"/>
  <c r="E12" i="60"/>
  <c r="F12" i="60"/>
  <c r="G12" i="60"/>
  <c r="H12" i="60"/>
  <c r="I12" i="60"/>
  <c r="J12" i="60"/>
  <c r="K12" i="60"/>
  <c r="M12" i="60"/>
  <c r="N12" i="60"/>
  <c r="Q12" i="60"/>
  <c r="R12" i="60"/>
  <c r="T12" i="60"/>
  <c r="U12" i="60"/>
  <c r="V12" i="60"/>
  <c r="W12" i="60"/>
  <c r="X12" i="60"/>
  <c r="Y12" i="60"/>
  <c r="Z12" i="60"/>
  <c r="AB12" i="60"/>
  <c r="AC12" i="60"/>
  <c r="AD12" i="60"/>
  <c r="AE12" i="60"/>
  <c r="AF12" i="60"/>
  <c r="AG12" i="60"/>
  <c r="AH12" i="60"/>
  <c r="AI12" i="60"/>
  <c r="AJ12" i="60"/>
  <c r="AL12" i="60"/>
  <c r="AM12" i="60"/>
  <c r="AN12" i="60"/>
  <c r="AO12" i="60"/>
  <c r="AQ12" i="60"/>
  <c r="AR12" i="60"/>
  <c r="AS12" i="60"/>
  <c r="AT12" i="60"/>
  <c r="AV12" i="60"/>
  <c r="AX12" i="60"/>
  <c r="AZ12" i="60"/>
  <c r="A13" i="60"/>
  <c r="B13" i="60"/>
  <c r="D13" i="60"/>
  <c r="E13" i="60"/>
  <c r="F13" i="60"/>
  <c r="G13" i="60"/>
  <c r="H13" i="60"/>
  <c r="I13" i="60"/>
  <c r="J13" i="60"/>
  <c r="K13" i="60"/>
  <c r="M13" i="60"/>
  <c r="N13" i="60"/>
  <c r="Q13" i="60"/>
  <c r="R13" i="60"/>
  <c r="T13" i="60"/>
  <c r="U13" i="60"/>
  <c r="V13" i="60"/>
  <c r="W13" i="60"/>
  <c r="X13" i="60"/>
  <c r="Y13" i="60"/>
  <c r="Z13" i="60"/>
  <c r="AB13" i="60"/>
  <c r="AC13" i="60"/>
  <c r="AD13" i="60"/>
  <c r="AE13" i="60"/>
  <c r="AF13" i="60"/>
  <c r="AG13" i="60"/>
  <c r="AH13" i="60"/>
  <c r="AI13" i="60"/>
  <c r="AJ13" i="60"/>
  <c r="AL13" i="60"/>
  <c r="AM13" i="60"/>
  <c r="AN13" i="60"/>
  <c r="AO13" i="60"/>
  <c r="AQ13" i="60"/>
  <c r="AR13" i="60"/>
  <c r="AS13" i="60"/>
  <c r="AT13" i="60"/>
  <c r="AV13" i="60"/>
  <c r="AX13" i="60"/>
  <c r="AZ13" i="60"/>
  <c r="A14" i="60"/>
  <c r="B14" i="60"/>
  <c r="D14" i="60"/>
  <c r="E14" i="60"/>
  <c r="F14" i="60"/>
  <c r="G14" i="60"/>
  <c r="H14" i="60"/>
  <c r="I14" i="60"/>
  <c r="J14" i="60"/>
  <c r="K14" i="60"/>
  <c r="M14" i="60"/>
  <c r="N14" i="60"/>
  <c r="Q14" i="60"/>
  <c r="R14" i="60"/>
  <c r="T14" i="60"/>
  <c r="U14" i="60"/>
  <c r="V14" i="60"/>
  <c r="W14" i="60"/>
  <c r="X14" i="60"/>
  <c r="Y14" i="60"/>
  <c r="Z14" i="60"/>
  <c r="AB14" i="60"/>
  <c r="AC14" i="60"/>
  <c r="AD14" i="60"/>
  <c r="AE14" i="60"/>
  <c r="AF14" i="60"/>
  <c r="AG14" i="60"/>
  <c r="AH14" i="60"/>
  <c r="AI14" i="60"/>
  <c r="AJ14" i="60"/>
  <c r="AL14" i="60"/>
  <c r="AM14" i="60"/>
  <c r="AN14" i="60"/>
  <c r="AO14" i="60"/>
  <c r="AQ14" i="60"/>
  <c r="AR14" i="60"/>
  <c r="AS14" i="60"/>
  <c r="AT14" i="60"/>
  <c r="AV14" i="60"/>
  <c r="AX14" i="60"/>
  <c r="AZ14" i="60"/>
  <c r="A15" i="60"/>
  <c r="B15" i="60"/>
  <c r="D15" i="60"/>
  <c r="E15" i="60"/>
  <c r="F15" i="60"/>
  <c r="G15" i="60"/>
  <c r="H15" i="60"/>
  <c r="I15" i="60"/>
  <c r="J15" i="60"/>
  <c r="K15" i="60"/>
  <c r="M15" i="60"/>
  <c r="N15" i="60"/>
  <c r="Q15" i="60"/>
  <c r="R15" i="60"/>
  <c r="T15" i="60"/>
  <c r="U15" i="60"/>
  <c r="V15" i="60"/>
  <c r="W15" i="60"/>
  <c r="X15" i="60"/>
  <c r="Y15" i="60"/>
  <c r="Z15" i="60"/>
  <c r="AB15" i="60"/>
  <c r="AC15" i="60"/>
  <c r="AD15" i="60"/>
  <c r="AE15" i="60"/>
  <c r="AF15" i="60"/>
  <c r="AG15" i="60"/>
  <c r="AH15" i="60"/>
  <c r="AI15" i="60"/>
  <c r="AJ15" i="60"/>
  <c r="AL15" i="60"/>
  <c r="AM15" i="60"/>
  <c r="AN15" i="60"/>
  <c r="AO15" i="60"/>
  <c r="AQ15" i="60"/>
  <c r="AR15" i="60"/>
  <c r="AS15" i="60"/>
  <c r="AT15" i="60"/>
  <c r="AV15" i="60"/>
  <c r="AX15" i="60"/>
  <c r="AZ15" i="60"/>
  <c r="A16" i="60"/>
  <c r="B16" i="60"/>
  <c r="D16" i="60"/>
  <c r="E16" i="60"/>
  <c r="F16" i="60"/>
  <c r="G16" i="60"/>
  <c r="H16" i="60"/>
  <c r="I16" i="60"/>
  <c r="J16" i="60"/>
  <c r="K16" i="60"/>
  <c r="M16" i="60"/>
  <c r="N16" i="60"/>
  <c r="Q16" i="60"/>
  <c r="R16" i="60"/>
  <c r="T16" i="60"/>
  <c r="U16" i="60"/>
  <c r="V16" i="60"/>
  <c r="W16" i="60"/>
  <c r="X16" i="60"/>
  <c r="Y16" i="60"/>
  <c r="Z16" i="60"/>
  <c r="AB16" i="60"/>
  <c r="AC16" i="60"/>
  <c r="AD16" i="60"/>
  <c r="AE16" i="60"/>
  <c r="AF16" i="60"/>
  <c r="AG16" i="60"/>
  <c r="AH16" i="60"/>
  <c r="AI16" i="60"/>
  <c r="AJ16" i="60"/>
  <c r="AL16" i="60"/>
  <c r="AM16" i="60"/>
  <c r="AN16" i="60"/>
  <c r="AO16" i="60"/>
  <c r="AQ16" i="60"/>
  <c r="AR16" i="60"/>
  <c r="AS16" i="60"/>
  <c r="AT16" i="60"/>
  <c r="AV16" i="60"/>
  <c r="AX16" i="60"/>
  <c r="AZ16" i="60"/>
  <c r="A17" i="60"/>
  <c r="B17" i="60"/>
  <c r="D17" i="60"/>
  <c r="E17" i="60"/>
  <c r="F17" i="60"/>
  <c r="G17" i="60"/>
  <c r="H17" i="60"/>
  <c r="I17" i="60"/>
  <c r="J17" i="60"/>
  <c r="K17" i="60"/>
  <c r="M17" i="60"/>
  <c r="N17" i="60"/>
  <c r="Q17" i="60"/>
  <c r="R17" i="60"/>
  <c r="T17" i="60"/>
  <c r="U17" i="60"/>
  <c r="V17" i="60"/>
  <c r="W17" i="60"/>
  <c r="X17" i="60"/>
  <c r="Y17" i="60"/>
  <c r="Z17" i="60"/>
  <c r="AB17" i="60"/>
  <c r="AC17" i="60"/>
  <c r="AD17" i="60"/>
  <c r="AE17" i="60"/>
  <c r="AF17" i="60"/>
  <c r="AG17" i="60"/>
  <c r="AH17" i="60"/>
  <c r="AI17" i="60"/>
  <c r="AJ17" i="60"/>
  <c r="AL17" i="60"/>
  <c r="AM17" i="60"/>
  <c r="AN17" i="60"/>
  <c r="AO17" i="60"/>
  <c r="AQ17" i="60"/>
  <c r="AR17" i="60"/>
  <c r="AS17" i="60"/>
  <c r="AT17" i="60"/>
  <c r="AV17" i="60"/>
  <c r="AX17" i="60"/>
  <c r="AZ17" i="60"/>
  <c r="A18" i="60"/>
  <c r="B18" i="60"/>
  <c r="D18" i="60"/>
  <c r="E18" i="60"/>
  <c r="F18" i="60"/>
  <c r="G18" i="60"/>
  <c r="H18" i="60"/>
  <c r="I18" i="60"/>
  <c r="J18" i="60"/>
  <c r="K18" i="60"/>
  <c r="M18" i="60"/>
  <c r="N18" i="60"/>
  <c r="Q18" i="60"/>
  <c r="R18" i="60"/>
  <c r="T18" i="60"/>
  <c r="U18" i="60"/>
  <c r="V18" i="60"/>
  <c r="W18" i="60"/>
  <c r="X18" i="60"/>
  <c r="Y18" i="60"/>
  <c r="Z18" i="60"/>
  <c r="AB18" i="60"/>
  <c r="AC18" i="60"/>
  <c r="AD18" i="60"/>
  <c r="AE18" i="60"/>
  <c r="AF18" i="60"/>
  <c r="AG18" i="60"/>
  <c r="AH18" i="60"/>
  <c r="AI18" i="60"/>
  <c r="AJ18" i="60"/>
  <c r="AL18" i="60"/>
  <c r="AM18" i="60"/>
  <c r="AN18" i="60"/>
  <c r="AO18" i="60"/>
  <c r="AQ18" i="60"/>
  <c r="AR18" i="60"/>
  <c r="AS18" i="60"/>
  <c r="AT18" i="60"/>
  <c r="AV18" i="60"/>
  <c r="AX18" i="60"/>
  <c r="AZ18" i="60"/>
  <c r="A19" i="60"/>
  <c r="B19" i="60"/>
  <c r="D19" i="60"/>
  <c r="E19" i="60"/>
  <c r="F19" i="60"/>
  <c r="G19" i="60"/>
  <c r="H19" i="60"/>
  <c r="I19" i="60"/>
  <c r="J19" i="60"/>
  <c r="K19" i="60"/>
  <c r="M19" i="60"/>
  <c r="N19" i="60"/>
  <c r="Q19" i="60"/>
  <c r="R19" i="60"/>
  <c r="T19" i="60"/>
  <c r="U19" i="60"/>
  <c r="V19" i="60"/>
  <c r="W19" i="60"/>
  <c r="X19" i="60"/>
  <c r="Y19" i="60"/>
  <c r="Z19" i="60"/>
  <c r="AB19" i="60"/>
  <c r="AC19" i="60"/>
  <c r="AD19" i="60"/>
  <c r="AE19" i="60"/>
  <c r="AF19" i="60"/>
  <c r="AG19" i="60"/>
  <c r="AH19" i="60"/>
  <c r="AI19" i="60"/>
  <c r="AJ19" i="60"/>
  <c r="AL19" i="60"/>
  <c r="AM19" i="60"/>
  <c r="AN19" i="60"/>
  <c r="AO19" i="60"/>
  <c r="AQ19" i="60"/>
  <c r="AR19" i="60"/>
  <c r="AS19" i="60"/>
  <c r="AT19" i="60"/>
  <c r="AV19" i="60"/>
  <c r="AX19" i="60"/>
  <c r="AZ19" i="60"/>
  <c r="A20" i="60"/>
  <c r="B20" i="60"/>
  <c r="D20" i="60"/>
  <c r="E20" i="60"/>
  <c r="F20" i="60"/>
  <c r="G20" i="60"/>
  <c r="H20" i="60"/>
  <c r="I20" i="60"/>
  <c r="J20" i="60"/>
  <c r="K20" i="60"/>
  <c r="M20" i="60"/>
  <c r="N20" i="60"/>
  <c r="Q20" i="60"/>
  <c r="R20" i="60"/>
  <c r="T20" i="60"/>
  <c r="U20" i="60"/>
  <c r="V20" i="60"/>
  <c r="W20" i="60"/>
  <c r="X20" i="60"/>
  <c r="Y20" i="60"/>
  <c r="Z20" i="60"/>
  <c r="AB20" i="60"/>
  <c r="AC20" i="60"/>
  <c r="AD20" i="60"/>
  <c r="AE20" i="60"/>
  <c r="AF20" i="60"/>
  <c r="AG20" i="60"/>
  <c r="AH20" i="60"/>
  <c r="AI20" i="60"/>
  <c r="AJ20" i="60"/>
  <c r="AL20" i="60"/>
  <c r="AM20" i="60"/>
  <c r="AN20" i="60"/>
  <c r="AO20" i="60"/>
  <c r="AQ20" i="60"/>
  <c r="AR20" i="60"/>
  <c r="AS20" i="60"/>
  <c r="AT20" i="60"/>
  <c r="AV20" i="60"/>
  <c r="AX20" i="60"/>
  <c r="AZ20" i="60"/>
  <c r="A21" i="60"/>
  <c r="B21" i="60"/>
  <c r="D21" i="60"/>
  <c r="E21" i="60"/>
  <c r="F21" i="60"/>
  <c r="G21" i="60"/>
  <c r="H21" i="60"/>
  <c r="I21" i="60"/>
  <c r="J21" i="60"/>
  <c r="K21" i="60"/>
  <c r="M21" i="60"/>
  <c r="N21" i="60"/>
  <c r="Q21" i="60"/>
  <c r="R21" i="60"/>
  <c r="T21" i="60"/>
  <c r="U21" i="60"/>
  <c r="V21" i="60"/>
  <c r="W21" i="60"/>
  <c r="X21" i="60"/>
  <c r="Y21" i="60"/>
  <c r="Z21" i="60"/>
  <c r="AB21" i="60"/>
  <c r="AC21" i="60"/>
  <c r="AD21" i="60"/>
  <c r="AE21" i="60"/>
  <c r="AF21" i="60"/>
  <c r="AG21" i="60"/>
  <c r="AH21" i="60"/>
  <c r="AI21" i="60"/>
  <c r="AJ21" i="60"/>
  <c r="AL21" i="60"/>
  <c r="AM21" i="60"/>
  <c r="AN21" i="60"/>
  <c r="AO21" i="60"/>
  <c r="AQ21" i="60"/>
  <c r="AR21" i="60"/>
  <c r="AS21" i="60"/>
  <c r="AT21" i="60"/>
  <c r="AV21" i="60"/>
  <c r="AX21" i="60"/>
  <c r="AZ21" i="60"/>
  <c r="A22" i="60"/>
  <c r="B22" i="60"/>
  <c r="D22" i="60"/>
  <c r="E22" i="60"/>
  <c r="F22" i="60"/>
  <c r="G22" i="60"/>
  <c r="H22" i="60"/>
  <c r="I22" i="60"/>
  <c r="J22" i="60"/>
  <c r="K22" i="60"/>
  <c r="M22" i="60"/>
  <c r="N22" i="60"/>
  <c r="Q22" i="60"/>
  <c r="R22" i="60"/>
  <c r="T22" i="60"/>
  <c r="U22" i="60"/>
  <c r="V22" i="60"/>
  <c r="W22" i="60"/>
  <c r="X22" i="60"/>
  <c r="Y22" i="60"/>
  <c r="Z22" i="60"/>
  <c r="AB22" i="60"/>
  <c r="AC22" i="60"/>
  <c r="AD22" i="60"/>
  <c r="AE22" i="60"/>
  <c r="AF22" i="60"/>
  <c r="AG22" i="60"/>
  <c r="AH22" i="60"/>
  <c r="AI22" i="60"/>
  <c r="AJ22" i="60"/>
  <c r="AL22" i="60"/>
  <c r="AM22" i="60"/>
  <c r="AN22" i="60"/>
  <c r="AO22" i="60"/>
  <c r="AQ22" i="60"/>
  <c r="AR22" i="60"/>
  <c r="AS22" i="60"/>
  <c r="AT22" i="60"/>
  <c r="AV22" i="60"/>
  <c r="AX22" i="60"/>
  <c r="AZ22" i="60"/>
  <c r="A23" i="60"/>
  <c r="B23" i="60"/>
  <c r="D23" i="60"/>
  <c r="E23" i="60"/>
  <c r="F23" i="60"/>
  <c r="G23" i="60"/>
  <c r="H23" i="60"/>
  <c r="I23" i="60"/>
  <c r="J23" i="60"/>
  <c r="K23" i="60"/>
  <c r="M23" i="60"/>
  <c r="N23" i="60"/>
  <c r="Q23" i="60"/>
  <c r="R23" i="60"/>
  <c r="T23" i="60"/>
  <c r="U23" i="60"/>
  <c r="V23" i="60"/>
  <c r="W23" i="60"/>
  <c r="X23" i="60"/>
  <c r="Y23" i="60"/>
  <c r="Z23" i="60"/>
  <c r="AB23" i="60"/>
  <c r="AC23" i="60"/>
  <c r="AD23" i="60"/>
  <c r="AE23" i="60"/>
  <c r="AF23" i="60"/>
  <c r="AG23" i="60"/>
  <c r="AH23" i="60"/>
  <c r="AI23" i="60"/>
  <c r="AJ23" i="60"/>
  <c r="AL23" i="60"/>
  <c r="AM23" i="60"/>
  <c r="AN23" i="60"/>
  <c r="AO23" i="60"/>
  <c r="AQ23" i="60"/>
  <c r="AR23" i="60"/>
  <c r="AS23" i="60"/>
  <c r="AT23" i="60"/>
  <c r="AV23" i="60"/>
  <c r="AX23" i="60"/>
  <c r="AZ23" i="60"/>
  <c r="A24" i="60"/>
  <c r="B24" i="60"/>
  <c r="D24" i="60"/>
  <c r="E24" i="60"/>
  <c r="F24" i="60"/>
  <c r="G24" i="60"/>
  <c r="H24" i="60"/>
  <c r="I24" i="60"/>
  <c r="J24" i="60"/>
  <c r="K24" i="60"/>
  <c r="M24" i="60"/>
  <c r="N24" i="60"/>
  <c r="Q24" i="60"/>
  <c r="R24" i="60"/>
  <c r="T24" i="60"/>
  <c r="U24" i="60"/>
  <c r="V24" i="60"/>
  <c r="W24" i="60"/>
  <c r="X24" i="60"/>
  <c r="Y24" i="60"/>
  <c r="Z24" i="60"/>
  <c r="AB24" i="60"/>
  <c r="AC24" i="60"/>
  <c r="AD24" i="60"/>
  <c r="AE24" i="60"/>
  <c r="AF24" i="60"/>
  <c r="AG24" i="60"/>
  <c r="AH24" i="60"/>
  <c r="AI24" i="60"/>
  <c r="AJ24" i="60"/>
  <c r="AL24" i="60"/>
  <c r="AM24" i="60"/>
  <c r="AN24" i="60"/>
  <c r="AO24" i="60"/>
  <c r="AQ24" i="60"/>
  <c r="AR24" i="60"/>
  <c r="AS24" i="60"/>
  <c r="AT24" i="60"/>
  <c r="AV24" i="60"/>
  <c r="AX24" i="60"/>
  <c r="AZ24" i="60"/>
  <c r="A25" i="60"/>
  <c r="B25" i="60"/>
  <c r="D25" i="60"/>
  <c r="E25" i="60"/>
  <c r="F25" i="60"/>
  <c r="G25" i="60"/>
  <c r="H25" i="60"/>
  <c r="I25" i="60"/>
  <c r="J25" i="60"/>
  <c r="K25" i="60"/>
  <c r="M25" i="60"/>
  <c r="N25" i="60"/>
  <c r="Q25" i="60"/>
  <c r="R25" i="60"/>
  <c r="T25" i="60"/>
  <c r="U25" i="60"/>
  <c r="V25" i="60"/>
  <c r="W25" i="60"/>
  <c r="X25" i="60"/>
  <c r="Y25" i="60"/>
  <c r="Z25" i="60"/>
  <c r="AB25" i="60"/>
  <c r="AC25" i="60"/>
  <c r="AD25" i="60"/>
  <c r="AE25" i="60"/>
  <c r="AF25" i="60"/>
  <c r="AG25" i="60"/>
  <c r="AH25" i="60"/>
  <c r="AI25" i="60"/>
  <c r="AJ25" i="60"/>
  <c r="AL25" i="60"/>
  <c r="AM25" i="60"/>
  <c r="AN25" i="60"/>
  <c r="AO25" i="60"/>
  <c r="AQ25" i="60"/>
  <c r="AR25" i="60"/>
  <c r="AS25" i="60"/>
  <c r="AT25" i="60"/>
  <c r="AV25" i="60"/>
  <c r="AX25" i="60"/>
  <c r="AZ25" i="60"/>
  <c r="A26" i="60"/>
  <c r="B26" i="60"/>
  <c r="D26" i="60"/>
  <c r="E26" i="60"/>
  <c r="F26" i="60"/>
  <c r="G26" i="60"/>
  <c r="H26" i="60"/>
  <c r="I26" i="60"/>
  <c r="J26" i="60"/>
  <c r="K26" i="60"/>
  <c r="M26" i="60"/>
  <c r="N26" i="60"/>
  <c r="Q26" i="60"/>
  <c r="R26" i="60"/>
  <c r="T26" i="60"/>
  <c r="U26" i="60"/>
  <c r="V26" i="60"/>
  <c r="W26" i="60"/>
  <c r="X26" i="60"/>
  <c r="Y26" i="60"/>
  <c r="Z26" i="60"/>
  <c r="AB26" i="60"/>
  <c r="AC26" i="60"/>
  <c r="AD26" i="60"/>
  <c r="AE26" i="60"/>
  <c r="AF26" i="60"/>
  <c r="AG26" i="60"/>
  <c r="AH26" i="60"/>
  <c r="AI26" i="60"/>
  <c r="AJ26" i="60"/>
  <c r="AL26" i="60"/>
  <c r="AM26" i="60"/>
  <c r="AN26" i="60"/>
  <c r="AO26" i="60"/>
  <c r="AQ26" i="60"/>
  <c r="AR26" i="60"/>
  <c r="AS26" i="60"/>
  <c r="AT26" i="60"/>
  <c r="AV26" i="60"/>
  <c r="AX26" i="60"/>
  <c r="AZ26" i="60"/>
  <c r="A27" i="60"/>
  <c r="B27" i="60"/>
  <c r="D27" i="60"/>
  <c r="E27" i="60"/>
  <c r="F27" i="60"/>
  <c r="G27" i="60"/>
  <c r="H27" i="60"/>
  <c r="I27" i="60"/>
  <c r="J27" i="60"/>
  <c r="K27" i="60"/>
  <c r="M27" i="60"/>
  <c r="N27" i="60"/>
  <c r="Q27" i="60"/>
  <c r="R27" i="60"/>
  <c r="T27" i="60"/>
  <c r="U27" i="60"/>
  <c r="V27" i="60"/>
  <c r="W27" i="60"/>
  <c r="X27" i="60"/>
  <c r="Y27" i="60"/>
  <c r="Z27" i="60"/>
  <c r="AB27" i="60"/>
  <c r="AC27" i="60"/>
  <c r="AD27" i="60"/>
  <c r="AE27" i="60"/>
  <c r="AF27" i="60"/>
  <c r="AG27" i="60"/>
  <c r="AH27" i="60"/>
  <c r="AI27" i="60"/>
  <c r="AJ27" i="60"/>
  <c r="AL27" i="60"/>
  <c r="AM27" i="60"/>
  <c r="AN27" i="60"/>
  <c r="AO27" i="60"/>
  <c r="AQ27" i="60"/>
  <c r="AR27" i="60"/>
  <c r="AS27" i="60"/>
  <c r="AT27" i="60"/>
  <c r="AV27" i="60"/>
  <c r="AX27" i="60"/>
  <c r="AZ27" i="60"/>
  <c r="A28" i="60"/>
  <c r="B28" i="60"/>
  <c r="D28" i="60"/>
  <c r="E28" i="60"/>
  <c r="F28" i="60"/>
  <c r="G28" i="60"/>
  <c r="H28" i="60"/>
  <c r="I28" i="60"/>
  <c r="J28" i="60"/>
  <c r="K28" i="60"/>
  <c r="M28" i="60"/>
  <c r="N28" i="60"/>
  <c r="Q28" i="60"/>
  <c r="R28" i="60"/>
  <c r="T28" i="60"/>
  <c r="U28" i="60"/>
  <c r="V28" i="60"/>
  <c r="W28" i="60"/>
  <c r="X28" i="60"/>
  <c r="Y28" i="60"/>
  <c r="Z28" i="60"/>
  <c r="AB28" i="60"/>
  <c r="AC28" i="60"/>
  <c r="AD28" i="60"/>
  <c r="AE28" i="60"/>
  <c r="AF28" i="60"/>
  <c r="AG28" i="60"/>
  <c r="AH28" i="60"/>
  <c r="AI28" i="60"/>
  <c r="AJ28" i="60"/>
  <c r="AL28" i="60"/>
  <c r="AM28" i="60"/>
  <c r="AN28" i="60"/>
  <c r="AO28" i="60"/>
  <c r="AQ28" i="60"/>
  <c r="AR28" i="60"/>
  <c r="AS28" i="60"/>
  <c r="AT28" i="60"/>
  <c r="AV28" i="60"/>
  <c r="AX28" i="60"/>
  <c r="AZ28" i="60"/>
  <c r="A29" i="60"/>
  <c r="B29" i="60"/>
  <c r="D29" i="60"/>
  <c r="E29" i="60"/>
  <c r="F29" i="60"/>
  <c r="G29" i="60"/>
  <c r="H29" i="60"/>
  <c r="I29" i="60"/>
  <c r="J29" i="60"/>
  <c r="K29" i="60"/>
  <c r="M29" i="60"/>
  <c r="N29" i="60"/>
  <c r="Q29" i="60"/>
  <c r="R29" i="60"/>
  <c r="T29" i="60"/>
  <c r="U29" i="60"/>
  <c r="V29" i="60"/>
  <c r="W29" i="60"/>
  <c r="X29" i="60"/>
  <c r="Y29" i="60"/>
  <c r="Z29" i="60"/>
  <c r="AB29" i="60"/>
  <c r="AC29" i="60"/>
  <c r="AD29" i="60"/>
  <c r="AE29" i="60"/>
  <c r="AF29" i="60"/>
  <c r="AG29" i="60"/>
  <c r="AH29" i="60"/>
  <c r="AI29" i="60"/>
  <c r="AJ29" i="60"/>
  <c r="AL29" i="60"/>
  <c r="AM29" i="60"/>
  <c r="AN29" i="60"/>
  <c r="AO29" i="60"/>
  <c r="AQ29" i="60"/>
  <c r="AR29" i="60"/>
  <c r="AS29" i="60"/>
  <c r="AT29" i="60"/>
  <c r="AV29" i="60"/>
  <c r="AX29" i="60"/>
  <c r="AZ29" i="60"/>
  <c r="A30" i="60"/>
  <c r="B30" i="60"/>
  <c r="D30" i="60"/>
  <c r="E30" i="60"/>
  <c r="F30" i="60"/>
  <c r="G30" i="60"/>
  <c r="H30" i="60"/>
  <c r="I30" i="60"/>
  <c r="J30" i="60"/>
  <c r="K30" i="60"/>
  <c r="M30" i="60"/>
  <c r="N30" i="60"/>
  <c r="Q30" i="60"/>
  <c r="R30" i="60"/>
  <c r="T30" i="60"/>
  <c r="U30" i="60"/>
  <c r="V30" i="60"/>
  <c r="W30" i="60"/>
  <c r="X30" i="60"/>
  <c r="Y30" i="60"/>
  <c r="Z30" i="60"/>
  <c r="AB30" i="60"/>
  <c r="AC30" i="60"/>
  <c r="AD30" i="60"/>
  <c r="AE30" i="60"/>
  <c r="AF30" i="60"/>
  <c r="AG30" i="60"/>
  <c r="AH30" i="60"/>
  <c r="AI30" i="60"/>
  <c r="AJ30" i="60"/>
  <c r="AL30" i="60"/>
  <c r="AM30" i="60"/>
  <c r="AN30" i="60"/>
  <c r="AO30" i="60"/>
  <c r="AQ30" i="60"/>
  <c r="AR30" i="60"/>
  <c r="AS30" i="60"/>
  <c r="AT30" i="60"/>
  <c r="AV30" i="60"/>
  <c r="AX30" i="60"/>
  <c r="AZ30" i="60"/>
  <c r="A31" i="60"/>
  <c r="B31" i="60"/>
  <c r="D31" i="60"/>
  <c r="E31" i="60"/>
  <c r="F31" i="60"/>
  <c r="G31" i="60"/>
  <c r="H31" i="60"/>
  <c r="I31" i="60"/>
  <c r="J31" i="60"/>
  <c r="K31" i="60"/>
  <c r="M31" i="60"/>
  <c r="N31" i="60"/>
  <c r="Q31" i="60"/>
  <c r="R31" i="60"/>
  <c r="T31" i="60"/>
  <c r="U31" i="60"/>
  <c r="V31" i="60"/>
  <c r="W31" i="60"/>
  <c r="X31" i="60"/>
  <c r="Y31" i="60"/>
  <c r="Z31" i="60"/>
  <c r="AB31" i="60"/>
  <c r="AC31" i="60"/>
  <c r="AD31" i="60"/>
  <c r="AE31" i="60"/>
  <c r="AF31" i="60"/>
  <c r="AG31" i="60"/>
  <c r="AH31" i="60"/>
  <c r="AI31" i="60"/>
  <c r="AJ31" i="60"/>
  <c r="AL31" i="60"/>
  <c r="AM31" i="60"/>
  <c r="AN31" i="60"/>
  <c r="AO31" i="60"/>
  <c r="AQ31" i="60"/>
  <c r="AR31" i="60"/>
  <c r="AS31" i="60"/>
  <c r="AT31" i="60"/>
  <c r="AV31" i="60"/>
  <c r="AX31" i="60"/>
  <c r="AZ31" i="60"/>
  <c r="A32" i="60"/>
  <c r="B32" i="60"/>
  <c r="D32" i="60"/>
  <c r="E32" i="60"/>
  <c r="F32" i="60"/>
  <c r="G32" i="60"/>
  <c r="H32" i="60"/>
  <c r="I32" i="60"/>
  <c r="J32" i="60"/>
  <c r="K32" i="60"/>
  <c r="M32" i="60"/>
  <c r="N32" i="60"/>
  <c r="Q32" i="60"/>
  <c r="R32" i="60"/>
  <c r="T32" i="60"/>
  <c r="U32" i="60"/>
  <c r="V32" i="60"/>
  <c r="W32" i="60"/>
  <c r="X32" i="60"/>
  <c r="Y32" i="60"/>
  <c r="Z32" i="60"/>
  <c r="AB32" i="60"/>
  <c r="AC32" i="60"/>
  <c r="AD32" i="60"/>
  <c r="AE32" i="60"/>
  <c r="AF32" i="60"/>
  <c r="AG32" i="60"/>
  <c r="AH32" i="60"/>
  <c r="AI32" i="60"/>
  <c r="AJ32" i="60"/>
  <c r="AL32" i="60"/>
  <c r="AM32" i="60"/>
  <c r="AN32" i="60"/>
  <c r="AO32" i="60"/>
  <c r="AQ32" i="60"/>
  <c r="AR32" i="60"/>
  <c r="AS32" i="60"/>
  <c r="AT32" i="60"/>
  <c r="AV32" i="60"/>
  <c r="AX32" i="60"/>
  <c r="AZ32" i="60"/>
  <c r="A33" i="60"/>
  <c r="B33" i="60"/>
  <c r="D33" i="60"/>
  <c r="E33" i="60"/>
  <c r="F33" i="60"/>
  <c r="G33" i="60"/>
  <c r="H33" i="60"/>
  <c r="I33" i="60"/>
  <c r="J33" i="60"/>
  <c r="K33" i="60"/>
  <c r="M33" i="60"/>
  <c r="N33" i="60"/>
  <c r="Q33" i="60"/>
  <c r="R33" i="60"/>
  <c r="T33" i="60"/>
  <c r="U33" i="60"/>
  <c r="V33" i="60"/>
  <c r="W33" i="60"/>
  <c r="X33" i="60"/>
  <c r="Y33" i="60"/>
  <c r="Z33" i="60"/>
  <c r="AB33" i="60"/>
  <c r="AC33" i="60"/>
  <c r="AD33" i="60"/>
  <c r="AE33" i="60"/>
  <c r="AF33" i="60"/>
  <c r="AG33" i="60"/>
  <c r="AH33" i="60"/>
  <c r="AI33" i="60"/>
  <c r="AJ33" i="60"/>
  <c r="AL33" i="60"/>
  <c r="AM33" i="60"/>
  <c r="AN33" i="60"/>
  <c r="AO33" i="60"/>
  <c r="AQ33" i="60"/>
  <c r="AR33" i="60"/>
  <c r="AS33" i="60"/>
  <c r="AT33" i="60"/>
  <c r="AV33" i="60"/>
  <c r="AX33" i="60"/>
  <c r="AZ33" i="60"/>
  <c r="A34" i="60"/>
  <c r="B34" i="60"/>
  <c r="D34" i="60"/>
  <c r="E34" i="60"/>
  <c r="F34" i="60"/>
  <c r="G34" i="60"/>
  <c r="H34" i="60"/>
  <c r="I34" i="60"/>
  <c r="J34" i="60"/>
  <c r="K34" i="60"/>
  <c r="M34" i="60"/>
  <c r="N34" i="60"/>
  <c r="Q34" i="60"/>
  <c r="R34" i="60"/>
  <c r="T34" i="60"/>
  <c r="U34" i="60"/>
  <c r="V34" i="60"/>
  <c r="W34" i="60"/>
  <c r="X34" i="60"/>
  <c r="Y34" i="60"/>
  <c r="Z34" i="60"/>
  <c r="AB34" i="60"/>
  <c r="AC34" i="60"/>
  <c r="AD34" i="60"/>
  <c r="AE34" i="60"/>
  <c r="AF34" i="60"/>
  <c r="AG34" i="60"/>
  <c r="AH34" i="60"/>
  <c r="AI34" i="60"/>
  <c r="AJ34" i="60"/>
  <c r="AL34" i="60"/>
  <c r="AM34" i="60"/>
  <c r="AN34" i="60"/>
  <c r="AO34" i="60"/>
  <c r="AQ34" i="60"/>
  <c r="AR34" i="60"/>
  <c r="AS34" i="60"/>
  <c r="AT34" i="60"/>
  <c r="AV34" i="60"/>
  <c r="AX34" i="60"/>
  <c r="AZ34" i="60"/>
  <c r="A35" i="60"/>
  <c r="B35" i="60"/>
  <c r="D35" i="60"/>
  <c r="E35" i="60"/>
  <c r="F35" i="60"/>
  <c r="G35" i="60"/>
  <c r="H35" i="60"/>
  <c r="I35" i="60"/>
  <c r="J35" i="60"/>
  <c r="K35" i="60"/>
  <c r="M35" i="60"/>
  <c r="N35" i="60"/>
  <c r="Q35" i="60"/>
  <c r="R35" i="60"/>
  <c r="T35" i="60"/>
  <c r="U35" i="60"/>
  <c r="V35" i="60"/>
  <c r="W35" i="60"/>
  <c r="X35" i="60"/>
  <c r="Y35" i="60"/>
  <c r="Z35" i="60"/>
  <c r="AB35" i="60"/>
  <c r="AC35" i="60"/>
  <c r="AD35" i="60"/>
  <c r="AE35" i="60"/>
  <c r="AF35" i="60"/>
  <c r="AG35" i="60"/>
  <c r="AH35" i="60"/>
  <c r="AI35" i="60"/>
  <c r="AJ35" i="60"/>
  <c r="AL35" i="60"/>
  <c r="AM35" i="60"/>
  <c r="AN35" i="60"/>
  <c r="AO35" i="60"/>
  <c r="AQ35" i="60"/>
  <c r="AR35" i="60"/>
  <c r="AS35" i="60"/>
  <c r="AT35" i="60"/>
  <c r="AV35" i="60"/>
  <c r="AX35" i="60"/>
  <c r="AZ35" i="60"/>
  <c r="A36" i="60"/>
  <c r="B36" i="60"/>
  <c r="D36" i="60"/>
  <c r="E36" i="60"/>
  <c r="F36" i="60"/>
  <c r="G36" i="60"/>
  <c r="H36" i="60"/>
  <c r="I36" i="60"/>
  <c r="J36" i="60"/>
  <c r="K36" i="60"/>
  <c r="M36" i="60"/>
  <c r="N36" i="60"/>
  <c r="Q36" i="60"/>
  <c r="R36" i="60"/>
  <c r="T36" i="60"/>
  <c r="U36" i="60"/>
  <c r="V36" i="60"/>
  <c r="W36" i="60"/>
  <c r="X36" i="60"/>
  <c r="Y36" i="60"/>
  <c r="Z36" i="60"/>
  <c r="AB36" i="60"/>
  <c r="AC36" i="60"/>
  <c r="AD36" i="60"/>
  <c r="AE36" i="60"/>
  <c r="AF36" i="60"/>
  <c r="AG36" i="60"/>
  <c r="AH36" i="60"/>
  <c r="AI36" i="60"/>
  <c r="AJ36" i="60"/>
  <c r="AL36" i="60"/>
  <c r="AM36" i="60"/>
  <c r="AN36" i="60"/>
  <c r="AO36" i="60"/>
  <c r="AQ36" i="60"/>
  <c r="AR36" i="60"/>
  <c r="AS36" i="60"/>
  <c r="AT36" i="60"/>
  <c r="AV36" i="60"/>
  <c r="AX36" i="60"/>
  <c r="AZ36" i="60"/>
  <c r="A37" i="60"/>
  <c r="B37" i="60"/>
  <c r="D37" i="60"/>
  <c r="E37" i="60"/>
  <c r="F37" i="60"/>
  <c r="G37" i="60"/>
  <c r="H37" i="60"/>
  <c r="I37" i="60"/>
  <c r="J37" i="60"/>
  <c r="K37" i="60"/>
  <c r="M37" i="60"/>
  <c r="N37" i="60"/>
  <c r="Q37" i="60"/>
  <c r="R37" i="60"/>
  <c r="T37" i="60"/>
  <c r="U37" i="60"/>
  <c r="V37" i="60"/>
  <c r="W37" i="60"/>
  <c r="X37" i="60"/>
  <c r="Y37" i="60"/>
  <c r="Z37" i="60"/>
  <c r="AB37" i="60"/>
  <c r="AC37" i="60"/>
  <c r="AD37" i="60"/>
  <c r="AE37" i="60"/>
  <c r="AF37" i="60"/>
  <c r="AG37" i="60"/>
  <c r="AH37" i="60"/>
  <c r="AI37" i="60"/>
  <c r="AJ37" i="60"/>
  <c r="AL37" i="60"/>
  <c r="AM37" i="60"/>
  <c r="AN37" i="60"/>
  <c r="AO37" i="60"/>
  <c r="AQ37" i="60"/>
  <c r="AR37" i="60"/>
  <c r="AS37" i="60"/>
  <c r="AT37" i="60"/>
  <c r="AV37" i="60"/>
  <c r="AX37" i="60"/>
  <c r="AZ37" i="60"/>
  <c r="A38" i="60"/>
  <c r="B38" i="60"/>
  <c r="D38" i="60"/>
  <c r="E38" i="60"/>
  <c r="F38" i="60"/>
  <c r="G38" i="60"/>
  <c r="H38" i="60"/>
  <c r="I38" i="60"/>
  <c r="J38" i="60"/>
  <c r="K38" i="60"/>
  <c r="M38" i="60"/>
  <c r="N38" i="60"/>
  <c r="Q38" i="60"/>
  <c r="R38" i="60"/>
  <c r="T38" i="60"/>
  <c r="U38" i="60"/>
  <c r="V38" i="60"/>
  <c r="W38" i="60"/>
  <c r="X38" i="60"/>
  <c r="Y38" i="60"/>
  <c r="Z38" i="60"/>
  <c r="AB38" i="60"/>
  <c r="AC38" i="60"/>
  <c r="AD38" i="60"/>
  <c r="AE38" i="60"/>
  <c r="AF38" i="60"/>
  <c r="AG38" i="60"/>
  <c r="AH38" i="60"/>
  <c r="AI38" i="60"/>
  <c r="AJ38" i="60"/>
  <c r="AL38" i="60"/>
  <c r="AM38" i="60"/>
  <c r="AN38" i="60"/>
  <c r="AO38" i="60"/>
  <c r="AQ38" i="60"/>
  <c r="AR38" i="60"/>
  <c r="AS38" i="60"/>
  <c r="AT38" i="60"/>
  <c r="AV38" i="60"/>
  <c r="AX38" i="60"/>
  <c r="AZ38" i="60"/>
  <c r="A39" i="60"/>
  <c r="B39" i="60"/>
  <c r="D39" i="60"/>
  <c r="E39" i="60"/>
  <c r="F39" i="60"/>
  <c r="G39" i="60"/>
  <c r="H39" i="60"/>
  <c r="I39" i="60"/>
  <c r="J39" i="60"/>
  <c r="K39" i="60"/>
  <c r="M39" i="60"/>
  <c r="N39" i="60"/>
  <c r="Q39" i="60"/>
  <c r="R39" i="60"/>
  <c r="T39" i="60"/>
  <c r="U39" i="60"/>
  <c r="V39" i="60"/>
  <c r="W39" i="60"/>
  <c r="X39" i="60"/>
  <c r="Y39" i="60"/>
  <c r="Z39" i="60"/>
  <c r="AB39" i="60"/>
  <c r="AC39" i="60"/>
  <c r="AD39" i="60"/>
  <c r="AE39" i="60"/>
  <c r="AF39" i="60"/>
  <c r="AG39" i="60"/>
  <c r="AH39" i="60"/>
  <c r="AI39" i="60"/>
  <c r="AJ39" i="60"/>
  <c r="AL39" i="60"/>
  <c r="AM39" i="60"/>
  <c r="AN39" i="60"/>
  <c r="AO39" i="60"/>
  <c r="AQ39" i="60"/>
  <c r="AR39" i="60"/>
  <c r="AS39" i="60"/>
  <c r="AT39" i="60"/>
  <c r="AV39" i="60"/>
  <c r="AX39" i="60"/>
  <c r="AZ39" i="60"/>
  <c r="A40" i="60"/>
  <c r="B40" i="60"/>
  <c r="D40" i="60"/>
  <c r="E40" i="60"/>
  <c r="F40" i="60"/>
  <c r="G40" i="60"/>
  <c r="H40" i="60"/>
  <c r="I40" i="60"/>
  <c r="J40" i="60"/>
  <c r="K40" i="60"/>
  <c r="M40" i="60"/>
  <c r="N40" i="60"/>
  <c r="Q40" i="60"/>
  <c r="R40" i="60"/>
  <c r="T40" i="60"/>
  <c r="U40" i="60"/>
  <c r="V40" i="60"/>
  <c r="W40" i="60"/>
  <c r="X40" i="60"/>
  <c r="Y40" i="60"/>
  <c r="Z40" i="60"/>
  <c r="AB40" i="60"/>
  <c r="AC40" i="60"/>
  <c r="AD40" i="60"/>
  <c r="AE40" i="60"/>
  <c r="AF40" i="60"/>
  <c r="AG40" i="60"/>
  <c r="AH40" i="60"/>
  <c r="AI40" i="60"/>
  <c r="AJ40" i="60"/>
  <c r="AL40" i="60"/>
  <c r="AM40" i="60"/>
  <c r="AN40" i="60"/>
  <c r="AO40" i="60"/>
  <c r="AQ40" i="60"/>
  <c r="AR40" i="60"/>
  <c r="AS40" i="60"/>
  <c r="AT40" i="60"/>
  <c r="AV40" i="60"/>
  <c r="AX40" i="60"/>
  <c r="AZ40" i="60"/>
  <c r="A41" i="60"/>
  <c r="B41" i="60"/>
  <c r="D41" i="60"/>
  <c r="E41" i="60"/>
  <c r="F41" i="60"/>
  <c r="G41" i="60"/>
  <c r="H41" i="60"/>
  <c r="I41" i="60"/>
  <c r="J41" i="60"/>
  <c r="K41" i="60"/>
  <c r="M41" i="60"/>
  <c r="N41" i="60"/>
  <c r="Q41" i="60"/>
  <c r="R41" i="60"/>
  <c r="T41" i="60"/>
  <c r="U41" i="60"/>
  <c r="V41" i="60"/>
  <c r="W41" i="60"/>
  <c r="X41" i="60"/>
  <c r="Y41" i="60"/>
  <c r="Z41" i="60"/>
  <c r="AB41" i="60"/>
  <c r="AC41" i="60"/>
  <c r="AD41" i="60"/>
  <c r="AE41" i="60"/>
  <c r="AF41" i="60"/>
  <c r="AG41" i="60"/>
  <c r="AH41" i="60"/>
  <c r="AI41" i="60"/>
  <c r="AJ41" i="60"/>
  <c r="AL41" i="60"/>
  <c r="AM41" i="60"/>
  <c r="AN41" i="60"/>
  <c r="AO41" i="60"/>
  <c r="AQ41" i="60"/>
  <c r="AR41" i="60"/>
  <c r="AS41" i="60"/>
  <c r="AT41" i="60"/>
  <c r="AV41" i="60"/>
  <c r="AX41" i="60"/>
  <c r="AZ41" i="60"/>
  <c r="A42" i="60"/>
  <c r="B42" i="60"/>
  <c r="D42" i="60"/>
  <c r="E42" i="60"/>
  <c r="F42" i="60"/>
  <c r="G42" i="60"/>
  <c r="H42" i="60"/>
  <c r="I42" i="60"/>
  <c r="J42" i="60"/>
  <c r="K42" i="60"/>
  <c r="M42" i="60"/>
  <c r="N42" i="60"/>
  <c r="Q42" i="60"/>
  <c r="R42" i="60"/>
  <c r="T42" i="60"/>
  <c r="U42" i="60"/>
  <c r="V42" i="60"/>
  <c r="W42" i="60"/>
  <c r="X42" i="60"/>
  <c r="Y42" i="60"/>
  <c r="Z42" i="60"/>
  <c r="AB42" i="60"/>
  <c r="AC42" i="60"/>
  <c r="AD42" i="60"/>
  <c r="AE42" i="60"/>
  <c r="AF42" i="60"/>
  <c r="AG42" i="60"/>
  <c r="AH42" i="60"/>
  <c r="AI42" i="60"/>
  <c r="AJ42" i="60"/>
  <c r="AL42" i="60"/>
  <c r="AM42" i="60"/>
  <c r="AN42" i="60"/>
  <c r="AO42" i="60"/>
  <c r="AQ42" i="60"/>
  <c r="AR42" i="60"/>
  <c r="AS42" i="60"/>
  <c r="AT42" i="60"/>
  <c r="AV42" i="60"/>
  <c r="AX42" i="60"/>
  <c r="AZ42" i="60"/>
  <c r="A43" i="60"/>
  <c r="B43" i="60"/>
  <c r="D43" i="60"/>
  <c r="E43" i="60"/>
  <c r="F43" i="60"/>
  <c r="G43" i="60"/>
  <c r="H43" i="60"/>
  <c r="I43" i="60"/>
  <c r="J43" i="60"/>
  <c r="K43" i="60"/>
  <c r="M43" i="60"/>
  <c r="N43" i="60"/>
  <c r="Q43" i="60"/>
  <c r="R43" i="60"/>
  <c r="T43" i="60"/>
  <c r="U43" i="60"/>
  <c r="V43" i="60"/>
  <c r="W43" i="60"/>
  <c r="X43" i="60"/>
  <c r="Y43" i="60"/>
  <c r="Z43" i="60"/>
  <c r="AB43" i="60"/>
  <c r="AC43" i="60"/>
  <c r="AD43" i="60"/>
  <c r="AE43" i="60"/>
  <c r="AF43" i="60"/>
  <c r="AG43" i="60"/>
  <c r="AH43" i="60"/>
  <c r="AI43" i="60"/>
  <c r="AJ43" i="60"/>
  <c r="AL43" i="60"/>
  <c r="AM43" i="60"/>
  <c r="AN43" i="60"/>
  <c r="AO43" i="60"/>
  <c r="AQ43" i="60"/>
  <c r="AR43" i="60"/>
  <c r="AS43" i="60"/>
  <c r="AT43" i="60"/>
  <c r="AV43" i="60"/>
  <c r="AX43" i="60"/>
  <c r="AZ43" i="60"/>
  <c r="A44" i="60"/>
  <c r="B44" i="60"/>
  <c r="D44" i="60"/>
  <c r="E44" i="60"/>
  <c r="F44" i="60"/>
  <c r="G44" i="60"/>
  <c r="H44" i="60"/>
  <c r="I44" i="60"/>
  <c r="J44" i="60"/>
  <c r="K44" i="60"/>
  <c r="M44" i="60"/>
  <c r="N44" i="60"/>
  <c r="Q44" i="60"/>
  <c r="R44" i="60"/>
  <c r="T44" i="60"/>
  <c r="U44" i="60"/>
  <c r="V44" i="60"/>
  <c r="W44" i="60"/>
  <c r="X44" i="60"/>
  <c r="Y44" i="60"/>
  <c r="Z44" i="60"/>
  <c r="AB44" i="60"/>
  <c r="AC44" i="60"/>
  <c r="AD44" i="60"/>
  <c r="AE44" i="60"/>
  <c r="AF44" i="60"/>
  <c r="AG44" i="60"/>
  <c r="AH44" i="60"/>
  <c r="AI44" i="60"/>
  <c r="AJ44" i="60"/>
  <c r="AL44" i="60"/>
  <c r="AM44" i="60"/>
  <c r="AN44" i="60"/>
  <c r="AO44" i="60"/>
  <c r="AQ44" i="60"/>
  <c r="AR44" i="60"/>
  <c r="AS44" i="60"/>
  <c r="AT44" i="60"/>
  <c r="AV44" i="60"/>
  <c r="AX44" i="60"/>
  <c r="AZ44" i="60"/>
  <c r="A45" i="60"/>
  <c r="B45" i="60"/>
  <c r="D45" i="60"/>
  <c r="E45" i="60"/>
  <c r="F45" i="60"/>
  <c r="G45" i="60"/>
  <c r="H45" i="60"/>
  <c r="I45" i="60"/>
  <c r="J45" i="60"/>
  <c r="K45" i="60"/>
  <c r="M45" i="60"/>
  <c r="N45" i="60"/>
  <c r="Q45" i="60"/>
  <c r="R45" i="60"/>
  <c r="T45" i="60"/>
  <c r="U45" i="60"/>
  <c r="V45" i="60"/>
  <c r="W45" i="60"/>
  <c r="X45" i="60"/>
  <c r="Y45" i="60"/>
  <c r="Z45" i="60"/>
  <c r="AB45" i="60"/>
  <c r="AC45" i="60"/>
  <c r="AD45" i="60"/>
  <c r="AE45" i="60"/>
  <c r="AF45" i="60"/>
  <c r="AG45" i="60"/>
  <c r="AH45" i="60"/>
  <c r="AI45" i="60"/>
  <c r="AJ45" i="60"/>
  <c r="AL45" i="60"/>
  <c r="AM45" i="60"/>
  <c r="AN45" i="60"/>
  <c r="AO45" i="60"/>
  <c r="AQ45" i="60"/>
  <c r="AR45" i="60"/>
  <c r="AS45" i="60"/>
  <c r="AT45" i="60"/>
  <c r="AV45" i="60"/>
  <c r="AX45" i="60"/>
  <c r="AZ45" i="60"/>
  <c r="A46" i="60"/>
  <c r="B46" i="60"/>
  <c r="D46" i="60"/>
  <c r="E46" i="60"/>
  <c r="F46" i="60"/>
  <c r="G46" i="60"/>
  <c r="H46" i="60"/>
  <c r="I46" i="60"/>
  <c r="J46" i="60"/>
  <c r="K46" i="60"/>
  <c r="M46" i="60"/>
  <c r="N46" i="60"/>
  <c r="Q46" i="60"/>
  <c r="R46" i="60"/>
  <c r="T46" i="60"/>
  <c r="U46" i="60"/>
  <c r="V46" i="60"/>
  <c r="W46" i="60"/>
  <c r="X46" i="60"/>
  <c r="Y46" i="60"/>
  <c r="Z46" i="60"/>
  <c r="AB46" i="60"/>
  <c r="AC46" i="60"/>
  <c r="AD46" i="60"/>
  <c r="AE46" i="60"/>
  <c r="AF46" i="60"/>
  <c r="AG46" i="60"/>
  <c r="AH46" i="60"/>
  <c r="AI46" i="60"/>
  <c r="AJ46" i="60"/>
  <c r="AL46" i="60"/>
  <c r="AM46" i="60"/>
  <c r="AN46" i="60"/>
  <c r="AO46" i="60"/>
  <c r="AQ46" i="60"/>
  <c r="AR46" i="60"/>
  <c r="AS46" i="60"/>
  <c r="AT46" i="60"/>
  <c r="AV46" i="60"/>
  <c r="AX46" i="60"/>
  <c r="AZ46" i="60"/>
  <c r="A47" i="60"/>
  <c r="B47" i="60"/>
  <c r="D47" i="60"/>
  <c r="E47" i="60"/>
  <c r="F47" i="60"/>
  <c r="G47" i="60"/>
  <c r="H47" i="60"/>
  <c r="I47" i="60"/>
  <c r="J47" i="60"/>
  <c r="K47" i="60"/>
  <c r="M47" i="60"/>
  <c r="N47" i="60"/>
  <c r="Q47" i="60"/>
  <c r="R47" i="60"/>
  <c r="T47" i="60"/>
  <c r="U47" i="60"/>
  <c r="V47" i="60"/>
  <c r="W47" i="60"/>
  <c r="X47" i="60"/>
  <c r="Y47" i="60"/>
  <c r="Z47" i="60"/>
  <c r="AB47" i="60"/>
  <c r="AC47" i="60"/>
  <c r="AD47" i="60"/>
  <c r="AE47" i="60"/>
  <c r="AF47" i="60"/>
  <c r="AG47" i="60"/>
  <c r="AH47" i="60"/>
  <c r="AI47" i="60"/>
  <c r="AJ47" i="60"/>
  <c r="AL47" i="60"/>
  <c r="AM47" i="60"/>
  <c r="AN47" i="60"/>
  <c r="AO47" i="60"/>
  <c r="AQ47" i="60"/>
  <c r="AR47" i="60"/>
  <c r="AS47" i="60"/>
  <c r="AT47" i="60"/>
  <c r="AV47" i="60"/>
  <c r="AX47" i="60"/>
  <c r="AZ47" i="60"/>
  <c r="A48" i="60"/>
  <c r="B48" i="60"/>
  <c r="D48" i="60"/>
  <c r="E48" i="60"/>
  <c r="F48" i="60"/>
  <c r="G48" i="60"/>
  <c r="H48" i="60"/>
  <c r="I48" i="60"/>
  <c r="J48" i="60"/>
  <c r="K48" i="60"/>
  <c r="M48" i="60"/>
  <c r="N48" i="60"/>
  <c r="Q48" i="60"/>
  <c r="R48" i="60"/>
  <c r="T48" i="60"/>
  <c r="U48" i="60"/>
  <c r="V48" i="60"/>
  <c r="W48" i="60"/>
  <c r="X48" i="60"/>
  <c r="Y48" i="60"/>
  <c r="Z48" i="60"/>
  <c r="AB48" i="60"/>
  <c r="AC48" i="60"/>
  <c r="AD48" i="60"/>
  <c r="AE48" i="60"/>
  <c r="AF48" i="60"/>
  <c r="AG48" i="60"/>
  <c r="AH48" i="60"/>
  <c r="AI48" i="60"/>
  <c r="AJ48" i="60"/>
  <c r="AL48" i="60"/>
  <c r="AM48" i="60"/>
  <c r="AN48" i="60"/>
  <c r="AO48" i="60"/>
  <c r="AQ48" i="60"/>
  <c r="AR48" i="60"/>
  <c r="AS48" i="60"/>
  <c r="AT48" i="60"/>
  <c r="AV48" i="60"/>
  <c r="AX48" i="60"/>
  <c r="AZ48" i="60"/>
  <c r="A49" i="60"/>
  <c r="B49" i="60"/>
  <c r="D49" i="60"/>
  <c r="E49" i="60"/>
  <c r="F49" i="60"/>
  <c r="G49" i="60"/>
  <c r="H49" i="60"/>
  <c r="I49" i="60"/>
  <c r="J49" i="60"/>
  <c r="K49" i="60"/>
  <c r="M49" i="60"/>
  <c r="N49" i="60"/>
  <c r="Q49" i="60"/>
  <c r="R49" i="60"/>
  <c r="T49" i="60"/>
  <c r="U49" i="60"/>
  <c r="V49" i="60"/>
  <c r="W49" i="60"/>
  <c r="X49" i="60"/>
  <c r="Y49" i="60"/>
  <c r="Z49" i="60"/>
  <c r="AB49" i="60"/>
  <c r="AC49" i="60"/>
  <c r="AD49" i="60"/>
  <c r="AE49" i="60"/>
  <c r="AF49" i="60"/>
  <c r="AG49" i="60"/>
  <c r="AH49" i="60"/>
  <c r="AI49" i="60"/>
  <c r="AJ49" i="60"/>
  <c r="AL49" i="60"/>
  <c r="AM49" i="60"/>
  <c r="AN49" i="60"/>
  <c r="AO49" i="60"/>
  <c r="AQ49" i="60"/>
  <c r="AR49" i="60"/>
  <c r="AS49" i="60"/>
  <c r="AT49" i="60"/>
  <c r="AV49" i="60"/>
  <c r="AX49" i="60"/>
  <c r="AZ49" i="60"/>
  <c r="A50" i="60"/>
  <c r="B50" i="60"/>
  <c r="D50" i="60"/>
  <c r="E50" i="60"/>
  <c r="F50" i="60"/>
  <c r="G50" i="60"/>
  <c r="H50" i="60"/>
  <c r="I50" i="60"/>
  <c r="J50" i="60"/>
  <c r="K50" i="60"/>
  <c r="M50" i="60"/>
  <c r="N50" i="60"/>
  <c r="Q50" i="60"/>
  <c r="R50" i="60"/>
  <c r="T50" i="60"/>
  <c r="U50" i="60"/>
  <c r="V50" i="60"/>
  <c r="W50" i="60"/>
  <c r="X50" i="60"/>
  <c r="Y50" i="60"/>
  <c r="Z50" i="60"/>
  <c r="AB50" i="60"/>
  <c r="AC50" i="60"/>
  <c r="AD50" i="60"/>
  <c r="AE50" i="60"/>
  <c r="AF50" i="60"/>
  <c r="AG50" i="60"/>
  <c r="AH50" i="60"/>
  <c r="AI50" i="60"/>
  <c r="AJ50" i="60"/>
  <c r="AL50" i="60"/>
  <c r="AM50" i="60"/>
  <c r="AN50" i="60"/>
  <c r="AO50" i="60"/>
  <c r="AQ50" i="60"/>
  <c r="AR50" i="60"/>
  <c r="AS50" i="60"/>
  <c r="AT50" i="60"/>
  <c r="AV50" i="60"/>
  <c r="AX50" i="60"/>
  <c r="AZ50" i="60"/>
  <c r="A51" i="60"/>
  <c r="B51" i="60"/>
  <c r="D51" i="60"/>
  <c r="E51" i="60"/>
  <c r="F51" i="60"/>
  <c r="G51" i="60"/>
  <c r="H51" i="60"/>
  <c r="I51" i="60"/>
  <c r="J51" i="60"/>
  <c r="K51" i="60"/>
  <c r="M51" i="60"/>
  <c r="N51" i="60"/>
  <c r="Q51" i="60"/>
  <c r="R51" i="60"/>
  <c r="T51" i="60"/>
  <c r="U51" i="60"/>
  <c r="V51" i="60"/>
  <c r="W51" i="60"/>
  <c r="X51" i="60"/>
  <c r="Y51" i="60"/>
  <c r="Z51" i="60"/>
  <c r="AB51" i="60"/>
  <c r="AC51" i="60"/>
  <c r="AD51" i="60"/>
  <c r="AE51" i="60"/>
  <c r="AF51" i="60"/>
  <c r="AG51" i="60"/>
  <c r="AH51" i="60"/>
  <c r="AI51" i="60"/>
  <c r="AJ51" i="60"/>
  <c r="AL51" i="60"/>
  <c r="AM51" i="60"/>
  <c r="AN51" i="60"/>
  <c r="AO51" i="60"/>
  <c r="AQ51" i="60"/>
  <c r="AR51" i="60"/>
  <c r="AS51" i="60"/>
  <c r="AT51" i="60"/>
  <c r="AV51" i="60"/>
  <c r="AX51" i="60"/>
  <c r="AZ51" i="60"/>
  <c r="A52" i="60"/>
  <c r="B52" i="60"/>
  <c r="D52" i="60"/>
  <c r="E52" i="60"/>
  <c r="F52" i="60"/>
  <c r="G52" i="60"/>
  <c r="H52" i="60"/>
  <c r="I52" i="60"/>
  <c r="J52" i="60"/>
  <c r="K52" i="60"/>
  <c r="M52" i="60"/>
  <c r="N52" i="60"/>
  <c r="Q52" i="60"/>
  <c r="R52" i="60"/>
  <c r="T52" i="60"/>
  <c r="U52" i="60"/>
  <c r="V52" i="60"/>
  <c r="W52" i="60"/>
  <c r="X52" i="60"/>
  <c r="Y52" i="60"/>
  <c r="Z52" i="60"/>
  <c r="AB52" i="60"/>
  <c r="AC52" i="60"/>
  <c r="AD52" i="60"/>
  <c r="AE52" i="60"/>
  <c r="AF52" i="60"/>
  <c r="AG52" i="60"/>
  <c r="AH52" i="60"/>
  <c r="AI52" i="60"/>
  <c r="AJ52" i="60"/>
  <c r="AL52" i="60"/>
  <c r="AM52" i="60"/>
  <c r="AN52" i="60"/>
  <c r="AO52" i="60"/>
  <c r="AQ52" i="60"/>
  <c r="AR52" i="60"/>
  <c r="AS52" i="60"/>
  <c r="AT52" i="60"/>
  <c r="AV52" i="60"/>
  <c r="AX52" i="60"/>
  <c r="AZ52" i="60"/>
  <c r="A53" i="60"/>
  <c r="B53" i="60"/>
  <c r="D53" i="60"/>
  <c r="E53" i="60"/>
  <c r="F53" i="60"/>
  <c r="G53" i="60"/>
  <c r="H53" i="60"/>
  <c r="I53" i="60"/>
  <c r="J53" i="60"/>
  <c r="K53" i="60"/>
  <c r="M53" i="60"/>
  <c r="N53" i="60"/>
  <c r="Q53" i="60"/>
  <c r="R53" i="60"/>
  <c r="T53" i="60"/>
  <c r="U53" i="60"/>
  <c r="V53" i="60"/>
  <c r="W53" i="60"/>
  <c r="X53" i="60"/>
  <c r="Y53" i="60"/>
  <c r="Z53" i="60"/>
  <c r="AB53" i="60"/>
  <c r="AC53" i="60"/>
  <c r="AD53" i="60"/>
  <c r="AE53" i="60"/>
  <c r="AF53" i="60"/>
  <c r="AG53" i="60"/>
  <c r="AH53" i="60"/>
  <c r="AI53" i="60"/>
  <c r="AJ53" i="60"/>
  <c r="AL53" i="60"/>
  <c r="AM53" i="60"/>
  <c r="AN53" i="60"/>
  <c r="AO53" i="60"/>
  <c r="AQ53" i="60"/>
  <c r="AR53" i="60"/>
  <c r="AS53" i="60"/>
  <c r="AT53" i="60"/>
  <c r="AV53" i="60"/>
  <c r="AX53" i="60"/>
  <c r="AZ53" i="60"/>
  <c r="A54" i="60"/>
  <c r="B54" i="60"/>
  <c r="D54" i="60"/>
  <c r="E54" i="60"/>
  <c r="F54" i="60"/>
  <c r="G54" i="60"/>
  <c r="H54" i="60"/>
  <c r="I54" i="60"/>
  <c r="J54" i="60"/>
  <c r="K54" i="60"/>
  <c r="M54" i="60"/>
  <c r="N54" i="60"/>
  <c r="Q54" i="60"/>
  <c r="R54" i="60"/>
  <c r="T54" i="60"/>
  <c r="U54" i="60"/>
  <c r="V54" i="60"/>
  <c r="W54" i="60"/>
  <c r="X54" i="60"/>
  <c r="Y54" i="60"/>
  <c r="Z54" i="60"/>
  <c r="AB54" i="60"/>
  <c r="AC54" i="60"/>
  <c r="AD54" i="60"/>
  <c r="AE54" i="60"/>
  <c r="AF54" i="60"/>
  <c r="AG54" i="60"/>
  <c r="AH54" i="60"/>
  <c r="AI54" i="60"/>
  <c r="AJ54" i="60"/>
  <c r="AL54" i="60"/>
  <c r="AM54" i="60"/>
  <c r="AN54" i="60"/>
  <c r="AO54" i="60"/>
  <c r="AQ54" i="60"/>
  <c r="AR54" i="60"/>
  <c r="AS54" i="60"/>
  <c r="AT54" i="60"/>
  <c r="AV54" i="60"/>
  <c r="AX54" i="60"/>
  <c r="AZ54" i="60"/>
  <c r="A55" i="60"/>
  <c r="B55" i="60"/>
  <c r="D55" i="60"/>
  <c r="E55" i="60"/>
  <c r="F55" i="60"/>
  <c r="G55" i="60"/>
  <c r="H55" i="60"/>
  <c r="I55" i="60"/>
  <c r="J55" i="60"/>
  <c r="K55" i="60"/>
  <c r="M55" i="60"/>
  <c r="N55" i="60"/>
  <c r="Q55" i="60"/>
  <c r="R55" i="60"/>
  <c r="T55" i="60"/>
  <c r="U55" i="60"/>
  <c r="V55" i="60"/>
  <c r="W55" i="60"/>
  <c r="X55" i="60"/>
  <c r="Y55" i="60"/>
  <c r="Z55" i="60"/>
  <c r="AB55" i="60"/>
  <c r="AC55" i="60"/>
  <c r="AD55" i="60"/>
  <c r="AE55" i="60"/>
  <c r="AF55" i="60"/>
  <c r="AG55" i="60"/>
  <c r="AH55" i="60"/>
  <c r="AI55" i="60"/>
  <c r="AJ55" i="60"/>
  <c r="AL55" i="60"/>
  <c r="AM55" i="60"/>
  <c r="AN55" i="60"/>
  <c r="AO55" i="60"/>
  <c r="AQ55" i="60"/>
  <c r="AR55" i="60"/>
  <c r="AS55" i="60"/>
  <c r="AT55" i="60"/>
  <c r="AV55" i="60"/>
  <c r="AX55" i="60"/>
  <c r="AZ55" i="60"/>
  <c r="A56" i="60"/>
  <c r="B56" i="60"/>
  <c r="D56" i="60"/>
  <c r="E56" i="60"/>
  <c r="F56" i="60"/>
  <c r="G56" i="60"/>
  <c r="H56" i="60"/>
  <c r="I56" i="60"/>
  <c r="J56" i="60"/>
  <c r="K56" i="60"/>
  <c r="M56" i="60"/>
  <c r="N56" i="60"/>
  <c r="Q56" i="60"/>
  <c r="R56" i="60"/>
  <c r="T56" i="60"/>
  <c r="U56" i="60"/>
  <c r="V56" i="60"/>
  <c r="W56" i="60"/>
  <c r="X56" i="60"/>
  <c r="Y56" i="60"/>
  <c r="Z56" i="60"/>
  <c r="AB56" i="60"/>
  <c r="AC56" i="60"/>
  <c r="AD56" i="60"/>
  <c r="AE56" i="60"/>
  <c r="AF56" i="60"/>
  <c r="AG56" i="60"/>
  <c r="AH56" i="60"/>
  <c r="AI56" i="60"/>
  <c r="AJ56" i="60"/>
  <c r="AL56" i="60"/>
  <c r="AM56" i="60"/>
  <c r="AN56" i="60"/>
  <c r="AO56" i="60"/>
  <c r="AQ56" i="60"/>
  <c r="AR56" i="60"/>
  <c r="AS56" i="60"/>
  <c r="AT56" i="60"/>
  <c r="AV56" i="60"/>
  <c r="AX56" i="60"/>
  <c r="AZ56" i="60"/>
  <c r="A57" i="60"/>
  <c r="B57" i="60"/>
  <c r="D57" i="60"/>
  <c r="E57" i="60"/>
  <c r="F57" i="60"/>
  <c r="G57" i="60"/>
  <c r="H57" i="60"/>
  <c r="I57" i="60"/>
  <c r="J57" i="60"/>
  <c r="K57" i="60"/>
  <c r="M57" i="60"/>
  <c r="N57" i="60"/>
  <c r="Q57" i="60"/>
  <c r="R57" i="60"/>
  <c r="T57" i="60"/>
  <c r="U57" i="60"/>
  <c r="V57" i="60"/>
  <c r="W57" i="60"/>
  <c r="X57" i="60"/>
  <c r="Y57" i="60"/>
  <c r="Z57" i="60"/>
  <c r="AB57" i="60"/>
  <c r="AC57" i="60"/>
  <c r="AD57" i="60"/>
  <c r="AE57" i="60"/>
  <c r="AF57" i="60"/>
  <c r="AG57" i="60"/>
  <c r="AH57" i="60"/>
  <c r="AI57" i="60"/>
  <c r="AJ57" i="60"/>
  <c r="AL57" i="60"/>
  <c r="AM57" i="60"/>
  <c r="AN57" i="60"/>
  <c r="AO57" i="60"/>
  <c r="AQ57" i="60"/>
  <c r="AR57" i="60"/>
  <c r="AS57" i="60"/>
  <c r="AT57" i="60"/>
  <c r="AV57" i="60"/>
  <c r="AX57" i="60"/>
  <c r="AZ57" i="60"/>
  <c r="A58" i="60"/>
  <c r="B58" i="60"/>
  <c r="D58" i="60"/>
  <c r="E58" i="60"/>
  <c r="F58" i="60"/>
  <c r="G58" i="60"/>
  <c r="H58" i="60"/>
  <c r="I58" i="60"/>
  <c r="J58" i="60"/>
  <c r="K58" i="60"/>
  <c r="M58" i="60"/>
  <c r="N58" i="60"/>
  <c r="Q58" i="60"/>
  <c r="R58" i="60"/>
  <c r="T58" i="60"/>
  <c r="U58" i="60"/>
  <c r="V58" i="60"/>
  <c r="W58" i="60"/>
  <c r="X58" i="60"/>
  <c r="Y58" i="60"/>
  <c r="Z58" i="60"/>
  <c r="AB58" i="60"/>
  <c r="AC58" i="60"/>
  <c r="AD58" i="60"/>
  <c r="AE58" i="60"/>
  <c r="AF58" i="60"/>
  <c r="AG58" i="60"/>
  <c r="AH58" i="60"/>
  <c r="AI58" i="60"/>
  <c r="AJ58" i="60"/>
  <c r="AL58" i="60"/>
  <c r="AM58" i="60"/>
  <c r="AN58" i="60"/>
  <c r="AO58" i="60"/>
  <c r="AQ58" i="60"/>
  <c r="AR58" i="60"/>
  <c r="AS58" i="60"/>
  <c r="AT58" i="60"/>
  <c r="AV58" i="60"/>
  <c r="AX58" i="60"/>
  <c r="AZ58" i="60"/>
  <c r="A59" i="60"/>
  <c r="B59" i="60"/>
  <c r="D59" i="60"/>
  <c r="E59" i="60"/>
  <c r="F59" i="60"/>
  <c r="G59" i="60"/>
  <c r="H59" i="60"/>
  <c r="I59" i="60"/>
  <c r="J59" i="60"/>
  <c r="K59" i="60"/>
  <c r="M59" i="60"/>
  <c r="N59" i="60"/>
  <c r="Q59" i="60"/>
  <c r="R59" i="60"/>
  <c r="T59" i="60"/>
  <c r="U59" i="60"/>
  <c r="V59" i="60"/>
  <c r="W59" i="60"/>
  <c r="X59" i="60"/>
  <c r="Y59" i="60"/>
  <c r="Z59" i="60"/>
  <c r="AB59" i="60"/>
  <c r="AC59" i="60"/>
  <c r="AD59" i="60"/>
  <c r="AE59" i="60"/>
  <c r="AF59" i="60"/>
  <c r="AG59" i="60"/>
  <c r="AH59" i="60"/>
  <c r="AI59" i="60"/>
  <c r="AJ59" i="60"/>
  <c r="AL59" i="60"/>
  <c r="AM59" i="60"/>
  <c r="AN59" i="60"/>
  <c r="AO59" i="60"/>
  <c r="AQ59" i="60"/>
  <c r="AR59" i="60"/>
  <c r="AS59" i="60"/>
  <c r="AT59" i="60"/>
  <c r="AV59" i="60"/>
  <c r="AX59" i="60"/>
  <c r="AZ59" i="60"/>
  <c r="A60" i="60"/>
  <c r="B60" i="60"/>
  <c r="D60" i="60"/>
  <c r="E60" i="60"/>
  <c r="F60" i="60"/>
  <c r="G60" i="60"/>
  <c r="H60" i="60"/>
  <c r="I60" i="60"/>
  <c r="J60" i="60"/>
  <c r="K60" i="60"/>
  <c r="M60" i="60"/>
  <c r="N60" i="60"/>
  <c r="Q60" i="60"/>
  <c r="R60" i="60"/>
  <c r="T60" i="60"/>
  <c r="U60" i="60"/>
  <c r="V60" i="60"/>
  <c r="W60" i="60"/>
  <c r="X60" i="60"/>
  <c r="Y60" i="60"/>
  <c r="Z60" i="60"/>
  <c r="AB60" i="60"/>
  <c r="AC60" i="60"/>
  <c r="AD60" i="60"/>
  <c r="AE60" i="60"/>
  <c r="AF60" i="60"/>
  <c r="AG60" i="60"/>
  <c r="AH60" i="60"/>
  <c r="AI60" i="60"/>
  <c r="AJ60" i="60"/>
  <c r="AL60" i="60"/>
  <c r="AM60" i="60"/>
  <c r="AN60" i="60"/>
  <c r="AO60" i="60"/>
  <c r="AQ60" i="60"/>
  <c r="AR60" i="60"/>
  <c r="AS60" i="60"/>
  <c r="AT60" i="60"/>
  <c r="AV60" i="60"/>
  <c r="AX60" i="60"/>
  <c r="AZ60" i="60"/>
  <c r="A61" i="60"/>
  <c r="B61" i="60"/>
  <c r="D61" i="60"/>
  <c r="E61" i="60"/>
  <c r="F61" i="60"/>
  <c r="G61" i="60"/>
  <c r="H61" i="60"/>
  <c r="I61" i="60"/>
  <c r="J61" i="60"/>
  <c r="K61" i="60"/>
  <c r="M61" i="60"/>
  <c r="N61" i="60"/>
  <c r="Q61" i="60"/>
  <c r="R61" i="60"/>
  <c r="T61" i="60"/>
  <c r="U61" i="60"/>
  <c r="V61" i="60"/>
  <c r="W61" i="60"/>
  <c r="X61" i="60"/>
  <c r="Y61" i="60"/>
  <c r="Z61" i="60"/>
  <c r="AB61" i="60"/>
  <c r="AC61" i="60"/>
  <c r="AD61" i="60"/>
  <c r="AE61" i="60"/>
  <c r="AF61" i="60"/>
  <c r="AG61" i="60"/>
  <c r="AH61" i="60"/>
  <c r="AI61" i="60"/>
  <c r="AJ61" i="60"/>
  <c r="AL61" i="60"/>
  <c r="AM61" i="60"/>
  <c r="AN61" i="60"/>
  <c r="AO61" i="60"/>
  <c r="AQ61" i="60"/>
  <c r="AR61" i="60"/>
  <c r="AS61" i="60"/>
  <c r="AT61" i="60"/>
  <c r="AV61" i="60"/>
  <c r="AX61" i="60"/>
  <c r="AZ61" i="60"/>
  <c r="A62" i="60"/>
  <c r="B62" i="60"/>
  <c r="D62" i="60"/>
  <c r="E62" i="60"/>
  <c r="F62" i="60"/>
  <c r="G62" i="60"/>
  <c r="H62" i="60"/>
  <c r="I62" i="60"/>
  <c r="J62" i="60"/>
  <c r="K62" i="60"/>
  <c r="M62" i="60"/>
  <c r="N62" i="60"/>
  <c r="Q62" i="60"/>
  <c r="R62" i="60"/>
  <c r="T62" i="60"/>
  <c r="U62" i="60"/>
  <c r="V62" i="60"/>
  <c r="W62" i="60"/>
  <c r="X62" i="60"/>
  <c r="Y62" i="60"/>
  <c r="Z62" i="60"/>
  <c r="AB62" i="60"/>
  <c r="AC62" i="60"/>
  <c r="AD62" i="60"/>
  <c r="AE62" i="60"/>
  <c r="AF62" i="60"/>
  <c r="AG62" i="60"/>
  <c r="AH62" i="60"/>
  <c r="AI62" i="60"/>
  <c r="AJ62" i="60"/>
  <c r="AL62" i="60"/>
  <c r="AM62" i="60"/>
  <c r="AN62" i="60"/>
  <c r="AO62" i="60"/>
  <c r="AQ62" i="60"/>
  <c r="AR62" i="60"/>
  <c r="AS62" i="60"/>
  <c r="AT62" i="60"/>
  <c r="AV62" i="60"/>
  <c r="AX62" i="60"/>
  <c r="AZ62" i="60"/>
  <c r="A63" i="60"/>
  <c r="B63" i="60"/>
  <c r="D63" i="60"/>
  <c r="E63" i="60"/>
  <c r="F63" i="60"/>
  <c r="G63" i="60"/>
  <c r="H63" i="60"/>
  <c r="I63" i="60"/>
  <c r="J63" i="60"/>
  <c r="K63" i="60"/>
  <c r="M63" i="60"/>
  <c r="N63" i="60"/>
  <c r="Q63" i="60"/>
  <c r="R63" i="60"/>
  <c r="T63" i="60"/>
  <c r="U63" i="60"/>
  <c r="V63" i="60"/>
  <c r="W63" i="60"/>
  <c r="X63" i="60"/>
  <c r="Y63" i="60"/>
  <c r="Z63" i="60"/>
  <c r="AB63" i="60"/>
  <c r="AC63" i="60"/>
  <c r="AD63" i="60"/>
  <c r="AE63" i="60"/>
  <c r="AF63" i="60"/>
  <c r="AG63" i="60"/>
  <c r="AH63" i="60"/>
  <c r="AI63" i="60"/>
  <c r="AJ63" i="60"/>
  <c r="AL63" i="60"/>
  <c r="AM63" i="60"/>
  <c r="AN63" i="60"/>
  <c r="AO63" i="60"/>
  <c r="AQ63" i="60"/>
  <c r="AR63" i="60"/>
  <c r="AS63" i="60"/>
  <c r="AT63" i="60"/>
  <c r="AV63" i="60"/>
  <c r="AX63" i="60"/>
  <c r="AZ63" i="60"/>
  <c r="A64" i="60"/>
  <c r="B64" i="60"/>
  <c r="D64" i="60"/>
  <c r="E64" i="60"/>
  <c r="F64" i="60"/>
  <c r="G64" i="60"/>
  <c r="H64" i="60"/>
  <c r="I64" i="60"/>
  <c r="J64" i="60"/>
  <c r="K64" i="60"/>
  <c r="M64" i="60"/>
  <c r="N64" i="60"/>
  <c r="Q64" i="60"/>
  <c r="R64" i="60"/>
  <c r="T64" i="60"/>
  <c r="U64" i="60"/>
  <c r="V64" i="60"/>
  <c r="W64" i="60"/>
  <c r="X64" i="60"/>
  <c r="Y64" i="60"/>
  <c r="Z64" i="60"/>
  <c r="AB64" i="60"/>
  <c r="AC64" i="60"/>
  <c r="AD64" i="60"/>
  <c r="AE64" i="60"/>
  <c r="AF64" i="60"/>
  <c r="AG64" i="60"/>
  <c r="AH64" i="60"/>
  <c r="AI64" i="60"/>
  <c r="AJ64" i="60"/>
  <c r="AL64" i="60"/>
  <c r="AM64" i="60"/>
  <c r="AN64" i="60"/>
  <c r="AO64" i="60"/>
  <c r="AQ64" i="60"/>
  <c r="AR64" i="60"/>
  <c r="AS64" i="60"/>
  <c r="AT64" i="60"/>
  <c r="AV64" i="60"/>
  <c r="AX64" i="60"/>
  <c r="AZ64" i="60"/>
  <c r="A65" i="60"/>
  <c r="B65" i="60"/>
  <c r="D65" i="60"/>
  <c r="E65" i="60"/>
  <c r="F65" i="60"/>
  <c r="G65" i="60"/>
  <c r="H65" i="60"/>
  <c r="I65" i="60"/>
  <c r="J65" i="60"/>
  <c r="K65" i="60"/>
  <c r="M65" i="60"/>
  <c r="N65" i="60"/>
  <c r="Q65" i="60"/>
  <c r="R65" i="60"/>
  <c r="T65" i="60"/>
  <c r="U65" i="60"/>
  <c r="V65" i="60"/>
  <c r="W65" i="60"/>
  <c r="X65" i="60"/>
  <c r="Y65" i="60"/>
  <c r="Z65" i="60"/>
  <c r="AB65" i="60"/>
  <c r="AC65" i="60"/>
  <c r="AD65" i="60"/>
  <c r="AE65" i="60"/>
  <c r="AF65" i="60"/>
  <c r="AG65" i="60"/>
  <c r="AH65" i="60"/>
  <c r="AI65" i="60"/>
  <c r="AJ65" i="60"/>
  <c r="AL65" i="60"/>
  <c r="AM65" i="60"/>
  <c r="AN65" i="60"/>
  <c r="AO65" i="60"/>
  <c r="AQ65" i="60"/>
  <c r="AR65" i="60"/>
  <c r="AS65" i="60"/>
  <c r="AT65" i="60"/>
  <c r="AV65" i="60"/>
  <c r="AX65" i="60"/>
  <c r="AZ65" i="60"/>
  <c r="A66" i="60"/>
  <c r="B66" i="60"/>
  <c r="D66" i="60"/>
  <c r="E66" i="60"/>
  <c r="F66" i="60"/>
  <c r="G66" i="60"/>
  <c r="H66" i="60"/>
  <c r="I66" i="60"/>
  <c r="J66" i="60"/>
  <c r="K66" i="60"/>
  <c r="M66" i="60"/>
  <c r="N66" i="60"/>
  <c r="Q66" i="60"/>
  <c r="R66" i="60"/>
  <c r="T66" i="60"/>
  <c r="U66" i="60"/>
  <c r="V66" i="60"/>
  <c r="W66" i="60"/>
  <c r="X66" i="60"/>
  <c r="Y66" i="60"/>
  <c r="Z66" i="60"/>
  <c r="AB66" i="60"/>
  <c r="AC66" i="60"/>
  <c r="AD66" i="60"/>
  <c r="AE66" i="60"/>
  <c r="AF66" i="60"/>
  <c r="AG66" i="60"/>
  <c r="AH66" i="60"/>
  <c r="AI66" i="60"/>
  <c r="AJ66" i="60"/>
  <c r="AL66" i="60"/>
  <c r="AM66" i="60"/>
  <c r="AN66" i="60"/>
  <c r="AO66" i="60"/>
  <c r="AQ66" i="60"/>
  <c r="AR66" i="60"/>
  <c r="AS66" i="60"/>
  <c r="AT66" i="60"/>
  <c r="AV66" i="60"/>
  <c r="AX66" i="60"/>
  <c r="AZ66" i="60"/>
  <c r="A67" i="60"/>
  <c r="B67" i="60"/>
  <c r="D67" i="60"/>
  <c r="E67" i="60"/>
  <c r="F67" i="60"/>
  <c r="G67" i="60"/>
  <c r="H67" i="60"/>
  <c r="I67" i="60"/>
  <c r="J67" i="60"/>
  <c r="K67" i="60"/>
  <c r="M67" i="60"/>
  <c r="N67" i="60"/>
  <c r="Q67" i="60"/>
  <c r="R67" i="60"/>
  <c r="T67" i="60"/>
  <c r="U67" i="60"/>
  <c r="V67" i="60"/>
  <c r="W67" i="60"/>
  <c r="X67" i="60"/>
  <c r="Y67" i="60"/>
  <c r="Z67" i="60"/>
  <c r="AB67" i="60"/>
  <c r="AC67" i="60"/>
  <c r="AD67" i="60"/>
  <c r="AE67" i="60"/>
  <c r="AF67" i="60"/>
  <c r="AG67" i="60"/>
  <c r="AH67" i="60"/>
  <c r="AI67" i="60"/>
  <c r="AJ67" i="60"/>
  <c r="AL67" i="60"/>
  <c r="AM67" i="60"/>
  <c r="AN67" i="60"/>
  <c r="AO67" i="60"/>
  <c r="AQ67" i="60"/>
  <c r="AR67" i="60"/>
  <c r="AS67" i="60"/>
  <c r="AT67" i="60"/>
  <c r="AV67" i="60"/>
  <c r="AX67" i="60"/>
  <c r="AZ67" i="60"/>
  <c r="A68" i="60"/>
  <c r="B68" i="60"/>
  <c r="D68" i="60"/>
  <c r="E68" i="60"/>
  <c r="F68" i="60"/>
  <c r="G68" i="60"/>
  <c r="H68" i="60"/>
  <c r="I68" i="60"/>
  <c r="J68" i="60"/>
  <c r="K68" i="60"/>
  <c r="M68" i="60"/>
  <c r="N68" i="60"/>
  <c r="Q68" i="60"/>
  <c r="R68" i="60"/>
  <c r="T68" i="60"/>
  <c r="U68" i="60"/>
  <c r="V68" i="60"/>
  <c r="W68" i="60"/>
  <c r="X68" i="60"/>
  <c r="Y68" i="60"/>
  <c r="Z68" i="60"/>
  <c r="AB68" i="60"/>
  <c r="AC68" i="60"/>
  <c r="AD68" i="60"/>
  <c r="AE68" i="60"/>
  <c r="AF68" i="60"/>
  <c r="AG68" i="60"/>
  <c r="AH68" i="60"/>
  <c r="AI68" i="60"/>
  <c r="AJ68" i="60"/>
  <c r="AL68" i="60"/>
  <c r="AM68" i="60"/>
  <c r="AN68" i="60"/>
  <c r="AO68" i="60"/>
  <c r="AQ68" i="60"/>
  <c r="AR68" i="60"/>
  <c r="AS68" i="60"/>
  <c r="AT68" i="60"/>
  <c r="AV68" i="60"/>
  <c r="AX68" i="60"/>
  <c r="AZ68" i="60"/>
  <c r="A69" i="60"/>
  <c r="B69" i="60"/>
  <c r="D69" i="60"/>
  <c r="E69" i="60"/>
  <c r="F69" i="60"/>
  <c r="G69" i="60"/>
  <c r="H69" i="60"/>
  <c r="I69" i="60"/>
  <c r="J69" i="60"/>
  <c r="K69" i="60"/>
  <c r="M69" i="60"/>
  <c r="N69" i="60"/>
  <c r="Q69" i="60"/>
  <c r="R69" i="60"/>
  <c r="T69" i="60"/>
  <c r="U69" i="60"/>
  <c r="V69" i="60"/>
  <c r="W69" i="60"/>
  <c r="X69" i="60"/>
  <c r="Y69" i="60"/>
  <c r="Z69" i="60"/>
  <c r="AB69" i="60"/>
  <c r="AC69" i="60"/>
  <c r="AD69" i="60"/>
  <c r="AE69" i="60"/>
  <c r="AF69" i="60"/>
  <c r="AG69" i="60"/>
  <c r="AH69" i="60"/>
  <c r="AI69" i="60"/>
  <c r="AJ69" i="60"/>
  <c r="AL69" i="60"/>
  <c r="AM69" i="60"/>
  <c r="AN69" i="60"/>
  <c r="AO69" i="60"/>
  <c r="AQ69" i="60"/>
  <c r="AR69" i="60"/>
  <c r="AS69" i="60"/>
  <c r="AT69" i="60"/>
  <c r="AV69" i="60"/>
  <c r="AX69" i="60"/>
  <c r="AZ69" i="60"/>
  <c r="A70" i="60"/>
  <c r="B70" i="60"/>
  <c r="D70" i="60"/>
  <c r="E70" i="60"/>
  <c r="F70" i="60"/>
  <c r="G70" i="60"/>
  <c r="H70" i="60"/>
  <c r="I70" i="60"/>
  <c r="J70" i="60"/>
  <c r="K70" i="60"/>
  <c r="M70" i="60"/>
  <c r="N70" i="60"/>
  <c r="Q70" i="60"/>
  <c r="R70" i="60"/>
  <c r="T70" i="60"/>
  <c r="U70" i="60"/>
  <c r="V70" i="60"/>
  <c r="W70" i="60"/>
  <c r="X70" i="60"/>
  <c r="Y70" i="60"/>
  <c r="Z70" i="60"/>
  <c r="AB70" i="60"/>
  <c r="AC70" i="60"/>
  <c r="AD70" i="60"/>
  <c r="AE70" i="60"/>
  <c r="AF70" i="60"/>
  <c r="AG70" i="60"/>
  <c r="AH70" i="60"/>
  <c r="AI70" i="60"/>
  <c r="AJ70" i="60"/>
  <c r="AL70" i="60"/>
  <c r="AM70" i="60"/>
  <c r="AN70" i="60"/>
  <c r="AO70" i="60"/>
  <c r="AQ70" i="60"/>
  <c r="AR70" i="60"/>
  <c r="AS70" i="60"/>
  <c r="AT70" i="60"/>
  <c r="AV70" i="60"/>
  <c r="AX70" i="60"/>
  <c r="AZ70" i="60"/>
  <c r="A71" i="60"/>
  <c r="B71" i="60"/>
  <c r="D71" i="60"/>
  <c r="E71" i="60"/>
  <c r="F71" i="60"/>
  <c r="G71" i="60"/>
  <c r="H71" i="60"/>
  <c r="I71" i="60"/>
  <c r="J71" i="60"/>
  <c r="K71" i="60"/>
  <c r="M71" i="60"/>
  <c r="N71" i="60"/>
  <c r="Q71" i="60"/>
  <c r="R71" i="60"/>
  <c r="T71" i="60"/>
  <c r="U71" i="60"/>
  <c r="V71" i="60"/>
  <c r="W71" i="60"/>
  <c r="X71" i="60"/>
  <c r="Y71" i="60"/>
  <c r="Z71" i="60"/>
  <c r="AB71" i="60"/>
  <c r="AC71" i="60"/>
  <c r="AD71" i="60"/>
  <c r="AE71" i="60"/>
  <c r="AF71" i="60"/>
  <c r="AG71" i="60"/>
  <c r="AH71" i="60"/>
  <c r="AI71" i="60"/>
  <c r="AJ71" i="60"/>
  <c r="AL71" i="60"/>
  <c r="AM71" i="60"/>
  <c r="AN71" i="60"/>
  <c r="AO71" i="60"/>
  <c r="AQ71" i="60"/>
  <c r="AR71" i="60"/>
  <c r="AS71" i="60"/>
  <c r="AT71" i="60"/>
  <c r="AV71" i="60"/>
  <c r="AX71" i="60"/>
  <c r="AZ71" i="60"/>
  <c r="A72" i="60"/>
  <c r="B72" i="60"/>
  <c r="D72" i="60"/>
  <c r="E72" i="60"/>
  <c r="F72" i="60"/>
  <c r="G72" i="60"/>
  <c r="H72" i="60"/>
  <c r="I72" i="60"/>
  <c r="J72" i="60"/>
  <c r="K72" i="60"/>
  <c r="M72" i="60"/>
  <c r="N72" i="60"/>
  <c r="Q72" i="60"/>
  <c r="R72" i="60"/>
  <c r="T72" i="60"/>
  <c r="U72" i="60"/>
  <c r="V72" i="60"/>
  <c r="W72" i="60"/>
  <c r="X72" i="60"/>
  <c r="Y72" i="60"/>
  <c r="Z72" i="60"/>
  <c r="AB72" i="60"/>
  <c r="AC72" i="60"/>
  <c r="AD72" i="60"/>
  <c r="AE72" i="60"/>
  <c r="AF72" i="60"/>
  <c r="AG72" i="60"/>
  <c r="AH72" i="60"/>
  <c r="AI72" i="60"/>
  <c r="AJ72" i="60"/>
  <c r="AL72" i="60"/>
  <c r="AM72" i="60"/>
  <c r="AN72" i="60"/>
  <c r="AO72" i="60"/>
  <c r="AQ72" i="60"/>
  <c r="AR72" i="60"/>
  <c r="AS72" i="60"/>
  <c r="AT72" i="60"/>
  <c r="AV72" i="60"/>
  <c r="AX72" i="60"/>
  <c r="AZ72" i="60"/>
  <c r="A73" i="60"/>
  <c r="B73" i="60"/>
  <c r="D73" i="60"/>
  <c r="E73" i="60"/>
  <c r="F73" i="60"/>
  <c r="G73" i="60"/>
  <c r="H73" i="60"/>
  <c r="I73" i="60"/>
  <c r="J73" i="60"/>
  <c r="K73" i="60"/>
  <c r="M73" i="60"/>
  <c r="N73" i="60"/>
  <c r="Q73" i="60"/>
  <c r="R73" i="60"/>
  <c r="T73" i="60"/>
  <c r="U73" i="60"/>
  <c r="V73" i="60"/>
  <c r="W73" i="60"/>
  <c r="X73" i="60"/>
  <c r="Y73" i="60"/>
  <c r="Z73" i="60"/>
  <c r="AB73" i="60"/>
  <c r="AC73" i="60"/>
  <c r="AD73" i="60"/>
  <c r="AE73" i="60"/>
  <c r="AF73" i="60"/>
  <c r="AG73" i="60"/>
  <c r="AH73" i="60"/>
  <c r="AI73" i="60"/>
  <c r="AJ73" i="60"/>
  <c r="AL73" i="60"/>
  <c r="AM73" i="60"/>
  <c r="AN73" i="60"/>
  <c r="AO73" i="60"/>
  <c r="AQ73" i="60"/>
  <c r="AR73" i="60"/>
  <c r="AS73" i="60"/>
  <c r="AT73" i="60"/>
  <c r="AV73" i="60"/>
  <c r="AX73" i="60"/>
  <c r="AZ73" i="60"/>
  <c r="A74" i="60"/>
  <c r="B74" i="60"/>
  <c r="D74" i="60"/>
  <c r="E74" i="60"/>
  <c r="F74" i="60"/>
  <c r="G74" i="60"/>
  <c r="H74" i="60"/>
  <c r="I74" i="60"/>
  <c r="J74" i="60"/>
  <c r="K74" i="60"/>
  <c r="M74" i="60"/>
  <c r="N74" i="60"/>
  <c r="Q74" i="60"/>
  <c r="R74" i="60"/>
  <c r="T74" i="60"/>
  <c r="U74" i="60"/>
  <c r="V74" i="60"/>
  <c r="W74" i="60"/>
  <c r="X74" i="60"/>
  <c r="Y74" i="60"/>
  <c r="Z74" i="60"/>
  <c r="AB74" i="60"/>
  <c r="AC74" i="60"/>
  <c r="AD74" i="60"/>
  <c r="AE74" i="60"/>
  <c r="AF74" i="60"/>
  <c r="AG74" i="60"/>
  <c r="AH74" i="60"/>
  <c r="AI74" i="60"/>
  <c r="AJ74" i="60"/>
  <c r="AL74" i="60"/>
  <c r="AM74" i="60"/>
  <c r="AN74" i="60"/>
  <c r="AO74" i="60"/>
  <c r="AQ74" i="60"/>
  <c r="AR74" i="60"/>
  <c r="AS74" i="60"/>
  <c r="AT74" i="60"/>
  <c r="AV74" i="60"/>
  <c r="AX74" i="60"/>
  <c r="AZ74" i="60"/>
  <c r="A75" i="60"/>
  <c r="B75" i="60"/>
  <c r="D75" i="60"/>
  <c r="E75" i="60"/>
  <c r="F75" i="60"/>
  <c r="G75" i="60"/>
  <c r="H75" i="60"/>
  <c r="I75" i="60"/>
  <c r="J75" i="60"/>
  <c r="K75" i="60"/>
  <c r="M75" i="60"/>
  <c r="N75" i="60"/>
  <c r="Q75" i="60"/>
  <c r="R75" i="60"/>
  <c r="T75" i="60"/>
  <c r="U75" i="60"/>
  <c r="V75" i="60"/>
  <c r="W75" i="60"/>
  <c r="X75" i="60"/>
  <c r="Y75" i="60"/>
  <c r="Z75" i="60"/>
  <c r="AB75" i="60"/>
  <c r="AC75" i="60"/>
  <c r="AD75" i="60"/>
  <c r="AE75" i="60"/>
  <c r="AF75" i="60"/>
  <c r="AG75" i="60"/>
  <c r="AH75" i="60"/>
  <c r="AI75" i="60"/>
  <c r="AJ75" i="60"/>
  <c r="AL75" i="60"/>
  <c r="AM75" i="60"/>
  <c r="AN75" i="60"/>
  <c r="AO75" i="60"/>
  <c r="AQ75" i="60"/>
  <c r="AR75" i="60"/>
  <c r="AS75" i="60"/>
  <c r="AT75" i="60"/>
  <c r="AV75" i="60"/>
  <c r="AX75" i="60"/>
  <c r="AZ75" i="60"/>
  <c r="A76" i="60"/>
  <c r="B76" i="60"/>
  <c r="D76" i="60"/>
  <c r="E76" i="60"/>
  <c r="F76" i="60"/>
  <c r="G76" i="60"/>
  <c r="H76" i="60"/>
  <c r="I76" i="60"/>
  <c r="J76" i="60"/>
  <c r="K76" i="60"/>
  <c r="M76" i="60"/>
  <c r="N76" i="60"/>
  <c r="Q76" i="60"/>
  <c r="R76" i="60"/>
  <c r="T76" i="60"/>
  <c r="U76" i="60"/>
  <c r="V76" i="60"/>
  <c r="W76" i="60"/>
  <c r="X76" i="60"/>
  <c r="Y76" i="60"/>
  <c r="Z76" i="60"/>
  <c r="AB76" i="60"/>
  <c r="AC76" i="60"/>
  <c r="AD76" i="60"/>
  <c r="AE76" i="60"/>
  <c r="AF76" i="60"/>
  <c r="AG76" i="60"/>
  <c r="AH76" i="60"/>
  <c r="AI76" i="60"/>
  <c r="AJ76" i="60"/>
  <c r="AL76" i="60"/>
  <c r="AM76" i="60"/>
  <c r="AN76" i="60"/>
  <c r="AO76" i="60"/>
  <c r="AQ76" i="60"/>
  <c r="AR76" i="60"/>
  <c r="AS76" i="60"/>
  <c r="AT76" i="60"/>
  <c r="AV76" i="60"/>
  <c r="AX76" i="60"/>
  <c r="AZ76" i="60"/>
  <c r="A77" i="60"/>
  <c r="B77" i="60"/>
  <c r="D77" i="60"/>
  <c r="E77" i="60"/>
  <c r="F77" i="60"/>
  <c r="G77" i="60"/>
  <c r="H77" i="60"/>
  <c r="I77" i="60"/>
  <c r="J77" i="60"/>
  <c r="K77" i="60"/>
  <c r="M77" i="60"/>
  <c r="N77" i="60"/>
  <c r="Q77" i="60"/>
  <c r="R77" i="60"/>
  <c r="T77" i="60"/>
  <c r="U77" i="60"/>
  <c r="V77" i="60"/>
  <c r="W77" i="60"/>
  <c r="X77" i="60"/>
  <c r="Y77" i="60"/>
  <c r="Z77" i="60"/>
  <c r="AB77" i="60"/>
  <c r="AC77" i="60"/>
  <c r="AD77" i="60"/>
  <c r="AE77" i="60"/>
  <c r="AF77" i="60"/>
  <c r="AG77" i="60"/>
  <c r="AH77" i="60"/>
  <c r="AI77" i="60"/>
  <c r="AJ77" i="60"/>
  <c r="AL77" i="60"/>
  <c r="AM77" i="60"/>
  <c r="AN77" i="60"/>
  <c r="AO77" i="60"/>
  <c r="AQ77" i="60"/>
  <c r="AR77" i="60"/>
  <c r="AS77" i="60"/>
  <c r="AT77" i="60"/>
  <c r="AV77" i="60"/>
  <c r="AX77" i="60"/>
  <c r="AZ77" i="60"/>
  <c r="A78" i="60"/>
  <c r="B78" i="60"/>
  <c r="D78" i="60"/>
  <c r="E78" i="60"/>
  <c r="F78" i="60"/>
  <c r="G78" i="60"/>
  <c r="H78" i="60"/>
  <c r="I78" i="60"/>
  <c r="J78" i="60"/>
  <c r="K78" i="60"/>
  <c r="M78" i="60"/>
  <c r="N78" i="60"/>
  <c r="Q78" i="60"/>
  <c r="R78" i="60"/>
  <c r="T78" i="60"/>
  <c r="U78" i="60"/>
  <c r="V78" i="60"/>
  <c r="W78" i="60"/>
  <c r="X78" i="60"/>
  <c r="Y78" i="60"/>
  <c r="Z78" i="60"/>
  <c r="AB78" i="60"/>
  <c r="AC78" i="60"/>
  <c r="AD78" i="60"/>
  <c r="AE78" i="60"/>
  <c r="AF78" i="60"/>
  <c r="AG78" i="60"/>
  <c r="AH78" i="60"/>
  <c r="AI78" i="60"/>
  <c r="AJ78" i="60"/>
  <c r="AL78" i="60"/>
  <c r="AM78" i="60"/>
  <c r="AN78" i="60"/>
  <c r="AO78" i="60"/>
  <c r="AQ78" i="60"/>
  <c r="AR78" i="60"/>
  <c r="AS78" i="60"/>
  <c r="AT78" i="60"/>
  <c r="AV78" i="60"/>
  <c r="AX78" i="60"/>
  <c r="AZ78" i="60"/>
  <c r="A79" i="60"/>
  <c r="B79" i="60"/>
  <c r="D79" i="60"/>
  <c r="E79" i="60"/>
  <c r="F79" i="60"/>
  <c r="G79" i="60"/>
  <c r="H79" i="60"/>
  <c r="I79" i="60"/>
  <c r="J79" i="60"/>
  <c r="K79" i="60"/>
  <c r="M79" i="60"/>
  <c r="N79" i="60"/>
  <c r="Q79" i="60"/>
  <c r="R79" i="60"/>
  <c r="T79" i="60"/>
  <c r="U79" i="60"/>
  <c r="V79" i="60"/>
  <c r="W79" i="60"/>
  <c r="X79" i="60"/>
  <c r="Y79" i="60"/>
  <c r="Z79" i="60"/>
  <c r="AB79" i="60"/>
  <c r="AC79" i="60"/>
  <c r="AD79" i="60"/>
  <c r="AE79" i="60"/>
  <c r="AF79" i="60"/>
  <c r="AG79" i="60"/>
  <c r="AH79" i="60"/>
  <c r="AI79" i="60"/>
  <c r="AJ79" i="60"/>
  <c r="AL79" i="60"/>
  <c r="AM79" i="60"/>
  <c r="AN79" i="60"/>
  <c r="AO79" i="60"/>
  <c r="AQ79" i="60"/>
  <c r="AR79" i="60"/>
  <c r="AS79" i="60"/>
  <c r="AT79" i="60"/>
  <c r="AV79" i="60"/>
  <c r="AX79" i="60"/>
  <c r="AZ79" i="60"/>
  <c r="A80" i="60"/>
  <c r="B80" i="60"/>
  <c r="D80" i="60"/>
  <c r="E80" i="60"/>
  <c r="F80" i="60"/>
  <c r="G80" i="60"/>
  <c r="H80" i="60"/>
  <c r="I80" i="60"/>
  <c r="J80" i="60"/>
  <c r="K80" i="60"/>
  <c r="M80" i="60"/>
  <c r="N80" i="60"/>
  <c r="Q80" i="60"/>
  <c r="R80" i="60"/>
  <c r="T80" i="60"/>
  <c r="U80" i="60"/>
  <c r="V80" i="60"/>
  <c r="W80" i="60"/>
  <c r="X80" i="60"/>
  <c r="Y80" i="60"/>
  <c r="Z80" i="60"/>
  <c r="AB80" i="60"/>
  <c r="AC80" i="60"/>
  <c r="AD80" i="60"/>
  <c r="AE80" i="60"/>
  <c r="AF80" i="60"/>
  <c r="AG80" i="60"/>
  <c r="AH80" i="60"/>
  <c r="AI80" i="60"/>
  <c r="AJ80" i="60"/>
  <c r="AL80" i="60"/>
  <c r="AM80" i="60"/>
  <c r="AN80" i="60"/>
  <c r="AO80" i="60"/>
  <c r="AQ80" i="60"/>
  <c r="AR80" i="60"/>
  <c r="AS80" i="60"/>
  <c r="AT80" i="60"/>
  <c r="AV80" i="60"/>
  <c r="AX80" i="60"/>
  <c r="AZ80" i="60"/>
  <c r="A81" i="60"/>
  <c r="B81" i="60"/>
  <c r="D81" i="60"/>
  <c r="E81" i="60"/>
  <c r="F81" i="60"/>
  <c r="G81" i="60"/>
  <c r="H81" i="60"/>
  <c r="I81" i="60"/>
  <c r="J81" i="60"/>
  <c r="K81" i="60"/>
  <c r="M81" i="60"/>
  <c r="N81" i="60"/>
  <c r="Q81" i="60"/>
  <c r="R81" i="60"/>
  <c r="T81" i="60"/>
  <c r="U81" i="60"/>
  <c r="V81" i="60"/>
  <c r="W81" i="60"/>
  <c r="X81" i="60"/>
  <c r="Y81" i="60"/>
  <c r="Z81" i="60"/>
  <c r="AB81" i="60"/>
  <c r="AC81" i="60"/>
  <c r="AD81" i="60"/>
  <c r="AE81" i="60"/>
  <c r="AF81" i="60"/>
  <c r="AG81" i="60"/>
  <c r="AH81" i="60"/>
  <c r="AI81" i="60"/>
  <c r="AJ81" i="60"/>
  <c r="AL81" i="60"/>
  <c r="AM81" i="60"/>
  <c r="AN81" i="60"/>
  <c r="AO81" i="60"/>
  <c r="AQ81" i="60"/>
  <c r="AR81" i="60"/>
  <c r="AS81" i="60"/>
  <c r="AT81" i="60"/>
  <c r="AV81" i="60"/>
  <c r="AX81" i="60"/>
  <c r="AZ81" i="60"/>
  <c r="A82" i="60"/>
  <c r="B82" i="60"/>
  <c r="D82" i="60"/>
  <c r="E82" i="60"/>
  <c r="F82" i="60"/>
  <c r="G82" i="60"/>
  <c r="H82" i="60"/>
  <c r="I82" i="60"/>
  <c r="J82" i="60"/>
  <c r="K82" i="60"/>
  <c r="M82" i="60"/>
  <c r="N82" i="60"/>
  <c r="Q82" i="60"/>
  <c r="R82" i="60"/>
  <c r="T82" i="60"/>
  <c r="U82" i="60"/>
  <c r="V82" i="60"/>
  <c r="W82" i="60"/>
  <c r="X82" i="60"/>
  <c r="Y82" i="60"/>
  <c r="Z82" i="60"/>
  <c r="AB82" i="60"/>
  <c r="AC82" i="60"/>
  <c r="AD82" i="60"/>
  <c r="AE82" i="60"/>
  <c r="AF82" i="60"/>
  <c r="AG82" i="60"/>
  <c r="AH82" i="60"/>
  <c r="AI82" i="60"/>
  <c r="AJ82" i="60"/>
  <c r="AL82" i="60"/>
  <c r="AM82" i="60"/>
  <c r="AN82" i="60"/>
  <c r="AO82" i="60"/>
  <c r="AQ82" i="60"/>
  <c r="AR82" i="60"/>
  <c r="AS82" i="60"/>
  <c r="AT82" i="60"/>
  <c r="AV82" i="60"/>
  <c r="AX82" i="60"/>
  <c r="AZ82" i="60"/>
  <c r="A83" i="60"/>
  <c r="B83" i="60"/>
  <c r="D83" i="60"/>
  <c r="E83" i="60"/>
  <c r="F83" i="60"/>
  <c r="G83" i="60"/>
  <c r="H83" i="60"/>
  <c r="I83" i="60"/>
  <c r="J83" i="60"/>
  <c r="K83" i="60"/>
  <c r="M83" i="60"/>
  <c r="N83" i="60"/>
  <c r="Q83" i="60"/>
  <c r="R83" i="60"/>
  <c r="T83" i="60"/>
  <c r="U83" i="60"/>
  <c r="V83" i="60"/>
  <c r="W83" i="60"/>
  <c r="X83" i="60"/>
  <c r="Y83" i="60"/>
  <c r="Z83" i="60"/>
  <c r="AB83" i="60"/>
  <c r="AC83" i="60"/>
  <c r="AD83" i="60"/>
  <c r="AE83" i="60"/>
  <c r="AF83" i="60"/>
  <c r="AG83" i="60"/>
  <c r="AH83" i="60"/>
  <c r="AI83" i="60"/>
  <c r="AJ83" i="60"/>
  <c r="AL83" i="60"/>
  <c r="AM83" i="60"/>
  <c r="AN83" i="60"/>
  <c r="AO83" i="60"/>
  <c r="AQ83" i="60"/>
  <c r="AR83" i="60"/>
  <c r="AS83" i="60"/>
  <c r="AT83" i="60"/>
  <c r="AV83" i="60"/>
  <c r="AX83" i="60"/>
  <c r="AZ83" i="60"/>
  <c r="A84" i="60"/>
  <c r="B84" i="60"/>
  <c r="D84" i="60"/>
  <c r="E84" i="60"/>
  <c r="F84" i="60"/>
  <c r="G84" i="60"/>
  <c r="H84" i="60"/>
  <c r="I84" i="60"/>
  <c r="J84" i="60"/>
  <c r="K84" i="60"/>
  <c r="M84" i="60"/>
  <c r="N84" i="60"/>
  <c r="Q84" i="60"/>
  <c r="R84" i="60"/>
  <c r="T84" i="60"/>
  <c r="U84" i="60"/>
  <c r="V84" i="60"/>
  <c r="W84" i="60"/>
  <c r="X84" i="60"/>
  <c r="Y84" i="60"/>
  <c r="Z84" i="60"/>
  <c r="AB84" i="60"/>
  <c r="AC84" i="60"/>
  <c r="AD84" i="60"/>
  <c r="AE84" i="60"/>
  <c r="AF84" i="60"/>
  <c r="AG84" i="60"/>
  <c r="AH84" i="60"/>
  <c r="AI84" i="60"/>
  <c r="AJ84" i="60"/>
  <c r="AL84" i="60"/>
  <c r="AM84" i="60"/>
  <c r="AN84" i="60"/>
  <c r="AO84" i="60"/>
  <c r="AQ84" i="60"/>
  <c r="AR84" i="60"/>
  <c r="AS84" i="60"/>
  <c r="AT84" i="60"/>
  <c r="AV84" i="60"/>
  <c r="AX84" i="60"/>
  <c r="AZ84" i="60"/>
  <c r="A85" i="60"/>
  <c r="B85" i="60"/>
  <c r="D85" i="60"/>
  <c r="E85" i="60"/>
  <c r="F85" i="60"/>
  <c r="G85" i="60"/>
  <c r="H85" i="60"/>
  <c r="I85" i="60"/>
  <c r="J85" i="60"/>
  <c r="K85" i="60"/>
  <c r="M85" i="60"/>
  <c r="N85" i="60"/>
  <c r="Q85" i="60"/>
  <c r="R85" i="60"/>
  <c r="T85" i="60"/>
  <c r="U85" i="60"/>
  <c r="V85" i="60"/>
  <c r="W85" i="60"/>
  <c r="X85" i="60"/>
  <c r="Y85" i="60"/>
  <c r="Z85" i="60"/>
  <c r="AB85" i="60"/>
  <c r="AC85" i="60"/>
  <c r="AD85" i="60"/>
  <c r="AE85" i="60"/>
  <c r="AF85" i="60"/>
  <c r="AG85" i="60"/>
  <c r="AH85" i="60"/>
  <c r="AI85" i="60"/>
  <c r="AJ85" i="60"/>
  <c r="AL85" i="60"/>
  <c r="AM85" i="60"/>
  <c r="AN85" i="60"/>
  <c r="AO85" i="60"/>
  <c r="AQ85" i="60"/>
  <c r="AR85" i="60"/>
  <c r="AS85" i="60"/>
  <c r="AT85" i="60"/>
  <c r="AV85" i="60"/>
  <c r="AX85" i="60"/>
  <c r="AZ85" i="60"/>
  <c r="A86" i="60"/>
  <c r="B86" i="60"/>
  <c r="D86" i="60"/>
  <c r="E86" i="60"/>
  <c r="F86" i="60"/>
  <c r="G86" i="60"/>
  <c r="H86" i="60"/>
  <c r="I86" i="60"/>
  <c r="J86" i="60"/>
  <c r="K86" i="60"/>
  <c r="M86" i="60"/>
  <c r="N86" i="60"/>
  <c r="Q86" i="60"/>
  <c r="R86" i="60"/>
  <c r="T86" i="60"/>
  <c r="U86" i="60"/>
  <c r="V86" i="60"/>
  <c r="W86" i="60"/>
  <c r="X86" i="60"/>
  <c r="Y86" i="60"/>
  <c r="Z86" i="60"/>
  <c r="AB86" i="60"/>
  <c r="AC86" i="60"/>
  <c r="AD86" i="60"/>
  <c r="AE86" i="60"/>
  <c r="AF86" i="60"/>
  <c r="AG86" i="60"/>
  <c r="AH86" i="60"/>
  <c r="AI86" i="60"/>
  <c r="AJ86" i="60"/>
  <c r="AL86" i="60"/>
  <c r="AM86" i="60"/>
  <c r="AN86" i="60"/>
  <c r="AO86" i="60"/>
  <c r="AQ86" i="60"/>
  <c r="AR86" i="60"/>
  <c r="AS86" i="60"/>
  <c r="AT86" i="60"/>
  <c r="AV86" i="60"/>
  <c r="AX86" i="60"/>
  <c r="AZ86" i="60"/>
  <c r="A87" i="60"/>
  <c r="B87" i="60"/>
  <c r="D87" i="60"/>
  <c r="E87" i="60"/>
  <c r="F87" i="60"/>
  <c r="G87" i="60"/>
  <c r="H87" i="60"/>
  <c r="I87" i="60"/>
  <c r="J87" i="60"/>
  <c r="K87" i="60"/>
  <c r="M87" i="60"/>
  <c r="N87" i="60"/>
  <c r="Q87" i="60"/>
  <c r="R87" i="60"/>
  <c r="T87" i="60"/>
  <c r="U87" i="60"/>
  <c r="V87" i="60"/>
  <c r="W87" i="60"/>
  <c r="X87" i="60"/>
  <c r="Y87" i="60"/>
  <c r="Z87" i="60"/>
  <c r="AB87" i="60"/>
  <c r="AC87" i="60"/>
  <c r="AD87" i="60"/>
  <c r="AE87" i="60"/>
  <c r="AF87" i="60"/>
  <c r="AG87" i="60"/>
  <c r="AH87" i="60"/>
  <c r="AI87" i="60"/>
  <c r="AJ87" i="60"/>
  <c r="AL87" i="60"/>
  <c r="AM87" i="60"/>
  <c r="AN87" i="60"/>
  <c r="AO87" i="60"/>
  <c r="AQ87" i="60"/>
  <c r="AR87" i="60"/>
  <c r="AS87" i="60"/>
  <c r="AT87" i="60"/>
  <c r="AV87" i="60"/>
  <c r="AX87" i="60"/>
  <c r="AZ87" i="60"/>
  <c r="A88" i="60"/>
  <c r="B88" i="60"/>
  <c r="D88" i="60"/>
  <c r="E88" i="60"/>
  <c r="F88" i="60"/>
  <c r="G88" i="60"/>
  <c r="H88" i="60"/>
  <c r="I88" i="60"/>
  <c r="J88" i="60"/>
  <c r="K88" i="60"/>
  <c r="M88" i="60"/>
  <c r="N88" i="60"/>
  <c r="Q88" i="60"/>
  <c r="R88" i="60"/>
  <c r="T88" i="60"/>
  <c r="U88" i="60"/>
  <c r="V88" i="60"/>
  <c r="W88" i="60"/>
  <c r="X88" i="60"/>
  <c r="Y88" i="60"/>
  <c r="Z88" i="60"/>
  <c r="AB88" i="60"/>
  <c r="AC88" i="60"/>
  <c r="AD88" i="60"/>
  <c r="AE88" i="60"/>
  <c r="AF88" i="60"/>
  <c r="AG88" i="60"/>
  <c r="AH88" i="60"/>
  <c r="AI88" i="60"/>
  <c r="AJ88" i="60"/>
  <c r="AL88" i="60"/>
  <c r="AM88" i="60"/>
  <c r="AN88" i="60"/>
  <c r="AO88" i="60"/>
  <c r="AQ88" i="60"/>
  <c r="AR88" i="60"/>
  <c r="AS88" i="60"/>
  <c r="AT88" i="60"/>
  <c r="AV88" i="60"/>
  <c r="AX88" i="60"/>
  <c r="AZ88" i="60"/>
  <c r="A89" i="60"/>
  <c r="B89" i="60"/>
  <c r="D89" i="60"/>
  <c r="E89" i="60"/>
  <c r="F89" i="60"/>
  <c r="G89" i="60"/>
  <c r="H89" i="60"/>
  <c r="I89" i="60"/>
  <c r="J89" i="60"/>
  <c r="K89" i="60"/>
  <c r="M89" i="60"/>
  <c r="N89" i="60"/>
  <c r="Q89" i="60"/>
  <c r="R89" i="60"/>
  <c r="T89" i="60"/>
  <c r="U89" i="60"/>
  <c r="V89" i="60"/>
  <c r="W89" i="60"/>
  <c r="X89" i="60"/>
  <c r="Y89" i="60"/>
  <c r="Z89" i="60"/>
  <c r="AB89" i="60"/>
  <c r="AC89" i="60"/>
  <c r="AD89" i="60"/>
  <c r="AE89" i="60"/>
  <c r="AF89" i="60"/>
  <c r="AG89" i="60"/>
  <c r="AH89" i="60"/>
  <c r="AI89" i="60"/>
  <c r="AJ89" i="60"/>
  <c r="AL89" i="60"/>
  <c r="AM89" i="60"/>
  <c r="AN89" i="60"/>
  <c r="AO89" i="60"/>
  <c r="AQ89" i="60"/>
  <c r="AR89" i="60"/>
  <c r="AS89" i="60"/>
  <c r="AT89" i="60"/>
  <c r="AV89" i="60"/>
  <c r="AX89" i="60"/>
  <c r="AZ89" i="60"/>
  <c r="A90" i="60"/>
  <c r="B90" i="60"/>
  <c r="D90" i="60"/>
  <c r="E90" i="60"/>
  <c r="F90" i="60"/>
  <c r="G90" i="60"/>
  <c r="H90" i="60"/>
  <c r="I90" i="60"/>
  <c r="J90" i="60"/>
  <c r="K90" i="60"/>
  <c r="M90" i="60"/>
  <c r="N90" i="60"/>
  <c r="Q90" i="60"/>
  <c r="R90" i="60"/>
  <c r="T90" i="60"/>
  <c r="U90" i="60"/>
  <c r="V90" i="60"/>
  <c r="W90" i="60"/>
  <c r="X90" i="60"/>
  <c r="Y90" i="60"/>
  <c r="Z90" i="60"/>
  <c r="AB90" i="60"/>
  <c r="AC90" i="60"/>
  <c r="AD90" i="60"/>
  <c r="AE90" i="60"/>
  <c r="AF90" i="60"/>
  <c r="AG90" i="60"/>
  <c r="AH90" i="60"/>
  <c r="AI90" i="60"/>
  <c r="AJ90" i="60"/>
  <c r="AL90" i="60"/>
  <c r="AM90" i="60"/>
  <c r="AN90" i="60"/>
  <c r="AO90" i="60"/>
  <c r="AQ90" i="60"/>
  <c r="AR90" i="60"/>
  <c r="AS90" i="60"/>
  <c r="AT90" i="60"/>
  <c r="AV90" i="60"/>
  <c r="AX90" i="60"/>
  <c r="AZ90" i="60"/>
  <c r="A91" i="60"/>
  <c r="B91" i="60"/>
  <c r="D91" i="60"/>
  <c r="E91" i="60"/>
  <c r="F91" i="60"/>
  <c r="G91" i="60"/>
  <c r="H91" i="60"/>
  <c r="I91" i="60"/>
  <c r="J91" i="60"/>
  <c r="K91" i="60"/>
  <c r="M91" i="60"/>
  <c r="N91" i="60"/>
  <c r="Q91" i="60"/>
  <c r="R91" i="60"/>
  <c r="T91" i="60"/>
  <c r="U91" i="60"/>
  <c r="V91" i="60"/>
  <c r="W91" i="60"/>
  <c r="X91" i="60"/>
  <c r="Y91" i="60"/>
  <c r="Z91" i="60"/>
  <c r="AB91" i="60"/>
  <c r="AC91" i="60"/>
  <c r="AD91" i="60"/>
  <c r="AE91" i="60"/>
  <c r="AF91" i="60"/>
  <c r="AG91" i="60"/>
  <c r="AH91" i="60"/>
  <c r="AI91" i="60"/>
  <c r="AJ91" i="60"/>
  <c r="AL91" i="60"/>
  <c r="AM91" i="60"/>
  <c r="AN91" i="60"/>
  <c r="AO91" i="60"/>
  <c r="AQ91" i="60"/>
  <c r="AR91" i="60"/>
  <c r="AS91" i="60"/>
  <c r="AT91" i="60"/>
  <c r="AV91" i="60"/>
  <c r="AX91" i="60"/>
  <c r="AZ91" i="60"/>
  <c r="A92" i="60"/>
  <c r="B92" i="60"/>
  <c r="D92" i="60"/>
  <c r="E92" i="60"/>
  <c r="F92" i="60"/>
  <c r="G92" i="60"/>
  <c r="H92" i="60"/>
  <c r="I92" i="60"/>
  <c r="J92" i="60"/>
  <c r="K92" i="60"/>
  <c r="M92" i="60"/>
  <c r="N92" i="60"/>
  <c r="Q92" i="60"/>
  <c r="R92" i="60"/>
  <c r="T92" i="60"/>
  <c r="U92" i="60"/>
  <c r="V92" i="60"/>
  <c r="W92" i="60"/>
  <c r="X92" i="60"/>
  <c r="Y92" i="60"/>
  <c r="Z92" i="60"/>
  <c r="AB92" i="60"/>
  <c r="AC92" i="60"/>
  <c r="AD92" i="60"/>
  <c r="AE92" i="60"/>
  <c r="AF92" i="60"/>
  <c r="AG92" i="60"/>
  <c r="AH92" i="60"/>
  <c r="AI92" i="60"/>
  <c r="AJ92" i="60"/>
  <c r="AL92" i="60"/>
  <c r="AM92" i="60"/>
  <c r="AN92" i="60"/>
  <c r="AO92" i="60"/>
  <c r="AQ92" i="60"/>
  <c r="AR92" i="60"/>
  <c r="AS92" i="60"/>
  <c r="AT92" i="60"/>
  <c r="AV92" i="60"/>
  <c r="AX92" i="60"/>
  <c r="AZ92" i="60"/>
  <c r="A93" i="60"/>
  <c r="B93" i="60"/>
  <c r="D93" i="60"/>
  <c r="E93" i="60"/>
  <c r="F93" i="60"/>
  <c r="G93" i="60"/>
  <c r="H93" i="60"/>
  <c r="I93" i="60"/>
  <c r="J93" i="60"/>
  <c r="K93" i="60"/>
  <c r="M93" i="60"/>
  <c r="N93" i="60"/>
  <c r="Q93" i="60"/>
  <c r="R93" i="60"/>
  <c r="T93" i="60"/>
  <c r="U93" i="60"/>
  <c r="V93" i="60"/>
  <c r="W93" i="60"/>
  <c r="X93" i="60"/>
  <c r="Y93" i="60"/>
  <c r="Z93" i="60"/>
  <c r="AB93" i="60"/>
  <c r="AC93" i="60"/>
  <c r="AD93" i="60"/>
  <c r="AE93" i="60"/>
  <c r="AF93" i="60"/>
  <c r="AG93" i="60"/>
  <c r="AH93" i="60"/>
  <c r="AI93" i="60"/>
  <c r="AJ93" i="60"/>
  <c r="AL93" i="60"/>
  <c r="AM93" i="60"/>
  <c r="AN93" i="60"/>
  <c r="AO93" i="60"/>
  <c r="AQ93" i="60"/>
  <c r="AR93" i="60"/>
  <c r="AS93" i="60"/>
  <c r="AT93" i="60"/>
  <c r="AV93" i="60"/>
  <c r="AX93" i="60"/>
  <c r="AZ93" i="60"/>
  <c r="A94" i="60"/>
  <c r="B94" i="60"/>
  <c r="D94" i="60"/>
  <c r="E94" i="60"/>
  <c r="F94" i="60"/>
  <c r="G94" i="60"/>
  <c r="H94" i="60"/>
  <c r="I94" i="60"/>
  <c r="J94" i="60"/>
  <c r="K94" i="60"/>
  <c r="M94" i="60"/>
  <c r="N94" i="60"/>
  <c r="Q94" i="60"/>
  <c r="R94" i="60"/>
  <c r="T94" i="60"/>
  <c r="U94" i="60"/>
  <c r="V94" i="60"/>
  <c r="W94" i="60"/>
  <c r="X94" i="60"/>
  <c r="Y94" i="60"/>
  <c r="Z94" i="60"/>
  <c r="AB94" i="60"/>
  <c r="AC94" i="60"/>
  <c r="AD94" i="60"/>
  <c r="AE94" i="60"/>
  <c r="AF94" i="60"/>
  <c r="AG94" i="60"/>
  <c r="AH94" i="60"/>
  <c r="AI94" i="60"/>
  <c r="AJ94" i="60"/>
  <c r="AL94" i="60"/>
  <c r="AM94" i="60"/>
  <c r="AN94" i="60"/>
  <c r="AO94" i="60"/>
  <c r="AQ94" i="60"/>
  <c r="AR94" i="60"/>
  <c r="AS94" i="60"/>
  <c r="AT94" i="60"/>
  <c r="AV94" i="60"/>
  <c r="AX94" i="60"/>
  <c r="AZ94" i="60"/>
  <c r="A95" i="60"/>
  <c r="B95" i="60"/>
  <c r="D95" i="60"/>
  <c r="E95" i="60"/>
  <c r="F95" i="60"/>
  <c r="G95" i="60"/>
  <c r="H95" i="60"/>
  <c r="I95" i="60"/>
  <c r="J95" i="60"/>
  <c r="K95" i="60"/>
  <c r="M95" i="60"/>
  <c r="N95" i="60"/>
  <c r="Q95" i="60"/>
  <c r="R95" i="60"/>
  <c r="T95" i="60"/>
  <c r="U95" i="60"/>
  <c r="V95" i="60"/>
  <c r="W95" i="60"/>
  <c r="X95" i="60"/>
  <c r="Y95" i="60"/>
  <c r="Z95" i="60"/>
  <c r="AB95" i="60"/>
  <c r="AC95" i="60"/>
  <c r="AD95" i="60"/>
  <c r="AE95" i="60"/>
  <c r="AF95" i="60"/>
  <c r="AG95" i="60"/>
  <c r="AH95" i="60"/>
  <c r="AI95" i="60"/>
  <c r="AJ95" i="60"/>
  <c r="AL95" i="60"/>
  <c r="AM95" i="60"/>
  <c r="AN95" i="60"/>
  <c r="AO95" i="60"/>
  <c r="AQ95" i="60"/>
  <c r="AR95" i="60"/>
  <c r="AS95" i="60"/>
  <c r="AT95" i="60"/>
  <c r="AV95" i="60"/>
  <c r="AX95" i="60"/>
  <c r="AZ95" i="60"/>
  <c r="A96" i="60"/>
  <c r="B96" i="60"/>
  <c r="D96" i="60"/>
  <c r="E96" i="60"/>
  <c r="F96" i="60"/>
  <c r="G96" i="60"/>
  <c r="H96" i="60"/>
  <c r="I96" i="60"/>
  <c r="J96" i="60"/>
  <c r="K96" i="60"/>
  <c r="M96" i="60"/>
  <c r="N96" i="60"/>
  <c r="Q96" i="60"/>
  <c r="R96" i="60"/>
  <c r="T96" i="60"/>
  <c r="U96" i="60"/>
  <c r="V96" i="60"/>
  <c r="W96" i="60"/>
  <c r="X96" i="60"/>
  <c r="Y96" i="60"/>
  <c r="Z96" i="60"/>
  <c r="AB96" i="60"/>
  <c r="AC96" i="60"/>
  <c r="AD96" i="60"/>
  <c r="AE96" i="60"/>
  <c r="AF96" i="60"/>
  <c r="AG96" i="60"/>
  <c r="AH96" i="60"/>
  <c r="AI96" i="60"/>
  <c r="AJ96" i="60"/>
  <c r="AL96" i="60"/>
  <c r="AM96" i="60"/>
  <c r="AN96" i="60"/>
  <c r="AO96" i="60"/>
  <c r="AQ96" i="60"/>
  <c r="AR96" i="60"/>
  <c r="AS96" i="60"/>
  <c r="AT96" i="60"/>
  <c r="AV96" i="60"/>
  <c r="AX96" i="60"/>
  <c r="AZ96" i="60"/>
  <c r="A97" i="60"/>
  <c r="B97" i="60"/>
  <c r="D97" i="60"/>
  <c r="E97" i="60"/>
  <c r="F97" i="60"/>
  <c r="G97" i="60"/>
  <c r="H97" i="60"/>
  <c r="I97" i="60"/>
  <c r="J97" i="60"/>
  <c r="K97" i="60"/>
  <c r="M97" i="60"/>
  <c r="N97" i="60"/>
  <c r="Q97" i="60"/>
  <c r="R97" i="60"/>
  <c r="T97" i="60"/>
  <c r="U97" i="60"/>
  <c r="V97" i="60"/>
  <c r="W97" i="60"/>
  <c r="X97" i="60"/>
  <c r="Y97" i="60"/>
  <c r="Z97" i="60"/>
  <c r="AB97" i="60"/>
  <c r="AC97" i="60"/>
  <c r="AD97" i="60"/>
  <c r="AE97" i="60"/>
  <c r="AF97" i="60"/>
  <c r="AG97" i="60"/>
  <c r="AH97" i="60"/>
  <c r="AI97" i="60"/>
  <c r="AJ97" i="60"/>
  <c r="AL97" i="60"/>
  <c r="AM97" i="60"/>
  <c r="AN97" i="60"/>
  <c r="AO97" i="60"/>
  <c r="AQ97" i="60"/>
  <c r="AR97" i="60"/>
  <c r="AS97" i="60"/>
  <c r="AT97" i="60"/>
  <c r="AV97" i="60"/>
  <c r="AX97" i="60"/>
  <c r="AZ97" i="60"/>
  <c r="A98" i="60"/>
  <c r="B98" i="60"/>
  <c r="D98" i="60"/>
  <c r="E98" i="60"/>
  <c r="F98" i="60"/>
  <c r="G98" i="60"/>
  <c r="H98" i="60"/>
  <c r="I98" i="60"/>
  <c r="J98" i="60"/>
  <c r="K98" i="60"/>
  <c r="M98" i="60"/>
  <c r="N98" i="60"/>
  <c r="Q98" i="60"/>
  <c r="R98" i="60"/>
  <c r="T98" i="60"/>
  <c r="U98" i="60"/>
  <c r="V98" i="60"/>
  <c r="W98" i="60"/>
  <c r="X98" i="60"/>
  <c r="Y98" i="60"/>
  <c r="Z98" i="60"/>
  <c r="AB98" i="60"/>
  <c r="AC98" i="60"/>
  <c r="AD98" i="60"/>
  <c r="AE98" i="60"/>
  <c r="AF98" i="60"/>
  <c r="AG98" i="60"/>
  <c r="AH98" i="60"/>
  <c r="AI98" i="60"/>
  <c r="AJ98" i="60"/>
  <c r="AL98" i="60"/>
  <c r="AM98" i="60"/>
  <c r="AN98" i="60"/>
  <c r="AO98" i="60"/>
  <c r="AQ98" i="60"/>
  <c r="AR98" i="60"/>
  <c r="AS98" i="60"/>
  <c r="AT98" i="60"/>
  <c r="AV98" i="60"/>
  <c r="AX98" i="60"/>
  <c r="AZ98" i="60"/>
  <c r="A99" i="60"/>
  <c r="B99" i="60"/>
  <c r="D99" i="60"/>
  <c r="E99" i="60"/>
  <c r="F99" i="60"/>
  <c r="G99" i="60"/>
  <c r="H99" i="60"/>
  <c r="I99" i="60"/>
  <c r="J99" i="60"/>
  <c r="K99" i="60"/>
  <c r="M99" i="60"/>
  <c r="N99" i="60"/>
  <c r="Q99" i="60"/>
  <c r="R99" i="60"/>
  <c r="T99" i="60"/>
  <c r="U99" i="60"/>
  <c r="V99" i="60"/>
  <c r="W99" i="60"/>
  <c r="X99" i="60"/>
  <c r="Y99" i="60"/>
  <c r="Z99" i="60"/>
  <c r="AB99" i="60"/>
  <c r="AC99" i="60"/>
  <c r="AD99" i="60"/>
  <c r="AE99" i="60"/>
  <c r="AF99" i="60"/>
  <c r="AG99" i="60"/>
  <c r="AH99" i="60"/>
  <c r="AI99" i="60"/>
  <c r="AJ99" i="60"/>
  <c r="AL99" i="60"/>
  <c r="AM99" i="60"/>
  <c r="AN99" i="60"/>
  <c r="AO99" i="60"/>
  <c r="AQ99" i="60"/>
  <c r="AR99" i="60"/>
  <c r="AS99" i="60"/>
  <c r="AT99" i="60"/>
  <c r="AV99" i="60"/>
  <c r="AX99" i="60"/>
  <c r="AZ99" i="60"/>
  <c r="A100" i="60"/>
  <c r="B100" i="60"/>
  <c r="D100" i="60"/>
  <c r="E100" i="60"/>
  <c r="F100" i="60"/>
  <c r="G100" i="60"/>
  <c r="H100" i="60"/>
  <c r="I100" i="60"/>
  <c r="J100" i="60"/>
  <c r="K100" i="60"/>
  <c r="M100" i="60"/>
  <c r="N100" i="60"/>
  <c r="Q100" i="60"/>
  <c r="R100" i="60"/>
  <c r="T100" i="60"/>
  <c r="U100" i="60"/>
  <c r="V100" i="60"/>
  <c r="W100" i="60"/>
  <c r="X100" i="60"/>
  <c r="Y100" i="60"/>
  <c r="Z100" i="60"/>
  <c r="AB100" i="60"/>
  <c r="AC100" i="60"/>
  <c r="AD100" i="60"/>
  <c r="AE100" i="60"/>
  <c r="AF100" i="60"/>
  <c r="AG100" i="60"/>
  <c r="AH100" i="60"/>
  <c r="AI100" i="60"/>
  <c r="AJ100" i="60"/>
  <c r="AL100" i="60"/>
  <c r="AM100" i="60"/>
  <c r="AN100" i="60"/>
  <c r="AO100" i="60"/>
  <c r="AQ100" i="60"/>
  <c r="AR100" i="60"/>
  <c r="AS100" i="60"/>
  <c r="AT100" i="60"/>
  <c r="AV100" i="60"/>
  <c r="AX100" i="60"/>
  <c r="AZ100" i="60"/>
  <c r="A101" i="60"/>
  <c r="B101" i="60"/>
  <c r="D101" i="60"/>
  <c r="E101" i="60"/>
  <c r="F101" i="60"/>
  <c r="G101" i="60"/>
  <c r="H101" i="60"/>
  <c r="I101" i="60"/>
  <c r="J101" i="60"/>
  <c r="K101" i="60"/>
  <c r="M101" i="60"/>
  <c r="N101" i="60"/>
  <c r="Q101" i="60"/>
  <c r="R101" i="60"/>
  <c r="T101" i="60"/>
  <c r="U101" i="60"/>
  <c r="V101" i="60"/>
  <c r="W101" i="60"/>
  <c r="X101" i="60"/>
  <c r="Y101" i="60"/>
  <c r="Z101" i="60"/>
  <c r="AB101" i="60"/>
  <c r="AC101" i="60"/>
  <c r="AD101" i="60"/>
  <c r="AE101" i="60"/>
  <c r="AF101" i="60"/>
  <c r="AG101" i="60"/>
  <c r="AH101" i="60"/>
  <c r="AI101" i="60"/>
  <c r="AJ101" i="60"/>
  <c r="AL101" i="60"/>
  <c r="AM101" i="60"/>
  <c r="AN101" i="60"/>
  <c r="AO101" i="60"/>
  <c r="AQ101" i="60"/>
  <c r="AR101" i="60"/>
  <c r="AS101" i="60"/>
  <c r="AT101" i="60"/>
  <c r="AV101" i="60"/>
  <c r="AX101" i="60"/>
  <c r="AZ101" i="60"/>
  <c r="A102" i="60"/>
  <c r="B102" i="60"/>
  <c r="D102" i="60"/>
  <c r="E102" i="60"/>
  <c r="F102" i="60"/>
  <c r="G102" i="60"/>
  <c r="H102" i="60"/>
  <c r="I102" i="60"/>
  <c r="J102" i="60"/>
  <c r="K102" i="60"/>
  <c r="M102" i="60"/>
  <c r="N102" i="60"/>
  <c r="Q102" i="60"/>
  <c r="R102" i="60"/>
  <c r="T102" i="60"/>
  <c r="U102" i="60"/>
  <c r="V102" i="60"/>
  <c r="W102" i="60"/>
  <c r="X102" i="60"/>
  <c r="Y102" i="60"/>
  <c r="Z102" i="60"/>
  <c r="AB102" i="60"/>
  <c r="AC102" i="60"/>
  <c r="AD102" i="60"/>
  <c r="AE102" i="60"/>
  <c r="AF102" i="60"/>
  <c r="AG102" i="60"/>
  <c r="AH102" i="60"/>
  <c r="AI102" i="60"/>
  <c r="AJ102" i="60"/>
  <c r="AL102" i="60"/>
  <c r="AM102" i="60"/>
  <c r="AN102" i="60"/>
  <c r="AO102" i="60"/>
  <c r="AQ102" i="60"/>
  <c r="AR102" i="60"/>
  <c r="AS102" i="60"/>
  <c r="AT102" i="60"/>
  <c r="AV102" i="60"/>
  <c r="AX102" i="60"/>
  <c r="AZ102" i="60"/>
  <c r="A103" i="60"/>
  <c r="B103" i="60"/>
  <c r="D103" i="60"/>
  <c r="E103" i="60"/>
  <c r="F103" i="60"/>
  <c r="G103" i="60"/>
  <c r="H103" i="60"/>
  <c r="I103" i="60"/>
  <c r="J103" i="60"/>
  <c r="K103" i="60"/>
  <c r="M103" i="60"/>
  <c r="N103" i="60"/>
  <c r="Q103" i="60"/>
  <c r="R103" i="60"/>
  <c r="T103" i="60"/>
  <c r="U103" i="60"/>
  <c r="V103" i="60"/>
  <c r="W103" i="60"/>
  <c r="X103" i="60"/>
  <c r="Y103" i="60"/>
  <c r="Z103" i="60"/>
  <c r="AB103" i="60"/>
  <c r="AC103" i="60"/>
  <c r="AD103" i="60"/>
  <c r="AE103" i="60"/>
  <c r="AF103" i="60"/>
  <c r="AG103" i="60"/>
  <c r="AH103" i="60"/>
  <c r="AI103" i="60"/>
  <c r="AJ103" i="60"/>
  <c r="AL103" i="60"/>
  <c r="AM103" i="60"/>
  <c r="AN103" i="60"/>
  <c r="AO103" i="60"/>
  <c r="AQ103" i="60"/>
  <c r="AR103" i="60"/>
  <c r="AS103" i="60"/>
  <c r="AT103" i="60"/>
  <c r="AV103" i="60"/>
  <c r="AX103" i="60"/>
  <c r="AZ103" i="60"/>
  <c r="A104" i="60"/>
  <c r="B104" i="60"/>
  <c r="D104" i="60"/>
  <c r="E104" i="60"/>
  <c r="F104" i="60"/>
  <c r="G104" i="60"/>
  <c r="H104" i="60"/>
  <c r="I104" i="60"/>
  <c r="J104" i="60"/>
  <c r="K104" i="60"/>
  <c r="M104" i="60"/>
  <c r="N104" i="60"/>
  <c r="Q104" i="60"/>
  <c r="R104" i="60"/>
  <c r="T104" i="60"/>
  <c r="U104" i="60"/>
  <c r="V104" i="60"/>
  <c r="W104" i="60"/>
  <c r="X104" i="60"/>
  <c r="Y104" i="60"/>
  <c r="Z104" i="60"/>
  <c r="AB104" i="60"/>
  <c r="AC104" i="60"/>
  <c r="AD104" i="60"/>
  <c r="AE104" i="60"/>
  <c r="AF104" i="60"/>
  <c r="AG104" i="60"/>
  <c r="AH104" i="60"/>
  <c r="AI104" i="60"/>
  <c r="AJ104" i="60"/>
  <c r="AL104" i="60"/>
  <c r="AM104" i="60"/>
  <c r="AN104" i="60"/>
  <c r="AO104" i="60"/>
  <c r="AQ104" i="60"/>
  <c r="AR104" i="60"/>
  <c r="AS104" i="60"/>
  <c r="AT104" i="60"/>
  <c r="AV104" i="60"/>
  <c r="AX104" i="60"/>
  <c r="AZ104" i="60"/>
  <c r="A105" i="60"/>
  <c r="B105" i="60"/>
  <c r="D105" i="60"/>
  <c r="E105" i="60"/>
  <c r="F105" i="60"/>
  <c r="G105" i="60"/>
  <c r="H105" i="60"/>
  <c r="I105" i="60"/>
  <c r="J105" i="60"/>
  <c r="K105" i="60"/>
  <c r="M105" i="60"/>
  <c r="N105" i="60"/>
  <c r="Q105" i="60"/>
  <c r="R105" i="60"/>
  <c r="T105" i="60"/>
  <c r="U105" i="60"/>
  <c r="V105" i="60"/>
  <c r="W105" i="60"/>
  <c r="X105" i="60"/>
  <c r="Y105" i="60"/>
  <c r="Z105" i="60"/>
  <c r="AB105" i="60"/>
  <c r="AC105" i="60"/>
  <c r="AD105" i="60"/>
  <c r="AE105" i="60"/>
  <c r="AF105" i="60"/>
  <c r="AG105" i="60"/>
  <c r="AH105" i="60"/>
  <c r="AI105" i="60"/>
  <c r="AJ105" i="60"/>
  <c r="AL105" i="60"/>
  <c r="AM105" i="60"/>
  <c r="AN105" i="60"/>
  <c r="AO105" i="60"/>
  <c r="AQ105" i="60"/>
  <c r="AR105" i="60"/>
  <c r="AS105" i="60"/>
  <c r="AT105" i="60"/>
  <c r="AV105" i="60"/>
  <c r="AX105" i="60"/>
  <c r="AZ105" i="60"/>
  <c r="A106" i="60"/>
  <c r="B106" i="60"/>
  <c r="D106" i="60"/>
  <c r="E106" i="60"/>
  <c r="F106" i="60"/>
  <c r="G106" i="60"/>
  <c r="H106" i="60"/>
  <c r="I106" i="60"/>
  <c r="J106" i="60"/>
  <c r="K106" i="60"/>
  <c r="M106" i="60"/>
  <c r="N106" i="60"/>
  <c r="Q106" i="60"/>
  <c r="R106" i="60"/>
  <c r="T106" i="60"/>
  <c r="U106" i="60"/>
  <c r="V106" i="60"/>
  <c r="W106" i="60"/>
  <c r="X106" i="60"/>
  <c r="Y106" i="60"/>
  <c r="Z106" i="60"/>
  <c r="AB106" i="60"/>
  <c r="AC106" i="60"/>
  <c r="AD106" i="60"/>
  <c r="AE106" i="60"/>
  <c r="AF106" i="60"/>
  <c r="AG106" i="60"/>
  <c r="AH106" i="60"/>
  <c r="AI106" i="60"/>
  <c r="AJ106" i="60"/>
  <c r="AL106" i="60"/>
  <c r="AM106" i="60"/>
  <c r="AN106" i="60"/>
  <c r="AO106" i="60"/>
  <c r="AQ106" i="60"/>
  <c r="AR106" i="60"/>
  <c r="AS106" i="60"/>
  <c r="AT106" i="60"/>
  <c r="AV106" i="60"/>
  <c r="AX106" i="60"/>
  <c r="AZ106" i="60"/>
  <c r="A107" i="60"/>
  <c r="B107" i="60"/>
  <c r="D107" i="60"/>
  <c r="E107" i="60"/>
  <c r="F107" i="60"/>
  <c r="G107" i="60"/>
  <c r="H107" i="60"/>
  <c r="I107" i="60"/>
  <c r="J107" i="60"/>
  <c r="K107" i="60"/>
  <c r="M107" i="60"/>
  <c r="N107" i="60"/>
  <c r="Q107" i="60"/>
  <c r="R107" i="60"/>
  <c r="T107" i="60"/>
  <c r="U107" i="60"/>
  <c r="V107" i="60"/>
  <c r="W107" i="60"/>
  <c r="X107" i="60"/>
  <c r="Y107" i="60"/>
  <c r="Z107" i="60"/>
  <c r="AB107" i="60"/>
  <c r="AC107" i="60"/>
  <c r="AD107" i="60"/>
  <c r="AE107" i="60"/>
  <c r="AF107" i="60"/>
  <c r="AG107" i="60"/>
  <c r="AH107" i="60"/>
  <c r="AI107" i="60"/>
  <c r="AJ107" i="60"/>
  <c r="AL107" i="60"/>
  <c r="AM107" i="60"/>
  <c r="AN107" i="60"/>
  <c r="AO107" i="60"/>
  <c r="AQ107" i="60"/>
  <c r="AR107" i="60"/>
  <c r="AS107" i="60"/>
  <c r="AT107" i="60"/>
  <c r="AV107" i="60"/>
  <c r="AX107" i="60"/>
  <c r="AZ107" i="60"/>
  <c r="A108" i="60"/>
  <c r="B108" i="60"/>
  <c r="D108" i="60"/>
  <c r="E108" i="60"/>
  <c r="F108" i="60"/>
  <c r="G108" i="60"/>
  <c r="H108" i="60"/>
  <c r="I108" i="60"/>
  <c r="J108" i="60"/>
  <c r="K108" i="60"/>
  <c r="M108" i="60"/>
  <c r="N108" i="60"/>
  <c r="Q108" i="60"/>
  <c r="R108" i="60"/>
  <c r="T108" i="60"/>
  <c r="U108" i="60"/>
  <c r="V108" i="60"/>
  <c r="W108" i="60"/>
  <c r="X108" i="60"/>
  <c r="Y108" i="60"/>
  <c r="Z108" i="60"/>
  <c r="AB108" i="60"/>
  <c r="AC108" i="60"/>
  <c r="AD108" i="60"/>
  <c r="AE108" i="60"/>
  <c r="AF108" i="60"/>
  <c r="AG108" i="60"/>
  <c r="AH108" i="60"/>
  <c r="AI108" i="60"/>
  <c r="AJ108" i="60"/>
  <c r="AL108" i="60"/>
  <c r="AM108" i="60"/>
  <c r="AN108" i="60"/>
  <c r="AO108" i="60"/>
  <c r="AQ108" i="60"/>
  <c r="AR108" i="60"/>
  <c r="AS108" i="60"/>
  <c r="AT108" i="60"/>
  <c r="AV108" i="60"/>
  <c r="AX108" i="60"/>
  <c r="AZ108" i="60"/>
  <c r="A109" i="60"/>
  <c r="B109" i="60"/>
  <c r="D109" i="60"/>
  <c r="E109" i="60"/>
  <c r="F109" i="60"/>
  <c r="G109" i="60"/>
  <c r="H109" i="60"/>
  <c r="I109" i="60"/>
  <c r="J109" i="60"/>
  <c r="K109" i="60"/>
  <c r="M109" i="60"/>
  <c r="N109" i="60"/>
  <c r="Q109" i="60"/>
  <c r="R109" i="60"/>
  <c r="T109" i="60"/>
  <c r="U109" i="60"/>
  <c r="V109" i="60"/>
  <c r="W109" i="60"/>
  <c r="X109" i="60"/>
  <c r="Y109" i="60"/>
  <c r="Z109" i="60"/>
  <c r="AB109" i="60"/>
  <c r="AC109" i="60"/>
  <c r="AD109" i="60"/>
  <c r="AE109" i="60"/>
  <c r="AF109" i="60"/>
  <c r="AG109" i="60"/>
  <c r="AH109" i="60"/>
  <c r="AI109" i="60"/>
  <c r="AJ109" i="60"/>
  <c r="AL109" i="60"/>
  <c r="AM109" i="60"/>
  <c r="AN109" i="60"/>
  <c r="AO109" i="60"/>
  <c r="AQ109" i="60"/>
  <c r="AR109" i="60"/>
  <c r="AS109" i="60"/>
  <c r="AT109" i="60"/>
  <c r="AV109" i="60"/>
  <c r="AX109" i="60"/>
  <c r="AZ109" i="60"/>
  <c r="A110" i="60"/>
  <c r="B110" i="60"/>
  <c r="D110" i="60"/>
  <c r="E110" i="60"/>
  <c r="F110" i="60"/>
  <c r="G110" i="60"/>
  <c r="H110" i="60"/>
  <c r="I110" i="60"/>
  <c r="J110" i="60"/>
  <c r="K110" i="60"/>
  <c r="M110" i="60"/>
  <c r="N110" i="60"/>
  <c r="Q110" i="60"/>
  <c r="R110" i="60"/>
  <c r="T110" i="60"/>
  <c r="U110" i="60"/>
  <c r="V110" i="60"/>
  <c r="W110" i="60"/>
  <c r="X110" i="60"/>
  <c r="Y110" i="60"/>
  <c r="Z110" i="60"/>
  <c r="AB110" i="60"/>
  <c r="AC110" i="60"/>
  <c r="AD110" i="60"/>
  <c r="AE110" i="60"/>
  <c r="AF110" i="60"/>
  <c r="AG110" i="60"/>
  <c r="AH110" i="60"/>
  <c r="AI110" i="60"/>
  <c r="AJ110" i="60"/>
  <c r="AL110" i="60"/>
  <c r="AM110" i="60"/>
  <c r="AN110" i="60"/>
  <c r="AO110" i="60"/>
  <c r="AQ110" i="60"/>
  <c r="AR110" i="60"/>
  <c r="AS110" i="60"/>
  <c r="AT110" i="60"/>
  <c r="AV110" i="60"/>
  <c r="AX110" i="60"/>
  <c r="AZ110" i="60"/>
  <c r="A111" i="60"/>
  <c r="B111" i="60"/>
  <c r="D111" i="60"/>
  <c r="E111" i="60"/>
  <c r="F111" i="60"/>
  <c r="G111" i="60"/>
  <c r="H111" i="60"/>
  <c r="I111" i="60"/>
  <c r="J111" i="60"/>
  <c r="K111" i="60"/>
  <c r="M111" i="60"/>
  <c r="N111" i="60"/>
  <c r="Q111" i="60"/>
  <c r="R111" i="60"/>
  <c r="T111" i="60"/>
  <c r="U111" i="60"/>
  <c r="V111" i="60"/>
  <c r="W111" i="60"/>
  <c r="X111" i="60"/>
  <c r="Y111" i="60"/>
  <c r="Z111" i="60"/>
  <c r="AB111" i="60"/>
  <c r="AC111" i="60"/>
  <c r="AD111" i="60"/>
  <c r="AE111" i="60"/>
  <c r="AF111" i="60"/>
  <c r="AG111" i="60"/>
  <c r="AH111" i="60"/>
  <c r="AI111" i="60"/>
  <c r="AJ111" i="60"/>
  <c r="AL111" i="60"/>
  <c r="AM111" i="60"/>
  <c r="AN111" i="60"/>
  <c r="AO111" i="60"/>
  <c r="AQ111" i="60"/>
  <c r="AR111" i="60"/>
  <c r="AS111" i="60"/>
  <c r="AT111" i="60"/>
  <c r="AV111" i="60"/>
  <c r="AX111" i="60"/>
  <c r="AZ111" i="60"/>
  <c r="A112" i="60"/>
  <c r="B112" i="60"/>
  <c r="D112" i="60"/>
  <c r="E112" i="60"/>
  <c r="F112" i="60"/>
  <c r="G112" i="60"/>
  <c r="H112" i="60"/>
  <c r="I112" i="60"/>
  <c r="J112" i="60"/>
  <c r="K112" i="60"/>
  <c r="M112" i="60"/>
  <c r="N112" i="60"/>
  <c r="Q112" i="60"/>
  <c r="R112" i="60"/>
  <c r="T112" i="60"/>
  <c r="U112" i="60"/>
  <c r="V112" i="60"/>
  <c r="W112" i="60"/>
  <c r="X112" i="60"/>
  <c r="Y112" i="60"/>
  <c r="Z112" i="60"/>
  <c r="AB112" i="60"/>
  <c r="AC112" i="60"/>
  <c r="AD112" i="60"/>
  <c r="AE112" i="60"/>
  <c r="AF112" i="60"/>
  <c r="AG112" i="60"/>
  <c r="AH112" i="60"/>
  <c r="AI112" i="60"/>
  <c r="AJ112" i="60"/>
  <c r="AL112" i="60"/>
  <c r="AM112" i="60"/>
  <c r="AN112" i="60"/>
  <c r="AO112" i="60"/>
  <c r="AQ112" i="60"/>
  <c r="AR112" i="60"/>
  <c r="AS112" i="60"/>
  <c r="AT112" i="60"/>
  <c r="AV112" i="60"/>
  <c r="AX112" i="60"/>
  <c r="AZ112" i="60"/>
  <c r="A113" i="60"/>
  <c r="B113" i="60"/>
  <c r="D113" i="60"/>
  <c r="E113" i="60"/>
  <c r="F113" i="60"/>
  <c r="G113" i="60"/>
  <c r="H113" i="60"/>
  <c r="I113" i="60"/>
  <c r="J113" i="60"/>
  <c r="K113" i="60"/>
  <c r="M113" i="60"/>
  <c r="N113" i="60"/>
  <c r="Q113" i="60"/>
  <c r="R113" i="60"/>
  <c r="T113" i="60"/>
  <c r="U113" i="60"/>
  <c r="V113" i="60"/>
  <c r="W113" i="60"/>
  <c r="X113" i="60"/>
  <c r="Y113" i="60"/>
  <c r="Z113" i="60"/>
  <c r="AB113" i="60"/>
  <c r="AC113" i="60"/>
  <c r="AD113" i="60"/>
  <c r="AE113" i="60"/>
  <c r="AF113" i="60"/>
  <c r="AG113" i="60"/>
  <c r="AH113" i="60"/>
  <c r="AI113" i="60"/>
  <c r="AJ113" i="60"/>
  <c r="AL113" i="60"/>
  <c r="AM113" i="60"/>
  <c r="AN113" i="60"/>
  <c r="AO113" i="60"/>
  <c r="AQ113" i="60"/>
  <c r="AR113" i="60"/>
  <c r="AS113" i="60"/>
  <c r="AT113" i="60"/>
  <c r="AV113" i="60"/>
  <c r="AX113" i="60"/>
  <c r="AZ113" i="60"/>
  <c r="A114" i="60"/>
  <c r="B114" i="60"/>
  <c r="D114" i="60"/>
  <c r="E114" i="60"/>
  <c r="F114" i="60"/>
  <c r="G114" i="60"/>
  <c r="H114" i="60"/>
  <c r="I114" i="60"/>
  <c r="J114" i="60"/>
  <c r="K114" i="60"/>
  <c r="M114" i="60"/>
  <c r="N114" i="60"/>
  <c r="Q114" i="60"/>
  <c r="R114" i="60"/>
  <c r="T114" i="60"/>
  <c r="U114" i="60"/>
  <c r="V114" i="60"/>
  <c r="W114" i="60"/>
  <c r="X114" i="60"/>
  <c r="Y114" i="60"/>
  <c r="Z114" i="60"/>
  <c r="AB114" i="60"/>
  <c r="AC114" i="60"/>
  <c r="AD114" i="60"/>
  <c r="AE114" i="60"/>
  <c r="AF114" i="60"/>
  <c r="AG114" i="60"/>
  <c r="AH114" i="60"/>
  <c r="AI114" i="60"/>
  <c r="AJ114" i="60"/>
  <c r="AL114" i="60"/>
  <c r="AM114" i="60"/>
  <c r="AN114" i="60"/>
  <c r="AO114" i="60"/>
  <c r="AQ114" i="60"/>
  <c r="AR114" i="60"/>
  <c r="AS114" i="60"/>
  <c r="AT114" i="60"/>
  <c r="AV114" i="60"/>
  <c r="AX114" i="60"/>
  <c r="AZ114" i="60"/>
  <c r="A115" i="60"/>
  <c r="B115" i="60"/>
  <c r="D115" i="60"/>
  <c r="E115" i="60"/>
  <c r="F115" i="60"/>
  <c r="G115" i="60"/>
  <c r="H115" i="60"/>
  <c r="I115" i="60"/>
  <c r="J115" i="60"/>
  <c r="K115" i="60"/>
  <c r="M115" i="60"/>
  <c r="N115" i="60"/>
  <c r="Q115" i="60"/>
  <c r="R115" i="60"/>
  <c r="T115" i="60"/>
  <c r="U115" i="60"/>
  <c r="V115" i="60"/>
  <c r="W115" i="60"/>
  <c r="X115" i="60"/>
  <c r="Y115" i="60"/>
  <c r="Z115" i="60"/>
  <c r="AB115" i="60"/>
  <c r="AC115" i="60"/>
  <c r="AD115" i="60"/>
  <c r="AE115" i="60"/>
  <c r="AF115" i="60"/>
  <c r="AG115" i="60"/>
  <c r="AH115" i="60"/>
  <c r="AI115" i="60"/>
  <c r="AJ115" i="60"/>
  <c r="AL115" i="60"/>
  <c r="AM115" i="60"/>
  <c r="AN115" i="60"/>
  <c r="AO115" i="60"/>
  <c r="AQ115" i="60"/>
  <c r="AR115" i="60"/>
  <c r="AS115" i="60"/>
  <c r="AT115" i="60"/>
  <c r="AV115" i="60"/>
  <c r="AX115" i="60"/>
  <c r="AZ115" i="60"/>
  <c r="A116" i="60"/>
  <c r="B116" i="60"/>
  <c r="D116" i="60"/>
  <c r="E116" i="60"/>
  <c r="F116" i="60"/>
  <c r="G116" i="60"/>
  <c r="H116" i="60"/>
  <c r="I116" i="60"/>
  <c r="J116" i="60"/>
  <c r="K116" i="60"/>
  <c r="M116" i="60"/>
  <c r="N116" i="60"/>
  <c r="Q116" i="60"/>
  <c r="R116" i="60"/>
  <c r="T116" i="60"/>
  <c r="U116" i="60"/>
  <c r="V116" i="60"/>
  <c r="W116" i="60"/>
  <c r="X116" i="60"/>
  <c r="Y116" i="60"/>
  <c r="Z116" i="60"/>
  <c r="AB116" i="60"/>
  <c r="AC116" i="60"/>
  <c r="AD116" i="60"/>
  <c r="AE116" i="60"/>
  <c r="AF116" i="60"/>
  <c r="AG116" i="60"/>
  <c r="AH116" i="60"/>
  <c r="AI116" i="60"/>
  <c r="AJ116" i="60"/>
  <c r="AL116" i="60"/>
  <c r="AM116" i="60"/>
  <c r="AN116" i="60"/>
  <c r="AO116" i="60"/>
  <c r="AQ116" i="60"/>
  <c r="AR116" i="60"/>
  <c r="AS116" i="60"/>
  <c r="AT116" i="60"/>
  <c r="AV116" i="60"/>
  <c r="AX116" i="60"/>
  <c r="AZ116" i="60"/>
  <c r="A117" i="60"/>
  <c r="B117" i="60"/>
  <c r="D117" i="60"/>
  <c r="E117" i="60"/>
  <c r="F117" i="60"/>
  <c r="G117" i="60"/>
  <c r="H117" i="60"/>
  <c r="I117" i="60"/>
  <c r="J117" i="60"/>
  <c r="K117" i="60"/>
  <c r="M117" i="60"/>
  <c r="N117" i="60"/>
  <c r="Q117" i="60"/>
  <c r="R117" i="60"/>
  <c r="T117" i="60"/>
  <c r="U117" i="60"/>
  <c r="V117" i="60"/>
  <c r="W117" i="60"/>
  <c r="X117" i="60"/>
  <c r="Y117" i="60"/>
  <c r="Z117" i="60"/>
  <c r="AB117" i="60"/>
  <c r="AC117" i="60"/>
  <c r="AD117" i="60"/>
  <c r="AE117" i="60"/>
  <c r="AF117" i="60"/>
  <c r="AG117" i="60"/>
  <c r="AH117" i="60"/>
  <c r="AI117" i="60"/>
  <c r="AJ117" i="60"/>
  <c r="AL117" i="60"/>
  <c r="AM117" i="60"/>
  <c r="AN117" i="60"/>
  <c r="AO117" i="60"/>
  <c r="AQ117" i="60"/>
  <c r="AR117" i="60"/>
  <c r="AS117" i="60"/>
  <c r="AT117" i="60"/>
  <c r="AV117" i="60"/>
  <c r="AX117" i="60"/>
  <c r="AZ117" i="60"/>
  <c r="A118" i="60"/>
  <c r="B118" i="60"/>
  <c r="D118" i="60"/>
  <c r="E118" i="60"/>
  <c r="F118" i="60"/>
  <c r="G118" i="60"/>
  <c r="H118" i="60"/>
  <c r="I118" i="60"/>
  <c r="J118" i="60"/>
  <c r="K118" i="60"/>
  <c r="M118" i="60"/>
  <c r="N118" i="60"/>
  <c r="Q118" i="60"/>
  <c r="R118" i="60"/>
  <c r="T118" i="60"/>
  <c r="U118" i="60"/>
  <c r="V118" i="60"/>
  <c r="W118" i="60"/>
  <c r="X118" i="60"/>
  <c r="Y118" i="60"/>
  <c r="Z118" i="60"/>
  <c r="AB118" i="60"/>
  <c r="AC118" i="60"/>
  <c r="AD118" i="60"/>
  <c r="AE118" i="60"/>
  <c r="AF118" i="60"/>
  <c r="AG118" i="60"/>
  <c r="AH118" i="60"/>
  <c r="AI118" i="60"/>
  <c r="AJ118" i="60"/>
  <c r="AL118" i="60"/>
  <c r="AM118" i="60"/>
  <c r="AN118" i="60"/>
  <c r="AO118" i="60"/>
  <c r="AQ118" i="60"/>
  <c r="AR118" i="60"/>
  <c r="AS118" i="60"/>
  <c r="AT118" i="60"/>
  <c r="AV118" i="60"/>
  <c r="AX118" i="60"/>
  <c r="AZ118" i="60"/>
  <c r="A119" i="60"/>
  <c r="B119" i="60"/>
  <c r="D119" i="60"/>
  <c r="E119" i="60"/>
  <c r="F119" i="60"/>
  <c r="G119" i="60"/>
  <c r="H119" i="60"/>
  <c r="I119" i="60"/>
  <c r="J119" i="60"/>
  <c r="K119" i="60"/>
  <c r="M119" i="60"/>
  <c r="N119" i="60"/>
  <c r="Q119" i="60"/>
  <c r="R119" i="60"/>
  <c r="T119" i="60"/>
  <c r="U119" i="60"/>
  <c r="V119" i="60"/>
  <c r="W119" i="60"/>
  <c r="X119" i="60"/>
  <c r="Y119" i="60"/>
  <c r="Z119" i="60"/>
  <c r="AB119" i="60"/>
  <c r="AC119" i="60"/>
  <c r="AD119" i="60"/>
  <c r="AE119" i="60"/>
  <c r="AF119" i="60"/>
  <c r="AG119" i="60"/>
  <c r="AH119" i="60"/>
  <c r="AI119" i="60"/>
  <c r="AJ119" i="60"/>
  <c r="AL119" i="60"/>
  <c r="AM119" i="60"/>
  <c r="AN119" i="60"/>
  <c r="AO119" i="60"/>
  <c r="AQ119" i="60"/>
  <c r="AR119" i="60"/>
  <c r="AS119" i="60"/>
  <c r="AT119" i="60"/>
  <c r="AV119" i="60"/>
  <c r="AX119" i="60"/>
  <c r="AZ119" i="60"/>
  <c r="A120" i="60"/>
  <c r="B120" i="60"/>
  <c r="D120" i="60"/>
  <c r="E120" i="60"/>
  <c r="F120" i="60"/>
  <c r="G120" i="60"/>
  <c r="H120" i="60"/>
  <c r="I120" i="60"/>
  <c r="J120" i="60"/>
  <c r="K120" i="60"/>
  <c r="M120" i="60"/>
  <c r="N120" i="60"/>
  <c r="Q120" i="60"/>
  <c r="R120" i="60"/>
  <c r="T120" i="60"/>
  <c r="U120" i="60"/>
  <c r="V120" i="60"/>
  <c r="W120" i="60"/>
  <c r="X120" i="60"/>
  <c r="Y120" i="60"/>
  <c r="Z120" i="60"/>
  <c r="AB120" i="60"/>
  <c r="AC120" i="60"/>
  <c r="AD120" i="60"/>
  <c r="AE120" i="60"/>
  <c r="AF120" i="60"/>
  <c r="AG120" i="60"/>
  <c r="AH120" i="60"/>
  <c r="AI120" i="60"/>
  <c r="AJ120" i="60"/>
  <c r="AL120" i="60"/>
  <c r="AM120" i="60"/>
  <c r="AN120" i="60"/>
  <c r="AO120" i="60"/>
  <c r="AQ120" i="60"/>
  <c r="AR120" i="60"/>
  <c r="AS120" i="60"/>
  <c r="AT120" i="60"/>
  <c r="AV120" i="60"/>
  <c r="AX120" i="60"/>
  <c r="AZ120" i="60"/>
  <c r="A121" i="60"/>
  <c r="B121" i="60"/>
  <c r="D121" i="60"/>
  <c r="E121" i="60"/>
  <c r="F121" i="60"/>
  <c r="G121" i="60"/>
  <c r="H121" i="60"/>
  <c r="I121" i="60"/>
  <c r="J121" i="60"/>
  <c r="K121" i="60"/>
  <c r="M121" i="60"/>
  <c r="N121" i="60"/>
  <c r="Q121" i="60"/>
  <c r="R121" i="60"/>
  <c r="T121" i="60"/>
  <c r="U121" i="60"/>
  <c r="V121" i="60"/>
  <c r="W121" i="60"/>
  <c r="X121" i="60"/>
  <c r="Y121" i="60"/>
  <c r="Z121" i="60"/>
  <c r="AB121" i="60"/>
  <c r="AC121" i="60"/>
  <c r="AD121" i="60"/>
  <c r="AE121" i="60"/>
  <c r="AF121" i="60"/>
  <c r="AG121" i="60"/>
  <c r="AH121" i="60"/>
  <c r="AI121" i="60"/>
  <c r="AJ121" i="60"/>
  <c r="AL121" i="60"/>
  <c r="AM121" i="60"/>
  <c r="AN121" i="60"/>
  <c r="AO121" i="60"/>
  <c r="AQ121" i="60"/>
  <c r="AR121" i="60"/>
  <c r="AS121" i="60"/>
  <c r="AT121" i="60"/>
  <c r="AV121" i="60"/>
  <c r="AX121" i="60"/>
  <c r="AZ121" i="60"/>
  <c r="A122" i="60"/>
  <c r="B122" i="60"/>
  <c r="D122" i="60"/>
  <c r="E122" i="60"/>
  <c r="F122" i="60"/>
  <c r="G122" i="60"/>
  <c r="H122" i="60"/>
  <c r="I122" i="60"/>
  <c r="J122" i="60"/>
  <c r="K122" i="60"/>
  <c r="M122" i="60"/>
  <c r="N122" i="60"/>
  <c r="Q122" i="60"/>
  <c r="R122" i="60"/>
  <c r="T122" i="60"/>
  <c r="U122" i="60"/>
  <c r="V122" i="60"/>
  <c r="W122" i="60"/>
  <c r="X122" i="60"/>
  <c r="Y122" i="60"/>
  <c r="Z122" i="60"/>
  <c r="AB122" i="60"/>
  <c r="AC122" i="60"/>
  <c r="AD122" i="60"/>
  <c r="AE122" i="60"/>
  <c r="AF122" i="60"/>
  <c r="AG122" i="60"/>
  <c r="AH122" i="60"/>
  <c r="AI122" i="60"/>
  <c r="AJ122" i="60"/>
  <c r="AL122" i="60"/>
  <c r="AM122" i="60"/>
  <c r="AN122" i="60"/>
  <c r="AO122" i="60"/>
  <c r="AQ122" i="60"/>
  <c r="AR122" i="60"/>
  <c r="AS122" i="60"/>
  <c r="AT122" i="60"/>
  <c r="AV122" i="60"/>
  <c r="AX122" i="60"/>
  <c r="AZ122" i="60"/>
  <c r="A123" i="60"/>
  <c r="B123" i="60"/>
  <c r="D123" i="60"/>
  <c r="E123" i="60"/>
  <c r="F123" i="60"/>
  <c r="G123" i="60"/>
  <c r="H123" i="60"/>
  <c r="I123" i="60"/>
  <c r="J123" i="60"/>
  <c r="K123" i="60"/>
  <c r="M123" i="60"/>
  <c r="N123" i="60"/>
  <c r="Q123" i="60"/>
  <c r="R123" i="60"/>
  <c r="T123" i="60"/>
  <c r="U123" i="60"/>
  <c r="V123" i="60"/>
  <c r="W123" i="60"/>
  <c r="X123" i="60"/>
  <c r="Y123" i="60"/>
  <c r="Z123" i="60"/>
  <c r="AB123" i="60"/>
  <c r="AC123" i="60"/>
  <c r="AD123" i="60"/>
  <c r="AE123" i="60"/>
  <c r="AF123" i="60"/>
  <c r="AG123" i="60"/>
  <c r="AH123" i="60"/>
  <c r="AI123" i="60"/>
  <c r="AJ123" i="60"/>
  <c r="AL123" i="60"/>
  <c r="AM123" i="60"/>
  <c r="AN123" i="60"/>
  <c r="AO123" i="60"/>
  <c r="AQ123" i="60"/>
  <c r="AR123" i="60"/>
  <c r="AS123" i="60"/>
  <c r="AT123" i="60"/>
  <c r="AV123" i="60"/>
  <c r="AX123" i="60"/>
  <c r="AZ123" i="60"/>
  <c r="A124" i="60"/>
  <c r="B124" i="60"/>
  <c r="D124" i="60"/>
  <c r="E124" i="60"/>
  <c r="F124" i="60"/>
  <c r="G124" i="60"/>
  <c r="H124" i="60"/>
  <c r="I124" i="60"/>
  <c r="J124" i="60"/>
  <c r="K124" i="60"/>
  <c r="M124" i="60"/>
  <c r="N124" i="60"/>
  <c r="Q124" i="60"/>
  <c r="R124" i="60"/>
  <c r="T124" i="60"/>
  <c r="U124" i="60"/>
  <c r="V124" i="60"/>
  <c r="W124" i="60"/>
  <c r="X124" i="60"/>
  <c r="Y124" i="60"/>
  <c r="Z124" i="60"/>
  <c r="AB124" i="60"/>
  <c r="AC124" i="60"/>
  <c r="AD124" i="60"/>
  <c r="AE124" i="60"/>
  <c r="AF124" i="60"/>
  <c r="AG124" i="60"/>
  <c r="AH124" i="60"/>
  <c r="AI124" i="60"/>
  <c r="AJ124" i="60"/>
  <c r="AL124" i="60"/>
  <c r="AM124" i="60"/>
  <c r="AN124" i="60"/>
  <c r="AO124" i="60"/>
  <c r="AQ124" i="60"/>
  <c r="AR124" i="60"/>
  <c r="AS124" i="60"/>
  <c r="AT124" i="60"/>
  <c r="AV124" i="60"/>
  <c r="AX124" i="60"/>
  <c r="AZ124" i="60"/>
  <c r="A125" i="60"/>
  <c r="B125" i="60"/>
  <c r="D125" i="60"/>
  <c r="E125" i="60"/>
  <c r="F125" i="60"/>
  <c r="G125" i="60"/>
  <c r="H125" i="60"/>
  <c r="I125" i="60"/>
  <c r="J125" i="60"/>
  <c r="K125" i="60"/>
  <c r="M125" i="60"/>
  <c r="N125" i="60"/>
  <c r="Q125" i="60"/>
  <c r="R125" i="60"/>
  <c r="T125" i="60"/>
  <c r="U125" i="60"/>
  <c r="V125" i="60"/>
  <c r="W125" i="60"/>
  <c r="X125" i="60"/>
  <c r="Y125" i="60"/>
  <c r="Z125" i="60"/>
  <c r="AB125" i="60"/>
  <c r="AC125" i="60"/>
  <c r="AD125" i="60"/>
  <c r="AE125" i="60"/>
  <c r="AF125" i="60"/>
  <c r="AG125" i="60"/>
  <c r="AH125" i="60"/>
  <c r="AI125" i="60"/>
  <c r="AJ125" i="60"/>
  <c r="AL125" i="60"/>
  <c r="AM125" i="60"/>
  <c r="AN125" i="60"/>
  <c r="AO125" i="60"/>
  <c r="AQ125" i="60"/>
  <c r="AR125" i="60"/>
  <c r="AS125" i="60"/>
  <c r="AT125" i="60"/>
  <c r="AV125" i="60"/>
  <c r="AX125" i="60"/>
  <c r="AZ125" i="60"/>
  <c r="A126" i="60"/>
  <c r="B126" i="60"/>
  <c r="D126" i="60"/>
  <c r="E126" i="60"/>
  <c r="F126" i="60"/>
  <c r="G126" i="60"/>
  <c r="H126" i="60"/>
  <c r="I126" i="60"/>
  <c r="J126" i="60"/>
  <c r="K126" i="60"/>
  <c r="M126" i="60"/>
  <c r="N126" i="60"/>
  <c r="Q126" i="60"/>
  <c r="R126" i="60"/>
  <c r="T126" i="60"/>
  <c r="U126" i="60"/>
  <c r="V126" i="60"/>
  <c r="W126" i="60"/>
  <c r="X126" i="60"/>
  <c r="Y126" i="60"/>
  <c r="Z126" i="60"/>
  <c r="AB126" i="60"/>
  <c r="AC126" i="60"/>
  <c r="AD126" i="60"/>
  <c r="AE126" i="60"/>
  <c r="AF126" i="60"/>
  <c r="AG126" i="60"/>
  <c r="AH126" i="60"/>
  <c r="AI126" i="60"/>
  <c r="AJ126" i="60"/>
  <c r="AL126" i="60"/>
  <c r="AM126" i="60"/>
  <c r="AN126" i="60"/>
  <c r="AO126" i="60"/>
  <c r="AQ126" i="60"/>
  <c r="AR126" i="60"/>
  <c r="AS126" i="60"/>
  <c r="AT126" i="60"/>
  <c r="AV126" i="60"/>
  <c r="AX126" i="60"/>
  <c r="AZ126" i="60"/>
  <c r="A127" i="60"/>
  <c r="B127" i="60"/>
  <c r="D127" i="60"/>
  <c r="E127" i="60"/>
  <c r="F127" i="60"/>
  <c r="G127" i="60"/>
  <c r="H127" i="60"/>
  <c r="I127" i="60"/>
  <c r="J127" i="60"/>
  <c r="K127" i="60"/>
  <c r="M127" i="60"/>
  <c r="N127" i="60"/>
  <c r="Q127" i="60"/>
  <c r="R127" i="60"/>
  <c r="T127" i="60"/>
  <c r="U127" i="60"/>
  <c r="V127" i="60"/>
  <c r="W127" i="60"/>
  <c r="X127" i="60"/>
  <c r="Y127" i="60"/>
  <c r="Z127" i="60"/>
  <c r="AB127" i="60"/>
  <c r="AC127" i="60"/>
  <c r="AD127" i="60"/>
  <c r="AE127" i="60"/>
  <c r="AF127" i="60"/>
  <c r="AG127" i="60"/>
  <c r="AH127" i="60"/>
  <c r="AI127" i="60"/>
  <c r="AJ127" i="60"/>
  <c r="AL127" i="60"/>
  <c r="AM127" i="60"/>
  <c r="AN127" i="60"/>
  <c r="AO127" i="60"/>
  <c r="AQ127" i="60"/>
  <c r="AR127" i="60"/>
  <c r="AS127" i="60"/>
  <c r="AT127" i="60"/>
  <c r="AV127" i="60"/>
  <c r="AX127" i="60"/>
  <c r="AZ127" i="60"/>
  <c r="A128" i="60"/>
  <c r="B128" i="60"/>
  <c r="D128" i="60"/>
  <c r="E128" i="60"/>
  <c r="F128" i="60"/>
  <c r="G128" i="60"/>
  <c r="H128" i="60"/>
  <c r="I128" i="60"/>
  <c r="J128" i="60"/>
  <c r="K128" i="60"/>
  <c r="M128" i="60"/>
  <c r="N128" i="60"/>
  <c r="Q128" i="60"/>
  <c r="R128" i="60"/>
  <c r="T128" i="60"/>
  <c r="U128" i="60"/>
  <c r="V128" i="60"/>
  <c r="W128" i="60"/>
  <c r="X128" i="60"/>
  <c r="Y128" i="60"/>
  <c r="Z128" i="60"/>
  <c r="AB128" i="60"/>
  <c r="AC128" i="60"/>
  <c r="AD128" i="60"/>
  <c r="AE128" i="60"/>
  <c r="AF128" i="60"/>
  <c r="AG128" i="60"/>
  <c r="AH128" i="60"/>
  <c r="AI128" i="60"/>
  <c r="AJ128" i="60"/>
  <c r="AL128" i="60"/>
  <c r="AM128" i="60"/>
  <c r="AN128" i="60"/>
  <c r="AO128" i="60"/>
  <c r="AQ128" i="60"/>
  <c r="AR128" i="60"/>
  <c r="AS128" i="60"/>
  <c r="AT128" i="60"/>
  <c r="AV128" i="60"/>
  <c r="AX128" i="60"/>
  <c r="AZ128" i="60"/>
  <c r="A129" i="60"/>
  <c r="B129" i="60"/>
  <c r="D129" i="60"/>
  <c r="E129" i="60"/>
  <c r="F129" i="60"/>
  <c r="G129" i="60"/>
  <c r="H129" i="60"/>
  <c r="I129" i="60"/>
  <c r="J129" i="60"/>
  <c r="K129" i="60"/>
  <c r="M129" i="60"/>
  <c r="N129" i="60"/>
  <c r="Q129" i="60"/>
  <c r="R129" i="60"/>
  <c r="T129" i="60"/>
  <c r="U129" i="60"/>
  <c r="V129" i="60"/>
  <c r="W129" i="60"/>
  <c r="X129" i="60"/>
  <c r="Y129" i="60"/>
  <c r="Z129" i="60"/>
  <c r="AB129" i="60"/>
  <c r="AC129" i="60"/>
  <c r="AD129" i="60"/>
  <c r="AE129" i="60"/>
  <c r="AF129" i="60"/>
  <c r="AG129" i="60"/>
  <c r="AH129" i="60"/>
  <c r="AI129" i="60"/>
  <c r="AJ129" i="60"/>
  <c r="AL129" i="60"/>
  <c r="AM129" i="60"/>
  <c r="AN129" i="60"/>
  <c r="AO129" i="60"/>
  <c r="AQ129" i="60"/>
  <c r="AR129" i="60"/>
  <c r="AS129" i="60"/>
  <c r="AT129" i="60"/>
  <c r="AV129" i="60"/>
  <c r="AX129" i="60"/>
  <c r="AZ129" i="60"/>
  <c r="A130" i="60"/>
  <c r="B130" i="60"/>
  <c r="D130" i="60"/>
  <c r="E130" i="60"/>
  <c r="F130" i="60"/>
  <c r="G130" i="60"/>
  <c r="H130" i="60"/>
  <c r="I130" i="60"/>
  <c r="J130" i="60"/>
  <c r="K130" i="60"/>
  <c r="M130" i="60"/>
  <c r="N130" i="60"/>
  <c r="Q130" i="60"/>
  <c r="R130" i="60"/>
  <c r="T130" i="60"/>
  <c r="U130" i="60"/>
  <c r="V130" i="60"/>
  <c r="W130" i="60"/>
  <c r="X130" i="60"/>
  <c r="Y130" i="60"/>
  <c r="Z130" i="60"/>
  <c r="AB130" i="60"/>
  <c r="AC130" i="60"/>
  <c r="AD130" i="60"/>
  <c r="AE130" i="60"/>
  <c r="AF130" i="60"/>
  <c r="AG130" i="60"/>
  <c r="AH130" i="60"/>
  <c r="AI130" i="60"/>
  <c r="AJ130" i="60"/>
  <c r="AL130" i="60"/>
  <c r="AM130" i="60"/>
  <c r="AN130" i="60"/>
  <c r="AO130" i="60"/>
  <c r="AQ130" i="60"/>
  <c r="AR130" i="60"/>
  <c r="AS130" i="60"/>
  <c r="AT130" i="60"/>
  <c r="AV130" i="60"/>
  <c r="AX130" i="60"/>
  <c r="AZ130" i="60"/>
  <c r="A131" i="60"/>
  <c r="B131" i="60"/>
  <c r="D131" i="60"/>
  <c r="E131" i="60"/>
  <c r="F131" i="60"/>
  <c r="G131" i="60"/>
  <c r="H131" i="60"/>
  <c r="I131" i="60"/>
  <c r="J131" i="60"/>
  <c r="K131" i="60"/>
  <c r="M131" i="60"/>
  <c r="N131" i="60"/>
  <c r="Q131" i="60"/>
  <c r="R131" i="60"/>
  <c r="T131" i="60"/>
  <c r="U131" i="60"/>
  <c r="V131" i="60"/>
  <c r="W131" i="60"/>
  <c r="X131" i="60"/>
  <c r="Y131" i="60"/>
  <c r="Z131" i="60"/>
  <c r="AB131" i="60"/>
  <c r="AC131" i="60"/>
  <c r="AD131" i="60"/>
  <c r="AE131" i="60"/>
  <c r="AF131" i="60"/>
  <c r="AG131" i="60"/>
  <c r="AH131" i="60"/>
  <c r="AI131" i="60"/>
  <c r="AJ131" i="60"/>
  <c r="AL131" i="60"/>
  <c r="AM131" i="60"/>
  <c r="AN131" i="60"/>
  <c r="AO131" i="60"/>
  <c r="AQ131" i="60"/>
  <c r="AR131" i="60"/>
  <c r="AS131" i="60"/>
  <c r="AT131" i="60"/>
  <c r="AV131" i="60"/>
  <c r="AX131" i="60"/>
  <c r="AZ131" i="60"/>
  <c r="A132" i="60"/>
  <c r="B132" i="60"/>
  <c r="D132" i="60"/>
  <c r="E132" i="60"/>
  <c r="F132" i="60"/>
  <c r="G132" i="60"/>
  <c r="H132" i="60"/>
  <c r="I132" i="60"/>
  <c r="J132" i="60"/>
  <c r="K132" i="60"/>
  <c r="M132" i="60"/>
  <c r="N132" i="60"/>
  <c r="Q132" i="60"/>
  <c r="R132" i="60"/>
  <c r="T132" i="60"/>
  <c r="U132" i="60"/>
  <c r="V132" i="60"/>
  <c r="W132" i="60"/>
  <c r="X132" i="60"/>
  <c r="Y132" i="60"/>
  <c r="Z132" i="60"/>
  <c r="AB132" i="60"/>
  <c r="AC132" i="60"/>
  <c r="AD132" i="60"/>
  <c r="AE132" i="60"/>
  <c r="AF132" i="60"/>
  <c r="AG132" i="60"/>
  <c r="AH132" i="60"/>
  <c r="AI132" i="60"/>
  <c r="AJ132" i="60"/>
  <c r="AL132" i="60"/>
  <c r="AM132" i="60"/>
  <c r="AN132" i="60"/>
  <c r="AO132" i="60"/>
  <c r="AQ132" i="60"/>
  <c r="AR132" i="60"/>
  <c r="AS132" i="60"/>
  <c r="AT132" i="60"/>
  <c r="AV132" i="60"/>
  <c r="AX132" i="60"/>
  <c r="AZ132" i="60"/>
  <c r="A133" i="60"/>
  <c r="B133" i="60"/>
  <c r="D133" i="60"/>
  <c r="E133" i="60"/>
  <c r="F133" i="60"/>
  <c r="G133" i="60"/>
  <c r="H133" i="60"/>
  <c r="I133" i="60"/>
  <c r="J133" i="60"/>
  <c r="K133" i="60"/>
  <c r="M133" i="60"/>
  <c r="N133" i="60"/>
  <c r="Q133" i="60"/>
  <c r="R133" i="60"/>
  <c r="T133" i="60"/>
  <c r="U133" i="60"/>
  <c r="V133" i="60"/>
  <c r="W133" i="60"/>
  <c r="X133" i="60"/>
  <c r="Y133" i="60"/>
  <c r="Z133" i="60"/>
  <c r="AB133" i="60"/>
  <c r="AC133" i="60"/>
  <c r="AD133" i="60"/>
  <c r="AE133" i="60"/>
  <c r="AF133" i="60"/>
  <c r="AG133" i="60"/>
  <c r="AH133" i="60"/>
  <c r="AI133" i="60"/>
  <c r="AJ133" i="60"/>
  <c r="AL133" i="60"/>
  <c r="AM133" i="60"/>
  <c r="AN133" i="60"/>
  <c r="AO133" i="60"/>
  <c r="AQ133" i="60"/>
  <c r="AR133" i="60"/>
  <c r="AS133" i="60"/>
  <c r="AT133" i="60"/>
  <c r="AV133" i="60"/>
  <c r="AX133" i="60"/>
  <c r="AZ133" i="60"/>
  <c r="A134" i="60"/>
  <c r="B134" i="60"/>
  <c r="D134" i="60"/>
  <c r="E134" i="60"/>
  <c r="F134" i="60"/>
  <c r="G134" i="60"/>
  <c r="H134" i="60"/>
  <c r="I134" i="60"/>
  <c r="J134" i="60"/>
  <c r="K134" i="60"/>
  <c r="M134" i="60"/>
  <c r="N134" i="60"/>
  <c r="Q134" i="60"/>
  <c r="R134" i="60"/>
  <c r="T134" i="60"/>
  <c r="U134" i="60"/>
  <c r="V134" i="60"/>
  <c r="W134" i="60"/>
  <c r="X134" i="60"/>
  <c r="Y134" i="60"/>
  <c r="Z134" i="60"/>
  <c r="AB134" i="60"/>
  <c r="AC134" i="60"/>
  <c r="AD134" i="60"/>
  <c r="AE134" i="60"/>
  <c r="AF134" i="60"/>
  <c r="AG134" i="60"/>
  <c r="AH134" i="60"/>
  <c r="AI134" i="60"/>
  <c r="AJ134" i="60"/>
  <c r="AL134" i="60"/>
  <c r="AM134" i="60"/>
  <c r="AN134" i="60"/>
  <c r="AO134" i="60"/>
  <c r="AQ134" i="60"/>
  <c r="AR134" i="60"/>
  <c r="AS134" i="60"/>
  <c r="AT134" i="60"/>
  <c r="AV134" i="60"/>
  <c r="AX134" i="60"/>
  <c r="AZ134" i="60"/>
  <c r="A135" i="60"/>
  <c r="B135" i="60"/>
  <c r="D135" i="60"/>
  <c r="E135" i="60"/>
  <c r="F135" i="60"/>
  <c r="G135" i="60"/>
  <c r="H135" i="60"/>
  <c r="I135" i="60"/>
  <c r="J135" i="60"/>
  <c r="K135" i="60"/>
  <c r="M135" i="60"/>
  <c r="N135" i="60"/>
  <c r="Q135" i="60"/>
  <c r="R135" i="60"/>
  <c r="T135" i="60"/>
  <c r="U135" i="60"/>
  <c r="V135" i="60"/>
  <c r="W135" i="60"/>
  <c r="X135" i="60"/>
  <c r="Y135" i="60"/>
  <c r="Z135" i="60"/>
  <c r="AB135" i="60"/>
  <c r="AC135" i="60"/>
  <c r="AD135" i="60"/>
  <c r="AE135" i="60"/>
  <c r="AF135" i="60"/>
  <c r="AG135" i="60"/>
  <c r="AH135" i="60"/>
  <c r="AI135" i="60"/>
  <c r="AJ135" i="60"/>
  <c r="AL135" i="60"/>
  <c r="AM135" i="60"/>
  <c r="AN135" i="60"/>
  <c r="AO135" i="60"/>
  <c r="AQ135" i="60"/>
  <c r="AR135" i="60"/>
  <c r="AS135" i="60"/>
  <c r="AT135" i="60"/>
  <c r="AV135" i="60"/>
  <c r="AX135" i="60"/>
  <c r="AZ135" i="60"/>
  <c r="A136" i="60"/>
  <c r="B136" i="60"/>
  <c r="D136" i="60"/>
  <c r="E136" i="60"/>
  <c r="F136" i="60"/>
  <c r="G136" i="60"/>
  <c r="H136" i="60"/>
  <c r="I136" i="60"/>
  <c r="J136" i="60"/>
  <c r="K136" i="60"/>
  <c r="M136" i="60"/>
  <c r="N136" i="60"/>
  <c r="Q136" i="60"/>
  <c r="R136" i="60"/>
  <c r="T136" i="60"/>
  <c r="U136" i="60"/>
  <c r="V136" i="60"/>
  <c r="W136" i="60"/>
  <c r="X136" i="60"/>
  <c r="Y136" i="60"/>
  <c r="Z136" i="60"/>
  <c r="AB136" i="60"/>
  <c r="AC136" i="60"/>
  <c r="AD136" i="60"/>
  <c r="AE136" i="60"/>
  <c r="AF136" i="60"/>
  <c r="AG136" i="60"/>
  <c r="AH136" i="60"/>
  <c r="AI136" i="60"/>
  <c r="AJ136" i="60"/>
  <c r="AL136" i="60"/>
  <c r="AM136" i="60"/>
  <c r="AN136" i="60"/>
  <c r="AO136" i="60"/>
  <c r="AQ136" i="60"/>
  <c r="AR136" i="60"/>
  <c r="AS136" i="60"/>
  <c r="AT136" i="60"/>
  <c r="AV136" i="60"/>
  <c r="AX136" i="60"/>
  <c r="AZ136" i="60"/>
  <c r="A137" i="60"/>
  <c r="B137" i="60"/>
  <c r="D137" i="60"/>
  <c r="E137" i="60"/>
  <c r="F137" i="60"/>
  <c r="G137" i="60"/>
  <c r="H137" i="60"/>
  <c r="I137" i="60"/>
  <c r="J137" i="60"/>
  <c r="K137" i="60"/>
  <c r="M137" i="60"/>
  <c r="N137" i="60"/>
  <c r="Q137" i="60"/>
  <c r="R137" i="60"/>
  <c r="T137" i="60"/>
  <c r="U137" i="60"/>
  <c r="V137" i="60"/>
  <c r="W137" i="60"/>
  <c r="X137" i="60"/>
  <c r="Y137" i="60"/>
  <c r="Z137" i="60"/>
  <c r="AB137" i="60"/>
  <c r="AC137" i="60"/>
  <c r="AD137" i="60"/>
  <c r="AE137" i="60"/>
  <c r="AF137" i="60"/>
  <c r="AG137" i="60"/>
  <c r="AH137" i="60"/>
  <c r="AI137" i="60"/>
  <c r="AJ137" i="60"/>
  <c r="AL137" i="60"/>
  <c r="AM137" i="60"/>
  <c r="AN137" i="60"/>
  <c r="AO137" i="60"/>
  <c r="AQ137" i="60"/>
  <c r="AR137" i="60"/>
  <c r="AS137" i="60"/>
  <c r="AT137" i="60"/>
  <c r="AV137" i="60"/>
  <c r="AX137" i="60"/>
  <c r="AZ137" i="60"/>
  <c r="A138" i="60"/>
  <c r="B138" i="60"/>
  <c r="D138" i="60"/>
  <c r="E138" i="60"/>
  <c r="F138" i="60"/>
  <c r="G138" i="60"/>
  <c r="H138" i="60"/>
  <c r="I138" i="60"/>
  <c r="J138" i="60"/>
  <c r="K138" i="60"/>
  <c r="M138" i="60"/>
  <c r="N138" i="60"/>
  <c r="Q138" i="60"/>
  <c r="R138" i="60"/>
  <c r="T138" i="60"/>
  <c r="U138" i="60"/>
  <c r="V138" i="60"/>
  <c r="W138" i="60"/>
  <c r="X138" i="60"/>
  <c r="Y138" i="60"/>
  <c r="Z138" i="60"/>
  <c r="AB138" i="60"/>
  <c r="AC138" i="60"/>
  <c r="AD138" i="60"/>
  <c r="AE138" i="60"/>
  <c r="AF138" i="60"/>
  <c r="AG138" i="60"/>
  <c r="AH138" i="60"/>
  <c r="AI138" i="60"/>
  <c r="AJ138" i="60"/>
  <c r="AL138" i="60"/>
  <c r="AM138" i="60"/>
  <c r="AN138" i="60"/>
  <c r="AO138" i="60"/>
  <c r="AQ138" i="60"/>
  <c r="AR138" i="60"/>
  <c r="AS138" i="60"/>
  <c r="AT138" i="60"/>
  <c r="AV138" i="60"/>
  <c r="AX138" i="60"/>
  <c r="AZ138" i="60"/>
  <c r="A139" i="60"/>
  <c r="B139" i="60"/>
  <c r="D139" i="60"/>
  <c r="E139" i="60"/>
  <c r="F139" i="60"/>
  <c r="G139" i="60"/>
  <c r="H139" i="60"/>
  <c r="I139" i="60"/>
  <c r="J139" i="60"/>
  <c r="K139" i="60"/>
  <c r="M139" i="60"/>
  <c r="N139" i="60"/>
  <c r="Q139" i="60"/>
  <c r="R139" i="60"/>
  <c r="T139" i="60"/>
  <c r="U139" i="60"/>
  <c r="V139" i="60"/>
  <c r="W139" i="60"/>
  <c r="X139" i="60"/>
  <c r="Y139" i="60"/>
  <c r="Z139" i="60"/>
  <c r="AB139" i="60"/>
  <c r="AC139" i="60"/>
  <c r="AD139" i="60"/>
  <c r="AE139" i="60"/>
  <c r="AF139" i="60"/>
  <c r="AG139" i="60"/>
  <c r="AH139" i="60"/>
  <c r="AI139" i="60"/>
  <c r="AJ139" i="60"/>
  <c r="AL139" i="60"/>
  <c r="AM139" i="60"/>
  <c r="AN139" i="60"/>
  <c r="AO139" i="60"/>
  <c r="AQ139" i="60"/>
  <c r="AR139" i="60"/>
  <c r="AS139" i="60"/>
  <c r="AT139" i="60"/>
  <c r="AV139" i="60"/>
  <c r="AX139" i="60"/>
  <c r="AZ139" i="60"/>
  <c r="A140" i="60"/>
  <c r="B140" i="60"/>
  <c r="D140" i="60"/>
  <c r="E140" i="60"/>
  <c r="F140" i="60"/>
  <c r="G140" i="60"/>
  <c r="H140" i="60"/>
  <c r="I140" i="60"/>
  <c r="J140" i="60"/>
  <c r="K140" i="60"/>
  <c r="M140" i="60"/>
  <c r="N140" i="60"/>
  <c r="Q140" i="60"/>
  <c r="R140" i="60"/>
  <c r="T140" i="60"/>
  <c r="U140" i="60"/>
  <c r="V140" i="60"/>
  <c r="W140" i="60"/>
  <c r="X140" i="60"/>
  <c r="Y140" i="60"/>
  <c r="Z140" i="60"/>
  <c r="AB140" i="60"/>
  <c r="AC140" i="60"/>
  <c r="AD140" i="60"/>
  <c r="AE140" i="60"/>
  <c r="AF140" i="60"/>
  <c r="AG140" i="60"/>
  <c r="AH140" i="60"/>
  <c r="AI140" i="60"/>
  <c r="AJ140" i="60"/>
  <c r="AL140" i="60"/>
  <c r="AM140" i="60"/>
  <c r="AN140" i="60"/>
  <c r="AO140" i="60"/>
  <c r="AQ140" i="60"/>
  <c r="AR140" i="60"/>
  <c r="AS140" i="60"/>
  <c r="AT140" i="60"/>
  <c r="AV140" i="60"/>
  <c r="AX140" i="60"/>
  <c r="AZ140" i="60"/>
  <c r="A141" i="60"/>
  <c r="B141" i="60"/>
  <c r="D141" i="60"/>
  <c r="E141" i="60"/>
  <c r="F141" i="60"/>
  <c r="G141" i="60"/>
  <c r="H141" i="60"/>
  <c r="I141" i="60"/>
  <c r="J141" i="60"/>
  <c r="K141" i="60"/>
  <c r="M141" i="60"/>
  <c r="N141" i="60"/>
  <c r="Q141" i="60"/>
  <c r="R141" i="60"/>
  <c r="T141" i="60"/>
  <c r="U141" i="60"/>
  <c r="V141" i="60"/>
  <c r="W141" i="60"/>
  <c r="X141" i="60"/>
  <c r="Y141" i="60"/>
  <c r="Z141" i="60"/>
  <c r="AB141" i="60"/>
  <c r="AC141" i="60"/>
  <c r="AD141" i="60"/>
  <c r="AE141" i="60"/>
  <c r="AF141" i="60"/>
  <c r="AG141" i="60"/>
  <c r="AH141" i="60"/>
  <c r="AI141" i="60"/>
  <c r="AJ141" i="60"/>
  <c r="AL141" i="60"/>
  <c r="AM141" i="60"/>
  <c r="AN141" i="60"/>
  <c r="AO141" i="60"/>
  <c r="AQ141" i="60"/>
  <c r="AR141" i="60"/>
  <c r="AS141" i="60"/>
  <c r="AT141" i="60"/>
  <c r="AV141" i="60"/>
  <c r="AX141" i="60"/>
  <c r="AZ141" i="60"/>
  <c r="A142" i="60"/>
  <c r="B142" i="60"/>
  <c r="D142" i="60"/>
  <c r="E142" i="60"/>
  <c r="F142" i="60"/>
  <c r="G142" i="60"/>
  <c r="H142" i="60"/>
  <c r="I142" i="60"/>
  <c r="J142" i="60"/>
  <c r="K142" i="60"/>
  <c r="M142" i="60"/>
  <c r="N142" i="60"/>
  <c r="Q142" i="60"/>
  <c r="R142" i="60"/>
  <c r="T142" i="60"/>
  <c r="U142" i="60"/>
  <c r="V142" i="60"/>
  <c r="W142" i="60"/>
  <c r="X142" i="60"/>
  <c r="Y142" i="60"/>
  <c r="Z142" i="60"/>
  <c r="AB142" i="60"/>
  <c r="AC142" i="60"/>
  <c r="AD142" i="60"/>
  <c r="AE142" i="60"/>
  <c r="AF142" i="60"/>
  <c r="AG142" i="60"/>
  <c r="AH142" i="60"/>
  <c r="AI142" i="60"/>
  <c r="AJ142" i="60"/>
  <c r="AL142" i="60"/>
  <c r="AM142" i="60"/>
  <c r="AN142" i="60"/>
  <c r="AO142" i="60"/>
  <c r="AQ142" i="60"/>
  <c r="AR142" i="60"/>
  <c r="AS142" i="60"/>
  <c r="AT142" i="60"/>
  <c r="AV142" i="60"/>
  <c r="AX142" i="60"/>
  <c r="AZ142" i="60"/>
  <c r="A143" i="60"/>
  <c r="B143" i="60"/>
  <c r="D143" i="60"/>
  <c r="E143" i="60"/>
  <c r="F143" i="60"/>
  <c r="G143" i="60"/>
  <c r="H143" i="60"/>
  <c r="I143" i="60"/>
  <c r="J143" i="60"/>
  <c r="K143" i="60"/>
  <c r="M143" i="60"/>
  <c r="N143" i="60"/>
  <c r="Q143" i="60"/>
  <c r="R143" i="60"/>
  <c r="T143" i="60"/>
  <c r="U143" i="60"/>
  <c r="V143" i="60"/>
  <c r="W143" i="60"/>
  <c r="X143" i="60"/>
  <c r="Y143" i="60"/>
  <c r="Z143" i="60"/>
  <c r="AB143" i="60"/>
  <c r="AC143" i="60"/>
  <c r="AD143" i="60"/>
  <c r="AE143" i="60"/>
  <c r="AF143" i="60"/>
  <c r="AG143" i="60"/>
  <c r="AH143" i="60"/>
  <c r="AI143" i="60"/>
  <c r="AJ143" i="60"/>
  <c r="AL143" i="60"/>
  <c r="AM143" i="60"/>
  <c r="AN143" i="60"/>
  <c r="AO143" i="60"/>
  <c r="AQ143" i="60"/>
  <c r="AR143" i="60"/>
  <c r="AS143" i="60"/>
  <c r="AT143" i="60"/>
  <c r="AV143" i="60"/>
  <c r="AX143" i="60"/>
  <c r="AZ143" i="60"/>
  <c r="A144" i="60"/>
  <c r="B144" i="60"/>
  <c r="D144" i="60"/>
  <c r="E144" i="60"/>
  <c r="F144" i="60"/>
  <c r="G144" i="60"/>
  <c r="H144" i="60"/>
  <c r="I144" i="60"/>
  <c r="J144" i="60"/>
  <c r="K144" i="60"/>
  <c r="M144" i="60"/>
  <c r="N144" i="60"/>
  <c r="Q144" i="60"/>
  <c r="R144" i="60"/>
  <c r="T144" i="60"/>
  <c r="U144" i="60"/>
  <c r="V144" i="60"/>
  <c r="W144" i="60"/>
  <c r="X144" i="60"/>
  <c r="Y144" i="60"/>
  <c r="Z144" i="60"/>
  <c r="AB144" i="60"/>
  <c r="AC144" i="60"/>
  <c r="AD144" i="60"/>
  <c r="AE144" i="60"/>
  <c r="AF144" i="60"/>
  <c r="AG144" i="60"/>
  <c r="AH144" i="60"/>
  <c r="AI144" i="60"/>
  <c r="AJ144" i="60"/>
  <c r="AL144" i="60"/>
  <c r="AM144" i="60"/>
  <c r="AN144" i="60"/>
  <c r="AO144" i="60"/>
  <c r="AQ144" i="60"/>
  <c r="AR144" i="60"/>
  <c r="AS144" i="60"/>
  <c r="AT144" i="60"/>
  <c r="AV144" i="60"/>
  <c r="AX144" i="60"/>
  <c r="AZ144" i="60"/>
  <c r="A145" i="60"/>
  <c r="B145" i="60"/>
  <c r="D145" i="60"/>
  <c r="E145" i="60"/>
  <c r="F145" i="60"/>
  <c r="G145" i="60"/>
  <c r="H145" i="60"/>
  <c r="I145" i="60"/>
  <c r="J145" i="60"/>
  <c r="K145" i="60"/>
  <c r="M145" i="60"/>
  <c r="N145" i="60"/>
  <c r="Q145" i="60"/>
  <c r="R145" i="60"/>
  <c r="T145" i="60"/>
  <c r="U145" i="60"/>
  <c r="V145" i="60"/>
  <c r="W145" i="60"/>
  <c r="X145" i="60"/>
  <c r="Y145" i="60"/>
  <c r="Z145" i="60"/>
  <c r="AB145" i="60"/>
  <c r="AC145" i="60"/>
  <c r="AD145" i="60"/>
  <c r="AE145" i="60"/>
  <c r="AF145" i="60"/>
  <c r="AG145" i="60"/>
  <c r="AH145" i="60"/>
  <c r="AI145" i="60"/>
  <c r="AJ145" i="60"/>
  <c r="AL145" i="60"/>
  <c r="AM145" i="60"/>
  <c r="AN145" i="60"/>
  <c r="AO145" i="60"/>
  <c r="AQ145" i="60"/>
  <c r="AR145" i="60"/>
  <c r="AS145" i="60"/>
  <c r="AT145" i="60"/>
  <c r="AV145" i="60"/>
  <c r="AX145" i="60"/>
  <c r="AZ145" i="60"/>
  <c r="A146" i="60"/>
  <c r="B146" i="60"/>
  <c r="D146" i="60"/>
  <c r="E146" i="60"/>
  <c r="F146" i="60"/>
  <c r="G146" i="60"/>
  <c r="H146" i="60"/>
  <c r="I146" i="60"/>
  <c r="J146" i="60"/>
  <c r="K146" i="60"/>
  <c r="M146" i="60"/>
  <c r="N146" i="60"/>
  <c r="Q146" i="60"/>
  <c r="R146" i="60"/>
  <c r="T146" i="60"/>
  <c r="U146" i="60"/>
  <c r="V146" i="60"/>
  <c r="W146" i="60"/>
  <c r="X146" i="60"/>
  <c r="Y146" i="60"/>
  <c r="Z146" i="60"/>
  <c r="AB146" i="60"/>
  <c r="AC146" i="60"/>
  <c r="AD146" i="60"/>
  <c r="AE146" i="60"/>
  <c r="AF146" i="60"/>
  <c r="AG146" i="60"/>
  <c r="AH146" i="60"/>
  <c r="AI146" i="60"/>
  <c r="AJ146" i="60"/>
  <c r="AL146" i="60"/>
  <c r="AM146" i="60"/>
  <c r="AN146" i="60"/>
  <c r="AO146" i="60"/>
  <c r="AQ146" i="60"/>
  <c r="AR146" i="60"/>
  <c r="AS146" i="60"/>
  <c r="AT146" i="60"/>
  <c r="AV146" i="60"/>
  <c r="AX146" i="60"/>
  <c r="AZ146" i="60"/>
  <c r="A147" i="60"/>
  <c r="B147" i="60"/>
  <c r="D147" i="60"/>
  <c r="E147" i="60"/>
  <c r="F147" i="60"/>
  <c r="G147" i="60"/>
  <c r="H147" i="60"/>
  <c r="I147" i="60"/>
  <c r="J147" i="60"/>
  <c r="K147" i="60"/>
  <c r="M147" i="60"/>
  <c r="N147" i="60"/>
  <c r="Q147" i="60"/>
  <c r="R147" i="60"/>
  <c r="T147" i="60"/>
  <c r="U147" i="60"/>
  <c r="V147" i="60"/>
  <c r="W147" i="60"/>
  <c r="X147" i="60"/>
  <c r="Y147" i="60"/>
  <c r="Z147" i="60"/>
  <c r="AB147" i="60"/>
  <c r="AC147" i="60"/>
  <c r="AD147" i="60"/>
  <c r="AE147" i="60"/>
  <c r="AF147" i="60"/>
  <c r="AG147" i="60"/>
  <c r="AH147" i="60"/>
  <c r="AI147" i="60"/>
  <c r="AJ147" i="60"/>
  <c r="AL147" i="60"/>
  <c r="AM147" i="60"/>
  <c r="AN147" i="60"/>
  <c r="AO147" i="60"/>
  <c r="AQ147" i="60"/>
  <c r="AR147" i="60"/>
  <c r="AS147" i="60"/>
  <c r="AT147" i="60"/>
  <c r="AV147" i="60"/>
  <c r="AX147" i="60"/>
  <c r="AZ147" i="60"/>
  <c r="A148" i="60"/>
  <c r="B148" i="60"/>
  <c r="D148" i="60"/>
  <c r="E148" i="60"/>
  <c r="F148" i="60"/>
  <c r="G148" i="60"/>
  <c r="H148" i="60"/>
  <c r="I148" i="60"/>
  <c r="J148" i="60"/>
  <c r="K148" i="60"/>
  <c r="M148" i="60"/>
  <c r="N148" i="60"/>
  <c r="Q148" i="60"/>
  <c r="R148" i="60"/>
  <c r="T148" i="60"/>
  <c r="U148" i="60"/>
  <c r="V148" i="60"/>
  <c r="W148" i="60"/>
  <c r="X148" i="60"/>
  <c r="Y148" i="60"/>
  <c r="Z148" i="60"/>
  <c r="AB148" i="60"/>
  <c r="AC148" i="60"/>
  <c r="AD148" i="60"/>
  <c r="AE148" i="60"/>
  <c r="AF148" i="60"/>
  <c r="AG148" i="60"/>
  <c r="AH148" i="60"/>
  <c r="AI148" i="60"/>
  <c r="AJ148" i="60"/>
  <c r="AL148" i="60"/>
  <c r="AM148" i="60"/>
  <c r="AN148" i="60"/>
  <c r="AO148" i="60"/>
  <c r="AQ148" i="60"/>
  <c r="AR148" i="60"/>
  <c r="AS148" i="60"/>
  <c r="AT148" i="60"/>
  <c r="AV148" i="60"/>
  <c r="AX148" i="60"/>
  <c r="AZ148" i="60"/>
  <c r="A149" i="60"/>
  <c r="B149" i="60"/>
  <c r="D149" i="60"/>
  <c r="E149" i="60"/>
  <c r="F149" i="60"/>
  <c r="G149" i="60"/>
  <c r="H149" i="60"/>
  <c r="I149" i="60"/>
  <c r="J149" i="60"/>
  <c r="K149" i="60"/>
  <c r="M149" i="60"/>
  <c r="N149" i="60"/>
  <c r="Q149" i="60"/>
  <c r="R149" i="60"/>
  <c r="T149" i="60"/>
  <c r="U149" i="60"/>
  <c r="V149" i="60"/>
  <c r="W149" i="60"/>
  <c r="X149" i="60"/>
  <c r="Y149" i="60"/>
  <c r="Z149" i="60"/>
  <c r="AB149" i="60"/>
  <c r="AC149" i="60"/>
  <c r="AD149" i="60"/>
  <c r="AE149" i="60"/>
  <c r="AF149" i="60"/>
  <c r="AG149" i="60"/>
  <c r="AH149" i="60"/>
  <c r="AI149" i="60"/>
  <c r="AJ149" i="60"/>
  <c r="AL149" i="60"/>
  <c r="AM149" i="60"/>
  <c r="AN149" i="60"/>
  <c r="AO149" i="60"/>
  <c r="AQ149" i="60"/>
  <c r="AR149" i="60"/>
  <c r="AS149" i="60"/>
  <c r="AT149" i="60"/>
  <c r="AV149" i="60"/>
  <c r="AX149" i="60"/>
  <c r="AZ149" i="60"/>
  <c r="A150" i="60"/>
  <c r="B150" i="60"/>
  <c r="D150" i="60"/>
  <c r="E150" i="60"/>
  <c r="F150" i="60"/>
  <c r="G150" i="60"/>
  <c r="H150" i="60"/>
  <c r="I150" i="60"/>
  <c r="J150" i="60"/>
  <c r="K150" i="60"/>
  <c r="M150" i="60"/>
  <c r="N150" i="60"/>
  <c r="Q150" i="60"/>
  <c r="R150" i="60"/>
  <c r="T150" i="60"/>
  <c r="U150" i="60"/>
  <c r="V150" i="60"/>
  <c r="W150" i="60"/>
  <c r="X150" i="60"/>
  <c r="Y150" i="60"/>
  <c r="Z150" i="60"/>
  <c r="AB150" i="60"/>
  <c r="AC150" i="60"/>
  <c r="AD150" i="60"/>
  <c r="AE150" i="60"/>
  <c r="AF150" i="60"/>
  <c r="AG150" i="60"/>
  <c r="AH150" i="60"/>
  <c r="AI150" i="60"/>
  <c r="AJ150" i="60"/>
  <c r="AL150" i="60"/>
  <c r="AM150" i="60"/>
  <c r="AN150" i="60"/>
  <c r="AO150" i="60"/>
  <c r="AQ150" i="60"/>
  <c r="AR150" i="60"/>
  <c r="AS150" i="60"/>
  <c r="AT150" i="60"/>
  <c r="AV150" i="60"/>
  <c r="AX150" i="60"/>
  <c r="AZ150" i="60"/>
  <c r="A151" i="60"/>
  <c r="B151" i="60"/>
  <c r="D151" i="60"/>
  <c r="E151" i="60"/>
  <c r="F151" i="60"/>
  <c r="G151" i="60"/>
  <c r="H151" i="60"/>
  <c r="I151" i="60"/>
  <c r="J151" i="60"/>
  <c r="K151" i="60"/>
  <c r="M151" i="60"/>
  <c r="N151" i="60"/>
  <c r="Q151" i="60"/>
  <c r="R151" i="60"/>
  <c r="T151" i="60"/>
  <c r="U151" i="60"/>
  <c r="V151" i="60"/>
  <c r="W151" i="60"/>
  <c r="X151" i="60"/>
  <c r="Y151" i="60"/>
  <c r="Z151" i="60"/>
  <c r="AB151" i="60"/>
  <c r="AC151" i="60"/>
  <c r="AD151" i="60"/>
  <c r="AE151" i="60"/>
  <c r="AF151" i="60"/>
  <c r="AG151" i="60"/>
  <c r="AH151" i="60"/>
  <c r="AI151" i="60"/>
  <c r="AJ151" i="60"/>
  <c r="AL151" i="60"/>
  <c r="AM151" i="60"/>
  <c r="AN151" i="60"/>
  <c r="AO151" i="60"/>
  <c r="AQ151" i="60"/>
  <c r="AR151" i="60"/>
  <c r="AS151" i="60"/>
  <c r="AT151" i="60"/>
  <c r="AV151" i="60"/>
  <c r="AX151" i="60"/>
  <c r="AZ151" i="60"/>
  <c r="A152" i="60"/>
  <c r="B152" i="60"/>
  <c r="D152" i="60"/>
  <c r="E152" i="60"/>
  <c r="F152" i="60"/>
  <c r="G152" i="60"/>
  <c r="H152" i="60"/>
  <c r="I152" i="60"/>
  <c r="J152" i="60"/>
  <c r="K152" i="60"/>
  <c r="M152" i="60"/>
  <c r="N152" i="60"/>
  <c r="Q152" i="60"/>
  <c r="R152" i="60"/>
  <c r="T152" i="60"/>
  <c r="U152" i="60"/>
  <c r="V152" i="60"/>
  <c r="W152" i="60"/>
  <c r="X152" i="60"/>
  <c r="Y152" i="60"/>
  <c r="Z152" i="60"/>
  <c r="AB152" i="60"/>
  <c r="AC152" i="60"/>
  <c r="AD152" i="60"/>
  <c r="AE152" i="60"/>
  <c r="AF152" i="60"/>
  <c r="AG152" i="60"/>
  <c r="AH152" i="60"/>
  <c r="AI152" i="60"/>
  <c r="AJ152" i="60"/>
  <c r="AL152" i="60"/>
  <c r="AM152" i="60"/>
  <c r="AN152" i="60"/>
  <c r="AO152" i="60"/>
  <c r="AQ152" i="60"/>
  <c r="AR152" i="60"/>
  <c r="AS152" i="60"/>
  <c r="AT152" i="60"/>
  <c r="AV152" i="60"/>
  <c r="AX152" i="60"/>
  <c r="AZ152" i="60"/>
  <c r="A153" i="60"/>
  <c r="B153" i="60"/>
  <c r="D153" i="60"/>
  <c r="E153" i="60"/>
  <c r="F153" i="60"/>
  <c r="G153" i="60"/>
  <c r="H153" i="60"/>
  <c r="I153" i="60"/>
  <c r="J153" i="60"/>
  <c r="K153" i="60"/>
  <c r="M153" i="60"/>
  <c r="N153" i="60"/>
  <c r="Q153" i="60"/>
  <c r="R153" i="60"/>
  <c r="T153" i="60"/>
  <c r="U153" i="60"/>
  <c r="V153" i="60"/>
  <c r="W153" i="60"/>
  <c r="X153" i="60"/>
  <c r="Y153" i="60"/>
  <c r="Z153" i="60"/>
  <c r="AB153" i="60"/>
  <c r="AC153" i="60"/>
  <c r="AD153" i="60"/>
  <c r="AE153" i="60"/>
  <c r="AF153" i="60"/>
  <c r="AG153" i="60"/>
  <c r="AH153" i="60"/>
  <c r="AI153" i="60"/>
  <c r="AJ153" i="60"/>
  <c r="AL153" i="60"/>
  <c r="AM153" i="60"/>
  <c r="AN153" i="60"/>
  <c r="AO153" i="60"/>
  <c r="AQ153" i="60"/>
  <c r="AR153" i="60"/>
  <c r="AS153" i="60"/>
  <c r="AT153" i="60"/>
  <c r="AV153" i="60"/>
  <c r="AX153" i="60"/>
  <c r="AZ153" i="60"/>
  <c r="A154" i="60"/>
  <c r="B154" i="60"/>
  <c r="D154" i="60"/>
  <c r="E154" i="60"/>
  <c r="F154" i="60"/>
  <c r="G154" i="60"/>
  <c r="H154" i="60"/>
  <c r="I154" i="60"/>
  <c r="J154" i="60"/>
  <c r="K154" i="60"/>
  <c r="M154" i="60"/>
  <c r="N154" i="60"/>
  <c r="Q154" i="60"/>
  <c r="R154" i="60"/>
  <c r="T154" i="60"/>
  <c r="U154" i="60"/>
  <c r="V154" i="60"/>
  <c r="W154" i="60"/>
  <c r="X154" i="60"/>
  <c r="Y154" i="60"/>
  <c r="Z154" i="60"/>
  <c r="AB154" i="60"/>
  <c r="AC154" i="60"/>
  <c r="AD154" i="60"/>
  <c r="AE154" i="60"/>
  <c r="AF154" i="60"/>
  <c r="AG154" i="60"/>
  <c r="AH154" i="60"/>
  <c r="AI154" i="60"/>
  <c r="AJ154" i="60"/>
  <c r="AL154" i="60"/>
  <c r="AM154" i="60"/>
  <c r="AN154" i="60"/>
  <c r="AO154" i="60"/>
  <c r="AQ154" i="60"/>
  <c r="AR154" i="60"/>
  <c r="AS154" i="60"/>
  <c r="AT154" i="60"/>
  <c r="AV154" i="60"/>
  <c r="AX154" i="60"/>
  <c r="AZ154" i="60"/>
  <c r="A155" i="60"/>
  <c r="B155" i="60"/>
  <c r="D155" i="60"/>
  <c r="E155" i="60"/>
  <c r="F155" i="60"/>
  <c r="G155" i="60"/>
  <c r="H155" i="60"/>
  <c r="I155" i="60"/>
  <c r="J155" i="60"/>
  <c r="K155" i="60"/>
  <c r="M155" i="60"/>
  <c r="N155" i="60"/>
  <c r="Q155" i="60"/>
  <c r="R155" i="60"/>
  <c r="T155" i="60"/>
  <c r="U155" i="60"/>
  <c r="V155" i="60"/>
  <c r="W155" i="60"/>
  <c r="X155" i="60"/>
  <c r="Y155" i="60"/>
  <c r="Z155" i="60"/>
  <c r="AB155" i="60"/>
  <c r="AC155" i="60"/>
  <c r="AD155" i="60"/>
  <c r="AE155" i="60"/>
  <c r="AF155" i="60"/>
  <c r="AG155" i="60"/>
  <c r="AH155" i="60"/>
  <c r="AI155" i="60"/>
  <c r="AJ155" i="60"/>
  <c r="AL155" i="60"/>
  <c r="AM155" i="60"/>
  <c r="AN155" i="60"/>
  <c r="AO155" i="60"/>
  <c r="AQ155" i="60"/>
  <c r="AR155" i="60"/>
  <c r="AS155" i="60"/>
  <c r="AT155" i="60"/>
  <c r="AV155" i="60"/>
  <c r="AX155" i="60"/>
  <c r="AZ155" i="60"/>
  <c r="A156" i="60"/>
  <c r="B156" i="60"/>
  <c r="D156" i="60"/>
  <c r="E156" i="60"/>
  <c r="F156" i="60"/>
  <c r="G156" i="60"/>
  <c r="H156" i="60"/>
  <c r="I156" i="60"/>
  <c r="J156" i="60"/>
  <c r="K156" i="60"/>
  <c r="M156" i="60"/>
  <c r="N156" i="60"/>
  <c r="Q156" i="60"/>
  <c r="R156" i="60"/>
  <c r="T156" i="60"/>
  <c r="U156" i="60"/>
  <c r="V156" i="60"/>
  <c r="W156" i="60"/>
  <c r="X156" i="60"/>
  <c r="Y156" i="60"/>
  <c r="Z156" i="60"/>
  <c r="AB156" i="60"/>
  <c r="AC156" i="60"/>
  <c r="AD156" i="60"/>
  <c r="AE156" i="60"/>
  <c r="AF156" i="60"/>
  <c r="AG156" i="60"/>
  <c r="AH156" i="60"/>
  <c r="AI156" i="60"/>
  <c r="AJ156" i="60"/>
  <c r="AL156" i="60"/>
  <c r="AM156" i="60"/>
  <c r="AN156" i="60"/>
  <c r="AO156" i="60"/>
  <c r="AQ156" i="60"/>
  <c r="AR156" i="60"/>
  <c r="AS156" i="60"/>
  <c r="AT156" i="60"/>
  <c r="AV156" i="60"/>
  <c r="AX156" i="60"/>
  <c r="AZ156" i="60"/>
  <c r="A157" i="60"/>
  <c r="B157" i="60"/>
  <c r="D157" i="60"/>
  <c r="E157" i="60"/>
  <c r="F157" i="60"/>
  <c r="G157" i="60"/>
  <c r="H157" i="60"/>
  <c r="I157" i="60"/>
  <c r="J157" i="60"/>
  <c r="K157" i="60"/>
  <c r="M157" i="60"/>
  <c r="N157" i="60"/>
  <c r="Q157" i="60"/>
  <c r="R157" i="60"/>
  <c r="T157" i="60"/>
  <c r="U157" i="60"/>
  <c r="V157" i="60"/>
  <c r="W157" i="60"/>
  <c r="X157" i="60"/>
  <c r="Y157" i="60"/>
  <c r="Z157" i="60"/>
  <c r="AB157" i="60"/>
  <c r="AC157" i="60"/>
  <c r="AD157" i="60"/>
  <c r="AE157" i="60"/>
  <c r="AF157" i="60"/>
  <c r="AG157" i="60"/>
  <c r="AH157" i="60"/>
  <c r="AI157" i="60"/>
  <c r="AJ157" i="60"/>
  <c r="AL157" i="60"/>
  <c r="AM157" i="60"/>
  <c r="AN157" i="60"/>
  <c r="AO157" i="60"/>
  <c r="AQ157" i="60"/>
  <c r="AR157" i="60"/>
  <c r="AS157" i="60"/>
  <c r="AT157" i="60"/>
  <c r="AV157" i="60"/>
  <c r="AX157" i="60"/>
  <c r="AZ157" i="60"/>
  <c r="A158" i="60"/>
  <c r="B158" i="60"/>
  <c r="D158" i="60"/>
  <c r="E158" i="60"/>
  <c r="F158" i="60"/>
  <c r="G158" i="60"/>
  <c r="H158" i="60"/>
  <c r="I158" i="60"/>
  <c r="J158" i="60"/>
  <c r="K158" i="60"/>
  <c r="M158" i="60"/>
  <c r="N158" i="60"/>
  <c r="Q158" i="60"/>
  <c r="R158" i="60"/>
  <c r="T158" i="60"/>
  <c r="U158" i="60"/>
  <c r="V158" i="60"/>
  <c r="W158" i="60"/>
  <c r="X158" i="60"/>
  <c r="Y158" i="60"/>
  <c r="Z158" i="60"/>
  <c r="AB158" i="60"/>
  <c r="AC158" i="60"/>
  <c r="AD158" i="60"/>
  <c r="AE158" i="60"/>
  <c r="AF158" i="60"/>
  <c r="AG158" i="60"/>
  <c r="AH158" i="60"/>
  <c r="AI158" i="60"/>
  <c r="AJ158" i="60"/>
  <c r="AL158" i="60"/>
  <c r="AM158" i="60"/>
  <c r="AN158" i="60"/>
  <c r="AO158" i="60"/>
  <c r="AQ158" i="60"/>
  <c r="AR158" i="60"/>
  <c r="AS158" i="60"/>
  <c r="AT158" i="60"/>
  <c r="AV158" i="60"/>
  <c r="AX158" i="60"/>
  <c r="AZ158" i="60"/>
  <c r="A159" i="60"/>
  <c r="B159" i="60"/>
  <c r="D159" i="60"/>
  <c r="E159" i="60"/>
  <c r="F159" i="60"/>
  <c r="G159" i="60"/>
  <c r="H159" i="60"/>
  <c r="I159" i="60"/>
  <c r="J159" i="60"/>
  <c r="K159" i="60"/>
  <c r="M159" i="60"/>
  <c r="N159" i="60"/>
  <c r="Q159" i="60"/>
  <c r="R159" i="60"/>
  <c r="T159" i="60"/>
  <c r="U159" i="60"/>
  <c r="V159" i="60"/>
  <c r="W159" i="60"/>
  <c r="X159" i="60"/>
  <c r="Y159" i="60"/>
  <c r="Z159" i="60"/>
  <c r="AB159" i="60"/>
  <c r="AC159" i="60"/>
  <c r="AD159" i="60"/>
  <c r="AE159" i="60"/>
  <c r="AF159" i="60"/>
  <c r="AG159" i="60"/>
  <c r="AH159" i="60"/>
  <c r="AI159" i="60"/>
  <c r="AJ159" i="60"/>
  <c r="AL159" i="60"/>
  <c r="AM159" i="60"/>
  <c r="AN159" i="60"/>
  <c r="AO159" i="60"/>
  <c r="AQ159" i="60"/>
  <c r="AR159" i="60"/>
  <c r="AS159" i="60"/>
  <c r="AT159" i="60"/>
  <c r="AV159" i="60"/>
  <c r="AX159" i="60"/>
  <c r="AZ159" i="60"/>
  <c r="A160" i="60"/>
  <c r="B160" i="60"/>
  <c r="D160" i="60"/>
  <c r="E160" i="60"/>
  <c r="F160" i="60"/>
  <c r="G160" i="60"/>
  <c r="H160" i="60"/>
  <c r="I160" i="60"/>
  <c r="J160" i="60"/>
  <c r="K160" i="60"/>
  <c r="M160" i="60"/>
  <c r="N160" i="60"/>
  <c r="Q160" i="60"/>
  <c r="R160" i="60"/>
  <c r="T160" i="60"/>
  <c r="U160" i="60"/>
  <c r="V160" i="60"/>
  <c r="W160" i="60"/>
  <c r="X160" i="60"/>
  <c r="Y160" i="60"/>
  <c r="Z160" i="60"/>
  <c r="AB160" i="60"/>
  <c r="AC160" i="60"/>
  <c r="AD160" i="60"/>
  <c r="AE160" i="60"/>
  <c r="AF160" i="60"/>
  <c r="AG160" i="60"/>
  <c r="AH160" i="60"/>
  <c r="AI160" i="60"/>
  <c r="AJ160" i="60"/>
  <c r="AL160" i="60"/>
  <c r="AM160" i="60"/>
  <c r="AN160" i="60"/>
  <c r="AO160" i="60"/>
  <c r="AQ160" i="60"/>
  <c r="AR160" i="60"/>
  <c r="AS160" i="60"/>
  <c r="AT160" i="60"/>
  <c r="AV160" i="60"/>
  <c r="AX160" i="60"/>
  <c r="AZ160" i="60"/>
  <c r="A161" i="60"/>
  <c r="B161" i="60"/>
  <c r="D161" i="60"/>
  <c r="E161" i="60"/>
  <c r="F161" i="60"/>
  <c r="G161" i="60"/>
  <c r="H161" i="60"/>
  <c r="I161" i="60"/>
  <c r="J161" i="60"/>
  <c r="K161" i="60"/>
  <c r="M161" i="60"/>
  <c r="N161" i="60"/>
  <c r="Q161" i="60"/>
  <c r="R161" i="60"/>
  <c r="T161" i="60"/>
  <c r="U161" i="60"/>
  <c r="V161" i="60"/>
  <c r="W161" i="60"/>
  <c r="X161" i="60"/>
  <c r="Y161" i="60"/>
  <c r="Z161" i="60"/>
  <c r="AB161" i="60"/>
  <c r="AC161" i="60"/>
  <c r="AD161" i="60"/>
  <c r="AE161" i="60"/>
  <c r="AF161" i="60"/>
  <c r="AG161" i="60"/>
  <c r="AH161" i="60"/>
  <c r="AI161" i="60"/>
  <c r="AJ161" i="60"/>
  <c r="AL161" i="60"/>
  <c r="AM161" i="60"/>
  <c r="AN161" i="60"/>
  <c r="AO161" i="60"/>
  <c r="AQ161" i="60"/>
  <c r="AR161" i="60"/>
  <c r="AS161" i="60"/>
  <c r="AT161" i="60"/>
  <c r="AV161" i="60"/>
  <c r="AX161" i="60"/>
  <c r="AZ161" i="60"/>
  <c r="A162" i="60"/>
  <c r="B162" i="60"/>
  <c r="D162" i="60"/>
  <c r="E162" i="60"/>
  <c r="F162" i="60"/>
  <c r="G162" i="60"/>
  <c r="H162" i="60"/>
  <c r="I162" i="60"/>
  <c r="J162" i="60"/>
  <c r="K162" i="60"/>
  <c r="M162" i="60"/>
  <c r="N162" i="60"/>
  <c r="Q162" i="60"/>
  <c r="R162" i="60"/>
  <c r="T162" i="60"/>
  <c r="U162" i="60"/>
  <c r="V162" i="60"/>
  <c r="W162" i="60"/>
  <c r="X162" i="60"/>
  <c r="Y162" i="60"/>
  <c r="Z162" i="60"/>
  <c r="AB162" i="60"/>
  <c r="AC162" i="60"/>
  <c r="AD162" i="60"/>
  <c r="AE162" i="60"/>
  <c r="AF162" i="60"/>
  <c r="AG162" i="60"/>
  <c r="AH162" i="60"/>
  <c r="AI162" i="60"/>
  <c r="AJ162" i="60"/>
  <c r="AL162" i="60"/>
  <c r="AM162" i="60"/>
  <c r="AN162" i="60"/>
  <c r="AO162" i="60"/>
  <c r="AQ162" i="60"/>
  <c r="AR162" i="60"/>
  <c r="AS162" i="60"/>
  <c r="AT162" i="60"/>
  <c r="AV162" i="60"/>
  <c r="AX162" i="60"/>
  <c r="AZ162" i="60"/>
  <c r="A163" i="60"/>
  <c r="B163" i="60"/>
  <c r="D163" i="60"/>
  <c r="E163" i="60"/>
  <c r="F163" i="60"/>
  <c r="G163" i="60"/>
  <c r="H163" i="60"/>
  <c r="I163" i="60"/>
  <c r="J163" i="60"/>
  <c r="K163" i="60"/>
  <c r="M163" i="60"/>
  <c r="N163" i="60"/>
  <c r="Q163" i="60"/>
  <c r="R163" i="60"/>
  <c r="T163" i="60"/>
  <c r="U163" i="60"/>
  <c r="V163" i="60"/>
  <c r="W163" i="60"/>
  <c r="X163" i="60"/>
  <c r="Y163" i="60"/>
  <c r="Z163" i="60"/>
  <c r="AB163" i="60"/>
  <c r="AC163" i="60"/>
  <c r="AD163" i="60"/>
  <c r="AE163" i="60"/>
  <c r="AF163" i="60"/>
  <c r="AG163" i="60"/>
  <c r="AH163" i="60"/>
  <c r="AI163" i="60"/>
  <c r="AJ163" i="60"/>
  <c r="AL163" i="60"/>
  <c r="AM163" i="60"/>
  <c r="AN163" i="60"/>
  <c r="AO163" i="60"/>
  <c r="AQ163" i="60"/>
  <c r="AR163" i="60"/>
  <c r="AS163" i="60"/>
  <c r="AT163" i="60"/>
  <c r="AV163" i="60"/>
  <c r="AX163" i="60"/>
  <c r="AZ163" i="60"/>
  <c r="A164" i="60"/>
  <c r="B164" i="60"/>
  <c r="D164" i="60"/>
  <c r="E164" i="60"/>
  <c r="F164" i="60"/>
  <c r="G164" i="60"/>
  <c r="H164" i="60"/>
  <c r="I164" i="60"/>
  <c r="J164" i="60"/>
  <c r="K164" i="60"/>
  <c r="M164" i="60"/>
  <c r="N164" i="60"/>
  <c r="Q164" i="60"/>
  <c r="R164" i="60"/>
  <c r="T164" i="60"/>
  <c r="U164" i="60"/>
  <c r="V164" i="60"/>
  <c r="W164" i="60"/>
  <c r="X164" i="60"/>
  <c r="Y164" i="60"/>
  <c r="Z164" i="60"/>
  <c r="AB164" i="60"/>
  <c r="AC164" i="60"/>
  <c r="AD164" i="60"/>
  <c r="AE164" i="60"/>
  <c r="AF164" i="60"/>
  <c r="AG164" i="60"/>
  <c r="AH164" i="60"/>
  <c r="AI164" i="60"/>
  <c r="AJ164" i="60"/>
  <c r="AL164" i="60"/>
  <c r="AM164" i="60"/>
  <c r="AN164" i="60"/>
  <c r="AO164" i="60"/>
  <c r="AQ164" i="60"/>
  <c r="AR164" i="60"/>
  <c r="AS164" i="60"/>
  <c r="AT164" i="60"/>
  <c r="AV164" i="60"/>
  <c r="AX164" i="60"/>
  <c r="AZ164" i="60"/>
  <c r="A165" i="60"/>
  <c r="B165" i="60"/>
  <c r="D165" i="60"/>
  <c r="E165" i="60"/>
  <c r="F165" i="60"/>
  <c r="G165" i="60"/>
  <c r="H165" i="60"/>
  <c r="I165" i="60"/>
  <c r="J165" i="60"/>
  <c r="K165" i="60"/>
  <c r="M165" i="60"/>
  <c r="N165" i="60"/>
  <c r="Q165" i="60"/>
  <c r="R165" i="60"/>
  <c r="T165" i="60"/>
  <c r="U165" i="60"/>
  <c r="V165" i="60"/>
  <c r="W165" i="60"/>
  <c r="X165" i="60"/>
  <c r="Y165" i="60"/>
  <c r="Z165" i="60"/>
  <c r="AB165" i="60"/>
  <c r="AC165" i="60"/>
  <c r="AD165" i="60"/>
  <c r="AE165" i="60"/>
  <c r="AF165" i="60"/>
  <c r="AG165" i="60"/>
  <c r="AH165" i="60"/>
  <c r="AI165" i="60"/>
  <c r="AJ165" i="60"/>
  <c r="AL165" i="60"/>
  <c r="AM165" i="60"/>
  <c r="AN165" i="60"/>
  <c r="AO165" i="60"/>
  <c r="AQ165" i="60"/>
  <c r="AR165" i="60"/>
  <c r="AS165" i="60"/>
  <c r="AT165" i="60"/>
  <c r="AV165" i="60"/>
  <c r="AX165" i="60"/>
  <c r="AZ165" i="60"/>
  <c r="A166" i="60"/>
  <c r="B166" i="60"/>
  <c r="D166" i="60"/>
  <c r="E166" i="60"/>
  <c r="F166" i="60"/>
  <c r="G166" i="60"/>
  <c r="H166" i="60"/>
  <c r="I166" i="60"/>
  <c r="J166" i="60"/>
  <c r="K166" i="60"/>
  <c r="M166" i="60"/>
  <c r="N166" i="60"/>
  <c r="Q166" i="60"/>
  <c r="R166" i="60"/>
  <c r="T166" i="60"/>
  <c r="U166" i="60"/>
  <c r="V166" i="60"/>
  <c r="W166" i="60"/>
  <c r="X166" i="60"/>
  <c r="Y166" i="60"/>
  <c r="Z166" i="60"/>
  <c r="AB166" i="60"/>
  <c r="AC166" i="60"/>
  <c r="AD166" i="60"/>
  <c r="AE166" i="60"/>
  <c r="AF166" i="60"/>
  <c r="AG166" i="60"/>
  <c r="AH166" i="60"/>
  <c r="AI166" i="60"/>
  <c r="AJ166" i="60"/>
  <c r="AL166" i="60"/>
  <c r="AM166" i="60"/>
  <c r="AN166" i="60"/>
  <c r="AO166" i="60"/>
  <c r="AQ166" i="60"/>
  <c r="AR166" i="60"/>
  <c r="AS166" i="60"/>
  <c r="AT166" i="60"/>
  <c r="AV166" i="60"/>
  <c r="AX166" i="60"/>
  <c r="AZ166" i="60"/>
  <c r="A167" i="60"/>
  <c r="B167" i="60"/>
  <c r="D167" i="60"/>
  <c r="E167" i="60"/>
  <c r="F167" i="60"/>
  <c r="G167" i="60"/>
  <c r="H167" i="60"/>
  <c r="I167" i="60"/>
  <c r="J167" i="60"/>
  <c r="K167" i="60"/>
  <c r="M167" i="60"/>
  <c r="N167" i="60"/>
  <c r="Q167" i="60"/>
  <c r="R167" i="60"/>
  <c r="T167" i="60"/>
  <c r="U167" i="60"/>
  <c r="V167" i="60"/>
  <c r="W167" i="60"/>
  <c r="X167" i="60"/>
  <c r="Y167" i="60"/>
  <c r="Z167" i="60"/>
  <c r="AB167" i="60"/>
  <c r="AC167" i="60"/>
  <c r="AD167" i="60"/>
  <c r="AE167" i="60"/>
  <c r="AF167" i="60"/>
  <c r="AG167" i="60"/>
  <c r="AH167" i="60"/>
  <c r="AI167" i="60"/>
  <c r="AJ167" i="60"/>
  <c r="AL167" i="60"/>
  <c r="AM167" i="60"/>
  <c r="AN167" i="60"/>
  <c r="AO167" i="60"/>
  <c r="AQ167" i="60"/>
  <c r="AR167" i="60"/>
  <c r="AS167" i="60"/>
  <c r="AT167" i="60"/>
  <c r="AV167" i="60"/>
  <c r="AX167" i="60"/>
  <c r="AZ167" i="60"/>
  <c r="A168" i="60"/>
  <c r="B168" i="60"/>
  <c r="D168" i="60"/>
  <c r="E168" i="60"/>
  <c r="F168" i="60"/>
  <c r="G168" i="60"/>
  <c r="H168" i="60"/>
  <c r="I168" i="60"/>
  <c r="J168" i="60"/>
  <c r="K168" i="60"/>
  <c r="M168" i="60"/>
  <c r="N168" i="60"/>
  <c r="Q168" i="60"/>
  <c r="R168" i="60"/>
  <c r="T168" i="60"/>
  <c r="U168" i="60"/>
  <c r="V168" i="60"/>
  <c r="W168" i="60"/>
  <c r="X168" i="60"/>
  <c r="Y168" i="60"/>
  <c r="Z168" i="60"/>
  <c r="AB168" i="60"/>
  <c r="AC168" i="60"/>
  <c r="AD168" i="60"/>
  <c r="AE168" i="60"/>
  <c r="AF168" i="60"/>
  <c r="AG168" i="60"/>
  <c r="AH168" i="60"/>
  <c r="AI168" i="60"/>
  <c r="AJ168" i="60"/>
  <c r="AL168" i="60"/>
  <c r="AM168" i="60"/>
  <c r="AN168" i="60"/>
  <c r="AO168" i="60"/>
  <c r="AQ168" i="60"/>
  <c r="AR168" i="60"/>
  <c r="AS168" i="60"/>
  <c r="AT168" i="60"/>
  <c r="AV168" i="60"/>
  <c r="AX168" i="60"/>
  <c r="AZ168" i="60"/>
  <c r="A169" i="60"/>
  <c r="B169" i="60"/>
  <c r="D169" i="60"/>
  <c r="E169" i="60"/>
  <c r="F169" i="60"/>
  <c r="G169" i="60"/>
  <c r="H169" i="60"/>
  <c r="I169" i="60"/>
  <c r="J169" i="60"/>
  <c r="K169" i="60"/>
  <c r="M169" i="60"/>
  <c r="N169" i="60"/>
  <c r="Q169" i="60"/>
  <c r="R169" i="60"/>
  <c r="T169" i="60"/>
  <c r="U169" i="60"/>
  <c r="V169" i="60"/>
  <c r="W169" i="60"/>
  <c r="X169" i="60"/>
  <c r="Y169" i="60"/>
  <c r="Z169" i="60"/>
  <c r="AB169" i="60"/>
  <c r="AC169" i="60"/>
  <c r="AD169" i="60"/>
  <c r="AE169" i="60"/>
  <c r="AF169" i="60"/>
  <c r="AG169" i="60"/>
  <c r="AH169" i="60"/>
  <c r="AI169" i="60"/>
  <c r="AJ169" i="60"/>
  <c r="AL169" i="60"/>
  <c r="AM169" i="60"/>
  <c r="AN169" i="60"/>
  <c r="AO169" i="60"/>
  <c r="AQ169" i="60"/>
  <c r="AR169" i="60"/>
  <c r="AS169" i="60"/>
  <c r="AT169" i="60"/>
  <c r="AV169" i="60"/>
  <c r="AX169" i="60"/>
  <c r="AZ169" i="60"/>
  <c r="A170" i="60"/>
  <c r="B170" i="60"/>
  <c r="D170" i="60"/>
  <c r="E170" i="60"/>
  <c r="F170" i="60"/>
  <c r="G170" i="60"/>
  <c r="H170" i="60"/>
  <c r="I170" i="60"/>
  <c r="J170" i="60"/>
  <c r="K170" i="60"/>
  <c r="M170" i="60"/>
  <c r="N170" i="60"/>
  <c r="Q170" i="60"/>
  <c r="R170" i="60"/>
  <c r="T170" i="60"/>
  <c r="U170" i="60"/>
  <c r="V170" i="60"/>
  <c r="W170" i="60"/>
  <c r="X170" i="60"/>
  <c r="Y170" i="60"/>
  <c r="Z170" i="60"/>
  <c r="AB170" i="60"/>
  <c r="AC170" i="60"/>
  <c r="AD170" i="60"/>
  <c r="AE170" i="60"/>
  <c r="AF170" i="60"/>
  <c r="AG170" i="60"/>
  <c r="AH170" i="60"/>
  <c r="AI170" i="60"/>
  <c r="AJ170" i="60"/>
  <c r="AL170" i="60"/>
  <c r="AM170" i="60"/>
  <c r="AN170" i="60"/>
  <c r="AO170" i="60"/>
  <c r="AQ170" i="60"/>
  <c r="AR170" i="60"/>
  <c r="AS170" i="60"/>
  <c r="AT170" i="60"/>
  <c r="AV170" i="60"/>
  <c r="AX170" i="60"/>
  <c r="AZ170" i="60"/>
  <c r="A171" i="60"/>
  <c r="B171" i="60"/>
  <c r="D171" i="60"/>
  <c r="E171" i="60"/>
  <c r="F171" i="60"/>
  <c r="G171" i="60"/>
  <c r="H171" i="60"/>
  <c r="I171" i="60"/>
  <c r="J171" i="60"/>
  <c r="K171" i="60"/>
  <c r="M171" i="60"/>
  <c r="N171" i="60"/>
  <c r="Q171" i="60"/>
  <c r="R171" i="60"/>
  <c r="T171" i="60"/>
  <c r="U171" i="60"/>
  <c r="V171" i="60"/>
  <c r="W171" i="60"/>
  <c r="X171" i="60"/>
  <c r="Y171" i="60"/>
  <c r="Z171" i="60"/>
  <c r="AB171" i="60"/>
  <c r="AC171" i="60"/>
  <c r="AD171" i="60"/>
  <c r="AE171" i="60"/>
  <c r="AF171" i="60"/>
  <c r="AG171" i="60"/>
  <c r="AH171" i="60"/>
  <c r="AI171" i="60"/>
  <c r="AJ171" i="60"/>
  <c r="AL171" i="60"/>
  <c r="AM171" i="60"/>
  <c r="AN171" i="60"/>
  <c r="AO171" i="60"/>
  <c r="AQ171" i="60"/>
  <c r="AR171" i="60"/>
  <c r="AS171" i="60"/>
  <c r="AT171" i="60"/>
  <c r="AV171" i="60"/>
  <c r="AX171" i="60"/>
  <c r="AZ171" i="60"/>
  <c r="A172" i="60"/>
  <c r="B172" i="60"/>
  <c r="D172" i="60"/>
  <c r="E172" i="60"/>
  <c r="F172" i="60"/>
  <c r="G172" i="60"/>
  <c r="H172" i="60"/>
  <c r="I172" i="60"/>
  <c r="J172" i="60"/>
  <c r="K172" i="60"/>
  <c r="M172" i="60"/>
  <c r="N172" i="60"/>
  <c r="Q172" i="60"/>
  <c r="R172" i="60"/>
  <c r="T172" i="60"/>
  <c r="U172" i="60"/>
  <c r="V172" i="60"/>
  <c r="W172" i="60"/>
  <c r="X172" i="60"/>
  <c r="Y172" i="60"/>
  <c r="Z172" i="60"/>
  <c r="AB172" i="60"/>
  <c r="AC172" i="60"/>
  <c r="AD172" i="60"/>
  <c r="AE172" i="60"/>
  <c r="AF172" i="60"/>
  <c r="AG172" i="60"/>
  <c r="AH172" i="60"/>
  <c r="AI172" i="60"/>
  <c r="AJ172" i="60"/>
  <c r="AL172" i="60"/>
  <c r="AM172" i="60"/>
  <c r="AN172" i="60"/>
  <c r="AO172" i="60"/>
  <c r="AQ172" i="60"/>
  <c r="AR172" i="60"/>
  <c r="AS172" i="60"/>
  <c r="AT172" i="60"/>
  <c r="AV172" i="60"/>
  <c r="AX172" i="60"/>
  <c r="AZ172" i="60"/>
  <c r="A173" i="60"/>
  <c r="B173" i="60"/>
  <c r="D173" i="60"/>
  <c r="E173" i="60"/>
  <c r="F173" i="60"/>
  <c r="G173" i="60"/>
  <c r="H173" i="60"/>
  <c r="I173" i="60"/>
  <c r="J173" i="60"/>
  <c r="K173" i="60"/>
  <c r="M173" i="60"/>
  <c r="N173" i="60"/>
  <c r="Q173" i="60"/>
  <c r="R173" i="60"/>
  <c r="T173" i="60"/>
  <c r="U173" i="60"/>
  <c r="V173" i="60"/>
  <c r="W173" i="60"/>
  <c r="X173" i="60"/>
  <c r="Y173" i="60"/>
  <c r="Z173" i="60"/>
  <c r="AB173" i="60"/>
  <c r="AC173" i="60"/>
  <c r="AD173" i="60"/>
  <c r="AE173" i="60"/>
  <c r="AF173" i="60"/>
  <c r="AG173" i="60"/>
  <c r="AH173" i="60"/>
  <c r="AI173" i="60"/>
  <c r="AJ173" i="60"/>
  <c r="AL173" i="60"/>
  <c r="AM173" i="60"/>
  <c r="AN173" i="60"/>
  <c r="AO173" i="60"/>
  <c r="AQ173" i="60"/>
  <c r="AR173" i="60"/>
  <c r="AS173" i="60"/>
  <c r="AT173" i="60"/>
  <c r="AV173" i="60"/>
  <c r="AX173" i="60"/>
  <c r="AZ173" i="60"/>
  <c r="A174" i="60"/>
  <c r="B174" i="60"/>
  <c r="D174" i="60"/>
  <c r="E174" i="60"/>
  <c r="F174" i="60"/>
  <c r="G174" i="60"/>
  <c r="H174" i="60"/>
  <c r="I174" i="60"/>
  <c r="J174" i="60"/>
  <c r="K174" i="60"/>
  <c r="M174" i="60"/>
  <c r="N174" i="60"/>
  <c r="Q174" i="60"/>
  <c r="R174" i="60"/>
  <c r="T174" i="60"/>
  <c r="U174" i="60"/>
  <c r="V174" i="60"/>
  <c r="W174" i="60"/>
  <c r="X174" i="60"/>
  <c r="Y174" i="60"/>
  <c r="Z174" i="60"/>
  <c r="AB174" i="60"/>
  <c r="AC174" i="60"/>
  <c r="AD174" i="60"/>
  <c r="AE174" i="60"/>
  <c r="AF174" i="60"/>
  <c r="AG174" i="60"/>
  <c r="AH174" i="60"/>
  <c r="AI174" i="60"/>
  <c r="AJ174" i="60"/>
  <c r="AL174" i="60"/>
  <c r="AM174" i="60"/>
  <c r="AN174" i="60"/>
  <c r="AO174" i="60"/>
  <c r="AQ174" i="60"/>
  <c r="AR174" i="60"/>
  <c r="AS174" i="60"/>
  <c r="AT174" i="60"/>
  <c r="AV174" i="60"/>
  <c r="AX174" i="60"/>
  <c r="AZ174" i="60"/>
  <c r="A175" i="60"/>
  <c r="B175" i="60"/>
  <c r="D175" i="60"/>
  <c r="E175" i="60"/>
  <c r="F175" i="60"/>
  <c r="G175" i="60"/>
  <c r="H175" i="60"/>
  <c r="I175" i="60"/>
  <c r="J175" i="60"/>
  <c r="K175" i="60"/>
  <c r="M175" i="60"/>
  <c r="N175" i="60"/>
  <c r="Q175" i="60"/>
  <c r="R175" i="60"/>
  <c r="T175" i="60"/>
  <c r="U175" i="60"/>
  <c r="V175" i="60"/>
  <c r="W175" i="60"/>
  <c r="X175" i="60"/>
  <c r="Y175" i="60"/>
  <c r="Z175" i="60"/>
  <c r="AB175" i="60"/>
  <c r="AC175" i="60"/>
  <c r="AD175" i="60"/>
  <c r="AE175" i="60"/>
  <c r="AF175" i="60"/>
  <c r="AG175" i="60"/>
  <c r="AH175" i="60"/>
  <c r="AI175" i="60"/>
  <c r="AJ175" i="60"/>
  <c r="AL175" i="60"/>
  <c r="AM175" i="60"/>
  <c r="AN175" i="60"/>
  <c r="AO175" i="60"/>
  <c r="AQ175" i="60"/>
  <c r="AR175" i="60"/>
  <c r="AS175" i="60"/>
  <c r="AT175" i="60"/>
  <c r="AV175" i="60"/>
  <c r="AX175" i="60"/>
  <c r="AZ175" i="60"/>
  <c r="A176" i="60"/>
  <c r="B176" i="60"/>
  <c r="D176" i="60"/>
  <c r="E176" i="60"/>
  <c r="F176" i="60"/>
  <c r="G176" i="60"/>
  <c r="H176" i="60"/>
  <c r="I176" i="60"/>
  <c r="J176" i="60"/>
  <c r="K176" i="60"/>
  <c r="M176" i="60"/>
  <c r="N176" i="60"/>
  <c r="Q176" i="60"/>
  <c r="R176" i="60"/>
  <c r="T176" i="60"/>
  <c r="U176" i="60"/>
  <c r="V176" i="60"/>
  <c r="W176" i="60"/>
  <c r="X176" i="60"/>
  <c r="Y176" i="60"/>
  <c r="Z176" i="60"/>
  <c r="AB176" i="60"/>
  <c r="AC176" i="60"/>
  <c r="AD176" i="60"/>
  <c r="AE176" i="60"/>
  <c r="AF176" i="60"/>
  <c r="AG176" i="60"/>
  <c r="AH176" i="60"/>
  <c r="AI176" i="60"/>
  <c r="AJ176" i="60"/>
  <c r="AL176" i="60"/>
  <c r="AM176" i="60"/>
  <c r="AN176" i="60"/>
  <c r="AO176" i="60"/>
  <c r="AQ176" i="60"/>
  <c r="AR176" i="60"/>
  <c r="AS176" i="60"/>
  <c r="AT176" i="60"/>
  <c r="AV176" i="60"/>
  <c r="AX176" i="60"/>
  <c r="AZ176" i="60"/>
  <c r="A177" i="60"/>
  <c r="B177" i="60"/>
  <c r="D177" i="60"/>
  <c r="E177" i="60"/>
  <c r="F177" i="60"/>
  <c r="G177" i="60"/>
  <c r="H177" i="60"/>
  <c r="I177" i="60"/>
  <c r="J177" i="60"/>
  <c r="K177" i="60"/>
  <c r="M177" i="60"/>
  <c r="N177" i="60"/>
  <c r="Q177" i="60"/>
  <c r="R177" i="60"/>
  <c r="T177" i="60"/>
  <c r="U177" i="60"/>
  <c r="V177" i="60"/>
  <c r="W177" i="60"/>
  <c r="X177" i="60"/>
  <c r="Y177" i="60"/>
  <c r="Z177" i="60"/>
  <c r="AB177" i="60"/>
  <c r="AC177" i="60"/>
  <c r="AD177" i="60"/>
  <c r="AE177" i="60"/>
  <c r="AF177" i="60"/>
  <c r="AG177" i="60"/>
  <c r="AH177" i="60"/>
  <c r="AI177" i="60"/>
  <c r="AJ177" i="60"/>
  <c r="AL177" i="60"/>
  <c r="AM177" i="60"/>
  <c r="AN177" i="60"/>
  <c r="AO177" i="60"/>
  <c r="AQ177" i="60"/>
  <c r="AR177" i="60"/>
  <c r="AS177" i="60"/>
  <c r="AT177" i="60"/>
  <c r="AV177" i="60"/>
  <c r="AX177" i="60"/>
  <c r="AZ177" i="60"/>
  <c r="A178" i="60"/>
  <c r="B178" i="60"/>
  <c r="D178" i="60"/>
  <c r="E178" i="60"/>
  <c r="F178" i="60"/>
  <c r="G178" i="60"/>
  <c r="H178" i="60"/>
  <c r="I178" i="60"/>
  <c r="J178" i="60"/>
  <c r="K178" i="60"/>
  <c r="M178" i="60"/>
  <c r="N178" i="60"/>
  <c r="Q178" i="60"/>
  <c r="R178" i="60"/>
  <c r="T178" i="60"/>
  <c r="U178" i="60"/>
  <c r="V178" i="60"/>
  <c r="W178" i="60"/>
  <c r="X178" i="60"/>
  <c r="Y178" i="60"/>
  <c r="Z178" i="60"/>
  <c r="AB178" i="60"/>
  <c r="AC178" i="60"/>
  <c r="AD178" i="60"/>
  <c r="AE178" i="60"/>
  <c r="AF178" i="60"/>
  <c r="AG178" i="60"/>
  <c r="AH178" i="60"/>
  <c r="AI178" i="60"/>
  <c r="AJ178" i="60"/>
  <c r="AL178" i="60"/>
  <c r="AM178" i="60"/>
  <c r="AN178" i="60"/>
  <c r="AO178" i="60"/>
  <c r="AQ178" i="60"/>
  <c r="AR178" i="60"/>
  <c r="AS178" i="60"/>
  <c r="AT178" i="60"/>
  <c r="AV178" i="60"/>
  <c r="AX178" i="60"/>
  <c r="AZ178" i="60"/>
  <c r="A179" i="60"/>
  <c r="B179" i="60"/>
  <c r="D179" i="60"/>
  <c r="E179" i="60"/>
  <c r="F179" i="60"/>
  <c r="G179" i="60"/>
  <c r="H179" i="60"/>
  <c r="I179" i="60"/>
  <c r="J179" i="60"/>
  <c r="K179" i="60"/>
  <c r="M179" i="60"/>
  <c r="N179" i="60"/>
  <c r="Q179" i="60"/>
  <c r="R179" i="60"/>
  <c r="T179" i="60"/>
  <c r="U179" i="60"/>
  <c r="V179" i="60"/>
  <c r="W179" i="60"/>
  <c r="X179" i="60"/>
  <c r="Y179" i="60"/>
  <c r="Z179" i="60"/>
  <c r="AB179" i="60"/>
  <c r="AC179" i="60"/>
  <c r="AD179" i="60"/>
  <c r="AE179" i="60"/>
  <c r="AF179" i="60"/>
  <c r="AG179" i="60"/>
  <c r="AH179" i="60"/>
  <c r="AI179" i="60"/>
  <c r="AJ179" i="60"/>
  <c r="AL179" i="60"/>
  <c r="AM179" i="60"/>
  <c r="AN179" i="60"/>
  <c r="AO179" i="60"/>
  <c r="AQ179" i="60"/>
  <c r="AR179" i="60"/>
  <c r="AS179" i="60"/>
  <c r="AT179" i="60"/>
  <c r="AV179" i="60"/>
  <c r="AX179" i="60"/>
  <c r="AZ179" i="60"/>
  <c r="A180" i="60"/>
  <c r="B180" i="60"/>
  <c r="D180" i="60"/>
  <c r="E180" i="60"/>
  <c r="F180" i="60"/>
  <c r="G180" i="60"/>
  <c r="H180" i="60"/>
  <c r="I180" i="60"/>
  <c r="J180" i="60"/>
  <c r="K180" i="60"/>
  <c r="M180" i="60"/>
  <c r="N180" i="60"/>
  <c r="Q180" i="60"/>
  <c r="R180" i="60"/>
  <c r="T180" i="60"/>
  <c r="U180" i="60"/>
  <c r="V180" i="60"/>
  <c r="W180" i="60"/>
  <c r="X180" i="60"/>
  <c r="Y180" i="60"/>
  <c r="Z180" i="60"/>
  <c r="AB180" i="60"/>
  <c r="AC180" i="60"/>
  <c r="AD180" i="60"/>
  <c r="AE180" i="60"/>
  <c r="AF180" i="60"/>
  <c r="AG180" i="60"/>
  <c r="AH180" i="60"/>
  <c r="AI180" i="60"/>
  <c r="AJ180" i="60"/>
  <c r="AL180" i="60"/>
  <c r="AM180" i="60"/>
  <c r="AN180" i="60"/>
  <c r="AO180" i="60"/>
  <c r="AQ180" i="60"/>
  <c r="AR180" i="60"/>
  <c r="AS180" i="60"/>
  <c r="AT180" i="60"/>
  <c r="AV180" i="60"/>
  <c r="AX180" i="60"/>
  <c r="AZ180" i="60"/>
  <c r="A181" i="60"/>
  <c r="B181" i="60"/>
  <c r="D181" i="60"/>
  <c r="E181" i="60"/>
  <c r="F181" i="60"/>
  <c r="G181" i="60"/>
  <c r="H181" i="60"/>
  <c r="I181" i="60"/>
  <c r="J181" i="60"/>
  <c r="K181" i="60"/>
  <c r="M181" i="60"/>
  <c r="N181" i="60"/>
  <c r="Q181" i="60"/>
  <c r="R181" i="60"/>
  <c r="T181" i="60"/>
  <c r="U181" i="60"/>
  <c r="V181" i="60"/>
  <c r="W181" i="60"/>
  <c r="X181" i="60"/>
  <c r="Y181" i="60"/>
  <c r="Z181" i="60"/>
  <c r="AB181" i="60"/>
  <c r="AC181" i="60"/>
  <c r="AD181" i="60"/>
  <c r="AE181" i="60"/>
  <c r="AF181" i="60"/>
  <c r="AG181" i="60"/>
  <c r="AH181" i="60"/>
  <c r="AI181" i="60"/>
  <c r="AJ181" i="60"/>
  <c r="AL181" i="60"/>
  <c r="AM181" i="60"/>
  <c r="AN181" i="60"/>
  <c r="AO181" i="60"/>
  <c r="AQ181" i="60"/>
  <c r="AR181" i="60"/>
  <c r="AS181" i="60"/>
  <c r="AT181" i="60"/>
  <c r="AV181" i="60"/>
  <c r="AX181" i="60"/>
  <c r="AZ181" i="60"/>
  <c r="A182" i="60"/>
  <c r="B182" i="60"/>
  <c r="D182" i="60"/>
  <c r="E182" i="60"/>
  <c r="F182" i="60"/>
  <c r="G182" i="60"/>
  <c r="H182" i="60"/>
  <c r="I182" i="60"/>
  <c r="J182" i="60"/>
  <c r="K182" i="60"/>
  <c r="M182" i="60"/>
  <c r="N182" i="60"/>
  <c r="Q182" i="60"/>
  <c r="R182" i="60"/>
  <c r="T182" i="60"/>
  <c r="U182" i="60"/>
  <c r="V182" i="60"/>
  <c r="W182" i="60"/>
  <c r="X182" i="60"/>
  <c r="Y182" i="60"/>
  <c r="Z182" i="60"/>
  <c r="AB182" i="60"/>
  <c r="AC182" i="60"/>
  <c r="AD182" i="60"/>
  <c r="AE182" i="60"/>
  <c r="AF182" i="60"/>
  <c r="AG182" i="60"/>
  <c r="AH182" i="60"/>
  <c r="AI182" i="60"/>
  <c r="AJ182" i="60"/>
  <c r="AL182" i="60"/>
  <c r="AM182" i="60"/>
  <c r="AN182" i="60"/>
  <c r="AO182" i="60"/>
  <c r="AQ182" i="60"/>
  <c r="AR182" i="60"/>
  <c r="AS182" i="60"/>
  <c r="AT182" i="60"/>
  <c r="AV182" i="60"/>
  <c r="AX182" i="60"/>
  <c r="AZ182" i="60"/>
  <c r="A183" i="60"/>
  <c r="B183" i="60"/>
  <c r="D183" i="60"/>
  <c r="E183" i="60"/>
  <c r="F183" i="60"/>
  <c r="G183" i="60"/>
  <c r="H183" i="60"/>
  <c r="I183" i="60"/>
  <c r="J183" i="60"/>
  <c r="K183" i="60"/>
  <c r="M183" i="60"/>
  <c r="N183" i="60"/>
  <c r="Q183" i="60"/>
  <c r="R183" i="60"/>
  <c r="T183" i="60"/>
  <c r="U183" i="60"/>
  <c r="V183" i="60"/>
  <c r="W183" i="60"/>
  <c r="X183" i="60"/>
  <c r="Y183" i="60"/>
  <c r="Z183" i="60"/>
  <c r="AB183" i="60"/>
  <c r="AC183" i="60"/>
  <c r="AD183" i="60"/>
  <c r="AE183" i="60"/>
  <c r="AF183" i="60"/>
  <c r="AG183" i="60"/>
  <c r="AH183" i="60"/>
  <c r="AI183" i="60"/>
  <c r="AJ183" i="60"/>
  <c r="AL183" i="60"/>
  <c r="AM183" i="60"/>
  <c r="AN183" i="60"/>
  <c r="AO183" i="60"/>
  <c r="AQ183" i="60"/>
  <c r="AR183" i="60"/>
  <c r="AS183" i="60"/>
  <c r="AT183" i="60"/>
  <c r="AV183" i="60"/>
  <c r="AX183" i="60"/>
  <c r="AZ183" i="60"/>
  <c r="A184" i="60"/>
  <c r="B184" i="60"/>
  <c r="D184" i="60"/>
  <c r="E184" i="60"/>
  <c r="F184" i="60"/>
  <c r="G184" i="60"/>
  <c r="H184" i="60"/>
  <c r="I184" i="60"/>
  <c r="J184" i="60"/>
  <c r="K184" i="60"/>
  <c r="M184" i="60"/>
  <c r="N184" i="60"/>
  <c r="Q184" i="60"/>
  <c r="R184" i="60"/>
  <c r="T184" i="60"/>
  <c r="U184" i="60"/>
  <c r="V184" i="60"/>
  <c r="W184" i="60"/>
  <c r="X184" i="60"/>
  <c r="Y184" i="60"/>
  <c r="Z184" i="60"/>
  <c r="AB184" i="60"/>
  <c r="AC184" i="60"/>
  <c r="AD184" i="60"/>
  <c r="AE184" i="60"/>
  <c r="AF184" i="60"/>
  <c r="AG184" i="60"/>
  <c r="AH184" i="60"/>
  <c r="AI184" i="60"/>
  <c r="AJ184" i="60"/>
  <c r="AL184" i="60"/>
  <c r="AM184" i="60"/>
  <c r="AN184" i="60"/>
  <c r="AO184" i="60"/>
  <c r="AQ184" i="60"/>
  <c r="AR184" i="60"/>
  <c r="AS184" i="60"/>
  <c r="AT184" i="60"/>
  <c r="AV184" i="60"/>
  <c r="AX184" i="60"/>
  <c r="AZ184" i="60"/>
  <c r="A185" i="60"/>
  <c r="B185" i="60"/>
  <c r="D185" i="60"/>
  <c r="E185" i="60"/>
  <c r="F185" i="60"/>
  <c r="G185" i="60"/>
  <c r="H185" i="60"/>
  <c r="I185" i="60"/>
  <c r="J185" i="60"/>
  <c r="K185" i="60"/>
  <c r="M185" i="60"/>
  <c r="N185" i="60"/>
  <c r="Q185" i="60"/>
  <c r="R185" i="60"/>
  <c r="T185" i="60"/>
  <c r="U185" i="60"/>
  <c r="V185" i="60"/>
  <c r="W185" i="60"/>
  <c r="X185" i="60"/>
  <c r="Y185" i="60"/>
  <c r="Z185" i="60"/>
  <c r="AB185" i="60"/>
  <c r="AC185" i="60"/>
  <c r="AD185" i="60"/>
  <c r="AE185" i="60"/>
  <c r="AF185" i="60"/>
  <c r="AG185" i="60"/>
  <c r="AH185" i="60"/>
  <c r="AI185" i="60"/>
  <c r="AJ185" i="60"/>
  <c r="AL185" i="60"/>
  <c r="AM185" i="60"/>
  <c r="AN185" i="60"/>
  <c r="AO185" i="60"/>
  <c r="AQ185" i="60"/>
  <c r="AR185" i="60"/>
  <c r="AS185" i="60"/>
  <c r="AT185" i="60"/>
  <c r="AV185" i="60"/>
  <c r="AX185" i="60"/>
  <c r="AZ185" i="60"/>
  <c r="A186" i="60"/>
  <c r="B186" i="60"/>
  <c r="D186" i="60"/>
  <c r="E186" i="60"/>
  <c r="F186" i="60"/>
  <c r="G186" i="60"/>
  <c r="H186" i="60"/>
  <c r="I186" i="60"/>
  <c r="J186" i="60"/>
  <c r="K186" i="60"/>
  <c r="M186" i="60"/>
  <c r="N186" i="60"/>
  <c r="Q186" i="60"/>
  <c r="R186" i="60"/>
  <c r="T186" i="60"/>
  <c r="U186" i="60"/>
  <c r="V186" i="60"/>
  <c r="W186" i="60"/>
  <c r="X186" i="60"/>
  <c r="Y186" i="60"/>
  <c r="Z186" i="60"/>
  <c r="AB186" i="60"/>
  <c r="AC186" i="60"/>
  <c r="AD186" i="60"/>
  <c r="AE186" i="60"/>
  <c r="AF186" i="60"/>
  <c r="AG186" i="60"/>
  <c r="AH186" i="60"/>
  <c r="AI186" i="60"/>
  <c r="AJ186" i="60"/>
  <c r="AL186" i="60"/>
  <c r="AM186" i="60"/>
  <c r="AN186" i="60"/>
  <c r="AO186" i="60"/>
  <c r="AQ186" i="60"/>
  <c r="AR186" i="60"/>
  <c r="AS186" i="60"/>
  <c r="AT186" i="60"/>
  <c r="AV186" i="60"/>
  <c r="AX186" i="60"/>
  <c r="AZ186" i="60"/>
  <c r="A187" i="60"/>
  <c r="B187" i="60"/>
  <c r="D187" i="60"/>
  <c r="E187" i="60"/>
  <c r="F187" i="60"/>
  <c r="G187" i="60"/>
  <c r="H187" i="60"/>
  <c r="I187" i="60"/>
  <c r="J187" i="60"/>
  <c r="K187" i="60"/>
  <c r="M187" i="60"/>
  <c r="N187" i="60"/>
  <c r="Q187" i="60"/>
  <c r="R187" i="60"/>
  <c r="T187" i="60"/>
  <c r="U187" i="60"/>
  <c r="V187" i="60"/>
  <c r="W187" i="60"/>
  <c r="X187" i="60"/>
  <c r="Y187" i="60"/>
  <c r="Z187" i="60"/>
  <c r="AB187" i="60"/>
  <c r="AC187" i="60"/>
  <c r="AD187" i="60"/>
  <c r="AE187" i="60"/>
  <c r="AF187" i="60"/>
  <c r="AG187" i="60"/>
  <c r="AH187" i="60"/>
  <c r="AI187" i="60"/>
  <c r="AJ187" i="60"/>
  <c r="AL187" i="60"/>
  <c r="AM187" i="60"/>
  <c r="AN187" i="60"/>
  <c r="AO187" i="60"/>
  <c r="AQ187" i="60"/>
  <c r="AR187" i="60"/>
  <c r="AS187" i="60"/>
  <c r="AT187" i="60"/>
  <c r="AV187" i="60"/>
  <c r="AX187" i="60"/>
  <c r="AZ187" i="60"/>
  <c r="A188" i="60"/>
  <c r="B188" i="60"/>
  <c r="D188" i="60"/>
  <c r="E188" i="60"/>
  <c r="F188" i="60"/>
  <c r="G188" i="60"/>
  <c r="H188" i="60"/>
  <c r="I188" i="60"/>
  <c r="J188" i="60"/>
  <c r="K188" i="60"/>
  <c r="M188" i="60"/>
  <c r="N188" i="60"/>
  <c r="Q188" i="60"/>
  <c r="R188" i="60"/>
  <c r="T188" i="60"/>
  <c r="U188" i="60"/>
  <c r="V188" i="60"/>
  <c r="W188" i="60"/>
  <c r="X188" i="60"/>
  <c r="Y188" i="60"/>
  <c r="Z188" i="60"/>
  <c r="AB188" i="60"/>
  <c r="AC188" i="60"/>
  <c r="AD188" i="60"/>
  <c r="AE188" i="60"/>
  <c r="AF188" i="60"/>
  <c r="AG188" i="60"/>
  <c r="AH188" i="60"/>
  <c r="AI188" i="60"/>
  <c r="AJ188" i="60"/>
  <c r="AL188" i="60"/>
  <c r="AM188" i="60"/>
  <c r="AN188" i="60"/>
  <c r="AO188" i="60"/>
  <c r="AQ188" i="60"/>
  <c r="AR188" i="60"/>
  <c r="AS188" i="60"/>
  <c r="AT188" i="60"/>
  <c r="AV188" i="60"/>
  <c r="AX188" i="60"/>
  <c r="AZ188" i="60"/>
  <c r="A189" i="60"/>
  <c r="B189" i="60"/>
  <c r="D189" i="60"/>
  <c r="E189" i="60"/>
  <c r="F189" i="60"/>
  <c r="G189" i="60"/>
  <c r="H189" i="60"/>
  <c r="I189" i="60"/>
  <c r="J189" i="60"/>
  <c r="K189" i="60"/>
  <c r="M189" i="60"/>
  <c r="N189" i="60"/>
  <c r="Q189" i="60"/>
  <c r="R189" i="60"/>
  <c r="T189" i="60"/>
  <c r="U189" i="60"/>
  <c r="V189" i="60"/>
  <c r="W189" i="60"/>
  <c r="X189" i="60"/>
  <c r="Y189" i="60"/>
  <c r="Z189" i="60"/>
  <c r="AB189" i="60"/>
  <c r="AC189" i="60"/>
  <c r="AD189" i="60"/>
  <c r="AE189" i="60"/>
  <c r="AF189" i="60"/>
  <c r="AG189" i="60"/>
  <c r="AH189" i="60"/>
  <c r="AI189" i="60"/>
  <c r="AJ189" i="60"/>
  <c r="AL189" i="60"/>
  <c r="AM189" i="60"/>
  <c r="AN189" i="60"/>
  <c r="AO189" i="60"/>
  <c r="AQ189" i="60"/>
  <c r="AR189" i="60"/>
  <c r="AS189" i="60"/>
  <c r="AT189" i="60"/>
  <c r="AV189" i="60"/>
  <c r="AX189" i="60"/>
  <c r="AZ189" i="60"/>
  <c r="A190" i="60"/>
  <c r="B190" i="60"/>
  <c r="D190" i="60"/>
  <c r="E190" i="60"/>
  <c r="F190" i="60"/>
  <c r="G190" i="60"/>
  <c r="H190" i="60"/>
  <c r="I190" i="60"/>
  <c r="J190" i="60"/>
  <c r="K190" i="60"/>
  <c r="M190" i="60"/>
  <c r="N190" i="60"/>
  <c r="Q190" i="60"/>
  <c r="R190" i="60"/>
  <c r="T190" i="60"/>
  <c r="U190" i="60"/>
  <c r="V190" i="60"/>
  <c r="W190" i="60"/>
  <c r="X190" i="60"/>
  <c r="Y190" i="60"/>
  <c r="Z190" i="60"/>
  <c r="AB190" i="60"/>
  <c r="AC190" i="60"/>
  <c r="AD190" i="60"/>
  <c r="AE190" i="60"/>
  <c r="AF190" i="60"/>
  <c r="AG190" i="60"/>
  <c r="AH190" i="60"/>
  <c r="AI190" i="60"/>
  <c r="AJ190" i="60"/>
  <c r="AL190" i="60"/>
  <c r="AM190" i="60"/>
  <c r="AN190" i="60"/>
  <c r="AO190" i="60"/>
  <c r="AQ190" i="60"/>
  <c r="AR190" i="60"/>
  <c r="AS190" i="60"/>
  <c r="AT190" i="60"/>
  <c r="AV190" i="60"/>
  <c r="AX190" i="60"/>
  <c r="AZ190" i="60"/>
  <c r="A191" i="60"/>
  <c r="B191" i="60"/>
  <c r="D191" i="60"/>
  <c r="E191" i="60"/>
  <c r="F191" i="60"/>
  <c r="G191" i="60"/>
  <c r="H191" i="60"/>
  <c r="I191" i="60"/>
  <c r="J191" i="60"/>
  <c r="K191" i="60"/>
  <c r="M191" i="60"/>
  <c r="N191" i="60"/>
  <c r="Q191" i="60"/>
  <c r="R191" i="60"/>
  <c r="T191" i="60"/>
  <c r="U191" i="60"/>
  <c r="V191" i="60"/>
  <c r="W191" i="60"/>
  <c r="X191" i="60"/>
  <c r="Y191" i="60"/>
  <c r="Z191" i="60"/>
  <c r="AB191" i="60"/>
  <c r="AC191" i="60"/>
  <c r="AD191" i="60"/>
  <c r="AE191" i="60"/>
  <c r="AF191" i="60"/>
  <c r="AG191" i="60"/>
  <c r="AH191" i="60"/>
  <c r="AI191" i="60"/>
  <c r="AJ191" i="60"/>
  <c r="AL191" i="60"/>
  <c r="AM191" i="60"/>
  <c r="AN191" i="60"/>
  <c r="AO191" i="60"/>
  <c r="AQ191" i="60"/>
  <c r="AR191" i="60"/>
  <c r="AS191" i="60"/>
  <c r="AT191" i="60"/>
  <c r="AV191" i="60"/>
  <c r="AX191" i="60"/>
  <c r="AZ191" i="60"/>
  <c r="A192" i="60"/>
  <c r="B192" i="60"/>
  <c r="D192" i="60"/>
  <c r="E192" i="60"/>
  <c r="F192" i="60"/>
  <c r="G192" i="60"/>
  <c r="H192" i="60"/>
  <c r="I192" i="60"/>
  <c r="J192" i="60"/>
  <c r="K192" i="60"/>
  <c r="M192" i="60"/>
  <c r="N192" i="60"/>
  <c r="Q192" i="60"/>
  <c r="R192" i="60"/>
  <c r="T192" i="60"/>
  <c r="U192" i="60"/>
  <c r="V192" i="60"/>
  <c r="W192" i="60"/>
  <c r="X192" i="60"/>
  <c r="Y192" i="60"/>
  <c r="Z192" i="60"/>
  <c r="AB192" i="60"/>
  <c r="AC192" i="60"/>
  <c r="AD192" i="60"/>
  <c r="AE192" i="60"/>
  <c r="AF192" i="60"/>
  <c r="AG192" i="60"/>
  <c r="AH192" i="60"/>
  <c r="AI192" i="60"/>
  <c r="AJ192" i="60"/>
  <c r="AL192" i="60"/>
  <c r="AM192" i="60"/>
  <c r="AN192" i="60"/>
  <c r="AO192" i="60"/>
  <c r="AQ192" i="60"/>
  <c r="AR192" i="60"/>
  <c r="AS192" i="60"/>
  <c r="AT192" i="60"/>
  <c r="AV192" i="60"/>
  <c r="AX192" i="60"/>
  <c r="AZ192" i="60"/>
  <c r="A193" i="60"/>
  <c r="B193" i="60"/>
  <c r="D193" i="60"/>
  <c r="E193" i="60"/>
  <c r="F193" i="60"/>
  <c r="G193" i="60"/>
  <c r="H193" i="60"/>
  <c r="I193" i="60"/>
  <c r="J193" i="60"/>
  <c r="K193" i="60"/>
  <c r="M193" i="60"/>
  <c r="N193" i="60"/>
  <c r="Q193" i="60"/>
  <c r="R193" i="60"/>
  <c r="T193" i="60"/>
  <c r="U193" i="60"/>
  <c r="V193" i="60"/>
  <c r="W193" i="60"/>
  <c r="X193" i="60"/>
  <c r="Y193" i="60"/>
  <c r="Z193" i="60"/>
  <c r="AB193" i="60"/>
  <c r="AC193" i="60"/>
  <c r="AD193" i="60"/>
  <c r="AE193" i="60"/>
  <c r="AF193" i="60"/>
  <c r="AG193" i="60"/>
  <c r="AH193" i="60"/>
  <c r="AI193" i="60"/>
  <c r="AJ193" i="60"/>
  <c r="AL193" i="60"/>
  <c r="AM193" i="60"/>
  <c r="AN193" i="60"/>
  <c r="AO193" i="60"/>
  <c r="AQ193" i="60"/>
  <c r="AR193" i="60"/>
  <c r="AS193" i="60"/>
  <c r="AT193" i="60"/>
  <c r="AV193" i="60"/>
  <c r="AX193" i="60"/>
  <c r="AZ193" i="60"/>
  <c r="A194" i="60"/>
  <c r="B194" i="60"/>
  <c r="D194" i="60"/>
  <c r="E194" i="60"/>
  <c r="F194" i="60"/>
  <c r="G194" i="60"/>
  <c r="H194" i="60"/>
  <c r="I194" i="60"/>
  <c r="J194" i="60"/>
  <c r="K194" i="60"/>
  <c r="M194" i="60"/>
  <c r="N194" i="60"/>
  <c r="Q194" i="60"/>
  <c r="R194" i="60"/>
  <c r="T194" i="60"/>
  <c r="U194" i="60"/>
  <c r="V194" i="60"/>
  <c r="W194" i="60"/>
  <c r="X194" i="60"/>
  <c r="Y194" i="60"/>
  <c r="Z194" i="60"/>
  <c r="AB194" i="60"/>
  <c r="AC194" i="60"/>
  <c r="AD194" i="60"/>
  <c r="AE194" i="60"/>
  <c r="AF194" i="60"/>
  <c r="AG194" i="60"/>
  <c r="AH194" i="60"/>
  <c r="AI194" i="60"/>
  <c r="AJ194" i="60"/>
  <c r="AL194" i="60"/>
  <c r="AM194" i="60"/>
  <c r="AN194" i="60"/>
  <c r="AO194" i="60"/>
  <c r="AQ194" i="60"/>
  <c r="AR194" i="60"/>
  <c r="AS194" i="60"/>
  <c r="AT194" i="60"/>
  <c r="AV194" i="60"/>
  <c r="AX194" i="60"/>
  <c r="AZ194" i="60"/>
  <c r="A195" i="60"/>
  <c r="B195" i="60"/>
  <c r="D195" i="60"/>
  <c r="E195" i="60"/>
  <c r="F195" i="60"/>
  <c r="G195" i="60"/>
  <c r="H195" i="60"/>
  <c r="I195" i="60"/>
  <c r="J195" i="60"/>
  <c r="K195" i="60"/>
  <c r="M195" i="60"/>
  <c r="N195" i="60"/>
  <c r="Q195" i="60"/>
  <c r="R195" i="60"/>
  <c r="T195" i="60"/>
  <c r="U195" i="60"/>
  <c r="V195" i="60"/>
  <c r="W195" i="60"/>
  <c r="X195" i="60"/>
  <c r="Y195" i="60"/>
  <c r="Z195" i="60"/>
  <c r="AB195" i="60"/>
  <c r="AC195" i="60"/>
  <c r="AD195" i="60"/>
  <c r="AE195" i="60"/>
  <c r="AF195" i="60"/>
  <c r="AG195" i="60"/>
  <c r="AH195" i="60"/>
  <c r="AI195" i="60"/>
  <c r="AJ195" i="60"/>
  <c r="AL195" i="60"/>
  <c r="AM195" i="60"/>
  <c r="AN195" i="60"/>
  <c r="AO195" i="60"/>
  <c r="AQ195" i="60"/>
  <c r="AR195" i="60"/>
  <c r="AS195" i="60"/>
  <c r="AT195" i="60"/>
  <c r="AV195" i="60"/>
  <c r="AX195" i="60"/>
  <c r="AZ195" i="60"/>
  <c r="A196" i="60"/>
  <c r="B196" i="60"/>
  <c r="D196" i="60"/>
  <c r="E196" i="60"/>
  <c r="F196" i="60"/>
  <c r="G196" i="60"/>
  <c r="H196" i="60"/>
  <c r="I196" i="60"/>
  <c r="J196" i="60"/>
  <c r="K196" i="60"/>
  <c r="M196" i="60"/>
  <c r="N196" i="60"/>
  <c r="Q196" i="60"/>
  <c r="R196" i="60"/>
  <c r="T196" i="60"/>
  <c r="U196" i="60"/>
  <c r="V196" i="60"/>
  <c r="W196" i="60"/>
  <c r="X196" i="60"/>
  <c r="Y196" i="60"/>
  <c r="Z196" i="60"/>
  <c r="AB196" i="60"/>
  <c r="AC196" i="60"/>
  <c r="AD196" i="60"/>
  <c r="AE196" i="60"/>
  <c r="AF196" i="60"/>
  <c r="AG196" i="60"/>
  <c r="AH196" i="60"/>
  <c r="AI196" i="60"/>
  <c r="AJ196" i="60"/>
  <c r="AL196" i="60"/>
  <c r="AM196" i="60"/>
  <c r="AN196" i="60"/>
  <c r="AO196" i="60"/>
  <c r="AQ196" i="60"/>
  <c r="AR196" i="60"/>
  <c r="AS196" i="60"/>
  <c r="AT196" i="60"/>
  <c r="AV196" i="60"/>
  <c r="AX196" i="60"/>
  <c r="AZ196" i="60"/>
  <c r="A197" i="60"/>
  <c r="B197" i="60"/>
  <c r="D197" i="60"/>
  <c r="E197" i="60"/>
  <c r="F197" i="60"/>
  <c r="G197" i="60"/>
  <c r="H197" i="60"/>
  <c r="I197" i="60"/>
  <c r="J197" i="60"/>
  <c r="K197" i="60"/>
  <c r="M197" i="60"/>
  <c r="N197" i="60"/>
  <c r="Q197" i="60"/>
  <c r="R197" i="60"/>
  <c r="T197" i="60"/>
  <c r="U197" i="60"/>
  <c r="V197" i="60"/>
  <c r="W197" i="60"/>
  <c r="X197" i="60"/>
  <c r="Y197" i="60"/>
  <c r="Z197" i="60"/>
  <c r="AB197" i="60"/>
  <c r="AC197" i="60"/>
  <c r="AD197" i="60"/>
  <c r="AE197" i="60"/>
  <c r="AF197" i="60"/>
  <c r="AG197" i="60"/>
  <c r="AH197" i="60"/>
  <c r="AI197" i="60"/>
  <c r="AJ197" i="60"/>
  <c r="AL197" i="60"/>
  <c r="AM197" i="60"/>
  <c r="AN197" i="60"/>
  <c r="AO197" i="60"/>
  <c r="AQ197" i="60"/>
  <c r="AR197" i="60"/>
  <c r="AS197" i="60"/>
  <c r="AT197" i="60"/>
  <c r="AV197" i="60"/>
  <c r="AX197" i="60"/>
  <c r="AZ197" i="60"/>
  <c r="A198" i="60"/>
  <c r="B198" i="60"/>
  <c r="D198" i="60"/>
  <c r="E198" i="60"/>
  <c r="F198" i="60"/>
  <c r="G198" i="60"/>
  <c r="H198" i="60"/>
  <c r="I198" i="60"/>
  <c r="J198" i="60"/>
  <c r="K198" i="60"/>
  <c r="M198" i="60"/>
  <c r="N198" i="60"/>
  <c r="Q198" i="60"/>
  <c r="R198" i="60"/>
  <c r="T198" i="60"/>
  <c r="U198" i="60"/>
  <c r="V198" i="60"/>
  <c r="W198" i="60"/>
  <c r="X198" i="60"/>
  <c r="Y198" i="60"/>
  <c r="Z198" i="60"/>
  <c r="AB198" i="60"/>
  <c r="AC198" i="60"/>
  <c r="AD198" i="60"/>
  <c r="AE198" i="60"/>
  <c r="AF198" i="60"/>
  <c r="AG198" i="60"/>
  <c r="AH198" i="60"/>
  <c r="AI198" i="60"/>
  <c r="AJ198" i="60"/>
  <c r="AL198" i="60"/>
  <c r="AM198" i="60"/>
  <c r="AN198" i="60"/>
  <c r="AO198" i="60"/>
  <c r="AQ198" i="60"/>
  <c r="AR198" i="60"/>
  <c r="AS198" i="60"/>
  <c r="AT198" i="60"/>
  <c r="AV198" i="60"/>
  <c r="AX198" i="60"/>
  <c r="AZ198" i="60"/>
  <c r="A199" i="60"/>
  <c r="B199" i="60"/>
  <c r="D199" i="60"/>
  <c r="E199" i="60"/>
  <c r="F199" i="60"/>
  <c r="G199" i="60"/>
  <c r="H199" i="60"/>
  <c r="I199" i="60"/>
  <c r="J199" i="60"/>
  <c r="K199" i="60"/>
  <c r="M199" i="60"/>
  <c r="N199" i="60"/>
  <c r="Q199" i="60"/>
  <c r="R199" i="60"/>
  <c r="T199" i="60"/>
  <c r="U199" i="60"/>
  <c r="V199" i="60"/>
  <c r="W199" i="60"/>
  <c r="X199" i="60"/>
  <c r="Y199" i="60"/>
  <c r="Z199" i="60"/>
  <c r="AB199" i="60"/>
  <c r="AC199" i="60"/>
  <c r="AD199" i="60"/>
  <c r="AE199" i="60"/>
  <c r="AF199" i="60"/>
  <c r="AG199" i="60"/>
  <c r="AH199" i="60"/>
  <c r="AI199" i="60"/>
  <c r="AJ199" i="60"/>
  <c r="AL199" i="60"/>
  <c r="AM199" i="60"/>
  <c r="AN199" i="60"/>
  <c r="AO199" i="60"/>
  <c r="AQ199" i="60"/>
  <c r="AR199" i="60"/>
  <c r="AS199" i="60"/>
  <c r="AT199" i="60"/>
  <c r="AV199" i="60"/>
  <c r="AX199" i="60"/>
  <c r="AZ199" i="60"/>
  <c r="A200" i="60"/>
  <c r="B200" i="60"/>
  <c r="D200" i="60"/>
  <c r="E200" i="60"/>
  <c r="F200" i="60"/>
  <c r="G200" i="60"/>
  <c r="H200" i="60"/>
  <c r="I200" i="60"/>
  <c r="J200" i="60"/>
  <c r="K200" i="60"/>
  <c r="M200" i="60"/>
  <c r="N200" i="60"/>
  <c r="Q200" i="60"/>
  <c r="R200" i="60"/>
  <c r="T200" i="60"/>
  <c r="U200" i="60"/>
  <c r="V200" i="60"/>
  <c r="W200" i="60"/>
  <c r="X200" i="60"/>
  <c r="Y200" i="60"/>
  <c r="Z200" i="60"/>
  <c r="AB200" i="60"/>
  <c r="AC200" i="60"/>
  <c r="AD200" i="60"/>
  <c r="AE200" i="60"/>
  <c r="AF200" i="60"/>
  <c r="AG200" i="60"/>
  <c r="AH200" i="60"/>
  <c r="AI200" i="60"/>
  <c r="AJ200" i="60"/>
  <c r="AL200" i="60"/>
  <c r="AM200" i="60"/>
  <c r="AN200" i="60"/>
  <c r="AO200" i="60"/>
  <c r="AQ200" i="60"/>
  <c r="AR200" i="60"/>
  <c r="AS200" i="60"/>
  <c r="AT200" i="60"/>
  <c r="AV200" i="60"/>
  <c r="AX200" i="60"/>
  <c r="AZ200" i="60"/>
  <c r="A201" i="60"/>
  <c r="B201" i="60"/>
  <c r="D201" i="60"/>
  <c r="E201" i="60"/>
  <c r="F201" i="60"/>
  <c r="G201" i="60"/>
  <c r="H201" i="60"/>
  <c r="I201" i="60"/>
  <c r="J201" i="60"/>
  <c r="K201" i="60"/>
  <c r="M201" i="60"/>
  <c r="N201" i="60"/>
  <c r="Q201" i="60"/>
  <c r="R201" i="60"/>
  <c r="T201" i="60"/>
  <c r="U201" i="60"/>
  <c r="V201" i="60"/>
  <c r="W201" i="60"/>
  <c r="X201" i="60"/>
  <c r="Y201" i="60"/>
  <c r="Z201" i="60"/>
  <c r="AB201" i="60"/>
  <c r="AC201" i="60"/>
  <c r="AD201" i="60"/>
  <c r="AE201" i="60"/>
  <c r="AF201" i="60"/>
  <c r="AG201" i="60"/>
  <c r="AH201" i="60"/>
  <c r="AI201" i="60"/>
  <c r="AJ201" i="60"/>
  <c r="AL201" i="60"/>
  <c r="AM201" i="60"/>
  <c r="AN201" i="60"/>
  <c r="AO201" i="60"/>
  <c r="AQ201" i="60"/>
  <c r="AR201" i="60"/>
  <c r="AS201" i="60"/>
  <c r="AT201" i="60"/>
  <c r="AV201" i="60"/>
  <c r="AX201" i="60"/>
  <c r="AZ201" i="60"/>
  <c r="A202" i="60"/>
  <c r="B202" i="60"/>
  <c r="D202" i="60"/>
  <c r="E202" i="60"/>
  <c r="F202" i="60"/>
  <c r="G202" i="60"/>
  <c r="H202" i="60"/>
  <c r="I202" i="60"/>
  <c r="J202" i="60"/>
  <c r="K202" i="60"/>
  <c r="M202" i="60"/>
  <c r="N202" i="60"/>
  <c r="Q202" i="60"/>
  <c r="R202" i="60"/>
  <c r="T202" i="60"/>
  <c r="U202" i="60"/>
  <c r="V202" i="60"/>
  <c r="W202" i="60"/>
  <c r="X202" i="60"/>
  <c r="Y202" i="60"/>
  <c r="Z202" i="60"/>
  <c r="AB202" i="60"/>
  <c r="AC202" i="60"/>
  <c r="AD202" i="60"/>
  <c r="AE202" i="60"/>
  <c r="AF202" i="60"/>
  <c r="AG202" i="60"/>
  <c r="AH202" i="60"/>
  <c r="AI202" i="60"/>
  <c r="AJ202" i="60"/>
  <c r="AL202" i="60"/>
  <c r="AM202" i="60"/>
  <c r="AN202" i="60"/>
  <c r="AO202" i="60"/>
  <c r="AQ202" i="60"/>
  <c r="AR202" i="60"/>
  <c r="AS202" i="60"/>
  <c r="AT202" i="60"/>
  <c r="AV202" i="60"/>
  <c r="AX202" i="60"/>
  <c r="AZ202" i="60"/>
  <c r="A203" i="60"/>
  <c r="B203" i="60"/>
  <c r="D203" i="60"/>
  <c r="E203" i="60"/>
  <c r="F203" i="60"/>
  <c r="G203" i="60"/>
  <c r="H203" i="60"/>
  <c r="I203" i="60"/>
  <c r="J203" i="60"/>
  <c r="K203" i="60"/>
  <c r="M203" i="60"/>
  <c r="N203" i="60"/>
  <c r="Q203" i="60"/>
  <c r="R203" i="60"/>
  <c r="T203" i="60"/>
  <c r="U203" i="60"/>
  <c r="V203" i="60"/>
  <c r="W203" i="60"/>
  <c r="X203" i="60"/>
  <c r="Y203" i="60"/>
  <c r="Z203" i="60"/>
  <c r="AB203" i="60"/>
  <c r="AC203" i="60"/>
  <c r="AD203" i="60"/>
  <c r="AE203" i="60"/>
  <c r="AF203" i="60"/>
  <c r="AG203" i="60"/>
  <c r="AH203" i="60"/>
  <c r="AI203" i="60"/>
  <c r="AJ203" i="60"/>
  <c r="AL203" i="60"/>
  <c r="AM203" i="60"/>
  <c r="AN203" i="60"/>
  <c r="AO203" i="60"/>
  <c r="AQ203" i="60"/>
  <c r="AR203" i="60"/>
  <c r="AS203" i="60"/>
  <c r="AT203" i="60"/>
  <c r="AV203" i="60"/>
  <c r="AX203" i="60"/>
  <c r="AZ203" i="60"/>
  <c r="A204" i="60"/>
  <c r="B204" i="60"/>
  <c r="D204" i="60"/>
  <c r="E204" i="60"/>
  <c r="F204" i="60"/>
  <c r="G204" i="60"/>
  <c r="H204" i="60"/>
  <c r="I204" i="60"/>
  <c r="J204" i="60"/>
  <c r="K204" i="60"/>
  <c r="M204" i="60"/>
  <c r="N204" i="60"/>
  <c r="Q204" i="60"/>
  <c r="R204" i="60"/>
  <c r="T204" i="60"/>
  <c r="U204" i="60"/>
  <c r="V204" i="60"/>
  <c r="W204" i="60"/>
  <c r="X204" i="60"/>
  <c r="Y204" i="60"/>
  <c r="Z204" i="60"/>
  <c r="AB204" i="60"/>
  <c r="AC204" i="60"/>
  <c r="AD204" i="60"/>
  <c r="AE204" i="60"/>
  <c r="AF204" i="60"/>
  <c r="AG204" i="60"/>
  <c r="AH204" i="60"/>
  <c r="AI204" i="60"/>
  <c r="AJ204" i="60"/>
  <c r="AL204" i="60"/>
  <c r="AM204" i="60"/>
  <c r="AN204" i="60"/>
  <c r="AO204" i="60"/>
  <c r="AQ204" i="60"/>
  <c r="AR204" i="60"/>
  <c r="AS204" i="60"/>
  <c r="AT204" i="60"/>
  <c r="AV204" i="60"/>
  <c r="AX204" i="60"/>
  <c r="AZ204" i="60"/>
  <c r="A205" i="60"/>
  <c r="B205" i="60"/>
  <c r="D205" i="60"/>
  <c r="E205" i="60"/>
  <c r="F205" i="60"/>
  <c r="G205" i="60"/>
  <c r="H205" i="60"/>
  <c r="I205" i="60"/>
  <c r="J205" i="60"/>
  <c r="K205" i="60"/>
  <c r="M205" i="60"/>
  <c r="N205" i="60"/>
  <c r="Q205" i="60"/>
  <c r="R205" i="60"/>
  <c r="T205" i="60"/>
  <c r="U205" i="60"/>
  <c r="V205" i="60"/>
  <c r="W205" i="60"/>
  <c r="X205" i="60"/>
  <c r="Y205" i="60"/>
  <c r="Z205" i="60"/>
  <c r="AB205" i="60"/>
  <c r="AC205" i="60"/>
  <c r="AD205" i="60"/>
  <c r="AE205" i="60"/>
  <c r="AF205" i="60"/>
  <c r="AG205" i="60"/>
  <c r="AH205" i="60"/>
  <c r="AI205" i="60"/>
  <c r="AJ205" i="60"/>
  <c r="AL205" i="60"/>
  <c r="AM205" i="60"/>
  <c r="AN205" i="60"/>
  <c r="AO205" i="60"/>
  <c r="AQ205" i="60"/>
  <c r="AR205" i="60"/>
  <c r="AS205" i="60"/>
  <c r="AT205" i="60"/>
  <c r="AV205" i="60"/>
  <c r="AX205" i="60"/>
  <c r="AZ205" i="60"/>
  <c r="A206" i="60"/>
  <c r="B206" i="60"/>
  <c r="D206" i="60"/>
  <c r="E206" i="60"/>
  <c r="F206" i="60"/>
  <c r="G206" i="60"/>
  <c r="H206" i="60"/>
  <c r="I206" i="60"/>
  <c r="J206" i="60"/>
  <c r="K206" i="60"/>
  <c r="M206" i="60"/>
  <c r="N206" i="60"/>
  <c r="Q206" i="60"/>
  <c r="R206" i="60"/>
  <c r="T206" i="60"/>
  <c r="U206" i="60"/>
  <c r="V206" i="60"/>
  <c r="W206" i="60"/>
  <c r="X206" i="60"/>
  <c r="Y206" i="60"/>
  <c r="Z206" i="60"/>
  <c r="AB206" i="60"/>
  <c r="AC206" i="60"/>
  <c r="AD206" i="60"/>
  <c r="AE206" i="60"/>
  <c r="AF206" i="60"/>
  <c r="AG206" i="60"/>
  <c r="AH206" i="60"/>
  <c r="AI206" i="60"/>
  <c r="AJ206" i="60"/>
  <c r="AL206" i="60"/>
  <c r="AM206" i="60"/>
  <c r="AN206" i="60"/>
  <c r="AO206" i="60"/>
  <c r="AQ206" i="60"/>
  <c r="AR206" i="60"/>
  <c r="AS206" i="60"/>
  <c r="AT206" i="60"/>
  <c r="AV206" i="60"/>
  <c r="AX206" i="60"/>
  <c r="AZ206" i="60"/>
  <c r="A207" i="60"/>
  <c r="B207" i="60"/>
  <c r="D207" i="60"/>
  <c r="E207" i="60"/>
  <c r="F207" i="60"/>
  <c r="G207" i="60"/>
  <c r="H207" i="60"/>
  <c r="I207" i="60"/>
  <c r="J207" i="60"/>
  <c r="K207" i="60"/>
  <c r="M207" i="60"/>
  <c r="N207" i="60"/>
  <c r="Q207" i="60"/>
  <c r="R207" i="60"/>
  <c r="T207" i="60"/>
  <c r="U207" i="60"/>
  <c r="V207" i="60"/>
  <c r="W207" i="60"/>
  <c r="X207" i="60"/>
  <c r="Y207" i="60"/>
  <c r="Z207" i="60"/>
  <c r="AB207" i="60"/>
  <c r="AC207" i="60"/>
  <c r="AD207" i="60"/>
  <c r="AE207" i="60"/>
  <c r="AF207" i="60"/>
  <c r="AG207" i="60"/>
  <c r="AH207" i="60"/>
  <c r="AI207" i="60"/>
  <c r="AJ207" i="60"/>
  <c r="AL207" i="60"/>
  <c r="AM207" i="60"/>
  <c r="AN207" i="60"/>
  <c r="AO207" i="60"/>
  <c r="AQ207" i="60"/>
  <c r="AR207" i="60"/>
  <c r="AS207" i="60"/>
  <c r="AT207" i="60"/>
  <c r="AV207" i="60"/>
  <c r="AX207" i="60"/>
  <c r="AZ207" i="60"/>
  <c r="A208" i="60"/>
  <c r="B208" i="60"/>
  <c r="D208" i="60"/>
  <c r="E208" i="60"/>
  <c r="F208" i="60"/>
  <c r="G208" i="60"/>
  <c r="H208" i="60"/>
  <c r="I208" i="60"/>
  <c r="J208" i="60"/>
  <c r="K208" i="60"/>
  <c r="M208" i="60"/>
  <c r="N208" i="60"/>
  <c r="Q208" i="60"/>
  <c r="R208" i="60"/>
  <c r="T208" i="60"/>
  <c r="U208" i="60"/>
  <c r="V208" i="60"/>
  <c r="W208" i="60"/>
  <c r="X208" i="60"/>
  <c r="Y208" i="60"/>
  <c r="Z208" i="60"/>
  <c r="AB208" i="60"/>
  <c r="AC208" i="60"/>
  <c r="AD208" i="60"/>
  <c r="AE208" i="60"/>
  <c r="AF208" i="60"/>
  <c r="AG208" i="60"/>
  <c r="AH208" i="60"/>
  <c r="AI208" i="60"/>
  <c r="AJ208" i="60"/>
  <c r="AL208" i="60"/>
  <c r="AM208" i="60"/>
  <c r="AN208" i="60"/>
  <c r="AO208" i="60"/>
  <c r="AQ208" i="60"/>
  <c r="AR208" i="60"/>
  <c r="AS208" i="60"/>
  <c r="AT208" i="60"/>
  <c r="AV208" i="60"/>
  <c r="AX208" i="60"/>
  <c r="AZ208" i="60"/>
  <c r="A209" i="60"/>
  <c r="B209" i="60"/>
  <c r="D209" i="60"/>
  <c r="E209" i="60"/>
  <c r="F209" i="60"/>
  <c r="G209" i="60"/>
  <c r="H209" i="60"/>
  <c r="I209" i="60"/>
  <c r="J209" i="60"/>
  <c r="K209" i="60"/>
  <c r="M209" i="60"/>
  <c r="N209" i="60"/>
  <c r="Q209" i="60"/>
  <c r="R209" i="60"/>
  <c r="T209" i="60"/>
  <c r="U209" i="60"/>
  <c r="V209" i="60"/>
  <c r="W209" i="60"/>
  <c r="X209" i="60"/>
  <c r="Y209" i="60"/>
  <c r="Z209" i="60"/>
  <c r="AB209" i="60"/>
  <c r="AC209" i="60"/>
  <c r="AD209" i="60"/>
  <c r="AE209" i="60"/>
  <c r="AF209" i="60"/>
  <c r="AG209" i="60"/>
  <c r="AH209" i="60"/>
  <c r="AI209" i="60"/>
  <c r="AJ209" i="60"/>
  <c r="AL209" i="60"/>
  <c r="AM209" i="60"/>
  <c r="AN209" i="60"/>
  <c r="AO209" i="60"/>
  <c r="AQ209" i="60"/>
  <c r="AR209" i="60"/>
  <c r="AS209" i="60"/>
  <c r="AT209" i="60"/>
  <c r="AV209" i="60"/>
  <c r="AX209" i="60"/>
  <c r="AZ209" i="60"/>
  <c r="A210" i="60"/>
  <c r="B210" i="60"/>
  <c r="D210" i="60"/>
  <c r="E210" i="60"/>
  <c r="F210" i="60"/>
  <c r="G210" i="60"/>
  <c r="H210" i="60"/>
  <c r="I210" i="60"/>
  <c r="J210" i="60"/>
  <c r="K210" i="60"/>
  <c r="M210" i="60"/>
  <c r="N210" i="60"/>
  <c r="Q210" i="60"/>
  <c r="R210" i="60"/>
  <c r="T210" i="60"/>
  <c r="U210" i="60"/>
  <c r="V210" i="60"/>
  <c r="W210" i="60"/>
  <c r="X210" i="60"/>
  <c r="Y210" i="60"/>
  <c r="Z210" i="60"/>
  <c r="AB210" i="60"/>
  <c r="AC210" i="60"/>
  <c r="AD210" i="60"/>
  <c r="AE210" i="60"/>
  <c r="AF210" i="60"/>
  <c r="AG210" i="60"/>
  <c r="AH210" i="60"/>
  <c r="AI210" i="60"/>
  <c r="AJ210" i="60"/>
  <c r="AL210" i="60"/>
  <c r="AM210" i="60"/>
  <c r="AN210" i="60"/>
  <c r="AO210" i="60"/>
  <c r="AQ210" i="60"/>
  <c r="AR210" i="60"/>
  <c r="AS210" i="60"/>
  <c r="AT210" i="60"/>
  <c r="AV210" i="60"/>
  <c r="AX210" i="60"/>
  <c r="AZ210" i="60"/>
  <c r="A211" i="60"/>
  <c r="B211" i="60"/>
  <c r="D211" i="60"/>
  <c r="E211" i="60"/>
  <c r="F211" i="60"/>
  <c r="G211" i="60"/>
  <c r="H211" i="60"/>
  <c r="I211" i="60"/>
  <c r="J211" i="60"/>
  <c r="K211" i="60"/>
  <c r="M211" i="60"/>
  <c r="N211" i="60"/>
  <c r="Q211" i="60"/>
  <c r="R211" i="60"/>
  <c r="T211" i="60"/>
  <c r="U211" i="60"/>
  <c r="V211" i="60"/>
  <c r="W211" i="60"/>
  <c r="X211" i="60"/>
  <c r="Y211" i="60"/>
  <c r="Z211" i="60"/>
  <c r="AB211" i="60"/>
  <c r="AC211" i="60"/>
  <c r="AD211" i="60"/>
  <c r="AE211" i="60"/>
  <c r="AF211" i="60"/>
  <c r="AG211" i="60"/>
  <c r="AH211" i="60"/>
  <c r="AI211" i="60"/>
  <c r="AJ211" i="60"/>
  <c r="AL211" i="60"/>
  <c r="AM211" i="60"/>
  <c r="AN211" i="60"/>
  <c r="AO211" i="60"/>
  <c r="AQ211" i="60"/>
  <c r="AR211" i="60"/>
  <c r="AS211" i="60"/>
  <c r="AT211" i="60"/>
  <c r="AV211" i="60"/>
  <c r="AX211" i="60"/>
  <c r="AZ211" i="60"/>
  <c r="A212" i="60"/>
  <c r="B212" i="60"/>
  <c r="D212" i="60"/>
  <c r="E212" i="60"/>
  <c r="F212" i="60"/>
  <c r="G212" i="60"/>
  <c r="H212" i="60"/>
  <c r="I212" i="60"/>
  <c r="J212" i="60"/>
  <c r="K212" i="60"/>
  <c r="M212" i="60"/>
  <c r="N212" i="60"/>
  <c r="Q212" i="60"/>
  <c r="R212" i="60"/>
  <c r="T212" i="60"/>
  <c r="U212" i="60"/>
  <c r="V212" i="60"/>
  <c r="W212" i="60"/>
  <c r="X212" i="60"/>
  <c r="Y212" i="60"/>
  <c r="Z212" i="60"/>
  <c r="AB212" i="60"/>
  <c r="AC212" i="60"/>
  <c r="AD212" i="60"/>
  <c r="AE212" i="60"/>
  <c r="AF212" i="60"/>
  <c r="AG212" i="60"/>
  <c r="AH212" i="60"/>
  <c r="AI212" i="60"/>
  <c r="AJ212" i="60"/>
  <c r="AL212" i="60"/>
  <c r="AM212" i="60"/>
  <c r="AN212" i="60"/>
  <c r="AO212" i="60"/>
  <c r="AQ212" i="60"/>
  <c r="AR212" i="60"/>
  <c r="AS212" i="60"/>
  <c r="AT212" i="60"/>
  <c r="AV212" i="60"/>
  <c r="AX212" i="60"/>
  <c r="AZ212" i="60"/>
  <c r="A213" i="60"/>
  <c r="B213" i="60"/>
  <c r="D213" i="60"/>
  <c r="E213" i="60"/>
  <c r="F213" i="60"/>
  <c r="G213" i="60"/>
  <c r="H213" i="60"/>
  <c r="I213" i="60"/>
  <c r="J213" i="60"/>
  <c r="K213" i="60"/>
  <c r="M213" i="60"/>
  <c r="N213" i="60"/>
  <c r="Q213" i="60"/>
  <c r="R213" i="60"/>
  <c r="T213" i="60"/>
  <c r="U213" i="60"/>
  <c r="V213" i="60"/>
  <c r="W213" i="60"/>
  <c r="X213" i="60"/>
  <c r="Y213" i="60"/>
  <c r="Z213" i="60"/>
  <c r="AB213" i="60"/>
  <c r="AC213" i="60"/>
  <c r="AD213" i="60"/>
  <c r="AE213" i="60"/>
  <c r="AF213" i="60"/>
  <c r="AG213" i="60"/>
  <c r="AH213" i="60"/>
  <c r="AI213" i="60"/>
  <c r="AJ213" i="60"/>
  <c r="AL213" i="60"/>
  <c r="AM213" i="60"/>
  <c r="AN213" i="60"/>
  <c r="AO213" i="60"/>
  <c r="AQ213" i="60"/>
  <c r="AR213" i="60"/>
  <c r="AS213" i="60"/>
  <c r="AT213" i="60"/>
  <c r="AV213" i="60"/>
  <c r="AX213" i="60"/>
  <c r="AZ213" i="60"/>
  <c r="A214" i="60"/>
  <c r="B214" i="60"/>
  <c r="D214" i="60"/>
  <c r="E214" i="60"/>
  <c r="F214" i="60"/>
  <c r="G214" i="60"/>
  <c r="H214" i="60"/>
  <c r="I214" i="60"/>
  <c r="J214" i="60"/>
  <c r="K214" i="60"/>
  <c r="M214" i="60"/>
  <c r="N214" i="60"/>
  <c r="Q214" i="60"/>
  <c r="R214" i="60"/>
  <c r="T214" i="60"/>
  <c r="U214" i="60"/>
  <c r="V214" i="60"/>
  <c r="W214" i="60"/>
  <c r="X214" i="60"/>
  <c r="Y214" i="60"/>
  <c r="Z214" i="60"/>
  <c r="AB214" i="60"/>
  <c r="AC214" i="60"/>
  <c r="AD214" i="60"/>
  <c r="AE214" i="60"/>
  <c r="AF214" i="60"/>
  <c r="AG214" i="60"/>
  <c r="AH214" i="60"/>
  <c r="AI214" i="60"/>
  <c r="AJ214" i="60"/>
  <c r="AL214" i="60"/>
  <c r="AM214" i="60"/>
  <c r="AN214" i="60"/>
  <c r="AO214" i="60"/>
  <c r="AQ214" i="60"/>
  <c r="AR214" i="60"/>
  <c r="AS214" i="60"/>
  <c r="AT214" i="60"/>
  <c r="AV214" i="60"/>
  <c r="AX214" i="60"/>
  <c r="AZ214" i="60"/>
  <c r="A215" i="60"/>
  <c r="B215" i="60"/>
  <c r="D215" i="60"/>
  <c r="E215" i="60"/>
  <c r="F215" i="60"/>
  <c r="G215" i="60"/>
  <c r="H215" i="60"/>
  <c r="I215" i="60"/>
  <c r="J215" i="60"/>
  <c r="K215" i="60"/>
  <c r="M215" i="60"/>
  <c r="N215" i="60"/>
  <c r="Q215" i="60"/>
  <c r="R215" i="60"/>
  <c r="T215" i="60"/>
  <c r="U215" i="60"/>
  <c r="V215" i="60"/>
  <c r="W215" i="60"/>
  <c r="X215" i="60"/>
  <c r="Y215" i="60"/>
  <c r="Z215" i="60"/>
  <c r="AB215" i="60"/>
  <c r="AC215" i="60"/>
  <c r="AD215" i="60"/>
  <c r="AE215" i="60"/>
  <c r="AF215" i="60"/>
  <c r="AG215" i="60"/>
  <c r="AH215" i="60"/>
  <c r="AI215" i="60"/>
  <c r="AJ215" i="60"/>
  <c r="AL215" i="60"/>
  <c r="AM215" i="60"/>
  <c r="AN215" i="60"/>
  <c r="AO215" i="60"/>
  <c r="AQ215" i="60"/>
  <c r="AR215" i="60"/>
  <c r="AS215" i="60"/>
  <c r="AT215" i="60"/>
  <c r="AV215" i="60"/>
  <c r="AX215" i="60"/>
  <c r="AZ215" i="60"/>
  <c r="A216" i="60"/>
  <c r="B216" i="60"/>
  <c r="D216" i="60"/>
  <c r="E216" i="60"/>
  <c r="F216" i="60"/>
  <c r="G216" i="60"/>
  <c r="H216" i="60"/>
  <c r="I216" i="60"/>
  <c r="J216" i="60"/>
  <c r="K216" i="60"/>
  <c r="M216" i="60"/>
  <c r="N216" i="60"/>
  <c r="Q216" i="60"/>
  <c r="R216" i="60"/>
  <c r="T216" i="60"/>
  <c r="U216" i="60"/>
  <c r="V216" i="60"/>
  <c r="W216" i="60"/>
  <c r="X216" i="60"/>
  <c r="Y216" i="60"/>
  <c r="Z216" i="60"/>
  <c r="AB216" i="60"/>
  <c r="AC216" i="60"/>
  <c r="AD216" i="60"/>
  <c r="AE216" i="60"/>
  <c r="AF216" i="60"/>
  <c r="AG216" i="60"/>
  <c r="AH216" i="60"/>
  <c r="AI216" i="60"/>
  <c r="AJ216" i="60"/>
  <c r="AL216" i="60"/>
  <c r="AM216" i="60"/>
  <c r="AN216" i="60"/>
  <c r="AO216" i="60"/>
  <c r="AQ216" i="60"/>
  <c r="AR216" i="60"/>
  <c r="AS216" i="60"/>
  <c r="AT216" i="60"/>
  <c r="AV216" i="60"/>
  <c r="AX216" i="60"/>
  <c r="AZ216" i="60"/>
  <c r="A217" i="60"/>
  <c r="B217" i="60"/>
  <c r="D217" i="60"/>
  <c r="E217" i="60"/>
  <c r="F217" i="60"/>
  <c r="G217" i="60"/>
  <c r="H217" i="60"/>
  <c r="I217" i="60"/>
  <c r="J217" i="60"/>
  <c r="K217" i="60"/>
  <c r="M217" i="60"/>
  <c r="N217" i="60"/>
  <c r="Q217" i="60"/>
  <c r="R217" i="60"/>
  <c r="T217" i="60"/>
  <c r="U217" i="60"/>
  <c r="V217" i="60"/>
  <c r="W217" i="60"/>
  <c r="X217" i="60"/>
  <c r="Y217" i="60"/>
  <c r="Z217" i="60"/>
  <c r="AB217" i="60"/>
  <c r="AC217" i="60"/>
  <c r="AD217" i="60"/>
  <c r="AE217" i="60"/>
  <c r="AF217" i="60"/>
  <c r="AG217" i="60"/>
  <c r="AH217" i="60"/>
  <c r="AI217" i="60"/>
  <c r="AJ217" i="60"/>
  <c r="AL217" i="60"/>
  <c r="AM217" i="60"/>
  <c r="AN217" i="60"/>
  <c r="AO217" i="60"/>
  <c r="AQ217" i="60"/>
  <c r="AR217" i="60"/>
  <c r="AS217" i="60"/>
  <c r="AT217" i="60"/>
  <c r="AV217" i="60"/>
  <c r="AX217" i="60"/>
  <c r="AZ217" i="60"/>
  <c r="A218" i="60"/>
  <c r="B218" i="60"/>
  <c r="D218" i="60"/>
  <c r="E218" i="60"/>
  <c r="F218" i="60"/>
  <c r="G218" i="60"/>
  <c r="H218" i="60"/>
  <c r="I218" i="60"/>
  <c r="J218" i="60"/>
  <c r="K218" i="60"/>
  <c r="M218" i="60"/>
  <c r="N218" i="60"/>
  <c r="Q218" i="60"/>
  <c r="R218" i="60"/>
  <c r="T218" i="60"/>
  <c r="U218" i="60"/>
  <c r="V218" i="60"/>
  <c r="W218" i="60"/>
  <c r="X218" i="60"/>
  <c r="Y218" i="60"/>
  <c r="Z218" i="60"/>
  <c r="AB218" i="60"/>
  <c r="AC218" i="60"/>
  <c r="AD218" i="60"/>
  <c r="AE218" i="60"/>
  <c r="AF218" i="60"/>
  <c r="AG218" i="60"/>
  <c r="AH218" i="60"/>
  <c r="AI218" i="60"/>
  <c r="AJ218" i="60"/>
  <c r="AL218" i="60"/>
  <c r="AM218" i="60"/>
  <c r="AN218" i="60"/>
  <c r="AO218" i="60"/>
  <c r="AQ218" i="60"/>
  <c r="AR218" i="60"/>
  <c r="AS218" i="60"/>
  <c r="AT218" i="60"/>
  <c r="AV218" i="60"/>
  <c r="AX218" i="60"/>
  <c r="AZ218" i="60"/>
  <c r="A219" i="60"/>
  <c r="B219" i="60"/>
  <c r="D219" i="60"/>
  <c r="E219" i="60"/>
  <c r="F219" i="60"/>
  <c r="G219" i="60"/>
  <c r="H219" i="60"/>
  <c r="I219" i="60"/>
  <c r="J219" i="60"/>
  <c r="K219" i="60"/>
  <c r="M219" i="60"/>
  <c r="N219" i="60"/>
  <c r="Q219" i="60"/>
  <c r="R219" i="60"/>
  <c r="T219" i="60"/>
  <c r="U219" i="60"/>
  <c r="V219" i="60"/>
  <c r="W219" i="60"/>
  <c r="X219" i="60"/>
  <c r="Y219" i="60"/>
  <c r="Z219" i="60"/>
  <c r="AB219" i="60"/>
  <c r="AC219" i="60"/>
  <c r="AD219" i="60"/>
  <c r="AE219" i="60"/>
  <c r="AF219" i="60"/>
  <c r="AG219" i="60"/>
  <c r="AH219" i="60"/>
  <c r="AI219" i="60"/>
  <c r="AJ219" i="60"/>
  <c r="AL219" i="60"/>
  <c r="AM219" i="60"/>
  <c r="AN219" i="60"/>
  <c r="AO219" i="60"/>
  <c r="AQ219" i="60"/>
  <c r="AR219" i="60"/>
  <c r="AS219" i="60"/>
  <c r="AT219" i="60"/>
  <c r="AV219" i="60"/>
  <c r="AX219" i="60"/>
  <c r="AZ219" i="60"/>
  <c r="A220" i="60"/>
  <c r="B220" i="60"/>
  <c r="D220" i="60"/>
  <c r="E220" i="60"/>
  <c r="F220" i="60"/>
  <c r="G220" i="60"/>
  <c r="H220" i="60"/>
  <c r="I220" i="60"/>
  <c r="J220" i="60"/>
  <c r="K220" i="60"/>
  <c r="M220" i="60"/>
  <c r="N220" i="60"/>
  <c r="Q220" i="60"/>
  <c r="R220" i="60"/>
  <c r="T220" i="60"/>
  <c r="U220" i="60"/>
  <c r="V220" i="60"/>
  <c r="W220" i="60"/>
  <c r="X220" i="60"/>
  <c r="Y220" i="60"/>
  <c r="Z220" i="60"/>
  <c r="AB220" i="60"/>
  <c r="AC220" i="60"/>
  <c r="AD220" i="60"/>
  <c r="AE220" i="60"/>
  <c r="AF220" i="60"/>
  <c r="AG220" i="60"/>
  <c r="AH220" i="60"/>
  <c r="AI220" i="60"/>
  <c r="AJ220" i="60"/>
  <c r="AL220" i="60"/>
  <c r="AM220" i="60"/>
  <c r="AN220" i="60"/>
  <c r="AO220" i="60"/>
  <c r="AQ220" i="60"/>
  <c r="AR220" i="60"/>
  <c r="AS220" i="60"/>
  <c r="AT220" i="60"/>
  <c r="AV220" i="60"/>
  <c r="AX220" i="60"/>
  <c r="AZ220" i="60"/>
  <c r="A221" i="60"/>
  <c r="B221" i="60"/>
  <c r="D221" i="60"/>
  <c r="E221" i="60"/>
  <c r="F221" i="60"/>
  <c r="G221" i="60"/>
  <c r="H221" i="60"/>
  <c r="I221" i="60"/>
  <c r="J221" i="60"/>
  <c r="K221" i="60"/>
  <c r="M221" i="60"/>
  <c r="N221" i="60"/>
  <c r="Q221" i="60"/>
  <c r="R221" i="60"/>
  <c r="T221" i="60"/>
  <c r="U221" i="60"/>
  <c r="V221" i="60"/>
  <c r="W221" i="60"/>
  <c r="X221" i="60"/>
  <c r="Y221" i="60"/>
  <c r="Z221" i="60"/>
  <c r="AB221" i="60"/>
  <c r="AC221" i="60"/>
  <c r="AD221" i="60"/>
  <c r="AE221" i="60"/>
  <c r="AF221" i="60"/>
  <c r="AG221" i="60"/>
  <c r="AH221" i="60"/>
  <c r="AI221" i="60"/>
  <c r="AJ221" i="60"/>
  <c r="AL221" i="60"/>
  <c r="AM221" i="60"/>
  <c r="AN221" i="60"/>
  <c r="AO221" i="60"/>
  <c r="AQ221" i="60"/>
  <c r="AR221" i="60"/>
  <c r="AS221" i="60"/>
  <c r="AT221" i="60"/>
  <c r="AV221" i="60"/>
  <c r="AX221" i="60"/>
  <c r="AZ221" i="60"/>
  <c r="A222" i="60"/>
  <c r="B222" i="60"/>
  <c r="D222" i="60"/>
  <c r="E222" i="60"/>
  <c r="F222" i="60"/>
  <c r="G222" i="60"/>
  <c r="H222" i="60"/>
  <c r="I222" i="60"/>
  <c r="J222" i="60"/>
  <c r="K222" i="60"/>
  <c r="M222" i="60"/>
  <c r="N222" i="60"/>
  <c r="Q222" i="60"/>
  <c r="R222" i="60"/>
  <c r="T222" i="60"/>
  <c r="U222" i="60"/>
  <c r="V222" i="60"/>
  <c r="W222" i="60"/>
  <c r="X222" i="60"/>
  <c r="Y222" i="60"/>
  <c r="Z222" i="60"/>
  <c r="AB222" i="60"/>
  <c r="AC222" i="60"/>
  <c r="AD222" i="60"/>
  <c r="AE222" i="60"/>
  <c r="AF222" i="60"/>
  <c r="AG222" i="60"/>
  <c r="AH222" i="60"/>
  <c r="AI222" i="60"/>
  <c r="AJ222" i="60"/>
  <c r="AL222" i="60"/>
  <c r="AM222" i="60"/>
  <c r="AN222" i="60"/>
  <c r="AO222" i="60"/>
  <c r="AQ222" i="60"/>
  <c r="AR222" i="60"/>
  <c r="AS222" i="60"/>
  <c r="AT222" i="60"/>
  <c r="AV222" i="60"/>
  <c r="AX222" i="60"/>
  <c r="AZ222" i="60"/>
  <c r="A223" i="60"/>
  <c r="B223" i="60"/>
  <c r="D223" i="60"/>
  <c r="E223" i="60"/>
  <c r="F223" i="60"/>
  <c r="G223" i="60"/>
  <c r="H223" i="60"/>
  <c r="I223" i="60"/>
  <c r="J223" i="60"/>
  <c r="K223" i="60"/>
  <c r="M223" i="60"/>
  <c r="N223" i="60"/>
  <c r="Q223" i="60"/>
  <c r="R223" i="60"/>
  <c r="T223" i="60"/>
  <c r="U223" i="60"/>
  <c r="V223" i="60"/>
  <c r="W223" i="60"/>
  <c r="X223" i="60"/>
  <c r="Y223" i="60"/>
  <c r="Z223" i="60"/>
  <c r="AB223" i="60"/>
  <c r="AC223" i="60"/>
  <c r="AD223" i="60"/>
  <c r="AE223" i="60"/>
  <c r="AF223" i="60"/>
  <c r="AG223" i="60"/>
  <c r="AH223" i="60"/>
  <c r="AI223" i="60"/>
  <c r="AJ223" i="60"/>
  <c r="AL223" i="60"/>
  <c r="AM223" i="60"/>
  <c r="AN223" i="60"/>
  <c r="AO223" i="60"/>
  <c r="AQ223" i="60"/>
  <c r="AR223" i="60"/>
  <c r="AS223" i="60"/>
  <c r="AT223" i="60"/>
  <c r="AV223" i="60"/>
  <c r="AX223" i="60"/>
  <c r="AZ223" i="60"/>
  <c r="A224" i="60"/>
  <c r="B224" i="60"/>
  <c r="D224" i="60"/>
  <c r="E224" i="60"/>
  <c r="F224" i="60"/>
  <c r="G224" i="60"/>
  <c r="H224" i="60"/>
  <c r="I224" i="60"/>
  <c r="J224" i="60"/>
  <c r="K224" i="60"/>
  <c r="M224" i="60"/>
  <c r="N224" i="60"/>
  <c r="Q224" i="60"/>
  <c r="R224" i="60"/>
  <c r="T224" i="60"/>
  <c r="U224" i="60"/>
  <c r="V224" i="60"/>
  <c r="W224" i="60"/>
  <c r="X224" i="60"/>
  <c r="Y224" i="60"/>
  <c r="Z224" i="60"/>
  <c r="AB224" i="60"/>
  <c r="AC224" i="60"/>
  <c r="AD224" i="60"/>
  <c r="AE224" i="60"/>
  <c r="AF224" i="60"/>
  <c r="AG224" i="60"/>
  <c r="AH224" i="60"/>
  <c r="AI224" i="60"/>
  <c r="AJ224" i="60"/>
  <c r="AL224" i="60"/>
  <c r="AM224" i="60"/>
  <c r="AN224" i="60"/>
  <c r="AO224" i="60"/>
  <c r="AQ224" i="60"/>
  <c r="AR224" i="60"/>
  <c r="AS224" i="60"/>
  <c r="AT224" i="60"/>
  <c r="AV224" i="60"/>
  <c r="AX224" i="60"/>
  <c r="AZ224" i="60"/>
  <c r="A225" i="60"/>
  <c r="B225" i="60"/>
  <c r="D225" i="60"/>
  <c r="E225" i="60"/>
  <c r="F225" i="60"/>
  <c r="G225" i="60"/>
  <c r="H225" i="60"/>
  <c r="I225" i="60"/>
  <c r="J225" i="60"/>
  <c r="K225" i="60"/>
  <c r="M225" i="60"/>
  <c r="N225" i="60"/>
  <c r="Q225" i="60"/>
  <c r="R225" i="60"/>
  <c r="T225" i="60"/>
  <c r="U225" i="60"/>
  <c r="V225" i="60"/>
  <c r="W225" i="60"/>
  <c r="X225" i="60"/>
  <c r="Y225" i="60"/>
  <c r="Z225" i="60"/>
  <c r="AB225" i="60"/>
  <c r="AC225" i="60"/>
  <c r="AD225" i="60"/>
  <c r="AE225" i="60"/>
  <c r="AF225" i="60"/>
  <c r="AG225" i="60"/>
  <c r="AH225" i="60"/>
  <c r="AI225" i="60"/>
  <c r="AJ225" i="60"/>
  <c r="AL225" i="60"/>
  <c r="AM225" i="60"/>
  <c r="AN225" i="60"/>
  <c r="AO225" i="60"/>
  <c r="AQ225" i="60"/>
  <c r="AR225" i="60"/>
  <c r="AS225" i="60"/>
  <c r="AT225" i="60"/>
  <c r="AV225" i="60"/>
  <c r="AX225" i="60"/>
  <c r="AZ225" i="60"/>
  <c r="A226" i="60"/>
  <c r="B226" i="60"/>
  <c r="D226" i="60"/>
  <c r="E226" i="60"/>
  <c r="F226" i="60"/>
  <c r="G226" i="60"/>
  <c r="H226" i="60"/>
  <c r="I226" i="60"/>
  <c r="J226" i="60"/>
  <c r="K226" i="60"/>
  <c r="M226" i="60"/>
  <c r="N226" i="60"/>
  <c r="Q226" i="60"/>
  <c r="R226" i="60"/>
  <c r="T226" i="60"/>
  <c r="U226" i="60"/>
  <c r="V226" i="60"/>
  <c r="W226" i="60"/>
  <c r="X226" i="60"/>
  <c r="Y226" i="60"/>
  <c r="Z226" i="60"/>
  <c r="AB226" i="60"/>
  <c r="AC226" i="60"/>
  <c r="AD226" i="60"/>
  <c r="AE226" i="60"/>
  <c r="AF226" i="60"/>
  <c r="AG226" i="60"/>
  <c r="AH226" i="60"/>
  <c r="AI226" i="60"/>
  <c r="AJ226" i="60"/>
  <c r="AL226" i="60"/>
  <c r="AM226" i="60"/>
  <c r="AN226" i="60"/>
  <c r="AO226" i="60"/>
  <c r="AQ226" i="60"/>
  <c r="AR226" i="60"/>
  <c r="AS226" i="60"/>
  <c r="AT226" i="60"/>
  <c r="AV226" i="60"/>
  <c r="AX226" i="60"/>
  <c r="AZ226" i="60"/>
  <c r="A227" i="60"/>
  <c r="B227" i="60"/>
  <c r="D227" i="60"/>
  <c r="E227" i="60"/>
  <c r="F227" i="60"/>
  <c r="G227" i="60"/>
  <c r="H227" i="60"/>
  <c r="I227" i="60"/>
  <c r="J227" i="60"/>
  <c r="K227" i="60"/>
  <c r="M227" i="60"/>
  <c r="N227" i="60"/>
  <c r="Q227" i="60"/>
  <c r="R227" i="60"/>
  <c r="T227" i="60"/>
  <c r="U227" i="60"/>
  <c r="V227" i="60"/>
  <c r="W227" i="60"/>
  <c r="X227" i="60"/>
  <c r="Y227" i="60"/>
  <c r="Z227" i="60"/>
  <c r="AB227" i="60"/>
  <c r="AC227" i="60"/>
  <c r="AD227" i="60"/>
  <c r="AE227" i="60"/>
  <c r="AF227" i="60"/>
  <c r="AG227" i="60"/>
  <c r="AH227" i="60"/>
  <c r="AI227" i="60"/>
  <c r="AJ227" i="60"/>
  <c r="AL227" i="60"/>
  <c r="AM227" i="60"/>
  <c r="AN227" i="60"/>
  <c r="AO227" i="60"/>
  <c r="AQ227" i="60"/>
  <c r="AR227" i="60"/>
  <c r="AS227" i="60"/>
  <c r="AT227" i="60"/>
  <c r="AV227" i="60"/>
  <c r="AX227" i="60"/>
  <c r="AZ227" i="60"/>
  <c r="A228" i="60"/>
  <c r="B228" i="60"/>
  <c r="D228" i="60"/>
  <c r="E228" i="60"/>
  <c r="F228" i="60"/>
  <c r="G228" i="60"/>
  <c r="H228" i="60"/>
  <c r="I228" i="60"/>
  <c r="J228" i="60"/>
  <c r="K228" i="60"/>
  <c r="M228" i="60"/>
  <c r="N228" i="60"/>
  <c r="Q228" i="60"/>
  <c r="R228" i="60"/>
  <c r="T228" i="60"/>
  <c r="U228" i="60"/>
  <c r="V228" i="60"/>
  <c r="W228" i="60"/>
  <c r="X228" i="60"/>
  <c r="Y228" i="60"/>
  <c r="Z228" i="60"/>
  <c r="AB228" i="60"/>
  <c r="AC228" i="60"/>
  <c r="AD228" i="60"/>
  <c r="AE228" i="60"/>
  <c r="AF228" i="60"/>
  <c r="AG228" i="60"/>
  <c r="AH228" i="60"/>
  <c r="AI228" i="60"/>
  <c r="AJ228" i="60"/>
  <c r="AL228" i="60"/>
  <c r="AM228" i="60"/>
  <c r="AN228" i="60"/>
  <c r="AO228" i="60"/>
  <c r="AQ228" i="60"/>
  <c r="AR228" i="60"/>
  <c r="AS228" i="60"/>
  <c r="AT228" i="60"/>
  <c r="AV228" i="60"/>
  <c r="AX228" i="60"/>
  <c r="AZ228" i="60"/>
  <c r="A229" i="60"/>
  <c r="B229" i="60"/>
  <c r="D229" i="60"/>
  <c r="E229" i="60"/>
  <c r="F229" i="60"/>
  <c r="G229" i="60"/>
  <c r="H229" i="60"/>
  <c r="I229" i="60"/>
  <c r="J229" i="60"/>
  <c r="K229" i="60"/>
  <c r="M229" i="60"/>
  <c r="N229" i="60"/>
  <c r="Q229" i="60"/>
  <c r="R229" i="60"/>
  <c r="T229" i="60"/>
  <c r="U229" i="60"/>
  <c r="V229" i="60"/>
  <c r="W229" i="60"/>
  <c r="X229" i="60"/>
  <c r="Y229" i="60"/>
  <c r="Z229" i="60"/>
  <c r="AB229" i="60"/>
  <c r="AC229" i="60"/>
  <c r="AD229" i="60"/>
  <c r="AE229" i="60"/>
  <c r="AF229" i="60"/>
  <c r="AG229" i="60"/>
  <c r="AH229" i="60"/>
  <c r="AI229" i="60"/>
  <c r="AJ229" i="60"/>
  <c r="AL229" i="60"/>
  <c r="AM229" i="60"/>
  <c r="AN229" i="60"/>
  <c r="AO229" i="60"/>
  <c r="AQ229" i="60"/>
  <c r="AR229" i="60"/>
  <c r="AS229" i="60"/>
  <c r="AT229" i="60"/>
  <c r="AV229" i="60"/>
  <c r="AX229" i="60"/>
  <c r="AZ229" i="60"/>
  <c r="A230" i="60"/>
  <c r="B230" i="60"/>
  <c r="D230" i="60"/>
  <c r="E230" i="60"/>
  <c r="F230" i="60"/>
  <c r="G230" i="60"/>
  <c r="H230" i="60"/>
  <c r="I230" i="60"/>
  <c r="J230" i="60"/>
  <c r="K230" i="60"/>
  <c r="M230" i="60"/>
  <c r="N230" i="60"/>
  <c r="Q230" i="60"/>
  <c r="R230" i="60"/>
  <c r="T230" i="60"/>
  <c r="U230" i="60"/>
  <c r="V230" i="60"/>
  <c r="W230" i="60"/>
  <c r="X230" i="60"/>
  <c r="Y230" i="60"/>
  <c r="Z230" i="60"/>
  <c r="AB230" i="60"/>
  <c r="AC230" i="60"/>
  <c r="AD230" i="60"/>
  <c r="AE230" i="60"/>
  <c r="AF230" i="60"/>
  <c r="AG230" i="60"/>
  <c r="AH230" i="60"/>
  <c r="AI230" i="60"/>
  <c r="AJ230" i="60"/>
  <c r="AL230" i="60"/>
  <c r="AM230" i="60"/>
  <c r="AN230" i="60"/>
  <c r="AO230" i="60"/>
  <c r="AQ230" i="60"/>
  <c r="AR230" i="60"/>
  <c r="AS230" i="60"/>
  <c r="AT230" i="60"/>
  <c r="AV230" i="60"/>
  <c r="AX230" i="60"/>
  <c r="AZ230" i="60"/>
  <c r="A231" i="60"/>
  <c r="B231" i="60"/>
  <c r="D231" i="60"/>
  <c r="E231" i="60"/>
  <c r="F231" i="60"/>
  <c r="G231" i="60"/>
  <c r="H231" i="60"/>
  <c r="I231" i="60"/>
  <c r="J231" i="60"/>
  <c r="K231" i="60"/>
  <c r="M231" i="60"/>
  <c r="N231" i="60"/>
  <c r="Q231" i="60"/>
  <c r="R231" i="60"/>
  <c r="T231" i="60"/>
  <c r="U231" i="60"/>
  <c r="V231" i="60"/>
  <c r="W231" i="60"/>
  <c r="X231" i="60"/>
  <c r="Y231" i="60"/>
  <c r="Z231" i="60"/>
  <c r="AB231" i="60"/>
  <c r="AC231" i="60"/>
  <c r="AD231" i="60"/>
  <c r="AE231" i="60"/>
  <c r="AF231" i="60"/>
  <c r="AG231" i="60"/>
  <c r="AH231" i="60"/>
  <c r="AI231" i="60"/>
  <c r="AJ231" i="60"/>
  <c r="AL231" i="60"/>
  <c r="AM231" i="60"/>
  <c r="AN231" i="60"/>
  <c r="AO231" i="60"/>
  <c r="AQ231" i="60"/>
  <c r="AR231" i="60"/>
  <c r="AS231" i="60"/>
  <c r="AT231" i="60"/>
  <c r="AV231" i="60"/>
  <c r="AX231" i="60"/>
  <c r="AZ231" i="60"/>
  <c r="A232" i="60"/>
  <c r="B232" i="60"/>
  <c r="D232" i="60"/>
  <c r="E232" i="60"/>
  <c r="F232" i="60"/>
  <c r="G232" i="60"/>
  <c r="H232" i="60"/>
  <c r="I232" i="60"/>
  <c r="J232" i="60"/>
  <c r="K232" i="60"/>
  <c r="M232" i="60"/>
  <c r="N232" i="60"/>
  <c r="Q232" i="60"/>
  <c r="R232" i="60"/>
  <c r="T232" i="60"/>
  <c r="U232" i="60"/>
  <c r="V232" i="60"/>
  <c r="W232" i="60"/>
  <c r="X232" i="60"/>
  <c r="Y232" i="60"/>
  <c r="Z232" i="60"/>
  <c r="AB232" i="60"/>
  <c r="AC232" i="60"/>
  <c r="AD232" i="60"/>
  <c r="AE232" i="60"/>
  <c r="AF232" i="60"/>
  <c r="AG232" i="60"/>
  <c r="AH232" i="60"/>
  <c r="AI232" i="60"/>
  <c r="AJ232" i="60"/>
  <c r="AL232" i="60"/>
  <c r="AM232" i="60"/>
  <c r="AN232" i="60"/>
  <c r="AO232" i="60"/>
  <c r="AQ232" i="60"/>
  <c r="AR232" i="60"/>
  <c r="AS232" i="60"/>
  <c r="AT232" i="60"/>
  <c r="AV232" i="60"/>
  <c r="AX232" i="60"/>
  <c r="AZ232" i="60"/>
  <c r="A233" i="60"/>
  <c r="B233" i="60"/>
  <c r="D233" i="60"/>
  <c r="E233" i="60"/>
  <c r="F233" i="60"/>
  <c r="G233" i="60"/>
  <c r="H233" i="60"/>
  <c r="I233" i="60"/>
  <c r="J233" i="60"/>
  <c r="K233" i="60"/>
  <c r="M233" i="60"/>
  <c r="N233" i="60"/>
  <c r="Q233" i="60"/>
  <c r="R233" i="60"/>
  <c r="T233" i="60"/>
  <c r="U233" i="60"/>
  <c r="V233" i="60"/>
  <c r="W233" i="60"/>
  <c r="X233" i="60"/>
  <c r="Y233" i="60"/>
  <c r="Z233" i="60"/>
  <c r="AB233" i="60"/>
  <c r="AC233" i="60"/>
  <c r="AD233" i="60"/>
  <c r="AE233" i="60"/>
  <c r="AF233" i="60"/>
  <c r="AG233" i="60"/>
  <c r="AH233" i="60"/>
  <c r="AI233" i="60"/>
  <c r="AJ233" i="60"/>
  <c r="AL233" i="60"/>
  <c r="AM233" i="60"/>
  <c r="AN233" i="60"/>
  <c r="AO233" i="60"/>
  <c r="AQ233" i="60"/>
  <c r="AR233" i="60"/>
  <c r="AS233" i="60"/>
  <c r="AT233" i="60"/>
  <c r="AV233" i="60"/>
  <c r="AX233" i="60"/>
  <c r="AZ233" i="60"/>
  <c r="A234" i="60"/>
  <c r="B234" i="60"/>
  <c r="D234" i="60"/>
  <c r="E234" i="60"/>
  <c r="F234" i="60"/>
  <c r="G234" i="60"/>
  <c r="H234" i="60"/>
  <c r="I234" i="60"/>
  <c r="J234" i="60"/>
  <c r="K234" i="60"/>
  <c r="M234" i="60"/>
  <c r="N234" i="60"/>
  <c r="Q234" i="60"/>
  <c r="R234" i="60"/>
  <c r="T234" i="60"/>
  <c r="U234" i="60"/>
  <c r="V234" i="60"/>
  <c r="W234" i="60"/>
  <c r="X234" i="60"/>
  <c r="Y234" i="60"/>
  <c r="Z234" i="60"/>
  <c r="AB234" i="60"/>
  <c r="AC234" i="60"/>
  <c r="AD234" i="60"/>
  <c r="AE234" i="60"/>
  <c r="AF234" i="60"/>
  <c r="AG234" i="60"/>
  <c r="AH234" i="60"/>
  <c r="AI234" i="60"/>
  <c r="AJ234" i="60"/>
  <c r="AL234" i="60"/>
  <c r="AM234" i="60"/>
  <c r="AN234" i="60"/>
  <c r="AO234" i="60"/>
  <c r="AQ234" i="60"/>
  <c r="AR234" i="60"/>
  <c r="AS234" i="60"/>
  <c r="AT234" i="60"/>
  <c r="AV234" i="60"/>
  <c r="AX234" i="60"/>
  <c r="AZ234" i="60"/>
  <c r="A235" i="60"/>
  <c r="B235" i="60"/>
  <c r="D235" i="60"/>
  <c r="E235" i="60"/>
  <c r="F235" i="60"/>
  <c r="G235" i="60"/>
  <c r="H235" i="60"/>
  <c r="I235" i="60"/>
  <c r="J235" i="60"/>
  <c r="K235" i="60"/>
  <c r="M235" i="60"/>
  <c r="N235" i="60"/>
  <c r="Q235" i="60"/>
  <c r="R235" i="60"/>
  <c r="T235" i="60"/>
  <c r="U235" i="60"/>
  <c r="V235" i="60"/>
  <c r="W235" i="60"/>
  <c r="X235" i="60"/>
  <c r="Y235" i="60"/>
  <c r="Z235" i="60"/>
  <c r="AB235" i="60"/>
  <c r="AC235" i="60"/>
  <c r="AD235" i="60"/>
  <c r="AE235" i="60"/>
  <c r="AF235" i="60"/>
  <c r="AG235" i="60"/>
  <c r="AH235" i="60"/>
  <c r="AI235" i="60"/>
  <c r="AJ235" i="60"/>
  <c r="AL235" i="60"/>
  <c r="AM235" i="60"/>
  <c r="AN235" i="60"/>
  <c r="AO235" i="60"/>
  <c r="AQ235" i="60"/>
  <c r="AR235" i="60"/>
  <c r="AS235" i="60"/>
  <c r="AT235" i="60"/>
  <c r="AV235" i="60"/>
  <c r="AX235" i="60"/>
  <c r="AZ235" i="60"/>
  <c r="A236" i="60"/>
  <c r="B236" i="60"/>
  <c r="D236" i="60"/>
  <c r="E236" i="60"/>
  <c r="F236" i="60"/>
  <c r="G236" i="60"/>
  <c r="H236" i="60"/>
  <c r="I236" i="60"/>
  <c r="J236" i="60"/>
  <c r="K236" i="60"/>
  <c r="M236" i="60"/>
  <c r="N236" i="60"/>
  <c r="Q236" i="60"/>
  <c r="R236" i="60"/>
  <c r="T236" i="60"/>
  <c r="U236" i="60"/>
  <c r="V236" i="60"/>
  <c r="W236" i="60"/>
  <c r="X236" i="60"/>
  <c r="Y236" i="60"/>
  <c r="Z236" i="60"/>
  <c r="AB236" i="60"/>
  <c r="AC236" i="60"/>
  <c r="AD236" i="60"/>
  <c r="AE236" i="60"/>
  <c r="AF236" i="60"/>
  <c r="AG236" i="60"/>
  <c r="AH236" i="60"/>
  <c r="AI236" i="60"/>
  <c r="AJ236" i="60"/>
  <c r="AL236" i="60"/>
  <c r="AM236" i="60"/>
  <c r="AN236" i="60"/>
  <c r="AO236" i="60"/>
  <c r="AQ236" i="60"/>
  <c r="AR236" i="60"/>
  <c r="AS236" i="60"/>
  <c r="AT236" i="60"/>
  <c r="AV236" i="60"/>
  <c r="AX236" i="60"/>
  <c r="AZ236" i="60"/>
  <c r="A237" i="60"/>
  <c r="B237" i="60"/>
  <c r="D237" i="60"/>
  <c r="E237" i="60"/>
  <c r="F237" i="60"/>
  <c r="G237" i="60"/>
  <c r="H237" i="60"/>
  <c r="I237" i="60"/>
  <c r="J237" i="60"/>
  <c r="K237" i="60"/>
  <c r="M237" i="60"/>
  <c r="N237" i="60"/>
  <c r="Q237" i="60"/>
  <c r="R237" i="60"/>
  <c r="T237" i="60"/>
  <c r="U237" i="60"/>
  <c r="V237" i="60"/>
  <c r="W237" i="60"/>
  <c r="X237" i="60"/>
  <c r="Y237" i="60"/>
  <c r="Z237" i="60"/>
  <c r="AB237" i="60"/>
  <c r="AC237" i="60"/>
  <c r="AD237" i="60"/>
  <c r="AE237" i="60"/>
  <c r="AF237" i="60"/>
  <c r="AG237" i="60"/>
  <c r="AH237" i="60"/>
  <c r="AI237" i="60"/>
  <c r="AJ237" i="60"/>
  <c r="AL237" i="60"/>
  <c r="AM237" i="60"/>
  <c r="AN237" i="60"/>
  <c r="AO237" i="60"/>
  <c r="AQ237" i="60"/>
  <c r="AR237" i="60"/>
  <c r="AS237" i="60"/>
  <c r="AT237" i="60"/>
  <c r="AV237" i="60"/>
  <c r="AX237" i="60"/>
  <c r="AZ237" i="60"/>
  <c r="A238" i="60"/>
  <c r="B238" i="60"/>
  <c r="D238" i="60"/>
  <c r="E238" i="60"/>
  <c r="F238" i="60"/>
  <c r="G238" i="60"/>
  <c r="H238" i="60"/>
  <c r="I238" i="60"/>
  <c r="J238" i="60"/>
  <c r="K238" i="60"/>
  <c r="M238" i="60"/>
  <c r="N238" i="60"/>
  <c r="Q238" i="60"/>
  <c r="R238" i="60"/>
  <c r="T238" i="60"/>
  <c r="U238" i="60"/>
  <c r="V238" i="60"/>
  <c r="W238" i="60"/>
  <c r="X238" i="60"/>
  <c r="Y238" i="60"/>
  <c r="Z238" i="60"/>
  <c r="AB238" i="60"/>
  <c r="AC238" i="60"/>
  <c r="AD238" i="60"/>
  <c r="AE238" i="60"/>
  <c r="AF238" i="60"/>
  <c r="AG238" i="60"/>
  <c r="AH238" i="60"/>
  <c r="AI238" i="60"/>
  <c r="AJ238" i="60"/>
  <c r="AL238" i="60"/>
  <c r="AM238" i="60"/>
  <c r="AN238" i="60"/>
  <c r="AO238" i="60"/>
  <c r="AQ238" i="60"/>
  <c r="AR238" i="60"/>
  <c r="AS238" i="60"/>
  <c r="AT238" i="60"/>
  <c r="AV238" i="60"/>
  <c r="AX238" i="60"/>
  <c r="AZ238" i="60"/>
  <c r="A239" i="60"/>
  <c r="B239" i="60"/>
  <c r="D239" i="60"/>
  <c r="E239" i="60"/>
  <c r="F239" i="60"/>
  <c r="G239" i="60"/>
  <c r="H239" i="60"/>
  <c r="I239" i="60"/>
  <c r="J239" i="60"/>
  <c r="K239" i="60"/>
  <c r="M239" i="60"/>
  <c r="N239" i="60"/>
  <c r="Q239" i="60"/>
  <c r="R239" i="60"/>
  <c r="T239" i="60"/>
  <c r="U239" i="60"/>
  <c r="V239" i="60"/>
  <c r="W239" i="60"/>
  <c r="X239" i="60"/>
  <c r="Y239" i="60"/>
  <c r="Z239" i="60"/>
  <c r="AB239" i="60"/>
  <c r="AC239" i="60"/>
  <c r="AD239" i="60"/>
  <c r="AE239" i="60"/>
  <c r="AF239" i="60"/>
  <c r="AG239" i="60"/>
  <c r="AH239" i="60"/>
  <c r="AI239" i="60"/>
  <c r="AJ239" i="60"/>
  <c r="AL239" i="60"/>
  <c r="AM239" i="60"/>
  <c r="AN239" i="60"/>
  <c r="AO239" i="60"/>
  <c r="AQ239" i="60"/>
  <c r="AR239" i="60"/>
  <c r="AS239" i="60"/>
  <c r="AT239" i="60"/>
  <c r="AV239" i="60"/>
  <c r="AX239" i="60"/>
  <c r="AZ239" i="60"/>
  <c r="A240" i="60"/>
  <c r="B240" i="60"/>
  <c r="D240" i="60"/>
  <c r="E240" i="60"/>
  <c r="F240" i="60"/>
  <c r="G240" i="60"/>
  <c r="H240" i="60"/>
  <c r="I240" i="60"/>
  <c r="J240" i="60"/>
  <c r="K240" i="60"/>
  <c r="M240" i="60"/>
  <c r="N240" i="60"/>
  <c r="Q240" i="60"/>
  <c r="R240" i="60"/>
  <c r="T240" i="60"/>
  <c r="U240" i="60"/>
  <c r="V240" i="60"/>
  <c r="W240" i="60"/>
  <c r="X240" i="60"/>
  <c r="Y240" i="60"/>
  <c r="Z240" i="60"/>
  <c r="AB240" i="60"/>
  <c r="AC240" i="60"/>
  <c r="AD240" i="60"/>
  <c r="AE240" i="60"/>
  <c r="AF240" i="60"/>
  <c r="AG240" i="60"/>
  <c r="AH240" i="60"/>
  <c r="AI240" i="60"/>
  <c r="AJ240" i="60"/>
  <c r="AL240" i="60"/>
  <c r="AM240" i="60"/>
  <c r="AN240" i="60"/>
  <c r="AO240" i="60"/>
  <c r="AQ240" i="60"/>
  <c r="AR240" i="60"/>
  <c r="AS240" i="60"/>
  <c r="AT240" i="60"/>
  <c r="AV240" i="60"/>
  <c r="AX240" i="60"/>
  <c r="AZ240" i="60"/>
  <c r="A241" i="60"/>
  <c r="B241" i="60"/>
  <c r="D241" i="60"/>
  <c r="E241" i="60"/>
  <c r="F241" i="60"/>
  <c r="G241" i="60"/>
  <c r="H241" i="60"/>
  <c r="I241" i="60"/>
  <c r="J241" i="60"/>
  <c r="K241" i="60"/>
  <c r="M241" i="60"/>
  <c r="N241" i="60"/>
  <c r="Q241" i="60"/>
  <c r="R241" i="60"/>
  <c r="T241" i="60"/>
  <c r="U241" i="60"/>
  <c r="V241" i="60"/>
  <c r="W241" i="60"/>
  <c r="X241" i="60"/>
  <c r="Y241" i="60"/>
  <c r="Z241" i="60"/>
  <c r="AB241" i="60"/>
  <c r="AC241" i="60"/>
  <c r="AD241" i="60"/>
  <c r="AE241" i="60"/>
  <c r="AF241" i="60"/>
  <c r="AG241" i="60"/>
  <c r="AH241" i="60"/>
  <c r="AI241" i="60"/>
  <c r="AJ241" i="60"/>
  <c r="AL241" i="60"/>
  <c r="AM241" i="60"/>
  <c r="AN241" i="60"/>
  <c r="AO241" i="60"/>
  <c r="AQ241" i="60"/>
  <c r="AR241" i="60"/>
  <c r="AS241" i="60"/>
  <c r="AT241" i="60"/>
  <c r="AV241" i="60"/>
  <c r="AX241" i="60"/>
  <c r="AZ241" i="60"/>
  <c r="A242" i="60"/>
  <c r="B242" i="60"/>
  <c r="D242" i="60"/>
  <c r="E242" i="60"/>
  <c r="F242" i="60"/>
  <c r="G242" i="60"/>
  <c r="H242" i="60"/>
  <c r="I242" i="60"/>
  <c r="J242" i="60"/>
  <c r="K242" i="60"/>
  <c r="M242" i="60"/>
  <c r="N242" i="60"/>
  <c r="Q242" i="60"/>
  <c r="R242" i="60"/>
  <c r="T242" i="60"/>
  <c r="U242" i="60"/>
  <c r="V242" i="60"/>
  <c r="W242" i="60"/>
  <c r="X242" i="60"/>
  <c r="Y242" i="60"/>
  <c r="Z242" i="60"/>
  <c r="AB242" i="60"/>
  <c r="AC242" i="60"/>
  <c r="AD242" i="60"/>
  <c r="AE242" i="60"/>
  <c r="AF242" i="60"/>
  <c r="AG242" i="60"/>
  <c r="AH242" i="60"/>
  <c r="AI242" i="60"/>
  <c r="AJ242" i="60"/>
  <c r="AL242" i="60"/>
  <c r="AM242" i="60"/>
  <c r="AN242" i="60"/>
  <c r="AO242" i="60"/>
  <c r="AQ242" i="60"/>
  <c r="AR242" i="60"/>
  <c r="AS242" i="60"/>
  <c r="AT242" i="60"/>
  <c r="AV242" i="60"/>
  <c r="AX242" i="60"/>
  <c r="AZ242" i="60"/>
  <c r="A243" i="60"/>
  <c r="B243" i="60"/>
  <c r="D243" i="60"/>
  <c r="E243" i="60"/>
  <c r="F243" i="60"/>
  <c r="G243" i="60"/>
  <c r="H243" i="60"/>
  <c r="I243" i="60"/>
  <c r="J243" i="60"/>
  <c r="K243" i="60"/>
  <c r="M243" i="60"/>
  <c r="N243" i="60"/>
  <c r="Q243" i="60"/>
  <c r="R243" i="60"/>
  <c r="T243" i="60"/>
  <c r="U243" i="60"/>
  <c r="V243" i="60"/>
  <c r="W243" i="60"/>
  <c r="X243" i="60"/>
  <c r="Y243" i="60"/>
  <c r="Z243" i="60"/>
  <c r="AB243" i="60"/>
  <c r="AC243" i="60"/>
  <c r="AD243" i="60"/>
  <c r="AE243" i="60"/>
  <c r="AF243" i="60"/>
  <c r="AG243" i="60"/>
  <c r="AH243" i="60"/>
  <c r="AI243" i="60"/>
  <c r="AJ243" i="60"/>
  <c r="AL243" i="60"/>
  <c r="AM243" i="60"/>
  <c r="AN243" i="60"/>
  <c r="AO243" i="60"/>
  <c r="AQ243" i="60"/>
  <c r="AR243" i="60"/>
  <c r="AS243" i="60"/>
  <c r="AT243" i="60"/>
  <c r="AV243" i="60"/>
  <c r="AX243" i="60"/>
  <c r="AZ243" i="60"/>
  <c r="A244" i="60"/>
  <c r="B244" i="60"/>
  <c r="D244" i="60"/>
  <c r="E244" i="60"/>
  <c r="F244" i="60"/>
  <c r="G244" i="60"/>
  <c r="H244" i="60"/>
  <c r="I244" i="60"/>
  <c r="J244" i="60"/>
  <c r="K244" i="60"/>
  <c r="M244" i="60"/>
  <c r="N244" i="60"/>
  <c r="Q244" i="60"/>
  <c r="R244" i="60"/>
  <c r="T244" i="60"/>
  <c r="U244" i="60"/>
  <c r="V244" i="60"/>
  <c r="W244" i="60"/>
  <c r="X244" i="60"/>
  <c r="Y244" i="60"/>
  <c r="Z244" i="60"/>
  <c r="AB244" i="60"/>
  <c r="AC244" i="60"/>
  <c r="AD244" i="60"/>
  <c r="AE244" i="60"/>
  <c r="AF244" i="60"/>
  <c r="AG244" i="60"/>
  <c r="AH244" i="60"/>
  <c r="AI244" i="60"/>
  <c r="AJ244" i="60"/>
  <c r="AL244" i="60"/>
  <c r="AM244" i="60"/>
  <c r="AN244" i="60"/>
  <c r="AO244" i="60"/>
  <c r="AQ244" i="60"/>
  <c r="AR244" i="60"/>
  <c r="AS244" i="60"/>
  <c r="AT244" i="60"/>
  <c r="AV244" i="60"/>
  <c r="AX244" i="60"/>
  <c r="AZ244" i="60"/>
  <c r="A245" i="60"/>
  <c r="B245" i="60"/>
  <c r="D245" i="60"/>
  <c r="E245" i="60"/>
  <c r="F245" i="60"/>
  <c r="G245" i="60"/>
  <c r="H245" i="60"/>
  <c r="I245" i="60"/>
  <c r="J245" i="60"/>
  <c r="K245" i="60"/>
  <c r="M245" i="60"/>
  <c r="N245" i="60"/>
  <c r="Q245" i="60"/>
  <c r="R245" i="60"/>
  <c r="T245" i="60"/>
  <c r="U245" i="60"/>
  <c r="V245" i="60"/>
  <c r="W245" i="60"/>
  <c r="X245" i="60"/>
  <c r="Y245" i="60"/>
  <c r="Z245" i="60"/>
  <c r="AB245" i="60"/>
  <c r="AC245" i="60"/>
  <c r="AD245" i="60"/>
  <c r="AE245" i="60"/>
  <c r="AF245" i="60"/>
  <c r="AG245" i="60"/>
  <c r="AH245" i="60"/>
  <c r="AI245" i="60"/>
  <c r="AJ245" i="60"/>
  <c r="AL245" i="60"/>
  <c r="AM245" i="60"/>
  <c r="AN245" i="60"/>
  <c r="AO245" i="60"/>
  <c r="AQ245" i="60"/>
  <c r="AR245" i="60"/>
  <c r="AS245" i="60"/>
  <c r="AT245" i="60"/>
  <c r="AV245" i="60"/>
  <c r="AX245" i="60"/>
  <c r="AZ245" i="60"/>
  <c r="A246" i="60"/>
  <c r="B246" i="60"/>
  <c r="D246" i="60"/>
  <c r="E246" i="60"/>
  <c r="F246" i="60"/>
  <c r="G246" i="60"/>
  <c r="H246" i="60"/>
  <c r="I246" i="60"/>
  <c r="J246" i="60"/>
  <c r="K246" i="60"/>
  <c r="M246" i="60"/>
  <c r="N246" i="60"/>
  <c r="Q246" i="60"/>
  <c r="R246" i="60"/>
  <c r="T246" i="60"/>
  <c r="U246" i="60"/>
  <c r="V246" i="60"/>
  <c r="W246" i="60"/>
  <c r="X246" i="60"/>
  <c r="Y246" i="60"/>
  <c r="Z246" i="60"/>
  <c r="AB246" i="60"/>
  <c r="AC246" i="60"/>
  <c r="AD246" i="60"/>
  <c r="AE246" i="60"/>
  <c r="AF246" i="60"/>
  <c r="AG246" i="60"/>
  <c r="AH246" i="60"/>
  <c r="AI246" i="60"/>
  <c r="AJ246" i="60"/>
  <c r="AL246" i="60"/>
  <c r="AM246" i="60"/>
  <c r="AN246" i="60"/>
  <c r="AO246" i="60"/>
  <c r="AQ246" i="60"/>
  <c r="AR246" i="60"/>
  <c r="AS246" i="60"/>
  <c r="AT246" i="60"/>
  <c r="AV246" i="60"/>
  <c r="AX246" i="60"/>
  <c r="AZ246" i="60"/>
  <c r="A247" i="60"/>
  <c r="B247" i="60"/>
  <c r="D247" i="60"/>
  <c r="E247" i="60"/>
  <c r="F247" i="60"/>
  <c r="G247" i="60"/>
  <c r="H247" i="60"/>
  <c r="I247" i="60"/>
  <c r="J247" i="60"/>
  <c r="K247" i="60"/>
  <c r="M247" i="60"/>
  <c r="N247" i="60"/>
  <c r="Q247" i="60"/>
  <c r="R247" i="60"/>
  <c r="T247" i="60"/>
  <c r="U247" i="60"/>
  <c r="V247" i="60"/>
  <c r="W247" i="60"/>
  <c r="X247" i="60"/>
  <c r="Y247" i="60"/>
  <c r="Z247" i="60"/>
  <c r="AB247" i="60"/>
  <c r="AC247" i="60"/>
  <c r="AD247" i="60"/>
  <c r="AE247" i="60"/>
  <c r="AF247" i="60"/>
  <c r="AG247" i="60"/>
  <c r="AH247" i="60"/>
  <c r="AI247" i="60"/>
  <c r="AJ247" i="60"/>
  <c r="AL247" i="60"/>
  <c r="AM247" i="60"/>
  <c r="AN247" i="60"/>
  <c r="AO247" i="60"/>
  <c r="AQ247" i="60"/>
  <c r="AR247" i="60"/>
  <c r="AS247" i="60"/>
  <c r="AT247" i="60"/>
  <c r="AV247" i="60"/>
  <c r="AX247" i="60"/>
  <c r="AZ247" i="60"/>
  <c r="A248" i="60"/>
  <c r="B248" i="60"/>
  <c r="D248" i="60"/>
  <c r="E248" i="60"/>
  <c r="F248" i="60"/>
  <c r="G248" i="60"/>
  <c r="H248" i="60"/>
  <c r="I248" i="60"/>
  <c r="J248" i="60"/>
  <c r="K248" i="60"/>
  <c r="M248" i="60"/>
  <c r="N248" i="60"/>
  <c r="Q248" i="60"/>
  <c r="R248" i="60"/>
  <c r="T248" i="60"/>
  <c r="U248" i="60"/>
  <c r="V248" i="60"/>
  <c r="W248" i="60"/>
  <c r="X248" i="60"/>
  <c r="Y248" i="60"/>
  <c r="Z248" i="60"/>
  <c r="AB248" i="60"/>
  <c r="AC248" i="60"/>
  <c r="AD248" i="60"/>
  <c r="AE248" i="60"/>
  <c r="AF248" i="60"/>
  <c r="AG248" i="60"/>
  <c r="AH248" i="60"/>
  <c r="AI248" i="60"/>
  <c r="AJ248" i="60"/>
  <c r="AL248" i="60"/>
  <c r="AM248" i="60"/>
  <c r="AN248" i="60"/>
  <c r="AO248" i="60"/>
  <c r="AQ248" i="60"/>
  <c r="AR248" i="60"/>
  <c r="AS248" i="60"/>
  <c r="AT248" i="60"/>
  <c r="AV248" i="60"/>
  <c r="AX248" i="60"/>
  <c r="AZ248" i="60"/>
  <c r="A249" i="60"/>
  <c r="B249" i="60"/>
  <c r="D249" i="60"/>
  <c r="E249" i="60"/>
  <c r="F249" i="60"/>
  <c r="G249" i="60"/>
  <c r="H249" i="60"/>
  <c r="I249" i="60"/>
  <c r="J249" i="60"/>
  <c r="K249" i="60"/>
  <c r="M249" i="60"/>
  <c r="N249" i="60"/>
  <c r="Q249" i="60"/>
  <c r="R249" i="60"/>
  <c r="T249" i="60"/>
  <c r="U249" i="60"/>
  <c r="V249" i="60"/>
  <c r="W249" i="60"/>
  <c r="X249" i="60"/>
  <c r="Y249" i="60"/>
  <c r="Z249" i="60"/>
  <c r="AB249" i="60"/>
  <c r="AC249" i="60"/>
  <c r="AD249" i="60"/>
  <c r="AE249" i="60"/>
  <c r="AF249" i="60"/>
  <c r="AG249" i="60"/>
  <c r="AH249" i="60"/>
  <c r="AI249" i="60"/>
  <c r="AJ249" i="60"/>
  <c r="AL249" i="60"/>
  <c r="AM249" i="60"/>
  <c r="AN249" i="60"/>
  <c r="AO249" i="60"/>
  <c r="AQ249" i="60"/>
  <c r="AR249" i="60"/>
  <c r="AS249" i="60"/>
  <c r="AT249" i="60"/>
  <c r="AV249" i="60"/>
  <c r="AX249" i="60"/>
  <c r="AZ249" i="60"/>
  <c r="A250" i="60"/>
  <c r="B250" i="60"/>
  <c r="D250" i="60"/>
  <c r="E250" i="60"/>
  <c r="F250" i="60"/>
  <c r="G250" i="60"/>
  <c r="H250" i="60"/>
  <c r="I250" i="60"/>
  <c r="J250" i="60"/>
  <c r="K250" i="60"/>
  <c r="M250" i="60"/>
  <c r="N250" i="60"/>
  <c r="Q250" i="60"/>
  <c r="R250" i="60"/>
  <c r="T250" i="60"/>
  <c r="U250" i="60"/>
  <c r="V250" i="60"/>
  <c r="W250" i="60"/>
  <c r="X250" i="60"/>
  <c r="Y250" i="60"/>
  <c r="Z250" i="60"/>
  <c r="AB250" i="60"/>
  <c r="AC250" i="60"/>
  <c r="AD250" i="60"/>
  <c r="AE250" i="60"/>
  <c r="AF250" i="60"/>
  <c r="AG250" i="60"/>
  <c r="AH250" i="60"/>
  <c r="AI250" i="60"/>
  <c r="AJ250" i="60"/>
  <c r="AL250" i="60"/>
  <c r="AM250" i="60"/>
  <c r="AN250" i="60"/>
  <c r="AO250" i="60"/>
  <c r="AQ250" i="60"/>
  <c r="AR250" i="60"/>
  <c r="AS250" i="60"/>
  <c r="AT250" i="60"/>
  <c r="AV250" i="60"/>
  <c r="AX250" i="60"/>
  <c r="AZ250" i="60"/>
  <c r="A251" i="60"/>
  <c r="B251" i="60"/>
  <c r="D251" i="60"/>
  <c r="E251" i="60"/>
  <c r="F251" i="60"/>
  <c r="G251" i="60"/>
  <c r="H251" i="60"/>
  <c r="I251" i="60"/>
  <c r="J251" i="60"/>
  <c r="K251" i="60"/>
  <c r="M251" i="60"/>
  <c r="N251" i="60"/>
  <c r="Q251" i="60"/>
  <c r="R251" i="60"/>
  <c r="T251" i="60"/>
  <c r="U251" i="60"/>
  <c r="V251" i="60"/>
  <c r="W251" i="60"/>
  <c r="X251" i="60"/>
  <c r="Y251" i="60"/>
  <c r="Z251" i="60"/>
  <c r="AB251" i="60"/>
  <c r="AC251" i="60"/>
  <c r="AD251" i="60"/>
  <c r="AE251" i="60"/>
  <c r="AF251" i="60"/>
  <c r="AG251" i="60"/>
  <c r="AH251" i="60"/>
  <c r="AI251" i="60"/>
  <c r="AJ251" i="60"/>
  <c r="AL251" i="60"/>
  <c r="AM251" i="60"/>
  <c r="AN251" i="60"/>
  <c r="AO251" i="60"/>
  <c r="AQ251" i="60"/>
  <c r="AR251" i="60"/>
  <c r="AS251" i="60"/>
  <c r="AT251" i="60"/>
  <c r="AV251" i="60"/>
  <c r="AX251" i="60"/>
  <c r="AZ251" i="60"/>
  <c r="A252" i="60"/>
  <c r="B252" i="60"/>
  <c r="D252" i="60"/>
  <c r="E252" i="60"/>
  <c r="F252" i="60"/>
  <c r="G252" i="60"/>
  <c r="H252" i="60"/>
  <c r="I252" i="60"/>
  <c r="J252" i="60"/>
  <c r="K252" i="60"/>
  <c r="M252" i="60"/>
  <c r="N252" i="60"/>
  <c r="Q252" i="60"/>
  <c r="R252" i="60"/>
  <c r="T252" i="60"/>
  <c r="U252" i="60"/>
  <c r="V252" i="60"/>
  <c r="W252" i="60"/>
  <c r="X252" i="60"/>
  <c r="Y252" i="60"/>
  <c r="Z252" i="60"/>
  <c r="AB252" i="60"/>
  <c r="AC252" i="60"/>
  <c r="AD252" i="60"/>
  <c r="AE252" i="60"/>
  <c r="AF252" i="60"/>
  <c r="AG252" i="60"/>
  <c r="AH252" i="60"/>
  <c r="AI252" i="60"/>
  <c r="AJ252" i="60"/>
  <c r="AL252" i="60"/>
  <c r="AM252" i="60"/>
  <c r="AN252" i="60"/>
  <c r="AO252" i="60"/>
  <c r="AQ252" i="60"/>
  <c r="AR252" i="60"/>
  <c r="AS252" i="60"/>
  <c r="AT252" i="60"/>
  <c r="AV252" i="60"/>
  <c r="AX252" i="60"/>
  <c r="AZ252" i="60"/>
  <c r="A253" i="60"/>
  <c r="B253" i="60"/>
  <c r="D253" i="60"/>
  <c r="E253" i="60"/>
  <c r="F253" i="60"/>
  <c r="G253" i="60"/>
  <c r="H253" i="60"/>
  <c r="I253" i="60"/>
  <c r="J253" i="60"/>
  <c r="K253" i="60"/>
  <c r="M253" i="60"/>
  <c r="N253" i="60"/>
  <c r="Q253" i="60"/>
  <c r="R253" i="60"/>
  <c r="T253" i="60"/>
  <c r="U253" i="60"/>
  <c r="V253" i="60"/>
  <c r="W253" i="60"/>
  <c r="X253" i="60"/>
  <c r="Y253" i="60"/>
  <c r="Z253" i="60"/>
  <c r="AB253" i="60"/>
  <c r="AC253" i="60"/>
  <c r="AD253" i="60"/>
  <c r="AE253" i="60"/>
  <c r="AF253" i="60"/>
  <c r="AG253" i="60"/>
  <c r="AH253" i="60"/>
  <c r="AI253" i="60"/>
  <c r="AJ253" i="60"/>
  <c r="AL253" i="60"/>
  <c r="AM253" i="60"/>
  <c r="AN253" i="60"/>
  <c r="AO253" i="60"/>
  <c r="AQ253" i="60"/>
  <c r="AR253" i="60"/>
  <c r="AS253" i="60"/>
  <c r="AT253" i="60"/>
  <c r="AV253" i="60"/>
  <c r="AX253" i="60"/>
  <c r="AZ253" i="60"/>
  <c r="A254" i="60"/>
  <c r="B254" i="60"/>
  <c r="D254" i="60"/>
  <c r="E254" i="60"/>
  <c r="F254" i="60"/>
  <c r="G254" i="60"/>
  <c r="H254" i="60"/>
  <c r="I254" i="60"/>
  <c r="J254" i="60"/>
  <c r="K254" i="60"/>
  <c r="M254" i="60"/>
  <c r="N254" i="60"/>
  <c r="Q254" i="60"/>
  <c r="R254" i="60"/>
  <c r="T254" i="60"/>
  <c r="U254" i="60"/>
  <c r="V254" i="60"/>
  <c r="W254" i="60"/>
  <c r="X254" i="60"/>
  <c r="Y254" i="60"/>
  <c r="Z254" i="60"/>
  <c r="AB254" i="60"/>
  <c r="AC254" i="60"/>
  <c r="AD254" i="60"/>
  <c r="AE254" i="60"/>
  <c r="AF254" i="60"/>
  <c r="AG254" i="60"/>
  <c r="AH254" i="60"/>
  <c r="AI254" i="60"/>
  <c r="AJ254" i="60"/>
  <c r="AL254" i="60"/>
  <c r="AM254" i="60"/>
  <c r="AN254" i="60"/>
  <c r="AO254" i="60"/>
  <c r="AQ254" i="60"/>
  <c r="AR254" i="60"/>
  <c r="AS254" i="60"/>
  <c r="AT254" i="60"/>
  <c r="AV254" i="60"/>
  <c r="AX254" i="60"/>
  <c r="AZ254" i="60"/>
  <c r="A255" i="60"/>
  <c r="B255" i="60"/>
  <c r="D255" i="60"/>
  <c r="E255" i="60"/>
  <c r="F255" i="60"/>
  <c r="G255" i="60"/>
  <c r="H255" i="60"/>
  <c r="I255" i="60"/>
  <c r="J255" i="60"/>
  <c r="K255" i="60"/>
  <c r="M255" i="60"/>
  <c r="N255" i="60"/>
  <c r="Q255" i="60"/>
  <c r="R255" i="60"/>
  <c r="T255" i="60"/>
  <c r="U255" i="60"/>
  <c r="V255" i="60"/>
  <c r="W255" i="60"/>
  <c r="X255" i="60"/>
  <c r="Y255" i="60"/>
  <c r="Z255" i="60"/>
  <c r="AB255" i="60"/>
  <c r="AC255" i="60"/>
  <c r="AD255" i="60"/>
  <c r="AE255" i="60"/>
  <c r="AF255" i="60"/>
  <c r="AG255" i="60"/>
  <c r="AH255" i="60"/>
  <c r="AI255" i="60"/>
  <c r="AJ255" i="60"/>
  <c r="AL255" i="60"/>
  <c r="AM255" i="60"/>
  <c r="AN255" i="60"/>
  <c r="AO255" i="60"/>
  <c r="AQ255" i="60"/>
  <c r="AR255" i="60"/>
  <c r="AS255" i="60"/>
  <c r="AT255" i="60"/>
  <c r="AV255" i="60"/>
  <c r="AX255" i="60"/>
  <c r="AZ255" i="60"/>
  <c r="A256" i="60"/>
  <c r="B256" i="60"/>
  <c r="D256" i="60"/>
  <c r="E256" i="60"/>
  <c r="F256" i="60"/>
  <c r="G256" i="60"/>
  <c r="H256" i="60"/>
  <c r="I256" i="60"/>
  <c r="J256" i="60"/>
  <c r="K256" i="60"/>
  <c r="M256" i="60"/>
  <c r="N256" i="60"/>
  <c r="Q256" i="60"/>
  <c r="R256" i="60"/>
  <c r="T256" i="60"/>
  <c r="U256" i="60"/>
  <c r="V256" i="60"/>
  <c r="W256" i="60"/>
  <c r="X256" i="60"/>
  <c r="Y256" i="60"/>
  <c r="Z256" i="60"/>
  <c r="AB256" i="60"/>
  <c r="AC256" i="60"/>
  <c r="AD256" i="60"/>
  <c r="AE256" i="60"/>
  <c r="AF256" i="60"/>
  <c r="AG256" i="60"/>
  <c r="AH256" i="60"/>
  <c r="AI256" i="60"/>
  <c r="AJ256" i="60"/>
  <c r="AL256" i="60"/>
  <c r="AM256" i="60"/>
  <c r="AN256" i="60"/>
  <c r="AO256" i="60"/>
  <c r="AQ256" i="60"/>
  <c r="AR256" i="60"/>
  <c r="AS256" i="60"/>
  <c r="AT256" i="60"/>
  <c r="AV256" i="60"/>
  <c r="AX256" i="60"/>
  <c r="AZ256" i="60"/>
  <c r="A257" i="60"/>
  <c r="B257" i="60"/>
  <c r="D257" i="60"/>
  <c r="E257" i="60"/>
  <c r="F257" i="60"/>
  <c r="G257" i="60"/>
  <c r="H257" i="60"/>
  <c r="I257" i="60"/>
  <c r="J257" i="60"/>
  <c r="K257" i="60"/>
  <c r="M257" i="60"/>
  <c r="N257" i="60"/>
  <c r="Q257" i="60"/>
  <c r="R257" i="60"/>
  <c r="T257" i="60"/>
  <c r="U257" i="60"/>
  <c r="V257" i="60"/>
  <c r="W257" i="60"/>
  <c r="X257" i="60"/>
  <c r="Y257" i="60"/>
  <c r="Z257" i="60"/>
  <c r="AB257" i="60"/>
  <c r="AC257" i="60"/>
  <c r="AD257" i="60"/>
  <c r="AE257" i="60"/>
  <c r="AF257" i="60"/>
  <c r="AG257" i="60"/>
  <c r="AH257" i="60"/>
  <c r="AI257" i="60"/>
  <c r="AJ257" i="60"/>
  <c r="AL257" i="60"/>
  <c r="AM257" i="60"/>
  <c r="AN257" i="60"/>
  <c r="AO257" i="60"/>
  <c r="AQ257" i="60"/>
  <c r="AR257" i="60"/>
  <c r="AS257" i="60"/>
  <c r="AT257" i="60"/>
  <c r="AV257" i="60"/>
  <c r="AX257" i="60"/>
  <c r="AZ257" i="60"/>
  <c r="A258" i="60"/>
  <c r="B258" i="60"/>
  <c r="D258" i="60"/>
  <c r="E258" i="60"/>
  <c r="F258" i="60"/>
  <c r="G258" i="60"/>
  <c r="H258" i="60"/>
  <c r="I258" i="60"/>
  <c r="J258" i="60"/>
  <c r="K258" i="60"/>
  <c r="M258" i="60"/>
  <c r="N258" i="60"/>
  <c r="Q258" i="60"/>
  <c r="R258" i="60"/>
  <c r="T258" i="60"/>
  <c r="U258" i="60"/>
  <c r="V258" i="60"/>
  <c r="W258" i="60"/>
  <c r="X258" i="60"/>
  <c r="Y258" i="60"/>
  <c r="Z258" i="60"/>
  <c r="AB258" i="60"/>
  <c r="AC258" i="60"/>
  <c r="AD258" i="60"/>
  <c r="AE258" i="60"/>
  <c r="AF258" i="60"/>
  <c r="AG258" i="60"/>
  <c r="AH258" i="60"/>
  <c r="AI258" i="60"/>
  <c r="AJ258" i="60"/>
  <c r="AL258" i="60"/>
  <c r="AM258" i="60"/>
  <c r="AN258" i="60"/>
  <c r="AO258" i="60"/>
  <c r="AQ258" i="60"/>
  <c r="AR258" i="60"/>
  <c r="AS258" i="60"/>
  <c r="AT258" i="60"/>
  <c r="AV258" i="60"/>
  <c r="AX258" i="60"/>
  <c r="AZ258" i="60"/>
  <c r="A259" i="60"/>
  <c r="B259" i="60"/>
  <c r="D259" i="60"/>
  <c r="E259" i="60"/>
  <c r="F259" i="60"/>
  <c r="G259" i="60"/>
  <c r="H259" i="60"/>
  <c r="I259" i="60"/>
  <c r="J259" i="60"/>
  <c r="K259" i="60"/>
  <c r="M259" i="60"/>
  <c r="N259" i="60"/>
  <c r="Q259" i="60"/>
  <c r="R259" i="60"/>
  <c r="T259" i="60"/>
  <c r="U259" i="60"/>
  <c r="V259" i="60"/>
  <c r="W259" i="60"/>
  <c r="X259" i="60"/>
  <c r="Y259" i="60"/>
  <c r="Z259" i="60"/>
  <c r="AB259" i="60"/>
  <c r="AC259" i="60"/>
  <c r="AD259" i="60"/>
  <c r="AE259" i="60"/>
  <c r="AF259" i="60"/>
  <c r="AG259" i="60"/>
  <c r="AH259" i="60"/>
  <c r="AI259" i="60"/>
  <c r="AJ259" i="60"/>
  <c r="AL259" i="60"/>
  <c r="AM259" i="60"/>
  <c r="AN259" i="60"/>
  <c r="AO259" i="60"/>
  <c r="AQ259" i="60"/>
  <c r="AR259" i="60"/>
  <c r="AS259" i="60"/>
  <c r="AT259" i="60"/>
  <c r="AV259" i="60"/>
  <c r="AX259" i="60"/>
  <c r="AZ259" i="60"/>
  <c r="A260" i="60"/>
  <c r="B260" i="60"/>
  <c r="D260" i="60"/>
  <c r="E260" i="60"/>
  <c r="F260" i="60"/>
  <c r="G260" i="60"/>
  <c r="H260" i="60"/>
  <c r="I260" i="60"/>
  <c r="J260" i="60"/>
  <c r="K260" i="60"/>
  <c r="M260" i="60"/>
  <c r="N260" i="60"/>
  <c r="Q260" i="60"/>
  <c r="R260" i="60"/>
  <c r="T260" i="60"/>
  <c r="U260" i="60"/>
  <c r="V260" i="60"/>
  <c r="W260" i="60"/>
  <c r="X260" i="60"/>
  <c r="Y260" i="60"/>
  <c r="Z260" i="60"/>
  <c r="AB260" i="60"/>
  <c r="AC260" i="60"/>
  <c r="AD260" i="60"/>
  <c r="AE260" i="60"/>
  <c r="AF260" i="60"/>
  <c r="AG260" i="60"/>
  <c r="AH260" i="60"/>
  <c r="AI260" i="60"/>
  <c r="AJ260" i="60"/>
  <c r="AL260" i="60"/>
  <c r="AM260" i="60"/>
  <c r="AN260" i="60"/>
  <c r="AO260" i="60"/>
  <c r="AQ260" i="60"/>
  <c r="AR260" i="60"/>
  <c r="AS260" i="60"/>
  <c r="AT260" i="60"/>
  <c r="AV260" i="60"/>
  <c r="AX260" i="60"/>
  <c r="AZ260" i="60"/>
  <c r="A261" i="60"/>
  <c r="B261" i="60"/>
  <c r="D261" i="60"/>
  <c r="E261" i="60"/>
  <c r="F261" i="60"/>
  <c r="G261" i="60"/>
  <c r="H261" i="60"/>
  <c r="I261" i="60"/>
  <c r="J261" i="60"/>
  <c r="K261" i="60"/>
  <c r="M261" i="60"/>
  <c r="N261" i="60"/>
  <c r="Q261" i="60"/>
  <c r="R261" i="60"/>
  <c r="T261" i="60"/>
  <c r="U261" i="60"/>
  <c r="V261" i="60"/>
  <c r="W261" i="60"/>
  <c r="X261" i="60"/>
  <c r="Y261" i="60"/>
  <c r="Z261" i="60"/>
  <c r="AB261" i="60"/>
  <c r="AC261" i="60"/>
  <c r="AD261" i="60"/>
  <c r="AE261" i="60"/>
  <c r="AF261" i="60"/>
  <c r="AG261" i="60"/>
  <c r="AH261" i="60"/>
  <c r="AI261" i="60"/>
  <c r="AJ261" i="60"/>
  <c r="AL261" i="60"/>
  <c r="AM261" i="60"/>
  <c r="AN261" i="60"/>
  <c r="AO261" i="60"/>
  <c r="AQ261" i="60"/>
  <c r="AR261" i="60"/>
  <c r="AS261" i="60"/>
  <c r="AT261" i="60"/>
  <c r="AV261" i="60"/>
  <c r="AX261" i="60"/>
  <c r="AZ261" i="60"/>
  <c r="A262" i="60"/>
  <c r="B262" i="60"/>
  <c r="D262" i="60"/>
  <c r="E262" i="60"/>
  <c r="F262" i="60"/>
  <c r="G262" i="60"/>
  <c r="H262" i="60"/>
  <c r="I262" i="60"/>
  <c r="J262" i="60"/>
  <c r="K262" i="60"/>
  <c r="M262" i="60"/>
  <c r="N262" i="60"/>
  <c r="Q262" i="60"/>
  <c r="R262" i="60"/>
  <c r="T262" i="60"/>
  <c r="U262" i="60"/>
  <c r="V262" i="60"/>
  <c r="W262" i="60"/>
  <c r="X262" i="60"/>
  <c r="Y262" i="60"/>
  <c r="Z262" i="60"/>
  <c r="AB262" i="60"/>
  <c r="AC262" i="60"/>
  <c r="AD262" i="60"/>
  <c r="AE262" i="60"/>
  <c r="AF262" i="60"/>
  <c r="AG262" i="60"/>
  <c r="AH262" i="60"/>
  <c r="AI262" i="60"/>
  <c r="AJ262" i="60"/>
  <c r="AL262" i="60"/>
  <c r="AM262" i="60"/>
  <c r="AN262" i="60"/>
  <c r="AO262" i="60"/>
  <c r="AQ262" i="60"/>
  <c r="AR262" i="60"/>
  <c r="AS262" i="60"/>
  <c r="AT262" i="60"/>
  <c r="AV262" i="60"/>
  <c r="AX262" i="60"/>
  <c r="AZ262" i="60"/>
  <c r="A263" i="60"/>
  <c r="B263" i="60"/>
  <c r="D263" i="60"/>
  <c r="E263" i="60"/>
  <c r="F263" i="60"/>
  <c r="G263" i="60"/>
  <c r="H263" i="60"/>
  <c r="I263" i="60"/>
  <c r="J263" i="60"/>
  <c r="K263" i="60"/>
  <c r="M263" i="60"/>
  <c r="N263" i="60"/>
  <c r="Q263" i="60"/>
  <c r="R263" i="60"/>
  <c r="T263" i="60"/>
  <c r="U263" i="60"/>
  <c r="V263" i="60"/>
  <c r="W263" i="60"/>
  <c r="X263" i="60"/>
  <c r="Y263" i="60"/>
  <c r="Z263" i="60"/>
  <c r="AB263" i="60"/>
  <c r="AC263" i="60"/>
  <c r="AD263" i="60"/>
  <c r="AE263" i="60"/>
  <c r="AF263" i="60"/>
  <c r="AG263" i="60"/>
  <c r="AH263" i="60"/>
  <c r="AI263" i="60"/>
  <c r="AJ263" i="60"/>
  <c r="AL263" i="60"/>
  <c r="AM263" i="60"/>
  <c r="AN263" i="60"/>
  <c r="AO263" i="60"/>
  <c r="AQ263" i="60"/>
  <c r="AR263" i="60"/>
  <c r="AS263" i="60"/>
  <c r="AT263" i="60"/>
  <c r="AV263" i="60"/>
  <c r="AX263" i="60"/>
  <c r="AZ263" i="60"/>
  <c r="A264" i="60"/>
  <c r="B264" i="60"/>
  <c r="D264" i="60"/>
  <c r="E264" i="60"/>
  <c r="F264" i="60"/>
  <c r="G264" i="60"/>
  <c r="H264" i="60"/>
  <c r="I264" i="60"/>
  <c r="J264" i="60"/>
  <c r="K264" i="60"/>
  <c r="M264" i="60"/>
  <c r="N264" i="60"/>
  <c r="Q264" i="60"/>
  <c r="R264" i="60"/>
  <c r="T264" i="60"/>
  <c r="U264" i="60"/>
  <c r="V264" i="60"/>
  <c r="W264" i="60"/>
  <c r="X264" i="60"/>
  <c r="Y264" i="60"/>
  <c r="Z264" i="60"/>
  <c r="AB264" i="60"/>
  <c r="AC264" i="60"/>
  <c r="AD264" i="60"/>
  <c r="AE264" i="60"/>
  <c r="AF264" i="60"/>
  <c r="AG264" i="60"/>
  <c r="AH264" i="60"/>
  <c r="AI264" i="60"/>
  <c r="AJ264" i="60"/>
  <c r="AL264" i="60"/>
  <c r="AM264" i="60"/>
  <c r="AN264" i="60"/>
  <c r="AO264" i="60"/>
  <c r="AQ264" i="60"/>
  <c r="AR264" i="60"/>
  <c r="AS264" i="60"/>
  <c r="AT264" i="60"/>
  <c r="AV264" i="60"/>
  <c r="AX264" i="60"/>
  <c r="AZ264" i="60"/>
  <c r="A265" i="60"/>
  <c r="B265" i="60"/>
  <c r="D265" i="60"/>
  <c r="E265" i="60"/>
  <c r="F265" i="60"/>
  <c r="G265" i="60"/>
  <c r="H265" i="60"/>
  <c r="I265" i="60"/>
  <c r="J265" i="60"/>
  <c r="K265" i="60"/>
  <c r="M265" i="60"/>
  <c r="N265" i="60"/>
  <c r="Q265" i="60"/>
  <c r="R265" i="60"/>
  <c r="T265" i="60"/>
  <c r="U265" i="60"/>
  <c r="V265" i="60"/>
  <c r="W265" i="60"/>
  <c r="X265" i="60"/>
  <c r="Y265" i="60"/>
  <c r="Z265" i="60"/>
  <c r="AB265" i="60"/>
  <c r="AC265" i="60"/>
  <c r="AD265" i="60"/>
  <c r="AE265" i="60"/>
  <c r="AF265" i="60"/>
  <c r="AG265" i="60"/>
  <c r="AH265" i="60"/>
  <c r="AI265" i="60"/>
  <c r="AJ265" i="60"/>
  <c r="AL265" i="60"/>
  <c r="AM265" i="60"/>
  <c r="AN265" i="60"/>
  <c r="AO265" i="60"/>
  <c r="AQ265" i="60"/>
  <c r="AR265" i="60"/>
  <c r="AS265" i="60"/>
  <c r="AT265" i="60"/>
  <c r="AV265" i="60"/>
  <c r="AX265" i="60"/>
  <c r="AZ265" i="60"/>
  <c r="A266" i="60"/>
  <c r="B266" i="60"/>
  <c r="D266" i="60"/>
  <c r="E266" i="60"/>
  <c r="F266" i="60"/>
  <c r="G266" i="60"/>
  <c r="H266" i="60"/>
  <c r="I266" i="60"/>
  <c r="J266" i="60"/>
  <c r="K266" i="60"/>
  <c r="M266" i="60"/>
  <c r="N266" i="60"/>
  <c r="Q266" i="60"/>
  <c r="R266" i="60"/>
  <c r="T266" i="60"/>
  <c r="U266" i="60"/>
  <c r="V266" i="60"/>
  <c r="W266" i="60"/>
  <c r="X266" i="60"/>
  <c r="Y266" i="60"/>
  <c r="Z266" i="60"/>
  <c r="AB266" i="60"/>
  <c r="AC266" i="60"/>
  <c r="AD266" i="60"/>
  <c r="AE266" i="60"/>
  <c r="AF266" i="60"/>
  <c r="AG266" i="60"/>
  <c r="AH266" i="60"/>
  <c r="AI266" i="60"/>
  <c r="AJ266" i="60"/>
  <c r="AL266" i="60"/>
  <c r="AM266" i="60"/>
  <c r="AN266" i="60"/>
  <c r="AO266" i="60"/>
  <c r="AQ266" i="60"/>
  <c r="AR266" i="60"/>
  <c r="AS266" i="60"/>
  <c r="AT266" i="60"/>
  <c r="AV266" i="60"/>
  <c r="AX266" i="60"/>
  <c r="AZ266" i="60"/>
  <c r="A267" i="60"/>
  <c r="B267" i="60"/>
  <c r="D267" i="60"/>
  <c r="E267" i="60"/>
  <c r="F267" i="60"/>
  <c r="G267" i="60"/>
  <c r="H267" i="60"/>
  <c r="I267" i="60"/>
  <c r="J267" i="60"/>
  <c r="K267" i="60"/>
  <c r="M267" i="60"/>
  <c r="N267" i="60"/>
  <c r="Q267" i="60"/>
  <c r="R267" i="60"/>
  <c r="T267" i="60"/>
  <c r="U267" i="60"/>
  <c r="V267" i="60"/>
  <c r="W267" i="60"/>
  <c r="X267" i="60"/>
  <c r="Y267" i="60"/>
  <c r="Z267" i="60"/>
  <c r="AB267" i="60"/>
  <c r="AC267" i="60"/>
  <c r="AD267" i="60"/>
  <c r="AE267" i="60"/>
  <c r="AF267" i="60"/>
  <c r="AG267" i="60"/>
  <c r="AH267" i="60"/>
  <c r="AI267" i="60"/>
  <c r="AJ267" i="60"/>
  <c r="AL267" i="60"/>
  <c r="AM267" i="60"/>
  <c r="AN267" i="60"/>
  <c r="AO267" i="60"/>
  <c r="AQ267" i="60"/>
  <c r="AR267" i="60"/>
  <c r="AS267" i="60"/>
  <c r="AT267" i="60"/>
  <c r="AV267" i="60"/>
  <c r="AX267" i="60"/>
  <c r="AZ267" i="60"/>
  <c r="A268" i="60"/>
  <c r="B268" i="60"/>
  <c r="D268" i="60"/>
  <c r="E268" i="60"/>
  <c r="F268" i="60"/>
  <c r="G268" i="60"/>
  <c r="H268" i="60"/>
  <c r="I268" i="60"/>
  <c r="J268" i="60"/>
  <c r="K268" i="60"/>
  <c r="M268" i="60"/>
  <c r="N268" i="60"/>
  <c r="Q268" i="60"/>
  <c r="R268" i="60"/>
  <c r="T268" i="60"/>
  <c r="U268" i="60"/>
  <c r="V268" i="60"/>
  <c r="W268" i="60"/>
  <c r="X268" i="60"/>
  <c r="Y268" i="60"/>
  <c r="Z268" i="60"/>
  <c r="AB268" i="60"/>
  <c r="AC268" i="60"/>
  <c r="AD268" i="60"/>
  <c r="AE268" i="60"/>
  <c r="AF268" i="60"/>
  <c r="AG268" i="60"/>
  <c r="AH268" i="60"/>
  <c r="AI268" i="60"/>
  <c r="AJ268" i="60"/>
  <c r="AL268" i="60"/>
  <c r="AM268" i="60"/>
  <c r="AN268" i="60"/>
  <c r="AO268" i="60"/>
  <c r="AQ268" i="60"/>
  <c r="AR268" i="60"/>
  <c r="AS268" i="60"/>
  <c r="AT268" i="60"/>
  <c r="AV268" i="60"/>
  <c r="AX268" i="60"/>
  <c r="AZ268" i="60"/>
  <c r="A269" i="60"/>
  <c r="B269" i="60"/>
  <c r="D269" i="60"/>
  <c r="E269" i="60"/>
  <c r="F269" i="60"/>
  <c r="G269" i="60"/>
  <c r="H269" i="60"/>
  <c r="I269" i="60"/>
  <c r="J269" i="60"/>
  <c r="K269" i="60"/>
  <c r="M269" i="60"/>
  <c r="N269" i="60"/>
  <c r="Q269" i="60"/>
  <c r="R269" i="60"/>
  <c r="T269" i="60"/>
  <c r="U269" i="60"/>
  <c r="V269" i="60"/>
  <c r="W269" i="60"/>
  <c r="X269" i="60"/>
  <c r="Y269" i="60"/>
  <c r="Z269" i="60"/>
  <c r="AB269" i="60"/>
  <c r="AC269" i="60"/>
  <c r="AD269" i="60"/>
  <c r="AE269" i="60"/>
  <c r="AF269" i="60"/>
  <c r="AG269" i="60"/>
  <c r="AH269" i="60"/>
  <c r="AI269" i="60"/>
  <c r="AJ269" i="60"/>
  <c r="AL269" i="60"/>
  <c r="AM269" i="60"/>
  <c r="AN269" i="60"/>
  <c r="AO269" i="60"/>
  <c r="AQ269" i="60"/>
  <c r="AR269" i="60"/>
  <c r="AS269" i="60"/>
  <c r="AT269" i="60"/>
  <c r="AV269" i="60"/>
  <c r="AX269" i="60"/>
  <c r="AZ269" i="60"/>
  <c r="A270" i="60"/>
  <c r="B270" i="60"/>
  <c r="D270" i="60"/>
  <c r="E270" i="60"/>
  <c r="F270" i="60"/>
  <c r="G270" i="60"/>
  <c r="H270" i="60"/>
  <c r="I270" i="60"/>
  <c r="J270" i="60"/>
  <c r="K270" i="60"/>
  <c r="M270" i="60"/>
  <c r="N270" i="60"/>
  <c r="Q270" i="60"/>
  <c r="R270" i="60"/>
  <c r="T270" i="60"/>
  <c r="U270" i="60"/>
  <c r="V270" i="60"/>
  <c r="W270" i="60"/>
  <c r="X270" i="60"/>
  <c r="Y270" i="60"/>
  <c r="Z270" i="60"/>
  <c r="AB270" i="60"/>
  <c r="AC270" i="60"/>
  <c r="AD270" i="60"/>
  <c r="AE270" i="60"/>
  <c r="AF270" i="60"/>
  <c r="AG270" i="60"/>
  <c r="AH270" i="60"/>
  <c r="AI270" i="60"/>
  <c r="AJ270" i="60"/>
  <c r="AL270" i="60"/>
  <c r="AM270" i="60"/>
  <c r="AN270" i="60"/>
  <c r="AO270" i="60"/>
  <c r="AQ270" i="60"/>
  <c r="AR270" i="60"/>
  <c r="AS270" i="60"/>
  <c r="AT270" i="60"/>
  <c r="AV270" i="60"/>
  <c r="AX270" i="60"/>
  <c r="AZ270" i="60"/>
  <c r="A271" i="60"/>
  <c r="B271" i="60"/>
  <c r="D271" i="60"/>
  <c r="E271" i="60"/>
  <c r="F271" i="60"/>
  <c r="G271" i="60"/>
  <c r="H271" i="60"/>
  <c r="I271" i="60"/>
  <c r="J271" i="60"/>
  <c r="K271" i="60"/>
  <c r="M271" i="60"/>
  <c r="N271" i="60"/>
  <c r="Q271" i="60"/>
  <c r="R271" i="60"/>
  <c r="T271" i="60"/>
  <c r="U271" i="60"/>
  <c r="V271" i="60"/>
  <c r="W271" i="60"/>
  <c r="X271" i="60"/>
  <c r="Y271" i="60"/>
  <c r="Z271" i="60"/>
  <c r="AB271" i="60"/>
  <c r="AC271" i="60"/>
  <c r="AD271" i="60"/>
  <c r="AE271" i="60"/>
  <c r="AF271" i="60"/>
  <c r="AG271" i="60"/>
  <c r="AH271" i="60"/>
  <c r="AI271" i="60"/>
  <c r="AJ271" i="60"/>
  <c r="AL271" i="60"/>
  <c r="AM271" i="60"/>
  <c r="AN271" i="60"/>
  <c r="AO271" i="60"/>
  <c r="AQ271" i="60"/>
  <c r="AR271" i="60"/>
  <c r="AS271" i="60"/>
  <c r="AT271" i="60"/>
  <c r="AV271" i="60"/>
  <c r="AX271" i="60"/>
  <c r="AZ271" i="60"/>
  <c r="A272" i="60"/>
  <c r="B272" i="60"/>
  <c r="D272" i="60"/>
  <c r="E272" i="60"/>
  <c r="F272" i="60"/>
  <c r="G272" i="60"/>
  <c r="H272" i="60"/>
  <c r="I272" i="60"/>
  <c r="J272" i="60"/>
  <c r="K272" i="60"/>
  <c r="M272" i="60"/>
  <c r="N272" i="60"/>
  <c r="Q272" i="60"/>
  <c r="R272" i="60"/>
  <c r="T272" i="60"/>
  <c r="U272" i="60"/>
  <c r="V272" i="60"/>
  <c r="W272" i="60"/>
  <c r="X272" i="60"/>
  <c r="Y272" i="60"/>
  <c r="Z272" i="60"/>
  <c r="AB272" i="60"/>
  <c r="AC272" i="60"/>
  <c r="AD272" i="60"/>
  <c r="AE272" i="60"/>
  <c r="AF272" i="60"/>
  <c r="AG272" i="60"/>
  <c r="AH272" i="60"/>
  <c r="AI272" i="60"/>
  <c r="AJ272" i="60"/>
  <c r="AL272" i="60"/>
  <c r="AM272" i="60"/>
  <c r="AN272" i="60"/>
  <c r="AO272" i="60"/>
  <c r="AQ272" i="60"/>
  <c r="AR272" i="60"/>
  <c r="AS272" i="60"/>
  <c r="AT272" i="60"/>
  <c r="AV272" i="60"/>
  <c r="AX272" i="60"/>
  <c r="AZ272" i="60"/>
  <c r="A273" i="60"/>
  <c r="B273" i="60"/>
  <c r="D273" i="60"/>
  <c r="E273" i="60"/>
  <c r="F273" i="60"/>
  <c r="G273" i="60"/>
  <c r="H273" i="60"/>
  <c r="I273" i="60"/>
  <c r="J273" i="60"/>
  <c r="K273" i="60"/>
  <c r="M273" i="60"/>
  <c r="N273" i="60"/>
  <c r="Q273" i="60"/>
  <c r="R273" i="60"/>
  <c r="T273" i="60"/>
  <c r="U273" i="60"/>
  <c r="V273" i="60"/>
  <c r="W273" i="60"/>
  <c r="X273" i="60"/>
  <c r="Y273" i="60"/>
  <c r="Z273" i="60"/>
  <c r="AB273" i="60"/>
  <c r="AC273" i="60"/>
  <c r="AD273" i="60"/>
  <c r="AE273" i="60"/>
  <c r="AF273" i="60"/>
  <c r="AG273" i="60"/>
  <c r="AH273" i="60"/>
  <c r="AI273" i="60"/>
  <c r="AJ273" i="60"/>
  <c r="AL273" i="60"/>
  <c r="AM273" i="60"/>
  <c r="AN273" i="60"/>
  <c r="AO273" i="60"/>
  <c r="AQ273" i="60"/>
  <c r="AR273" i="60"/>
  <c r="AS273" i="60"/>
  <c r="AT273" i="60"/>
  <c r="AV273" i="60"/>
  <c r="AX273" i="60"/>
  <c r="AZ273" i="60"/>
  <c r="A274" i="60"/>
  <c r="B274" i="60"/>
  <c r="D274" i="60"/>
  <c r="E274" i="60"/>
  <c r="F274" i="60"/>
  <c r="G274" i="60"/>
  <c r="H274" i="60"/>
  <c r="I274" i="60"/>
  <c r="J274" i="60"/>
  <c r="K274" i="60"/>
  <c r="M274" i="60"/>
  <c r="N274" i="60"/>
  <c r="Q274" i="60"/>
  <c r="R274" i="60"/>
  <c r="T274" i="60"/>
  <c r="U274" i="60"/>
  <c r="V274" i="60"/>
  <c r="W274" i="60"/>
  <c r="X274" i="60"/>
  <c r="Y274" i="60"/>
  <c r="Z274" i="60"/>
  <c r="AB274" i="60"/>
  <c r="AC274" i="60"/>
  <c r="AD274" i="60"/>
  <c r="AE274" i="60"/>
  <c r="AF274" i="60"/>
  <c r="AG274" i="60"/>
  <c r="AH274" i="60"/>
  <c r="AI274" i="60"/>
  <c r="AJ274" i="60"/>
  <c r="AL274" i="60"/>
  <c r="AM274" i="60"/>
  <c r="AN274" i="60"/>
  <c r="AO274" i="60"/>
  <c r="AQ274" i="60"/>
  <c r="AR274" i="60"/>
  <c r="AS274" i="60"/>
  <c r="AT274" i="60"/>
  <c r="AV274" i="60"/>
  <c r="AX274" i="60"/>
  <c r="AZ274" i="60"/>
  <c r="A275" i="60"/>
  <c r="B275" i="60"/>
  <c r="D275" i="60"/>
  <c r="E275" i="60"/>
  <c r="F275" i="60"/>
  <c r="G275" i="60"/>
  <c r="H275" i="60"/>
  <c r="I275" i="60"/>
  <c r="J275" i="60"/>
  <c r="K275" i="60"/>
  <c r="M275" i="60"/>
  <c r="N275" i="60"/>
  <c r="Q275" i="60"/>
  <c r="R275" i="60"/>
  <c r="T275" i="60"/>
  <c r="U275" i="60"/>
  <c r="V275" i="60"/>
  <c r="W275" i="60"/>
  <c r="X275" i="60"/>
  <c r="Y275" i="60"/>
  <c r="Z275" i="60"/>
  <c r="AB275" i="60"/>
  <c r="AC275" i="60"/>
  <c r="AD275" i="60"/>
  <c r="AE275" i="60"/>
  <c r="AF275" i="60"/>
  <c r="AG275" i="60"/>
  <c r="AH275" i="60"/>
  <c r="AI275" i="60"/>
  <c r="AJ275" i="60"/>
  <c r="AL275" i="60"/>
  <c r="AM275" i="60"/>
  <c r="AN275" i="60"/>
  <c r="AO275" i="60"/>
  <c r="AQ275" i="60"/>
  <c r="AR275" i="60"/>
  <c r="AS275" i="60"/>
  <c r="AT275" i="60"/>
  <c r="AV275" i="60"/>
  <c r="AX275" i="60"/>
  <c r="AZ275" i="60"/>
  <c r="A276" i="60"/>
  <c r="B276" i="60"/>
  <c r="D276" i="60"/>
  <c r="E276" i="60"/>
  <c r="F276" i="60"/>
  <c r="G276" i="60"/>
  <c r="H276" i="60"/>
  <c r="I276" i="60"/>
  <c r="J276" i="60"/>
  <c r="K276" i="60"/>
  <c r="M276" i="60"/>
  <c r="N276" i="60"/>
  <c r="Q276" i="60"/>
  <c r="R276" i="60"/>
  <c r="T276" i="60"/>
  <c r="U276" i="60"/>
  <c r="V276" i="60"/>
  <c r="W276" i="60"/>
  <c r="X276" i="60"/>
  <c r="Y276" i="60"/>
  <c r="Z276" i="60"/>
  <c r="AB276" i="60"/>
  <c r="AC276" i="60"/>
  <c r="AD276" i="60"/>
  <c r="AE276" i="60"/>
  <c r="AF276" i="60"/>
  <c r="AG276" i="60"/>
  <c r="AH276" i="60"/>
  <c r="AI276" i="60"/>
  <c r="AJ276" i="60"/>
  <c r="AL276" i="60"/>
  <c r="AM276" i="60"/>
  <c r="AN276" i="60"/>
  <c r="AO276" i="60"/>
  <c r="AQ276" i="60"/>
  <c r="AR276" i="60"/>
  <c r="AS276" i="60"/>
  <c r="AT276" i="60"/>
  <c r="AV276" i="60"/>
  <c r="AX276" i="60"/>
  <c r="AZ276" i="60"/>
  <c r="A277" i="60"/>
  <c r="B277" i="60"/>
  <c r="D277" i="60"/>
  <c r="E277" i="60"/>
  <c r="F277" i="60"/>
  <c r="G277" i="60"/>
  <c r="H277" i="60"/>
  <c r="I277" i="60"/>
  <c r="J277" i="60"/>
  <c r="K277" i="60"/>
  <c r="M277" i="60"/>
  <c r="N277" i="60"/>
  <c r="Q277" i="60"/>
  <c r="R277" i="60"/>
  <c r="T277" i="60"/>
  <c r="U277" i="60"/>
  <c r="V277" i="60"/>
  <c r="W277" i="60"/>
  <c r="X277" i="60"/>
  <c r="Y277" i="60"/>
  <c r="Z277" i="60"/>
  <c r="AB277" i="60"/>
  <c r="AC277" i="60"/>
  <c r="AD277" i="60"/>
  <c r="AE277" i="60"/>
  <c r="AF277" i="60"/>
  <c r="AG277" i="60"/>
  <c r="AH277" i="60"/>
  <c r="AI277" i="60"/>
  <c r="AJ277" i="60"/>
  <c r="AL277" i="60"/>
  <c r="AM277" i="60"/>
  <c r="AN277" i="60"/>
  <c r="AO277" i="60"/>
  <c r="AQ277" i="60"/>
  <c r="AR277" i="60"/>
  <c r="AS277" i="60"/>
  <c r="AT277" i="60"/>
  <c r="AV277" i="60"/>
  <c r="AX277" i="60"/>
  <c r="AZ277" i="60"/>
  <c r="A278" i="60"/>
  <c r="B278" i="60"/>
  <c r="D278" i="60"/>
  <c r="E278" i="60"/>
  <c r="F278" i="60"/>
  <c r="G278" i="60"/>
  <c r="H278" i="60"/>
  <c r="I278" i="60"/>
  <c r="J278" i="60"/>
  <c r="K278" i="60"/>
  <c r="M278" i="60"/>
  <c r="N278" i="60"/>
  <c r="Q278" i="60"/>
  <c r="R278" i="60"/>
  <c r="T278" i="60"/>
  <c r="U278" i="60"/>
  <c r="V278" i="60"/>
  <c r="W278" i="60"/>
  <c r="X278" i="60"/>
  <c r="Y278" i="60"/>
  <c r="Z278" i="60"/>
  <c r="AB278" i="60"/>
  <c r="AC278" i="60"/>
  <c r="AD278" i="60"/>
  <c r="AE278" i="60"/>
  <c r="AF278" i="60"/>
  <c r="AG278" i="60"/>
  <c r="AH278" i="60"/>
  <c r="AI278" i="60"/>
  <c r="AJ278" i="60"/>
  <c r="AL278" i="60"/>
  <c r="AM278" i="60"/>
  <c r="AN278" i="60"/>
  <c r="AO278" i="60"/>
  <c r="AQ278" i="60"/>
  <c r="AR278" i="60"/>
  <c r="AS278" i="60"/>
  <c r="AT278" i="60"/>
  <c r="AV278" i="60"/>
  <c r="AX278" i="60"/>
  <c r="AZ278" i="60"/>
  <c r="A279" i="60"/>
  <c r="B279" i="60"/>
  <c r="D279" i="60"/>
  <c r="E279" i="60"/>
  <c r="F279" i="60"/>
  <c r="G279" i="60"/>
  <c r="H279" i="60"/>
  <c r="I279" i="60"/>
  <c r="J279" i="60"/>
  <c r="K279" i="60"/>
  <c r="M279" i="60"/>
  <c r="N279" i="60"/>
  <c r="Q279" i="60"/>
  <c r="R279" i="60"/>
  <c r="T279" i="60"/>
  <c r="U279" i="60"/>
  <c r="V279" i="60"/>
  <c r="W279" i="60"/>
  <c r="X279" i="60"/>
  <c r="Y279" i="60"/>
  <c r="Z279" i="60"/>
  <c r="AB279" i="60"/>
  <c r="AC279" i="60"/>
  <c r="AD279" i="60"/>
  <c r="AE279" i="60"/>
  <c r="AF279" i="60"/>
  <c r="AG279" i="60"/>
  <c r="AH279" i="60"/>
  <c r="AI279" i="60"/>
  <c r="AJ279" i="60"/>
  <c r="AL279" i="60"/>
  <c r="AM279" i="60"/>
  <c r="AN279" i="60"/>
  <c r="AO279" i="60"/>
  <c r="AQ279" i="60"/>
  <c r="AR279" i="60"/>
  <c r="AS279" i="60"/>
  <c r="AT279" i="60"/>
  <c r="AV279" i="60"/>
  <c r="AX279" i="60"/>
  <c r="AZ279" i="60"/>
  <c r="A280" i="60"/>
  <c r="B280" i="60"/>
  <c r="D280" i="60"/>
  <c r="E280" i="60"/>
  <c r="F280" i="60"/>
  <c r="G280" i="60"/>
  <c r="H280" i="60"/>
  <c r="I280" i="60"/>
  <c r="J280" i="60"/>
  <c r="K280" i="60"/>
  <c r="M280" i="60"/>
  <c r="N280" i="60"/>
  <c r="Q280" i="60"/>
  <c r="R280" i="60"/>
  <c r="T280" i="60"/>
  <c r="U280" i="60"/>
  <c r="V280" i="60"/>
  <c r="W280" i="60"/>
  <c r="X280" i="60"/>
  <c r="Y280" i="60"/>
  <c r="Z280" i="60"/>
  <c r="AB280" i="60"/>
  <c r="AC280" i="60"/>
  <c r="AD280" i="60"/>
  <c r="AE280" i="60"/>
  <c r="AF280" i="60"/>
  <c r="AG280" i="60"/>
  <c r="AH280" i="60"/>
  <c r="AI280" i="60"/>
  <c r="AJ280" i="60"/>
  <c r="AL280" i="60"/>
  <c r="AM280" i="60"/>
  <c r="AN280" i="60"/>
  <c r="AO280" i="60"/>
  <c r="AQ280" i="60"/>
  <c r="AR280" i="60"/>
  <c r="AS280" i="60"/>
  <c r="AT280" i="60"/>
  <c r="AV280" i="60"/>
  <c r="AX280" i="60"/>
  <c r="AZ280" i="60"/>
  <c r="A281" i="60"/>
  <c r="B281" i="60"/>
  <c r="D281" i="60"/>
  <c r="E281" i="60"/>
  <c r="F281" i="60"/>
  <c r="G281" i="60"/>
  <c r="H281" i="60"/>
  <c r="I281" i="60"/>
  <c r="J281" i="60"/>
  <c r="K281" i="60"/>
  <c r="M281" i="60"/>
  <c r="N281" i="60"/>
  <c r="Q281" i="60"/>
  <c r="R281" i="60"/>
  <c r="T281" i="60"/>
  <c r="U281" i="60"/>
  <c r="V281" i="60"/>
  <c r="W281" i="60"/>
  <c r="X281" i="60"/>
  <c r="Y281" i="60"/>
  <c r="Z281" i="60"/>
  <c r="AB281" i="60"/>
  <c r="AC281" i="60"/>
  <c r="AD281" i="60"/>
  <c r="AE281" i="60"/>
  <c r="AF281" i="60"/>
  <c r="AG281" i="60"/>
  <c r="AH281" i="60"/>
  <c r="AI281" i="60"/>
  <c r="AJ281" i="60"/>
  <c r="AL281" i="60"/>
  <c r="AM281" i="60"/>
  <c r="AN281" i="60"/>
  <c r="AO281" i="60"/>
  <c r="AQ281" i="60"/>
  <c r="AR281" i="60"/>
  <c r="AS281" i="60"/>
  <c r="AT281" i="60"/>
  <c r="AV281" i="60"/>
  <c r="AX281" i="60"/>
  <c r="AZ281" i="60"/>
  <c r="A282" i="60"/>
  <c r="B282" i="60"/>
  <c r="D282" i="60"/>
  <c r="E282" i="60"/>
  <c r="F282" i="60"/>
  <c r="G282" i="60"/>
  <c r="H282" i="60"/>
  <c r="I282" i="60"/>
  <c r="J282" i="60"/>
  <c r="K282" i="60"/>
  <c r="M282" i="60"/>
  <c r="N282" i="60"/>
  <c r="Q282" i="60"/>
  <c r="R282" i="60"/>
  <c r="T282" i="60"/>
  <c r="U282" i="60"/>
  <c r="V282" i="60"/>
  <c r="W282" i="60"/>
  <c r="X282" i="60"/>
  <c r="Y282" i="60"/>
  <c r="Z282" i="60"/>
  <c r="AB282" i="60"/>
  <c r="AC282" i="60"/>
  <c r="AD282" i="60"/>
  <c r="AE282" i="60"/>
  <c r="AF282" i="60"/>
  <c r="AG282" i="60"/>
  <c r="AH282" i="60"/>
  <c r="AI282" i="60"/>
  <c r="AJ282" i="60"/>
  <c r="AL282" i="60"/>
  <c r="AM282" i="60"/>
  <c r="AN282" i="60"/>
  <c r="AO282" i="60"/>
  <c r="AQ282" i="60"/>
  <c r="AR282" i="60"/>
  <c r="AS282" i="60"/>
  <c r="AT282" i="60"/>
  <c r="AV282" i="60"/>
  <c r="AX282" i="60"/>
  <c r="AZ282" i="60"/>
  <c r="A283" i="60"/>
  <c r="B283" i="60"/>
  <c r="D283" i="60"/>
  <c r="E283" i="60"/>
  <c r="F283" i="60"/>
  <c r="G283" i="60"/>
  <c r="H283" i="60"/>
  <c r="I283" i="60"/>
  <c r="J283" i="60"/>
  <c r="K283" i="60"/>
  <c r="M283" i="60"/>
  <c r="N283" i="60"/>
  <c r="Q283" i="60"/>
  <c r="R283" i="60"/>
  <c r="T283" i="60"/>
  <c r="U283" i="60"/>
  <c r="V283" i="60"/>
  <c r="W283" i="60"/>
  <c r="X283" i="60"/>
  <c r="Y283" i="60"/>
  <c r="Z283" i="60"/>
  <c r="AB283" i="60"/>
  <c r="AC283" i="60"/>
  <c r="AD283" i="60"/>
  <c r="AE283" i="60"/>
  <c r="AF283" i="60"/>
  <c r="AG283" i="60"/>
  <c r="AH283" i="60"/>
  <c r="AI283" i="60"/>
  <c r="AJ283" i="60"/>
  <c r="AL283" i="60"/>
  <c r="AM283" i="60"/>
  <c r="AN283" i="60"/>
  <c r="AO283" i="60"/>
  <c r="AQ283" i="60"/>
  <c r="AR283" i="60"/>
  <c r="AS283" i="60"/>
  <c r="AT283" i="60"/>
  <c r="AV283" i="60"/>
  <c r="AX283" i="60"/>
  <c r="AZ283" i="60"/>
  <c r="A284" i="60"/>
  <c r="B284" i="60"/>
  <c r="D284" i="60"/>
  <c r="E284" i="60"/>
  <c r="F284" i="60"/>
  <c r="G284" i="60"/>
  <c r="H284" i="60"/>
  <c r="I284" i="60"/>
  <c r="J284" i="60"/>
  <c r="K284" i="60"/>
  <c r="M284" i="60"/>
  <c r="N284" i="60"/>
  <c r="Q284" i="60"/>
  <c r="R284" i="60"/>
  <c r="T284" i="60"/>
  <c r="U284" i="60"/>
  <c r="V284" i="60"/>
  <c r="W284" i="60"/>
  <c r="X284" i="60"/>
  <c r="Y284" i="60"/>
  <c r="Z284" i="60"/>
  <c r="AB284" i="60"/>
  <c r="AC284" i="60"/>
  <c r="AD284" i="60"/>
  <c r="AE284" i="60"/>
  <c r="AF284" i="60"/>
  <c r="AG284" i="60"/>
  <c r="AH284" i="60"/>
  <c r="AI284" i="60"/>
  <c r="AJ284" i="60"/>
  <c r="AL284" i="60"/>
  <c r="AM284" i="60"/>
  <c r="AN284" i="60"/>
  <c r="AO284" i="60"/>
  <c r="AQ284" i="60"/>
  <c r="AR284" i="60"/>
  <c r="AS284" i="60"/>
  <c r="AT284" i="60"/>
  <c r="AV284" i="60"/>
  <c r="AX284" i="60"/>
  <c r="AZ284" i="60"/>
  <c r="A285" i="60"/>
  <c r="B285" i="60"/>
  <c r="D285" i="60"/>
  <c r="E285" i="60"/>
  <c r="F285" i="60"/>
  <c r="G285" i="60"/>
  <c r="H285" i="60"/>
  <c r="I285" i="60"/>
  <c r="J285" i="60"/>
  <c r="K285" i="60"/>
  <c r="M285" i="60"/>
  <c r="N285" i="60"/>
  <c r="Q285" i="60"/>
  <c r="R285" i="60"/>
  <c r="T285" i="60"/>
  <c r="U285" i="60"/>
  <c r="V285" i="60"/>
  <c r="W285" i="60"/>
  <c r="X285" i="60"/>
  <c r="Y285" i="60"/>
  <c r="Z285" i="60"/>
  <c r="AB285" i="60"/>
  <c r="AC285" i="60"/>
  <c r="AD285" i="60"/>
  <c r="AE285" i="60"/>
  <c r="AF285" i="60"/>
  <c r="AG285" i="60"/>
  <c r="AH285" i="60"/>
  <c r="AI285" i="60"/>
  <c r="AJ285" i="60"/>
  <c r="AL285" i="60"/>
  <c r="AM285" i="60"/>
  <c r="AN285" i="60"/>
  <c r="AO285" i="60"/>
  <c r="AQ285" i="60"/>
  <c r="AR285" i="60"/>
  <c r="AS285" i="60"/>
  <c r="AT285" i="60"/>
  <c r="AV285" i="60"/>
  <c r="AX285" i="60"/>
  <c r="AZ285" i="60"/>
  <c r="A286" i="60"/>
  <c r="B286" i="60"/>
  <c r="D286" i="60"/>
  <c r="E286" i="60"/>
  <c r="F286" i="60"/>
  <c r="G286" i="60"/>
  <c r="H286" i="60"/>
  <c r="I286" i="60"/>
  <c r="J286" i="60"/>
  <c r="K286" i="60"/>
  <c r="M286" i="60"/>
  <c r="N286" i="60"/>
  <c r="Q286" i="60"/>
  <c r="R286" i="60"/>
  <c r="T286" i="60"/>
  <c r="U286" i="60"/>
  <c r="V286" i="60"/>
  <c r="W286" i="60"/>
  <c r="X286" i="60"/>
  <c r="Y286" i="60"/>
  <c r="Z286" i="60"/>
  <c r="AB286" i="60"/>
  <c r="AC286" i="60"/>
  <c r="AD286" i="60"/>
  <c r="AE286" i="60"/>
  <c r="AF286" i="60"/>
  <c r="AG286" i="60"/>
  <c r="AH286" i="60"/>
  <c r="AI286" i="60"/>
  <c r="AJ286" i="60"/>
  <c r="AL286" i="60"/>
  <c r="AM286" i="60"/>
  <c r="AN286" i="60"/>
  <c r="AO286" i="60"/>
  <c r="AQ286" i="60"/>
  <c r="AR286" i="60"/>
  <c r="AS286" i="60"/>
  <c r="AT286" i="60"/>
  <c r="AV286" i="60"/>
  <c r="AX286" i="60"/>
  <c r="AZ286" i="60"/>
  <c r="A287" i="60"/>
  <c r="B287" i="60"/>
  <c r="D287" i="60"/>
  <c r="E287" i="60"/>
  <c r="F287" i="60"/>
  <c r="G287" i="60"/>
  <c r="H287" i="60"/>
  <c r="I287" i="60"/>
  <c r="J287" i="60"/>
  <c r="K287" i="60"/>
  <c r="M287" i="60"/>
  <c r="N287" i="60"/>
  <c r="Q287" i="60"/>
  <c r="R287" i="60"/>
  <c r="T287" i="60"/>
  <c r="U287" i="60"/>
  <c r="V287" i="60"/>
  <c r="W287" i="60"/>
  <c r="X287" i="60"/>
  <c r="Y287" i="60"/>
  <c r="Z287" i="60"/>
  <c r="AB287" i="60"/>
  <c r="AC287" i="60"/>
  <c r="AD287" i="60"/>
  <c r="AE287" i="60"/>
  <c r="AF287" i="60"/>
  <c r="AG287" i="60"/>
  <c r="AH287" i="60"/>
  <c r="AI287" i="60"/>
  <c r="AJ287" i="60"/>
  <c r="AL287" i="60"/>
  <c r="AM287" i="60"/>
  <c r="AN287" i="60"/>
  <c r="AO287" i="60"/>
  <c r="AQ287" i="60"/>
  <c r="AR287" i="60"/>
  <c r="AS287" i="60"/>
  <c r="AT287" i="60"/>
  <c r="AV287" i="60"/>
  <c r="AX287" i="60"/>
  <c r="AZ287" i="60"/>
  <c r="A288" i="60"/>
  <c r="B288" i="60"/>
  <c r="D288" i="60"/>
  <c r="E288" i="60"/>
  <c r="F288" i="60"/>
  <c r="G288" i="60"/>
  <c r="H288" i="60"/>
  <c r="I288" i="60"/>
  <c r="J288" i="60"/>
  <c r="K288" i="60"/>
  <c r="M288" i="60"/>
  <c r="N288" i="60"/>
  <c r="Q288" i="60"/>
  <c r="R288" i="60"/>
  <c r="T288" i="60"/>
  <c r="U288" i="60"/>
  <c r="V288" i="60"/>
  <c r="W288" i="60"/>
  <c r="X288" i="60"/>
  <c r="Y288" i="60"/>
  <c r="Z288" i="60"/>
  <c r="AB288" i="60"/>
  <c r="AC288" i="60"/>
  <c r="AD288" i="60"/>
  <c r="AE288" i="60"/>
  <c r="AF288" i="60"/>
  <c r="AG288" i="60"/>
  <c r="AH288" i="60"/>
  <c r="AI288" i="60"/>
  <c r="AJ288" i="60"/>
  <c r="AL288" i="60"/>
  <c r="AM288" i="60"/>
  <c r="AN288" i="60"/>
  <c r="AO288" i="60"/>
  <c r="AQ288" i="60"/>
  <c r="AR288" i="60"/>
  <c r="AS288" i="60"/>
  <c r="AT288" i="60"/>
  <c r="AV288" i="60"/>
  <c r="AX288" i="60"/>
  <c r="AZ288" i="60"/>
  <c r="A289" i="60"/>
  <c r="B289" i="60"/>
  <c r="D289" i="60"/>
  <c r="E289" i="60"/>
  <c r="F289" i="60"/>
  <c r="G289" i="60"/>
  <c r="H289" i="60"/>
  <c r="I289" i="60"/>
  <c r="J289" i="60"/>
  <c r="K289" i="60"/>
  <c r="M289" i="60"/>
  <c r="N289" i="60"/>
  <c r="Q289" i="60"/>
  <c r="R289" i="60"/>
  <c r="T289" i="60"/>
  <c r="U289" i="60"/>
  <c r="V289" i="60"/>
  <c r="W289" i="60"/>
  <c r="X289" i="60"/>
  <c r="Y289" i="60"/>
  <c r="Z289" i="60"/>
  <c r="AB289" i="60"/>
  <c r="AC289" i="60"/>
  <c r="AD289" i="60"/>
  <c r="AE289" i="60"/>
  <c r="AF289" i="60"/>
  <c r="AG289" i="60"/>
  <c r="AH289" i="60"/>
  <c r="AI289" i="60"/>
  <c r="AJ289" i="60"/>
  <c r="AL289" i="60"/>
  <c r="AM289" i="60"/>
  <c r="AN289" i="60"/>
  <c r="AO289" i="60"/>
  <c r="AQ289" i="60"/>
  <c r="AR289" i="60"/>
  <c r="AS289" i="60"/>
  <c r="AT289" i="60"/>
  <c r="AV289" i="60"/>
  <c r="AX289" i="60"/>
  <c r="AZ289" i="60"/>
  <c r="A290" i="60"/>
  <c r="B290" i="60"/>
  <c r="D290" i="60"/>
  <c r="E290" i="60"/>
  <c r="F290" i="60"/>
  <c r="G290" i="60"/>
  <c r="H290" i="60"/>
  <c r="I290" i="60"/>
  <c r="J290" i="60"/>
  <c r="K290" i="60"/>
  <c r="M290" i="60"/>
  <c r="N290" i="60"/>
  <c r="Q290" i="60"/>
  <c r="R290" i="60"/>
  <c r="T290" i="60"/>
  <c r="U290" i="60"/>
  <c r="V290" i="60"/>
  <c r="W290" i="60"/>
  <c r="X290" i="60"/>
  <c r="Y290" i="60"/>
  <c r="Z290" i="60"/>
  <c r="AB290" i="60"/>
  <c r="AC290" i="60"/>
  <c r="AD290" i="60"/>
  <c r="AE290" i="60"/>
  <c r="AF290" i="60"/>
  <c r="AG290" i="60"/>
  <c r="AH290" i="60"/>
  <c r="AI290" i="60"/>
  <c r="AJ290" i="60"/>
  <c r="AL290" i="60"/>
  <c r="AM290" i="60"/>
  <c r="AN290" i="60"/>
  <c r="AO290" i="60"/>
  <c r="AQ290" i="60"/>
  <c r="AR290" i="60"/>
  <c r="AS290" i="60"/>
  <c r="AT290" i="60"/>
  <c r="AV290" i="60"/>
  <c r="AX290" i="60"/>
  <c r="AZ290" i="60"/>
  <c r="A291" i="60"/>
  <c r="B291" i="60"/>
  <c r="D291" i="60"/>
  <c r="E291" i="60"/>
  <c r="F291" i="60"/>
  <c r="G291" i="60"/>
  <c r="H291" i="60"/>
  <c r="I291" i="60"/>
  <c r="J291" i="60"/>
  <c r="K291" i="60"/>
  <c r="M291" i="60"/>
  <c r="N291" i="60"/>
  <c r="Q291" i="60"/>
  <c r="R291" i="60"/>
  <c r="T291" i="60"/>
  <c r="U291" i="60"/>
  <c r="V291" i="60"/>
  <c r="W291" i="60"/>
  <c r="X291" i="60"/>
  <c r="Y291" i="60"/>
  <c r="Z291" i="60"/>
  <c r="AB291" i="60"/>
  <c r="AC291" i="60"/>
  <c r="AD291" i="60"/>
  <c r="AE291" i="60"/>
  <c r="AF291" i="60"/>
  <c r="AG291" i="60"/>
  <c r="AH291" i="60"/>
  <c r="AI291" i="60"/>
  <c r="AJ291" i="60"/>
  <c r="AL291" i="60"/>
  <c r="AM291" i="60"/>
  <c r="AN291" i="60"/>
  <c r="AO291" i="60"/>
  <c r="AQ291" i="60"/>
  <c r="AR291" i="60"/>
  <c r="AS291" i="60"/>
  <c r="AT291" i="60"/>
  <c r="AV291" i="60"/>
  <c r="AX291" i="60"/>
  <c r="AZ291" i="60"/>
  <c r="A292" i="60"/>
  <c r="B292" i="60"/>
  <c r="D292" i="60"/>
  <c r="E292" i="60"/>
  <c r="F292" i="60"/>
  <c r="G292" i="60"/>
  <c r="H292" i="60"/>
  <c r="I292" i="60"/>
  <c r="J292" i="60"/>
  <c r="K292" i="60"/>
  <c r="M292" i="60"/>
  <c r="N292" i="60"/>
  <c r="Q292" i="60"/>
  <c r="R292" i="60"/>
  <c r="T292" i="60"/>
  <c r="U292" i="60"/>
  <c r="V292" i="60"/>
  <c r="W292" i="60"/>
  <c r="X292" i="60"/>
  <c r="Y292" i="60"/>
  <c r="Z292" i="60"/>
  <c r="AB292" i="60"/>
  <c r="AC292" i="60"/>
  <c r="AD292" i="60"/>
  <c r="AE292" i="60"/>
  <c r="AF292" i="60"/>
  <c r="AG292" i="60"/>
  <c r="AH292" i="60"/>
  <c r="AI292" i="60"/>
  <c r="AJ292" i="60"/>
  <c r="AL292" i="60"/>
  <c r="AM292" i="60"/>
  <c r="AN292" i="60"/>
  <c r="AO292" i="60"/>
  <c r="AQ292" i="60"/>
  <c r="AR292" i="60"/>
  <c r="AS292" i="60"/>
  <c r="AT292" i="60"/>
  <c r="AV292" i="60"/>
  <c r="AX292" i="60"/>
  <c r="AZ292" i="60"/>
  <c r="A293" i="60"/>
  <c r="B293" i="60"/>
  <c r="D293" i="60"/>
  <c r="E293" i="60"/>
  <c r="F293" i="60"/>
  <c r="G293" i="60"/>
  <c r="H293" i="60"/>
  <c r="I293" i="60"/>
  <c r="J293" i="60"/>
  <c r="K293" i="60"/>
  <c r="M293" i="60"/>
  <c r="N293" i="60"/>
  <c r="Q293" i="60"/>
  <c r="R293" i="60"/>
  <c r="T293" i="60"/>
  <c r="U293" i="60"/>
  <c r="V293" i="60"/>
  <c r="W293" i="60"/>
  <c r="X293" i="60"/>
  <c r="Y293" i="60"/>
  <c r="Z293" i="60"/>
  <c r="AB293" i="60"/>
  <c r="AC293" i="60"/>
  <c r="AD293" i="60"/>
  <c r="AE293" i="60"/>
  <c r="AF293" i="60"/>
  <c r="AG293" i="60"/>
  <c r="AH293" i="60"/>
  <c r="AI293" i="60"/>
  <c r="AJ293" i="60"/>
  <c r="AL293" i="60"/>
  <c r="AM293" i="60"/>
  <c r="AN293" i="60"/>
  <c r="AO293" i="60"/>
  <c r="AQ293" i="60"/>
  <c r="AR293" i="60"/>
  <c r="AS293" i="60"/>
  <c r="AT293" i="60"/>
  <c r="AV293" i="60"/>
  <c r="AX293" i="60"/>
  <c r="AZ293" i="60"/>
  <c r="A294" i="60"/>
  <c r="B294" i="60"/>
  <c r="D294" i="60"/>
  <c r="E294" i="60"/>
  <c r="F294" i="60"/>
  <c r="G294" i="60"/>
  <c r="H294" i="60"/>
  <c r="I294" i="60"/>
  <c r="J294" i="60"/>
  <c r="K294" i="60"/>
  <c r="M294" i="60"/>
  <c r="N294" i="60"/>
  <c r="Q294" i="60"/>
  <c r="R294" i="60"/>
  <c r="T294" i="60"/>
  <c r="U294" i="60"/>
  <c r="V294" i="60"/>
  <c r="W294" i="60"/>
  <c r="X294" i="60"/>
  <c r="Y294" i="60"/>
  <c r="Z294" i="60"/>
  <c r="AB294" i="60"/>
  <c r="AC294" i="60"/>
  <c r="AD294" i="60"/>
  <c r="AE294" i="60"/>
  <c r="AF294" i="60"/>
  <c r="AG294" i="60"/>
  <c r="AH294" i="60"/>
  <c r="AI294" i="60"/>
  <c r="AJ294" i="60"/>
  <c r="AL294" i="60"/>
  <c r="AM294" i="60"/>
  <c r="AN294" i="60"/>
  <c r="AO294" i="60"/>
  <c r="AQ294" i="60"/>
  <c r="AR294" i="60"/>
  <c r="AS294" i="60"/>
  <c r="AT294" i="60"/>
  <c r="AV294" i="60"/>
  <c r="AX294" i="60"/>
  <c r="AZ294" i="60"/>
  <c r="A295" i="60"/>
  <c r="B295" i="60"/>
  <c r="D295" i="60"/>
  <c r="E295" i="60"/>
  <c r="F295" i="60"/>
  <c r="G295" i="60"/>
  <c r="H295" i="60"/>
  <c r="I295" i="60"/>
  <c r="J295" i="60"/>
  <c r="K295" i="60"/>
  <c r="M295" i="60"/>
  <c r="N295" i="60"/>
  <c r="Q295" i="60"/>
  <c r="R295" i="60"/>
  <c r="T295" i="60"/>
  <c r="U295" i="60"/>
  <c r="V295" i="60"/>
  <c r="W295" i="60"/>
  <c r="X295" i="60"/>
  <c r="Y295" i="60"/>
  <c r="Z295" i="60"/>
  <c r="AB295" i="60"/>
  <c r="AC295" i="60"/>
  <c r="AD295" i="60"/>
  <c r="AE295" i="60"/>
  <c r="AF295" i="60"/>
  <c r="AG295" i="60"/>
  <c r="AH295" i="60"/>
  <c r="AI295" i="60"/>
  <c r="AJ295" i="60"/>
  <c r="AL295" i="60"/>
  <c r="AM295" i="60"/>
  <c r="AN295" i="60"/>
  <c r="AO295" i="60"/>
  <c r="AQ295" i="60"/>
  <c r="AR295" i="60"/>
  <c r="AS295" i="60"/>
  <c r="AT295" i="60"/>
  <c r="AV295" i="60"/>
  <c r="AX295" i="60"/>
  <c r="AZ295" i="60"/>
  <c r="A296" i="60"/>
  <c r="B296" i="60"/>
  <c r="D296" i="60"/>
  <c r="E296" i="60"/>
  <c r="F296" i="60"/>
  <c r="G296" i="60"/>
  <c r="H296" i="60"/>
  <c r="I296" i="60"/>
  <c r="J296" i="60"/>
  <c r="K296" i="60"/>
  <c r="M296" i="60"/>
  <c r="N296" i="60"/>
  <c r="Q296" i="60"/>
  <c r="R296" i="60"/>
  <c r="T296" i="60"/>
  <c r="U296" i="60"/>
  <c r="V296" i="60"/>
  <c r="W296" i="60"/>
  <c r="X296" i="60"/>
  <c r="Y296" i="60"/>
  <c r="Z296" i="60"/>
  <c r="AB296" i="60"/>
  <c r="AC296" i="60"/>
  <c r="AD296" i="60"/>
  <c r="AE296" i="60"/>
  <c r="AF296" i="60"/>
  <c r="AG296" i="60"/>
  <c r="AH296" i="60"/>
  <c r="AI296" i="60"/>
  <c r="AJ296" i="60"/>
  <c r="AL296" i="60"/>
  <c r="AM296" i="60"/>
  <c r="AN296" i="60"/>
  <c r="AO296" i="60"/>
  <c r="AQ296" i="60"/>
  <c r="AR296" i="60"/>
  <c r="AS296" i="60"/>
  <c r="AT296" i="60"/>
  <c r="AV296" i="60"/>
  <c r="AX296" i="60"/>
  <c r="AZ296" i="60"/>
  <c r="A297" i="60"/>
  <c r="B297" i="60"/>
  <c r="D297" i="60"/>
  <c r="E297" i="60"/>
  <c r="F297" i="60"/>
  <c r="G297" i="60"/>
  <c r="H297" i="60"/>
  <c r="I297" i="60"/>
  <c r="J297" i="60"/>
  <c r="K297" i="60"/>
  <c r="M297" i="60"/>
  <c r="N297" i="60"/>
  <c r="Q297" i="60"/>
  <c r="R297" i="60"/>
  <c r="T297" i="60"/>
  <c r="U297" i="60"/>
  <c r="V297" i="60"/>
  <c r="W297" i="60"/>
  <c r="X297" i="60"/>
  <c r="Y297" i="60"/>
  <c r="Z297" i="60"/>
  <c r="AB297" i="60"/>
  <c r="AC297" i="60"/>
  <c r="AD297" i="60"/>
  <c r="AE297" i="60"/>
  <c r="AF297" i="60"/>
  <c r="AG297" i="60"/>
  <c r="AH297" i="60"/>
  <c r="AI297" i="60"/>
  <c r="AJ297" i="60"/>
  <c r="AL297" i="60"/>
  <c r="AM297" i="60"/>
  <c r="AN297" i="60"/>
  <c r="AO297" i="60"/>
  <c r="AQ297" i="60"/>
  <c r="AR297" i="60"/>
  <c r="AS297" i="60"/>
  <c r="AT297" i="60"/>
  <c r="AV297" i="60"/>
  <c r="AX297" i="60"/>
  <c r="AZ297" i="60"/>
  <c r="A298" i="60"/>
  <c r="B298" i="60"/>
  <c r="D298" i="60"/>
  <c r="E298" i="60"/>
  <c r="F298" i="60"/>
  <c r="G298" i="60"/>
  <c r="H298" i="60"/>
  <c r="I298" i="60"/>
  <c r="J298" i="60"/>
  <c r="K298" i="60"/>
  <c r="M298" i="60"/>
  <c r="N298" i="60"/>
  <c r="Q298" i="60"/>
  <c r="R298" i="60"/>
  <c r="T298" i="60"/>
  <c r="U298" i="60"/>
  <c r="V298" i="60"/>
  <c r="W298" i="60"/>
  <c r="X298" i="60"/>
  <c r="Y298" i="60"/>
  <c r="Z298" i="60"/>
  <c r="AB298" i="60"/>
  <c r="AC298" i="60"/>
  <c r="AD298" i="60"/>
  <c r="AE298" i="60"/>
  <c r="AF298" i="60"/>
  <c r="AG298" i="60"/>
  <c r="AH298" i="60"/>
  <c r="AI298" i="60"/>
  <c r="AJ298" i="60"/>
  <c r="AL298" i="60"/>
  <c r="AM298" i="60"/>
  <c r="AN298" i="60"/>
  <c r="AO298" i="60"/>
  <c r="AQ298" i="60"/>
  <c r="AR298" i="60"/>
  <c r="AS298" i="60"/>
  <c r="AT298" i="60"/>
  <c r="AV298" i="60"/>
  <c r="AX298" i="60"/>
  <c r="AZ298" i="60"/>
  <c r="A299" i="60"/>
  <c r="B299" i="60"/>
  <c r="D299" i="60"/>
  <c r="E299" i="60"/>
  <c r="F299" i="60"/>
  <c r="G299" i="60"/>
  <c r="H299" i="60"/>
  <c r="I299" i="60"/>
  <c r="J299" i="60"/>
  <c r="K299" i="60"/>
  <c r="M299" i="60"/>
  <c r="N299" i="60"/>
  <c r="Q299" i="60"/>
  <c r="R299" i="60"/>
  <c r="T299" i="60"/>
  <c r="U299" i="60"/>
  <c r="V299" i="60"/>
  <c r="W299" i="60"/>
  <c r="X299" i="60"/>
  <c r="Y299" i="60"/>
  <c r="Z299" i="60"/>
  <c r="AB299" i="60"/>
  <c r="AC299" i="60"/>
  <c r="AD299" i="60"/>
  <c r="AE299" i="60"/>
  <c r="AF299" i="60"/>
  <c r="AG299" i="60"/>
  <c r="AH299" i="60"/>
  <c r="AI299" i="60"/>
  <c r="AJ299" i="60"/>
  <c r="AL299" i="60"/>
  <c r="AM299" i="60"/>
  <c r="AN299" i="60"/>
  <c r="AO299" i="60"/>
  <c r="AQ299" i="60"/>
  <c r="AR299" i="60"/>
  <c r="AS299" i="60"/>
  <c r="AT299" i="60"/>
  <c r="AV299" i="60"/>
  <c r="AX299" i="60"/>
  <c r="AZ299" i="60"/>
  <c r="A300" i="60"/>
  <c r="B300" i="60"/>
  <c r="D300" i="60"/>
  <c r="E300" i="60"/>
  <c r="F300" i="60"/>
  <c r="G300" i="60"/>
  <c r="H300" i="60"/>
  <c r="I300" i="60"/>
  <c r="J300" i="60"/>
  <c r="K300" i="60"/>
  <c r="M300" i="60"/>
  <c r="N300" i="60"/>
  <c r="Q300" i="60"/>
  <c r="R300" i="60"/>
  <c r="T300" i="60"/>
  <c r="U300" i="60"/>
  <c r="V300" i="60"/>
  <c r="W300" i="60"/>
  <c r="X300" i="60"/>
  <c r="Y300" i="60"/>
  <c r="Z300" i="60"/>
  <c r="AB300" i="60"/>
  <c r="AC300" i="60"/>
  <c r="AD300" i="60"/>
  <c r="AE300" i="60"/>
  <c r="AF300" i="60"/>
  <c r="AG300" i="60"/>
  <c r="AH300" i="60"/>
  <c r="AI300" i="60"/>
  <c r="AJ300" i="60"/>
  <c r="AL300" i="60"/>
  <c r="AM300" i="60"/>
  <c r="AN300" i="60"/>
  <c r="AO300" i="60"/>
  <c r="AQ300" i="60"/>
  <c r="AR300" i="60"/>
  <c r="AS300" i="60"/>
  <c r="AT300" i="60"/>
  <c r="AV300" i="60"/>
  <c r="AX300" i="60"/>
  <c r="AZ300" i="60"/>
  <c r="A301" i="60"/>
  <c r="B301" i="60"/>
  <c r="D301" i="60"/>
  <c r="E301" i="60"/>
  <c r="F301" i="60"/>
  <c r="G301" i="60"/>
  <c r="H301" i="60"/>
  <c r="I301" i="60"/>
  <c r="J301" i="60"/>
  <c r="K301" i="60"/>
  <c r="M301" i="60"/>
  <c r="N301" i="60"/>
  <c r="Q301" i="60"/>
  <c r="R301" i="60"/>
  <c r="T301" i="60"/>
  <c r="U301" i="60"/>
  <c r="V301" i="60"/>
  <c r="W301" i="60"/>
  <c r="X301" i="60"/>
  <c r="Y301" i="60"/>
  <c r="Z301" i="60"/>
  <c r="AB301" i="60"/>
  <c r="AC301" i="60"/>
  <c r="AD301" i="60"/>
  <c r="AE301" i="60"/>
  <c r="AF301" i="60"/>
  <c r="AG301" i="60"/>
  <c r="AH301" i="60"/>
  <c r="AI301" i="60"/>
  <c r="AJ301" i="60"/>
  <c r="AL301" i="60"/>
  <c r="AM301" i="60"/>
  <c r="AN301" i="60"/>
  <c r="AO301" i="60"/>
  <c r="AQ301" i="60"/>
  <c r="AR301" i="60"/>
  <c r="AS301" i="60"/>
  <c r="AT301" i="60"/>
  <c r="AV301" i="60"/>
  <c r="AX301" i="60"/>
  <c r="AZ301" i="60"/>
  <c r="A302" i="60"/>
  <c r="B302" i="60"/>
  <c r="D302" i="60"/>
  <c r="E302" i="60"/>
  <c r="F302" i="60"/>
  <c r="G302" i="60"/>
  <c r="H302" i="60"/>
  <c r="I302" i="60"/>
  <c r="J302" i="60"/>
  <c r="K302" i="60"/>
  <c r="M302" i="60"/>
  <c r="N302" i="60"/>
  <c r="Q302" i="60"/>
  <c r="R302" i="60"/>
  <c r="T302" i="60"/>
  <c r="U302" i="60"/>
  <c r="V302" i="60"/>
  <c r="W302" i="60"/>
  <c r="X302" i="60"/>
  <c r="Y302" i="60"/>
  <c r="Z302" i="60"/>
  <c r="AB302" i="60"/>
  <c r="AC302" i="60"/>
  <c r="AD302" i="60"/>
  <c r="AE302" i="60"/>
  <c r="AF302" i="60"/>
  <c r="AG302" i="60"/>
  <c r="AH302" i="60"/>
  <c r="AI302" i="60"/>
  <c r="AJ302" i="60"/>
  <c r="AL302" i="60"/>
  <c r="AM302" i="60"/>
  <c r="AN302" i="60"/>
  <c r="AO302" i="60"/>
  <c r="AQ302" i="60"/>
  <c r="AR302" i="60"/>
  <c r="AS302" i="60"/>
  <c r="AT302" i="60"/>
  <c r="AV302" i="60"/>
  <c r="AX302" i="60"/>
  <c r="AZ302" i="60"/>
  <c r="A303" i="60"/>
  <c r="B303" i="60"/>
  <c r="D303" i="60"/>
  <c r="E303" i="60"/>
  <c r="F303" i="60"/>
  <c r="G303" i="60"/>
  <c r="H303" i="60"/>
  <c r="I303" i="60"/>
  <c r="J303" i="60"/>
  <c r="K303" i="60"/>
  <c r="M303" i="60"/>
  <c r="N303" i="60"/>
  <c r="Q303" i="60"/>
  <c r="R303" i="60"/>
  <c r="T303" i="60"/>
  <c r="U303" i="60"/>
  <c r="V303" i="60"/>
  <c r="W303" i="60"/>
  <c r="X303" i="60"/>
  <c r="Y303" i="60"/>
  <c r="Z303" i="60"/>
  <c r="AB303" i="60"/>
  <c r="AC303" i="60"/>
  <c r="AD303" i="60"/>
  <c r="AE303" i="60"/>
  <c r="AF303" i="60"/>
  <c r="AG303" i="60"/>
  <c r="AH303" i="60"/>
  <c r="AI303" i="60"/>
  <c r="AJ303" i="60"/>
  <c r="AL303" i="60"/>
  <c r="AM303" i="60"/>
  <c r="AN303" i="60"/>
  <c r="AO303" i="60"/>
  <c r="AQ303" i="60"/>
  <c r="AR303" i="60"/>
  <c r="AS303" i="60"/>
  <c r="AT303" i="60"/>
  <c r="AV303" i="60"/>
  <c r="AX303" i="60"/>
  <c r="AZ303" i="60"/>
  <c r="A304" i="60"/>
  <c r="B304" i="60"/>
  <c r="D304" i="60"/>
  <c r="E304" i="60"/>
  <c r="F304" i="60"/>
  <c r="G304" i="60"/>
  <c r="H304" i="60"/>
  <c r="I304" i="60"/>
  <c r="J304" i="60"/>
  <c r="K304" i="60"/>
  <c r="M304" i="60"/>
  <c r="N304" i="60"/>
  <c r="Q304" i="60"/>
  <c r="R304" i="60"/>
  <c r="T304" i="60"/>
  <c r="U304" i="60"/>
  <c r="V304" i="60"/>
  <c r="W304" i="60"/>
  <c r="X304" i="60"/>
  <c r="Y304" i="60"/>
  <c r="Z304" i="60"/>
  <c r="AB304" i="60"/>
  <c r="AC304" i="60"/>
  <c r="AD304" i="60"/>
  <c r="AE304" i="60"/>
  <c r="AF304" i="60"/>
  <c r="AG304" i="60"/>
  <c r="AH304" i="60"/>
  <c r="AI304" i="60"/>
  <c r="AJ304" i="60"/>
  <c r="AL304" i="60"/>
  <c r="AM304" i="60"/>
  <c r="AN304" i="60"/>
  <c r="AO304" i="60"/>
  <c r="AQ304" i="60"/>
  <c r="AR304" i="60"/>
  <c r="AS304" i="60"/>
  <c r="AT304" i="60"/>
  <c r="AV304" i="60"/>
  <c r="AX304" i="60"/>
  <c r="AZ304" i="60"/>
  <c r="A305" i="60"/>
  <c r="B305" i="60"/>
  <c r="D305" i="60"/>
  <c r="E305" i="60"/>
  <c r="F305" i="60"/>
  <c r="G305" i="60"/>
  <c r="H305" i="60"/>
  <c r="I305" i="60"/>
  <c r="J305" i="60"/>
  <c r="K305" i="60"/>
  <c r="M305" i="60"/>
  <c r="N305" i="60"/>
  <c r="Q305" i="60"/>
  <c r="R305" i="60"/>
  <c r="T305" i="60"/>
  <c r="U305" i="60"/>
  <c r="V305" i="60"/>
  <c r="W305" i="60"/>
  <c r="X305" i="60"/>
  <c r="Y305" i="60"/>
  <c r="Z305" i="60"/>
  <c r="AB305" i="60"/>
  <c r="AC305" i="60"/>
  <c r="AD305" i="60"/>
  <c r="AE305" i="60"/>
  <c r="AF305" i="60"/>
  <c r="AG305" i="60"/>
  <c r="AH305" i="60"/>
  <c r="AI305" i="60"/>
  <c r="AJ305" i="60"/>
  <c r="AL305" i="60"/>
  <c r="AM305" i="60"/>
  <c r="AN305" i="60"/>
  <c r="AO305" i="60"/>
  <c r="AQ305" i="60"/>
  <c r="AR305" i="60"/>
  <c r="AS305" i="60"/>
  <c r="AT305" i="60"/>
  <c r="AV305" i="60"/>
  <c r="AX305" i="60"/>
  <c r="AZ305" i="60"/>
  <c r="A306" i="60"/>
  <c r="B306" i="60"/>
  <c r="D306" i="60"/>
  <c r="E306" i="60"/>
  <c r="F306" i="60"/>
  <c r="G306" i="60"/>
  <c r="H306" i="60"/>
  <c r="I306" i="60"/>
  <c r="J306" i="60"/>
  <c r="K306" i="60"/>
  <c r="M306" i="60"/>
  <c r="N306" i="60"/>
  <c r="Q306" i="60"/>
  <c r="R306" i="60"/>
  <c r="T306" i="60"/>
  <c r="U306" i="60"/>
  <c r="V306" i="60"/>
  <c r="W306" i="60"/>
  <c r="X306" i="60"/>
  <c r="Y306" i="60"/>
  <c r="Z306" i="60"/>
  <c r="AB306" i="60"/>
  <c r="AC306" i="60"/>
  <c r="AD306" i="60"/>
  <c r="AE306" i="60"/>
  <c r="AF306" i="60"/>
  <c r="AG306" i="60"/>
  <c r="AH306" i="60"/>
  <c r="AI306" i="60"/>
  <c r="AJ306" i="60"/>
  <c r="AL306" i="60"/>
  <c r="AM306" i="60"/>
  <c r="AN306" i="60"/>
  <c r="AO306" i="60"/>
  <c r="AQ306" i="60"/>
  <c r="AR306" i="60"/>
  <c r="AS306" i="60"/>
  <c r="AT306" i="60"/>
  <c r="AV306" i="60"/>
  <c r="AX306" i="60"/>
  <c r="AZ306" i="60"/>
  <c r="A307" i="60"/>
  <c r="B307" i="60"/>
  <c r="D307" i="60"/>
  <c r="E307" i="60"/>
  <c r="F307" i="60"/>
  <c r="G307" i="60"/>
  <c r="H307" i="60"/>
  <c r="I307" i="60"/>
  <c r="J307" i="60"/>
  <c r="K307" i="60"/>
  <c r="M307" i="60"/>
  <c r="N307" i="60"/>
  <c r="Q307" i="60"/>
  <c r="R307" i="60"/>
  <c r="T307" i="60"/>
  <c r="U307" i="60"/>
  <c r="V307" i="60"/>
  <c r="W307" i="60"/>
  <c r="X307" i="60"/>
  <c r="Y307" i="60"/>
  <c r="Z307" i="60"/>
  <c r="AB307" i="60"/>
  <c r="AC307" i="60"/>
  <c r="AD307" i="60"/>
  <c r="AE307" i="60"/>
  <c r="AF307" i="60"/>
  <c r="AG307" i="60"/>
  <c r="AH307" i="60"/>
  <c r="AI307" i="60"/>
  <c r="AJ307" i="60"/>
  <c r="AL307" i="60"/>
  <c r="AM307" i="60"/>
  <c r="AN307" i="60"/>
  <c r="AO307" i="60"/>
  <c r="AQ307" i="60"/>
  <c r="AR307" i="60"/>
  <c r="AS307" i="60"/>
  <c r="AT307" i="60"/>
  <c r="AV307" i="60"/>
  <c r="AX307" i="60"/>
  <c r="AZ307" i="60"/>
  <c r="A308" i="60"/>
  <c r="B308" i="60"/>
  <c r="D308" i="60"/>
  <c r="E308" i="60"/>
  <c r="F308" i="60"/>
  <c r="G308" i="60"/>
  <c r="H308" i="60"/>
  <c r="I308" i="60"/>
  <c r="J308" i="60"/>
  <c r="K308" i="60"/>
  <c r="M308" i="60"/>
  <c r="N308" i="60"/>
  <c r="Q308" i="60"/>
  <c r="R308" i="60"/>
  <c r="T308" i="60"/>
  <c r="U308" i="60"/>
  <c r="V308" i="60"/>
  <c r="W308" i="60"/>
  <c r="X308" i="60"/>
  <c r="Y308" i="60"/>
  <c r="Z308" i="60"/>
  <c r="AB308" i="60"/>
  <c r="AC308" i="60"/>
  <c r="AD308" i="60"/>
  <c r="AE308" i="60"/>
  <c r="AF308" i="60"/>
  <c r="AG308" i="60"/>
  <c r="AH308" i="60"/>
  <c r="AI308" i="60"/>
  <c r="AJ308" i="60"/>
  <c r="AL308" i="60"/>
  <c r="AM308" i="60"/>
  <c r="AN308" i="60"/>
  <c r="AO308" i="60"/>
  <c r="AQ308" i="60"/>
  <c r="AR308" i="60"/>
  <c r="AS308" i="60"/>
  <c r="AT308" i="60"/>
  <c r="AV308" i="60"/>
  <c r="AX308" i="60"/>
  <c r="AZ308" i="60"/>
  <c r="A309" i="60"/>
  <c r="B309" i="60"/>
  <c r="D309" i="60"/>
  <c r="E309" i="60"/>
  <c r="F309" i="60"/>
  <c r="G309" i="60"/>
  <c r="H309" i="60"/>
  <c r="I309" i="60"/>
  <c r="J309" i="60"/>
  <c r="K309" i="60"/>
  <c r="M309" i="60"/>
  <c r="N309" i="60"/>
  <c r="Q309" i="60"/>
  <c r="R309" i="60"/>
  <c r="T309" i="60"/>
  <c r="U309" i="60"/>
  <c r="V309" i="60"/>
  <c r="W309" i="60"/>
  <c r="X309" i="60"/>
  <c r="Y309" i="60"/>
  <c r="Z309" i="60"/>
  <c r="AB309" i="60"/>
  <c r="AC309" i="60"/>
  <c r="AD309" i="60"/>
  <c r="AE309" i="60"/>
  <c r="AF309" i="60"/>
  <c r="AG309" i="60"/>
  <c r="AH309" i="60"/>
  <c r="AI309" i="60"/>
  <c r="AJ309" i="60"/>
  <c r="AL309" i="60"/>
  <c r="AM309" i="60"/>
  <c r="AN309" i="60"/>
  <c r="AO309" i="60"/>
  <c r="AQ309" i="60"/>
  <c r="AR309" i="60"/>
  <c r="AS309" i="60"/>
  <c r="AT309" i="60"/>
  <c r="AV309" i="60"/>
  <c r="AX309" i="60"/>
  <c r="AZ309" i="60"/>
  <c r="A310" i="60"/>
  <c r="B310" i="60"/>
  <c r="D310" i="60"/>
  <c r="E310" i="60"/>
  <c r="F310" i="60"/>
  <c r="G310" i="60"/>
  <c r="H310" i="60"/>
  <c r="I310" i="60"/>
  <c r="J310" i="60"/>
  <c r="K310" i="60"/>
  <c r="M310" i="60"/>
  <c r="N310" i="60"/>
  <c r="Q310" i="60"/>
  <c r="R310" i="60"/>
  <c r="T310" i="60"/>
  <c r="U310" i="60"/>
  <c r="V310" i="60"/>
  <c r="W310" i="60"/>
  <c r="X310" i="60"/>
  <c r="Y310" i="60"/>
  <c r="Z310" i="60"/>
  <c r="AB310" i="60"/>
  <c r="AC310" i="60"/>
  <c r="AD310" i="60"/>
  <c r="AE310" i="60"/>
  <c r="AF310" i="60"/>
  <c r="AG310" i="60"/>
  <c r="AH310" i="60"/>
  <c r="AI310" i="60"/>
  <c r="AJ310" i="60"/>
  <c r="AL310" i="60"/>
  <c r="AM310" i="60"/>
  <c r="AN310" i="60"/>
  <c r="AO310" i="60"/>
  <c r="AQ310" i="60"/>
  <c r="AR310" i="60"/>
  <c r="AS310" i="60"/>
  <c r="AT310" i="60"/>
  <c r="AV310" i="60"/>
  <c r="AX310" i="60"/>
  <c r="AZ310" i="60"/>
  <c r="A311" i="60"/>
  <c r="B311" i="60"/>
  <c r="D311" i="60"/>
  <c r="E311" i="60"/>
  <c r="F311" i="60"/>
  <c r="G311" i="60"/>
  <c r="H311" i="60"/>
  <c r="I311" i="60"/>
  <c r="J311" i="60"/>
  <c r="K311" i="60"/>
  <c r="M311" i="60"/>
  <c r="N311" i="60"/>
  <c r="Q311" i="60"/>
  <c r="R311" i="60"/>
  <c r="T311" i="60"/>
  <c r="U311" i="60"/>
  <c r="V311" i="60"/>
  <c r="W311" i="60"/>
  <c r="X311" i="60"/>
  <c r="Y311" i="60"/>
  <c r="Z311" i="60"/>
  <c r="AB311" i="60"/>
  <c r="AC311" i="60"/>
  <c r="AD311" i="60"/>
  <c r="AE311" i="60"/>
  <c r="AF311" i="60"/>
  <c r="AG311" i="60"/>
  <c r="AH311" i="60"/>
  <c r="AI311" i="60"/>
  <c r="AJ311" i="60"/>
  <c r="AL311" i="60"/>
  <c r="AM311" i="60"/>
  <c r="AN311" i="60"/>
  <c r="AO311" i="60"/>
  <c r="AQ311" i="60"/>
  <c r="AR311" i="60"/>
  <c r="AS311" i="60"/>
  <c r="AT311" i="60"/>
  <c r="AV311" i="60"/>
  <c r="AX311" i="60"/>
  <c r="AZ311" i="60"/>
  <c r="A312" i="60"/>
  <c r="B312" i="60"/>
  <c r="D312" i="60"/>
  <c r="E312" i="60"/>
  <c r="F312" i="60"/>
  <c r="G312" i="60"/>
  <c r="H312" i="60"/>
  <c r="I312" i="60"/>
  <c r="J312" i="60"/>
  <c r="K312" i="60"/>
  <c r="M312" i="60"/>
  <c r="N312" i="60"/>
  <c r="Q312" i="60"/>
  <c r="R312" i="60"/>
  <c r="T312" i="60"/>
  <c r="U312" i="60"/>
  <c r="V312" i="60"/>
  <c r="W312" i="60"/>
  <c r="X312" i="60"/>
  <c r="Y312" i="60"/>
  <c r="Z312" i="60"/>
  <c r="AB312" i="60"/>
  <c r="AC312" i="60"/>
  <c r="AD312" i="60"/>
  <c r="AE312" i="60"/>
  <c r="AF312" i="60"/>
  <c r="AG312" i="60"/>
  <c r="AH312" i="60"/>
  <c r="AI312" i="60"/>
  <c r="AJ312" i="60"/>
  <c r="AL312" i="60"/>
  <c r="AM312" i="60"/>
  <c r="AN312" i="60"/>
  <c r="AO312" i="60"/>
  <c r="AQ312" i="60"/>
  <c r="AR312" i="60"/>
  <c r="AS312" i="60"/>
  <c r="AT312" i="60"/>
  <c r="AV312" i="60"/>
  <c r="AX312" i="60"/>
  <c r="AZ312" i="60"/>
  <c r="A313" i="60"/>
  <c r="B313" i="60"/>
  <c r="D313" i="60"/>
  <c r="E313" i="60"/>
  <c r="F313" i="60"/>
  <c r="G313" i="60"/>
  <c r="H313" i="60"/>
  <c r="I313" i="60"/>
  <c r="J313" i="60"/>
  <c r="K313" i="60"/>
  <c r="M313" i="60"/>
  <c r="N313" i="60"/>
  <c r="Q313" i="60"/>
  <c r="R313" i="60"/>
  <c r="T313" i="60"/>
  <c r="U313" i="60"/>
  <c r="V313" i="60"/>
  <c r="W313" i="60"/>
  <c r="X313" i="60"/>
  <c r="Y313" i="60"/>
  <c r="Z313" i="60"/>
  <c r="AB313" i="60"/>
  <c r="AC313" i="60"/>
  <c r="AD313" i="60"/>
  <c r="AE313" i="60"/>
  <c r="AF313" i="60"/>
  <c r="AG313" i="60"/>
  <c r="AH313" i="60"/>
  <c r="AI313" i="60"/>
  <c r="AJ313" i="60"/>
  <c r="AL313" i="60"/>
  <c r="AM313" i="60"/>
  <c r="AN313" i="60"/>
  <c r="AO313" i="60"/>
  <c r="AQ313" i="60"/>
  <c r="AR313" i="60"/>
  <c r="AS313" i="60"/>
  <c r="AT313" i="60"/>
  <c r="AV313" i="60"/>
  <c r="AX313" i="60"/>
  <c r="AZ313" i="60"/>
  <c r="A314" i="60"/>
  <c r="B314" i="60"/>
  <c r="D314" i="60"/>
  <c r="E314" i="60"/>
  <c r="F314" i="60"/>
  <c r="G314" i="60"/>
  <c r="H314" i="60"/>
  <c r="I314" i="60"/>
  <c r="J314" i="60"/>
  <c r="K314" i="60"/>
  <c r="M314" i="60"/>
  <c r="N314" i="60"/>
  <c r="Q314" i="60"/>
  <c r="R314" i="60"/>
  <c r="T314" i="60"/>
  <c r="U314" i="60"/>
  <c r="V314" i="60"/>
  <c r="W314" i="60"/>
  <c r="X314" i="60"/>
  <c r="Y314" i="60"/>
  <c r="Z314" i="60"/>
  <c r="AB314" i="60"/>
  <c r="AC314" i="60"/>
  <c r="AD314" i="60"/>
  <c r="AE314" i="60"/>
  <c r="AF314" i="60"/>
  <c r="AG314" i="60"/>
  <c r="AH314" i="60"/>
  <c r="AI314" i="60"/>
  <c r="AJ314" i="60"/>
  <c r="AL314" i="60"/>
  <c r="AM314" i="60"/>
  <c r="AN314" i="60"/>
  <c r="AO314" i="60"/>
  <c r="AQ314" i="60"/>
  <c r="AR314" i="60"/>
  <c r="AS314" i="60"/>
  <c r="AT314" i="60"/>
  <c r="AV314" i="60"/>
  <c r="AX314" i="60"/>
  <c r="AZ314" i="60"/>
  <c r="A315" i="60"/>
  <c r="B315" i="60"/>
  <c r="D315" i="60"/>
  <c r="E315" i="60"/>
  <c r="F315" i="60"/>
  <c r="G315" i="60"/>
  <c r="H315" i="60"/>
  <c r="I315" i="60"/>
  <c r="J315" i="60"/>
  <c r="K315" i="60"/>
  <c r="M315" i="60"/>
  <c r="N315" i="60"/>
  <c r="Q315" i="60"/>
  <c r="R315" i="60"/>
  <c r="T315" i="60"/>
  <c r="U315" i="60"/>
  <c r="V315" i="60"/>
  <c r="W315" i="60"/>
  <c r="X315" i="60"/>
  <c r="Y315" i="60"/>
  <c r="Z315" i="60"/>
  <c r="AB315" i="60"/>
  <c r="AC315" i="60"/>
  <c r="AD315" i="60"/>
  <c r="AE315" i="60"/>
  <c r="AF315" i="60"/>
  <c r="AG315" i="60"/>
  <c r="AH315" i="60"/>
  <c r="AI315" i="60"/>
  <c r="AJ315" i="60"/>
  <c r="AL315" i="60"/>
  <c r="AM315" i="60"/>
  <c r="AN315" i="60"/>
  <c r="AO315" i="60"/>
  <c r="AQ315" i="60"/>
  <c r="AR315" i="60"/>
  <c r="AS315" i="60"/>
  <c r="AT315" i="60"/>
  <c r="AV315" i="60"/>
  <c r="AX315" i="60"/>
  <c r="AZ315" i="60"/>
  <c r="A316" i="60"/>
  <c r="B316" i="60"/>
  <c r="D316" i="60"/>
  <c r="E316" i="60"/>
  <c r="F316" i="60"/>
  <c r="G316" i="60"/>
  <c r="H316" i="60"/>
  <c r="I316" i="60"/>
  <c r="J316" i="60"/>
  <c r="K316" i="60"/>
  <c r="M316" i="60"/>
  <c r="N316" i="60"/>
  <c r="Q316" i="60"/>
  <c r="R316" i="60"/>
  <c r="T316" i="60"/>
  <c r="U316" i="60"/>
  <c r="V316" i="60"/>
  <c r="W316" i="60"/>
  <c r="X316" i="60"/>
  <c r="Y316" i="60"/>
  <c r="Z316" i="60"/>
  <c r="AB316" i="60"/>
  <c r="AC316" i="60"/>
  <c r="AD316" i="60"/>
  <c r="AE316" i="60"/>
  <c r="AF316" i="60"/>
  <c r="AG316" i="60"/>
  <c r="AH316" i="60"/>
  <c r="AI316" i="60"/>
  <c r="AJ316" i="60"/>
  <c r="AL316" i="60"/>
  <c r="AM316" i="60"/>
  <c r="AN316" i="60"/>
  <c r="AO316" i="60"/>
  <c r="AQ316" i="60"/>
  <c r="AR316" i="60"/>
  <c r="AS316" i="60"/>
  <c r="AT316" i="60"/>
  <c r="AV316" i="60"/>
  <c r="AX316" i="60"/>
  <c r="AZ316" i="60"/>
  <c r="A317" i="60"/>
  <c r="B317" i="60"/>
  <c r="D317" i="60"/>
  <c r="E317" i="60"/>
  <c r="F317" i="60"/>
  <c r="G317" i="60"/>
  <c r="H317" i="60"/>
  <c r="I317" i="60"/>
  <c r="J317" i="60"/>
  <c r="K317" i="60"/>
  <c r="M317" i="60"/>
  <c r="N317" i="60"/>
  <c r="Q317" i="60"/>
  <c r="R317" i="60"/>
  <c r="T317" i="60"/>
  <c r="U317" i="60"/>
  <c r="V317" i="60"/>
  <c r="W317" i="60"/>
  <c r="X317" i="60"/>
  <c r="Y317" i="60"/>
  <c r="Z317" i="60"/>
  <c r="AB317" i="60"/>
  <c r="AC317" i="60"/>
  <c r="AD317" i="60"/>
  <c r="AE317" i="60"/>
  <c r="AF317" i="60"/>
  <c r="AG317" i="60"/>
  <c r="AH317" i="60"/>
  <c r="AI317" i="60"/>
  <c r="AJ317" i="60"/>
  <c r="AL317" i="60"/>
  <c r="AM317" i="60"/>
  <c r="AN317" i="60"/>
  <c r="AO317" i="60"/>
  <c r="AQ317" i="60"/>
  <c r="AR317" i="60"/>
  <c r="AS317" i="60"/>
  <c r="AT317" i="60"/>
  <c r="AV317" i="60"/>
  <c r="AX317" i="60"/>
  <c r="AZ317" i="60"/>
  <c r="A318" i="60"/>
  <c r="B318" i="60"/>
  <c r="D318" i="60"/>
  <c r="E318" i="60"/>
  <c r="F318" i="60"/>
  <c r="G318" i="60"/>
  <c r="H318" i="60"/>
  <c r="I318" i="60"/>
  <c r="J318" i="60"/>
  <c r="K318" i="60"/>
  <c r="M318" i="60"/>
  <c r="N318" i="60"/>
  <c r="Q318" i="60"/>
  <c r="R318" i="60"/>
  <c r="T318" i="60"/>
  <c r="U318" i="60"/>
  <c r="V318" i="60"/>
  <c r="W318" i="60"/>
  <c r="X318" i="60"/>
  <c r="Y318" i="60"/>
  <c r="Z318" i="60"/>
  <c r="AB318" i="60"/>
  <c r="AC318" i="60"/>
  <c r="AD318" i="60"/>
  <c r="AE318" i="60"/>
  <c r="AF318" i="60"/>
  <c r="AG318" i="60"/>
  <c r="AH318" i="60"/>
  <c r="AI318" i="60"/>
  <c r="AJ318" i="60"/>
  <c r="AL318" i="60"/>
  <c r="AM318" i="60"/>
  <c r="AN318" i="60"/>
  <c r="AO318" i="60"/>
  <c r="AQ318" i="60"/>
  <c r="AR318" i="60"/>
  <c r="AS318" i="60"/>
  <c r="AT318" i="60"/>
  <c r="AV318" i="60"/>
  <c r="AX318" i="60"/>
  <c r="AZ318" i="60"/>
  <c r="A319" i="60"/>
  <c r="B319" i="60"/>
  <c r="D319" i="60"/>
  <c r="E319" i="60"/>
  <c r="F319" i="60"/>
  <c r="G319" i="60"/>
  <c r="H319" i="60"/>
  <c r="I319" i="60"/>
  <c r="J319" i="60"/>
  <c r="K319" i="60"/>
  <c r="M319" i="60"/>
  <c r="N319" i="60"/>
  <c r="Q319" i="60"/>
  <c r="R319" i="60"/>
  <c r="T319" i="60"/>
  <c r="U319" i="60"/>
  <c r="V319" i="60"/>
  <c r="W319" i="60"/>
  <c r="X319" i="60"/>
  <c r="Y319" i="60"/>
  <c r="Z319" i="60"/>
  <c r="AB319" i="60"/>
  <c r="AC319" i="60"/>
  <c r="AD319" i="60"/>
  <c r="AE319" i="60"/>
  <c r="AF319" i="60"/>
  <c r="AG319" i="60"/>
  <c r="AH319" i="60"/>
  <c r="AI319" i="60"/>
  <c r="AJ319" i="60"/>
  <c r="AL319" i="60"/>
  <c r="AM319" i="60"/>
  <c r="AN319" i="60"/>
  <c r="AO319" i="60"/>
  <c r="AQ319" i="60"/>
  <c r="AR319" i="60"/>
  <c r="AS319" i="60"/>
  <c r="AT319" i="60"/>
  <c r="AV319" i="60"/>
  <c r="AX319" i="60"/>
  <c r="AZ319" i="60"/>
  <c r="A320" i="60"/>
  <c r="B320" i="60"/>
  <c r="D320" i="60"/>
  <c r="E320" i="60"/>
  <c r="F320" i="60"/>
  <c r="G320" i="60"/>
  <c r="H320" i="60"/>
  <c r="I320" i="60"/>
  <c r="J320" i="60"/>
  <c r="K320" i="60"/>
  <c r="M320" i="60"/>
  <c r="N320" i="60"/>
  <c r="Q320" i="60"/>
  <c r="R320" i="60"/>
  <c r="T320" i="60"/>
  <c r="U320" i="60"/>
  <c r="V320" i="60"/>
  <c r="W320" i="60"/>
  <c r="X320" i="60"/>
  <c r="Y320" i="60"/>
  <c r="Z320" i="60"/>
  <c r="AB320" i="60"/>
  <c r="AC320" i="60"/>
  <c r="AD320" i="60"/>
  <c r="AE320" i="60"/>
  <c r="AF320" i="60"/>
  <c r="AG320" i="60"/>
  <c r="AH320" i="60"/>
  <c r="AI320" i="60"/>
  <c r="AJ320" i="60"/>
  <c r="AL320" i="60"/>
  <c r="AM320" i="60"/>
  <c r="AN320" i="60"/>
  <c r="AO320" i="60"/>
  <c r="AQ320" i="60"/>
  <c r="AR320" i="60"/>
  <c r="AS320" i="60"/>
  <c r="AT320" i="60"/>
  <c r="AV320" i="60"/>
  <c r="AX320" i="60"/>
  <c r="AZ320" i="60"/>
  <c r="A321" i="60"/>
  <c r="B321" i="60"/>
  <c r="D321" i="60"/>
  <c r="E321" i="60"/>
  <c r="F321" i="60"/>
  <c r="G321" i="60"/>
  <c r="H321" i="60"/>
  <c r="I321" i="60"/>
  <c r="J321" i="60"/>
  <c r="K321" i="60"/>
  <c r="M321" i="60"/>
  <c r="N321" i="60"/>
  <c r="Q321" i="60"/>
  <c r="R321" i="60"/>
  <c r="T321" i="60"/>
  <c r="U321" i="60"/>
  <c r="V321" i="60"/>
  <c r="W321" i="60"/>
  <c r="X321" i="60"/>
  <c r="Y321" i="60"/>
  <c r="Z321" i="60"/>
  <c r="AB321" i="60"/>
  <c r="AC321" i="60"/>
  <c r="AD321" i="60"/>
  <c r="AE321" i="60"/>
  <c r="AF321" i="60"/>
  <c r="AG321" i="60"/>
  <c r="AH321" i="60"/>
  <c r="AI321" i="60"/>
  <c r="AJ321" i="60"/>
  <c r="AL321" i="60"/>
  <c r="AM321" i="60"/>
  <c r="AN321" i="60"/>
  <c r="AO321" i="60"/>
  <c r="AQ321" i="60"/>
  <c r="AR321" i="60"/>
  <c r="AS321" i="60"/>
  <c r="AT321" i="60"/>
  <c r="AV321" i="60"/>
  <c r="AX321" i="60"/>
  <c r="AZ321" i="60"/>
  <c r="A322" i="60"/>
  <c r="B322" i="60"/>
  <c r="D322" i="60"/>
  <c r="E322" i="60"/>
  <c r="F322" i="60"/>
  <c r="G322" i="60"/>
  <c r="H322" i="60"/>
  <c r="I322" i="60"/>
  <c r="J322" i="60"/>
  <c r="K322" i="60"/>
  <c r="M322" i="60"/>
  <c r="N322" i="60"/>
  <c r="Q322" i="60"/>
  <c r="R322" i="60"/>
  <c r="T322" i="60"/>
  <c r="U322" i="60"/>
  <c r="V322" i="60"/>
  <c r="W322" i="60"/>
  <c r="X322" i="60"/>
  <c r="Y322" i="60"/>
  <c r="Z322" i="60"/>
  <c r="AB322" i="60"/>
  <c r="AC322" i="60"/>
  <c r="AD322" i="60"/>
  <c r="AE322" i="60"/>
  <c r="AF322" i="60"/>
  <c r="AG322" i="60"/>
  <c r="AH322" i="60"/>
  <c r="AI322" i="60"/>
  <c r="AJ322" i="60"/>
  <c r="AL322" i="60"/>
  <c r="AM322" i="60"/>
  <c r="AN322" i="60"/>
  <c r="AO322" i="60"/>
  <c r="AQ322" i="60"/>
  <c r="AR322" i="60"/>
  <c r="AS322" i="60"/>
  <c r="AT322" i="60"/>
  <c r="AV322" i="60"/>
  <c r="AX322" i="60"/>
  <c r="AZ322" i="60"/>
  <c r="A323" i="60"/>
  <c r="B323" i="60"/>
  <c r="D323" i="60"/>
  <c r="E323" i="60"/>
  <c r="F323" i="60"/>
  <c r="G323" i="60"/>
  <c r="H323" i="60"/>
  <c r="I323" i="60"/>
  <c r="J323" i="60"/>
  <c r="K323" i="60"/>
  <c r="M323" i="60"/>
  <c r="N323" i="60"/>
  <c r="Q323" i="60"/>
  <c r="R323" i="60"/>
  <c r="T323" i="60"/>
  <c r="U323" i="60"/>
  <c r="V323" i="60"/>
  <c r="W323" i="60"/>
  <c r="X323" i="60"/>
  <c r="Y323" i="60"/>
  <c r="Z323" i="60"/>
  <c r="AB323" i="60"/>
  <c r="AC323" i="60"/>
  <c r="AD323" i="60"/>
  <c r="AE323" i="60"/>
  <c r="AF323" i="60"/>
  <c r="AG323" i="60"/>
  <c r="AH323" i="60"/>
  <c r="AI323" i="60"/>
  <c r="AJ323" i="60"/>
  <c r="AL323" i="60"/>
  <c r="AM323" i="60"/>
  <c r="AN323" i="60"/>
  <c r="AO323" i="60"/>
  <c r="AQ323" i="60"/>
  <c r="AR323" i="60"/>
  <c r="AS323" i="60"/>
  <c r="AT323" i="60"/>
  <c r="AV323" i="60"/>
  <c r="AX323" i="60"/>
  <c r="AZ323" i="60"/>
  <c r="A324" i="60"/>
  <c r="B324" i="60"/>
  <c r="D324" i="60"/>
  <c r="E324" i="60"/>
  <c r="F324" i="60"/>
  <c r="G324" i="60"/>
  <c r="H324" i="60"/>
  <c r="I324" i="60"/>
  <c r="J324" i="60"/>
  <c r="K324" i="60"/>
  <c r="M324" i="60"/>
  <c r="N324" i="60"/>
  <c r="Q324" i="60"/>
  <c r="R324" i="60"/>
  <c r="T324" i="60"/>
  <c r="U324" i="60"/>
  <c r="V324" i="60"/>
  <c r="W324" i="60"/>
  <c r="X324" i="60"/>
  <c r="Y324" i="60"/>
  <c r="Z324" i="60"/>
  <c r="AB324" i="60"/>
  <c r="AC324" i="60"/>
  <c r="AD324" i="60"/>
  <c r="AE324" i="60"/>
  <c r="AF324" i="60"/>
  <c r="AG324" i="60"/>
  <c r="AH324" i="60"/>
  <c r="AI324" i="60"/>
  <c r="AJ324" i="60"/>
  <c r="AL324" i="60"/>
  <c r="AM324" i="60"/>
  <c r="AN324" i="60"/>
  <c r="AO324" i="60"/>
  <c r="AQ324" i="60"/>
  <c r="AR324" i="60"/>
  <c r="AS324" i="60"/>
  <c r="AT324" i="60"/>
  <c r="AV324" i="60"/>
  <c r="AX324" i="60"/>
  <c r="AZ324" i="60"/>
  <c r="A325" i="60"/>
  <c r="B325" i="60"/>
  <c r="D325" i="60"/>
  <c r="E325" i="60"/>
  <c r="F325" i="60"/>
  <c r="G325" i="60"/>
  <c r="H325" i="60"/>
  <c r="I325" i="60"/>
  <c r="J325" i="60"/>
  <c r="K325" i="60"/>
  <c r="M325" i="60"/>
  <c r="N325" i="60"/>
  <c r="Q325" i="60"/>
  <c r="R325" i="60"/>
  <c r="T325" i="60"/>
  <c r="U325" i="60"/>
  <c r="V325" i="60"/>
  <c r="W325" i="60"/>
  <c r="X325" i="60"/>
  <c r="Y325" i="60"/>
  <c r="Z325" i="60"/>
  <c r="AB325" i="60"/>
  <c r="AC325" i="60"/>
  <c r="AD325" i="60"/>
  <c r="AE325" i="60"/>
  <c r="AF325" i="60"/>
  <c r="AG325" i="60"/>
  <c r="AH325" i="60"/>
  <c r="AI325" i="60"/>
  <c r="AJ325" i="60"/>
  <c r="AL325" i="60"/>
  <c r="AM325" i="60"/>
  <c r="AN325" i="60"/>
  <c r="AO325" i="60"/>
  <c r="AQ325" i="60"/>
  <c r="AR325" i="60"/>
  <c r="AS325" i="60"/>
  <c r="AT325" i="60"/>
  <c r="AV325" i="60"/>
  <c r="AX325" i="60"/>
  <c r="AZ325" i="60"/>
  <c r="A326" i="60"/>
  <c r="B326" i="60"/>
  <c r="D326" i="60"/>
  <c r="E326" i="60"/>
  <c r="F326" i="60"/>
  <c r="G326" i="60"/>
  <c r="H326" i="60"/>
  <c r="I326" i="60"/>
  <c r="J326" i="60"/>
  <c r="K326" i="60"/>
  <c r="M326" i="60"/>
  <c r="N326" i="60"/>
  <c r="Q326" i="60"/>
  <c r="R326" i="60"/>
  <c r="T326" i="60"/>
  <c r="U326" i="60"/>
  <c r="V326" i="60"/>
  <c r="W326" i="60"/>
  <c r="X326" i="60"/>
  <c r="Y326" i="60"/>
  <c r="Z326" i="60"/>
  <c r="AB326" i="60"/>
  <c r="AC326" i="60"/>
  <c r="AD326" i="60"/>
  <c r="AE326" i="60"/>
  <c r="AF326" i="60"/>
  <c r="AG326" i="60"/>
  <c r="AH326" i="60"/>
  <c r="AI326" i="60"/>
  <c r="AJ326" i="60"/>
  <c r="AL326" i="60"/>
  <c r="AM326" i="60"/>
  <c r="AN326" i="60"/>
  <c r="AO326" i="60"/>
  <c r="AQ326" i="60"/>
  <c r="AR326" i="60"/>
  <c r="AS326" i="60"/>
  <c r="AT326" i="60"/>
  <c r="AV326" i="60"/>
  <c r="AX326" i="60"/>
  <c r="AZ326" i="60"/>
  <c r="A327" i="60"/>
  <c r="B327" i="60"/>
  <c r="D327" i="60"/>
  <c r="E327" i="60"/>
  <c r="F327" i="60"/>
  <c r="G327" i="60"/>
  <c r="H327" i="60"/>
  <c r="I327" i="60"/>
  <c r="J327" i="60"/>
  <c r="K327" i="60"/>
  <c r="M327" i="60"/>
  <c r="N327" i="60"/>
  <c r="Q327" i="60"/>
  <c r="R327" i="60"/>
  <c r="T327" i="60"/>
  <c r="U327" i="60"/>
  <c r="V327" i="60"/>
  <c r="W327" i="60"/>
  <c r="X327" i="60"/>
  <c r="Y327" i="60"/>
  <c r="Z327" i="60"/>
  <c r="AB327" i="60"/>
  <c r="AC327" i="60"/>
  <c r="AD327" i="60"/>
  <c r="AE327" i="60"/>
  <c r="AF327" i="60"/>
  <c r="AG327" i="60"/>
  <c r="AH327" i="60"/>
  <c r="AI327" i="60"/>
  <c r="AJ327" i="60"/>
  <c r="AL327" i="60"/>
  <c r="AM327" i="60"/>
  <c r="AN327" i="60"/>
  <c r="AO327" i="60"/>
  <c r="AQ327" i="60"/>
  <c r="AR327" i="60"/>
  <c r="AS327" i="60"/>
  <c r="AT327" i="60"/>
  <c r="AV327" i="60"/>
  <c r="AX327" i="60"/>
  <c r="AZ327" i="60"/>
  <c r="A328" i="60"/>
  <c r="B328" i="60"/>
  <c r="D328" i="60"/>
  <c r="E328" i="60"/>
  <c r="F328" i="60"/>
  <c r="G328" i="60"/>
  <c r="H328" i="60"/>
  <c r="I328" i="60"/>
  <c r="J328" i="60"/>
  <c r="K328" i="60"/>
  <c r="M328" i="60"/>
  <c r="N328" i="60"/>
  <c r="Q328" i="60"/>
  <c r="R328" i="60"/>
  <c r="T328" i="60"/>
  <c r="U328" i="60"/>
  <c r="V328" i="60"/>
  <c r="W328" i="60"/>
  <c r="X328" i="60"/>
  <c r="Y328" i="60"/>
  <c r="Z328" i="60"/>
  <c r="AB328" i="60"/>
  <c r="AC328" i="60"/>
  <c r="AD328" i="60"/>
  <c r="AE328" i="60"/>
  <c r="AF328" i="60"/>
  <c r="AG328" i="60"/>
  <c r="AH328" i="60"/>
  <c r="AI328" i="60"/>
  <c r="AJ328" i="60"/>
  <c r="AL328" i="60"/>
  <c r="AM328" i="60"/>
  <c r="AN328" i="60"/>
  <c r="AO328" i="60"/>
  <c r="AQ328" i="60"/>
  <c r="AR328" i="60"/>
  <c r="AS328" i="60"/>
  <c r="AT328" i="60"/>
  <c r="AV328" i="60"/>
  <c r="AX328" i="60"/>
  <c r="AZ328" i="60"/>
  <c r="A329" i="60"/>
  <c r="B329" i="60"/>
  <c r="D329" i="60"/>
  <c r="E329" i="60"/>
  <c r="F329" i="60"/>
  <c r="G329" i="60"/>
  <c r="H329" i="60"/>
  <c r="I329" i="60"/>
  <c r="J329" i="60"/>
  <c r="K329" i="60"/>
  <c r="M329" i="60"/>
  <c r="N329" i="60"/>
  <c r="Q329" i="60"/>
  <c r="R329" i="60"/>
  <c r="T329" i="60"/>
  <c r="U329" i="60"/>
  <c r="V329" i="60"/>
  <c r="W329" i="60"/>
  <c r="X329" i="60"/>
  <c r="Y329" i="60"/>
  <c r="Z329" i="60"/>
  <c r="AB329" i="60"/>
  <c r="AC329" i="60"/>
  <c r="AD329" i="60"/>
  <c r="AE329" i="60"/>
  <c r="AF329" i="60"/>
  <c r="AG329" i="60"/>
  <c r="AH329" i="60"/>
  <c r="AI329" i="60"/>
  <c r="AJ329" i="60"/>
  <c r="AL329" i="60"/>
  <c r="AM329" i="60"/>
  <c r="AN329" i="60"/>
  <c r="AO329" i="60"/>
  <c r="AQ329" i="60"/>
  <c r="AR329" i="60"/>
  <c r="AS329" i="60"/>
  <c r="AT329" i="60"/>
  <c r="AV329" i="60"/>
  <c r="AX329" i="60"/>
  <c r="AZ329" i="60"/>
  <c r="A330" i="60"/>
  <c r="B330" i="60"/>
  <c r="D330" i="60"/>
  <c r="E330" i="60"/>
  <c r="F330" i="60"/>
  <c r="G330" i="60"/>
  <c r="H330" i="60"/>
  <c r="I330" i="60"/>
  <c r="J330" i="60"/>
  <c r="K330" i="60"/>
  <c r="M330" i="60"/>
  <c r="N330" i="60"/>
  <c r="Q330" i="60"/>
  <c r="R330" i="60"/>
  <c r="T330" i="60"/>
  <c r="U330" i="60"/>
  <c r="V330" i="60"/>
  <c r="W330" i="60"/>
  <c r="X330" i="60"/>
  <c r="Y330" i="60"/>
  <c r="Z330" i="60"/>
  <c r="AB330" i="60"/>
  <c r="AC330" i="60"/>
  <c r="AD330" i="60"/>
  <c r="AE330" i="60"/>
  <c r="AF330" i="60"/>
  <c r="AG330" i="60"/>
  <c r="AH330" i="60"/>
  <c r="AI330" i="60"/>
  <c r="AJ330" i="60"/>
  <c r="AL330" i="60"/>
  <c r="AM330" i="60"/>
  <c r="AN330" i="60"/>
  <c r="AO330" i="60"/>
  <c r="AQ330" i="60"/>
  <c r="AR330" i="60"/>
  <c r="AS330" i="60"/>
  <c r="AT330" i="60"/>
  <c r="AV330" i="60"/>
  <c r="AX330" i="60"/>
  <c r="AZ330" i="60"/>
  <c r="A331" i="60"/>
  <c r="B331" i="60"/>
  <c r="D331" i="60"/>
  <c r="E331" i="60"/>
  <c r="F331" i="60"/>
  <c r="G331" i="60"/>
  <c r="H331" i="60"/>
  <c r="I331" i="60"/>
  <c r="J331" i="60"/>
  <c r="K331" i="60"/>
  <c r="M331" i="60"/>
  <c r="N331" i="60"/>
  <c r="Q331" i="60"/>
  <c r="R331" i="60"/>
  <c r="T331" i="60"/>
  <c r="U331" i="60"/>
  <c r="V331" i="60"/>
  <c r="W331" i="60"/>
  <c r="X331" i="60"/>
  <c r="Y331" i="60"/>
  <c r="Z331" i="60"/>
  <c r="AB331" i="60"/>
  <c r="AC331" i="60"/>
  <c r="AD331" i="60"/>
  <c r="AE331" i="60"/>
  <c r="AF331" i="60"/>
  <c r="AG331" i="60"/>
  <c r="AH331" i="60"/>
  <c r="AI331" i="60"/>
  <c r="AJ331" i="60"/>
  <c r="AL331" i="60"/>
  <c r="AM331" i="60"/>
  <c r="AN331" i="60"/>
  <c r="AO331" i="60"/>
  <c r="AQ331" i="60"/>
  <c r="AR331" i="60"/>
  <c r="AS331" i="60"/>
  <c r="AT331" i="60"/>
  <c r="AV331" i="60"/>
  <c r="AX331" i="60"/>
  <c r="AZ331" i="60"/>
  <c r="A332" i="60"/>
  <c r="B332" i="60"/>
  <c r="D332" i="60"/>
  <c r="E332" i="60"/>
  <c r="F332" i="60"/>
  <c r="G332" i="60"/>
  <c r="H332" i="60"/>
  <c r="I332" i="60"/>
  <c r="J332" i="60"/>
  <c r="K332" i="60"/>
  <c r="M332" i="60"/>
  <c r="N332" i="60"/>
  <c r="Q332" i="60"/>
  <c r="R332" i="60"/>
  <c r="T332" i="60"/>
  <c r="U332" i="60"/>
  <c r="V332" i="60"/>
  <c r="W332" i="60"/>
  <c r="X332" i="60"/>
  <c r="Y332" i="60"/>
  <c r="Z332" i="60"/>
  <c r="AB332" i="60"/>
  <c r="AC332" i="60"/>
  <c r="AD332" i="60"/>
  <c r="AE332" i="60"/>
  <c r="AF332" i="60"/>
  <c r="AG332" i="60"/>
  <c r="AH332" i="60"/>
  <c r="AI332" i="60"/>
  <c r="AJ332" i="60"/>
  <c r="AL332" i="60"/>
  <c r="AM332" i="60"/>
  <c r="AN332" i="60"/>
  <c r="AO332" i="60"/>
  <c r="AQ332" i="60"/>
  <c r="AR332" i="60"/>
  <c r="AS332" i="60"/>
  <c r="AT332" i="60"/>
  <c r="AV332" i="60"/>
  <c r="AX332" i="60"/>
  <c r="AZ332" i="60"/>
  <c r="A333" i="60"/>
  <c r="B333" i="60"/>
  <c r="D333" i="60"/>
  <c r="E333" i="60"/>
  <c r="F333" i="60"/>
  <c r="G333" i="60"/>
  <c r="H333" i="60"/>
  <c r="I333" i="60"/>
  <c r="J333" i="60"/>
  <c r="K333" i="60"/>
  <c r="M333" i="60"/>
  <c r="N333" i="60"/>
  <c r="Q333" i="60"/>
  <c r="R333" i="60"/>
  <c r="T333" i="60"/>
  <c r="U333" i="60"/>
  <c r="V333" i="60"/>
  <c r="W333" i="60"/>
  <c r="X333" i="60"/>
  <c r="Y333" i="60"/>
  <c r="Z333" i="60"/>
  <c r="AB333" i="60"/>
  <c r="AC333" i="60"/>
  <c r="AD333" i="60"/>
  <c r="AE333" i="60"/>
  <c r="AF333" i="60"/>
  <c r="AG333" i="60"/>
  <c r="AH333" i="60"/>
  <c r="AI333" i="60"/>
  <c r="AJ333" i="60"/>
  <c r="AL333" i="60"/>
  <c r="AM333" i="60"/>
  <c r="AN333" i="60"/>
  <c r="AO333" i="60"/>
  <c r="AQ333" i="60"/>
  <c r="AR333" i="60"/>
  <c r="AS333" i="60"/>
  <c r="AT333" i="60"/>
  <c r="AV333" i="60"/>
  <c r="AX333" i="60"/>
  <c r="AZ333" i="60"/>
  <c r="A334" i="60"/>
  <c r="B334" i="60"/>
  <c r="D334" i="60"/>
  <c r="E334" i="60"/>
  <c r="F334" i="60"/>
  <c r="G334" i="60"/>
  <c r="H334" i="60"/>
  <c r="I334" i="60"/>
  <c r="J334" i="60"/>
  <c r="K334" i="60"/>
  <c r="M334" i="60"/>
  <c r="N334" i="60"/>
  <c r="Q334" i="60"/>
  <c r="R334" i="60"/>
  <c r="T334" i="60"/>
  <c r="U334" i="60"/>
  <c r="V334" i="60"/>
  <c r="W334" i="60"/>
  <c r="X334" i="60"/>
  <c r="Y334" i="60"/>
  <c r="Z334" i="60"/>
  <c r="AB334" i="60"/>
  <c r="AC334" i="60"/>
  <c r="AD334" i="60"/>
  <c r="AE334" i="60"/>
  <c r="AF334" i="60"/>
  <c r="AG334" i="60"/>
  <c r="AH334" i="60"/>
  <c r="AI334" i="60"/>
  <c r="AJ334" i="60"/>
  <c r="AL334" i="60"/>
  <c r="AM334" i="60"/>
  <c r="AN334" i="60"/>
  <c r="AO334" i="60"/>
  <c r="AQ334" i="60"/>
  <c r="AR334" i="60"/>
  <c r="AS334" i="60"/>
  <c r="AT334" i="60"/>
  <c r="AV334" i="60"/>
  <c r="AX334" i="60"/>
  <c r="AZ334" i="60"/>
  <c r="A335" i="60"/>
  <c r="B335" i="60"/>
  <c r="D335" i="60"/>
  <c r="E335" i="60"/>
  <c r="F335" i="60"/>
  <c r="G335" i="60"/>
  <c r="H335" i="60"/>
  <c r="I335" i="60"/>
  <c r="J335" i="60"/>
  <c r="K335" i="60"/>
  <c r="M335" i="60"/>
  <c r="N335" i="60"/>
  <c r="Q335" i="60"/>
  <c r="R335" i="60"/>
  <c r="T335" i="60"/>
  <c r="U335" i="60"/>
  <c r="V335" i="60"/>
  <c r="W335" i="60"/>
  <c r="X335" i="60"/>
  <c r="Y335" i="60"/>
  <c r="Z335" i="60"/>
  <c r="AB335" i="60"/>
  <c r="AC335" i="60"/>
  <c r="AD335" i="60"/>
  <c r="AE335" i="60"/>
  <c r="AF335" i="60"/>
  <c r="AG335" i="60"/>
  <c r="AH335" i="60"/>
  <c r="AI335" i="60"/>
  <c r="AJ335" i="60"/>
  <c r="AL335" i="60"/>
  <c r="AM335" i="60"/>
  <c r="AN335" i="60"/>
  <c r="AO335" i="60"/>
  <c r="AQ335" i="60"/>
  <c r="AR335" i="60"/>
  <c r="AS335" i="60"/>
  <c r="AT335" i="60"/>
  <c r="AV335" i="60"/>
  <c r="AX335" i="60"/>
  <c r="AZ335" i="60"/>
  <c r="A336" i="60"/>
  <c r="B336" i="60"/>
  <c r="D336" i="60"/>
  <c r="E336" i="60"/>
  <c r="F336" i="60"/>
  <c r="G336" i="60"/>
  <c r="H336" i="60"/>
  <c r="I336" i="60"/>
  <c r="J336" i="60"/>
  <c r="K336" i="60"/>
  <c r="M336" i="60"/>
  <c r="N336" i="60"/>
  <c r="Q336" i="60"/>
  <c r="R336" i="60"/>
  <c r="T336" i="60"/>
  <c r="U336" i="60"/>
  <c r="V336" i="60"/>
  <c r="W336" i="60"/>
  <c r="X336" i="60"/>
  <c r="Y336" i="60"/>
  <c r="Z336" i="60"/>
  <c r="AB336" i="60"/>
  <c r="AC336" i="60"/>
  <c r="AD336" i="60"/>
  <c r="AE336" i="60"/>
  <c r="AF336" i="60"/>
  <c r="AG336" i="60"/>
  <c r="AH336" i="60"/>
  <c r="AI336" i="60"/>
  <c r="AJ336" i="60"/>
  <c r="AL336" i="60"/>
  <c r="AM336" i="60"/>
  <c r="AN336" i="60"/>
  <c r="AO336" i="60"/>
  <c r="AQ336" i="60"/>
  <c r="AR336" i="60"/>
  <c r="AS336" i="60"/>
  <c r="AT336" i="60"/>
  <c r="AV336" i="60"/>
  <c r="AX336" i="60"/>
  <c r="AZ336" i="60"/>
  <c r="A337" i="60"/>
  <c r="B337" i="60"/>
  <c r="D337" i="60"/>
  <c r="E337" i="60"/>
  <c r="F337" i="60"/>
  <c r="G337" i="60"/>
  <c r="H337" i="60"/>
  <c r="I337" i="60"/>
  <c r="J337" i="60"/>
  <c r="K337" i="60"/>
  <c r="M337" i="60"/>
  <c r="N337" i="60"/>
  <c r="Q337" i="60"/>
  <c r="R337" i="60"/>
  <c r="T337" i="60"/>
  <c r="U337" i="60"/>
  <c r="V337" i="60"/>
  <c r="W337" i="60"/>
  <c r="X337" i="60"/>
  <c r="Y337" i="60"/>
  <c r="Z337" i="60"/>
  <c r="AB337" i="60"/>
  <c r="AC337" i="60"/>
  <c r="AD337" i="60"/>
  <c r="AE337" i="60"/>
  <c r="AF337" i="60"/>
  <c r="AG337" i="60"/>
  <c r="AH337" i="60"/>
  <c r="AI337" i="60"/>
  <c r="AJ337" i="60"/>
  <c r="AL337" i="60"/>
  <c r="AM337" i="60"/>
  <c r="AN337" i="60"/>
  <c r="AO337" i="60"/>
  <c r="AQ337" i="60"/>
  <c r="AR337" i="60"/>
  <c r="AS337" i="60"/>
  <c r="AT337" i="60"/>
  <c r="AV337" i="60"/>
  <c r="AX337" i="60"/>
  <c r="AZ337" i="60"/>
  <c r="A338" i="60"/>
  <c r="B338" i="60"/>
  <c r="D338" i="60"/>
  <c r="E338" i="60"/>
  <c r="F338" i="60"/>
  <c r="G338" i="60"/>
  <c r="H338" i="60"/>
  <c r="I338" i="60"/>
  <c r="J338" i="60"/>
  <c r="K338" i="60"/>
  <c r="M338" i="60"/>
  <c r="N338" i="60"/>
  <c r="Q338" i="60"/>
  <c r="R338" i="60"/>
  <c r="T338" i="60"/>
  <c r="U338" i="60"/>
  <c r="V338" i="60"/>
  <c r="W338" i="60"/>
  <c r="X338" i="60"/>
  <c r="Y338" i="60"/>
  <c r="Z338" i="60"/>
  <c r="AB338" i="60"/>
  <c r="AC338" i="60"/>
  <c r="AD338" i="60"/>
  <c r="AE338" i="60"/>
  <c r="AF338" i="60"/>
  <c r="AG338" i="60"/>
  <c r="AH338" i="60"/>
  <c r="AI338" i="60"/>
  <c r="AJ338" i="60"/>
  <c r="AL338" i="60"/>
  <c r="AM338" i="60"/>
  <c r="AN338" i="60"/>
  <c r="AO338" i="60"/>
  <c r="AQ338" i="60"/>
  <c r="AR338" i="60"/>
  <c r="AS338" i="60"/>
  <c r="AT338" i="60"/>
  <c r="AV338" i="60"/>
  <c r="AX338" i="60"/>
  <c r="AZ338" i="60"/>
  <c r="A339" i="60"/>
  <c r="B339" i="60"/>
  <c r="D339" i="60"/>
  <c r="E339" i="60"/>
  <c r="F339" i="60"/>
  <c r="G339" i="60"/>
  <c r="H339" i="60"/>
  <c r="I339" i="60"/>
  <c r="J339" i="60"/>
  <c r="K339" i="60"/>
  <c r="M339" i="60"/>
  <c r="N339" i="60"/>
  <c r="Q339" i="60"/>
  <c r="R339" i="60"/>
  <c r="T339" i="60"/>
  <c r="U339" i="60"/>
  <c r="V339" i="60"/>
  <c r="W339" i="60"/>
  <c r="X339" i="60"/>
  <c r="Y339" i="60"/>
  <c r="Z339" i="60"/>
  <c r="AB339" i="60"/>
  <c r="AC339" i="60"/>
  <c r="AD339" i="60"/>
  <c r="AE339" i="60"/>
  <c r="AF339" i="60"/>
  <c r="AG339" i="60"/>
  <c r="AH339" i="60"/>
  <c r="AI339" i="60"/>
  <c r="AJ339" i="60"/>
  <c r="AL339" i="60"/>
  <c r="AM339" i="60"/>
  <c r="AN339" i="60"/>
  <c r="AO339" i="60"/>
  <c r="AQ339" i="60"/>
  <c r="AR339" i="60"/>
  <c r="AS339" i="60"/>
  <c r="AT339" i="60"/>
  <c r="AV339" i="60"/>
  <c r="AX339" i="60"/>
  <c r="AZ339" i="60"/>
  <c r="A340" i="60"/>
  <c r="B340" i="60"/>
  <c r="D340" i="60"/>
  <c r="E340" i="60"/>
  <c r="F340" i="60"/>
  <c r="G340" i="60"/>
  <c r="H340" i="60"/>
  <c r="I340" i="60"/>
  <c r="J340" i="60"/>
  <c r="K340" i="60"/>
  <c r="M340" i="60"/>
  <c r="N340" i="60"/>
  <c r="Q340" i="60"/>
  <c r="R340" i="60"/>
  <c r="T340" i="60"/>
  <c r="U340" i="60"/>
  <c r="V340" i="60"/>
  <c r="W340" i="60"/>
  <c r="X340" i="60"/>
  <c r="Y340" i="60"/>
  <c r="Z340" i="60"/>
  <c r="AB340" i="60"/>
  <c r="AC340" i="60"/>
  <c r="AD340" i="60"/>
  <c r="AE340" i="60"/>
  <c r="AF340" i="60"/>
  <c r="AG340" i="60"/>
  <c r="AH340" i="60"/>
  <c r="AI340" i="60"/>
  <c r="AJ340" i="60"/>
  <c r="AL340" i="60"/>
  <c r="AM340" i="60"/>
  <c r="AN340" i="60"/>
  <c r="AO340" i="60"/>
  <c r="AQ340" i="60"/>
  <c r="AR340" i="60"/>
  <c r="AS340" i="60"/>
  <c r="AT340" i="60"/>
  <c r="AV340" i="60"/>
  <c r="AX340" i="60"/>
  <c r="AZ340" i="60"/>
  <c r="A341" i="60"/>
  <c r="B341" i="60"/>
  <c r="D341" i="60"/>
  <c r="E341" i="60"/>
  <c r="F341" i="60"/>
  <c r="G341" i="60"/>
  <c r="H341" i="60"/>
  <c r="I341" i="60"/>
  <c r="J341" i="60"/>
  <c r="K341" i="60"/>
  <c r="M341" i="60"/>
  <c r="N341" i="60"/>
  <c r="Q341" i="60"/>
  <c r="R341" i="60"/>
  <c r="T341" i="60"/>
  <c r="U341" i="60"/>
  <c r="V341" i="60"/>
  <c r="W341" i="60"/>
  <c r="X341" i="60"/>
  <c r="Y341" i="60"/>
  <c r="Z341" i="60"/>
  <c r="AB341" i="60"/>
  <c r="AC341" i="60"/>
  <c r="AD341" i="60"/>
  <c r="AE341" i="60"/>
  <c r="AF341" i="60"/>
  <c r="AG341" i="60"/>
  <c r="AH341" i="60"/>
  <c r="AI341" i="60"/>
  <c r="AJ341" i="60"/>
  <c r="AL341" i="60"/>
  <c r="AM341" i="60"/>
  <c r="AN341" i="60"/>
  <c r="AO341" i="60"/>
  <c r="AQ341" i="60"/>
  <c r="AR341" i="60"/>
  <c r="AS341" i="60"/>
  <c r="AT341" i="60"/>
  <c r="AV341" i="60"/>
  <c r="AX341" i="60"/>
  <c r="AZ341" i="60"/>
  <c r="A342" i="60"/>
  <c r="B342" i="60"/>
  <c r="D342" i="60"/>
  <c r="E342" i="60"/>
  <c r="F342" i="60"/>
  <c r="G342" i="60"/>
  <c r="H342" i="60"/>
  <c r="I342" i="60"/>
  <c r="J342" i="60"/>
  <c r="K342" i="60"/>
  <c r="M342" i="60"/>
  <c r="N342" i="60"/>
  <c r="Q342" i="60"/>
  <c r="R342" i="60"/>
  <c r="T342" i="60"/>
  <c r="U342" i="60"/>
  <c r="V342" i="60"/>
  <c r="W342" i="60"/>
  <c r="X342" i="60"/>
  <c r="Y342" i="60"/>
  <c r="Z342" i="60"/>
  <c r="AB342" i="60"/>
  <c r="AC342" i="60"/>
  <c r="AD342" i="60"/>
  <c r="AE342" i="60"/>
  <c r="AF342" i="60"/>
  <c r="AG342" i="60"/>
  <c r="AH342" i="60"/>
  <c r="AI342" i="60"/>
  <c r="AJ342" i="60"/>
  <c r="AL342" i="60"/>
  <c r="AM342" i="60"/>
  <c r="AN342" i="60"/>
  <c r="AO342" i="60"/>
  <c r="AQ342" i="60"/>
  <c r="AR342" i="60"/>
  <c r="AS342" i="60"/>
  <c r="AT342" i="60"/>
  <c r="AV342" i="60"/>
  <c r="AX342" i="60"/>
  <c r="AZ342" i="60"/>
  <c r="A343" i="60"/>
  <c r="B343" i="60"/>
  <c r="D343" i="60"/>
  <c r="E343" i="60"/>
  <c r="F343" i="60"/>
  <c r="G343" i="60"/>
  <c r="H343" i="60"/>
  <c r="I343" i="60"/>
  <c r="J343" i="60"/>
  <c r="K343" i="60"/>
  <c r="M343" i="60"/>
  <c r="N343" i="60"/>
  <c r="Q343" i="60"/>
  <c r="R343" i="60"/>
  <c r="T343" i="60"/>
  <c r="U343" i="60"/>
  <c r="V343" i="60"/>
  <c r="W343" i="60"/>
  <c r="X343" i="60"/>
  <c r="Y343" i="60"/>
  <c r="Z343" i="60"/>
  <c r="AB343" i="60"/>
  <c r="AC343" i="60"/>
  <c r="AD343" i="60"/>
  <c r="AE343" i="60"/>
  <c r="AF343" i="60"/>
  <c r="AG343" i="60"/>
  <c r="AH343" i="60"/>
  <c r="AI343" i="60"/>
  <c r="AJ343" i="60"/>
  <c r="AL343" i="60"/>
  <c r="AM343" i="60"/>
  <c r="AN343" i="60"/>
  <c r="AO343" i="60"/>
  <c r="AQ343" i="60"/>
  <c r="AR343" i="60"/>
  <c r="AS343" i="60"/>
  <c r="AT343" i="60"/>
  <c r="AV343" i="60"/>
  <c r="AX343" i="60"/>
  <c r="AZ343" i="60"/>
  <c r="A344" i="60"/>
  <c r="B344" i="60"/>
  <c r="D344" i="60"/>
  <c r="E344" i="60"/>
  <c r="F344" i="60"/>
  <c r="G344" i="60"/>
  <c r="H344" i="60"/>
  <c r="I344" i="60"/>
  <c r="J344" i="60"/>
  <c r="K344" i="60"/>
  <c r="M344" i="60"/>
  <c r="N344" i="60"/>
  <c r="Q344" i="60"/>
  <c r="R344" i="60"/>
  <c r="T344" i="60"/>
  <c r="U344" i="60"/>
  <c r="V344" i="60"/>
  <c r="W344" i="60"/>
  <c r="X344" i="60"/>
  <c r="Y344" i="60"/>
  <c r="Z344" i="60"/>
  <c r="AB344" i="60"/>
  <c r="AC344" i="60"/>
  <c r="AD344" i="60"/>
  <c r="AE344" i="60"/>
  <c r="AF344" i="60"/>
  <c r="AG344" i="60"/>
  <c r="AH344" i="60"/>
  <c r="AI344" i="60"/>
  <c r="AJ344" i="60"/>
  <c r="AL344" i="60"/>
  <c r="AM344" i="60"/>
  <c r="AN344" i="60"/>
  <c r="AO344" i="60"/>
  <c r="AQ344" i="60"/>
  <c r="AR344" i="60"/>
  <c r="AS344" i="60"/>
  <c r="AT344" i="60"/>
  <c r="AV344" i="60"/>
  <c r="AX344" i="60"/>
  <c r="AZ344" i="60"/>
  <c r="A345" i="60"/>
  <c r="B345" i="60"/>
  <c r="D345" i="60"/>
  <c r="E345" i="60"/>
  <c r="F345" i="60"/>
  <c r="G345" i="60"/>
  <c r="H345" i="60"/>
  <c r="I345" i="60"/>
  <c r="J345" i="60"/>
  <c r="K345" i="60"/>
  <c r="M345" i="60"/>
  <c r="N345" i="60"/>
  <c r="Q345" i="60"/>
  <c r="R345" i="60"/>
  <c r="T345" i="60"/>
  <c r="U345" i="60"/>
  <c r="V345" i="60"/>
  <c r="W345" i="60"/>
  <c r="X345" i="60"/>
  <c r="Y345" i="60"/>
  <c r="Z345" i="60"/>
  <c r="AB345" i="60"/>
  <c r="AC345" i="60"/>
  <c r="AD345" i="60"/>
  <c r="AE345" i="60"/>
  <c r="AF345" i="60"/>
  <c r="AG345" i="60"/>
  <c r="AH345" i="60"/>
  <c r="AI345" i="60"/>
  <c r="AJ345" i="60"/>
  <c r="AL345" i="60"/>
  <c r="AM345" i="60"/>
  <c r="AN345" i="60"/>
  <c r="AO345" i="60"/>
  <c r="AQ345" i="60"/>
  <c r="AR345" i="60"/>
  <c r="AS345" i="60"/>
  <c r="AT345" i="60"/>
  <c r="AV345" i="60"/>
  <c r="AX345" i="60"/>
  <c r="AZ345" i="60"/>
  <c r="A346" i="60"/>
  <c r="B346" i="60"/>
  <c r="D346" i="60"/>
  <c r="E346" i="60"/>
  <c r="F346" i="60"/>
  <c r="G346" i="60"/>
  <c r="H346" i="60"/>
  <c r="I346" i="60"/>
  <c r="J346" i="60"/>
  <c r="K346" i="60"/>
  <c r="M346" i="60"/>
  <c r="N346" i="60"/>
  <c r="Q346" i="60"/>
  <c r="R346" i="60"/>
  <c r="T346" i="60"/>
  <c r="U346" i="60"/>
  <c r="V346" i="60"/>
  <c r="W346" i="60"/>
  <c r="X346" i="60"/>
  <c r="Y346" i="60"/>
  <c r="Z346" i="60"/>
  <c r="AB346" i="60"/>
  <c r="AC346" i="60"/>
  <c r="AD346" i="60"/>
  <c r="AE346" i="60"/>
  <c r="AF346" i="60"/>
  <c r="AG346" i="60"/>
  <c r="AH346" i="60"/>
  <c r="AI346" i="60"/>
  <c r="AJ346" i="60"/>
  <c r="AL346" i="60"/>
  <c r="AM346" i="60"/>
  <c r="AN346" i="60"/>
  <c r="AO346" i="60"/>
  <c r="AQ346" i="60"/>
  <c r="AR346" i="60"/>
  <c r="AS346" i="60"/>
  <c r="AT346" i="60"/>
  <c r="AV346" i="60"/>
  <c r="AX346" i="60"/>
  <c r="AZ346" i="60"/>
  <c r="A347" i="60"/>
  <c r="B347" i="60"/>
  <c r="D347" i="60"/>
  <c r="E347" i="60"/>
  <c r="F347" i="60"/>
  <c r="G347" i="60"/>
  <c r="H347" i="60"/>
  <c r="I347" i="60"/>
  <c r="J347" i="60"/>
  <c r="K347" i="60"/>
  <c r="M347" i="60"/>
  <c r="N347" i="60"/>
  <c r="Q347" i="60"/>
  <c r="R347" i="60"/>
  <c r="T347" i="60"/>
  <c r="U347" i="60"/>
  <c r="V347" i="60"/>
  <c r="W347" i="60"/>
  <c r="X347" i="60"/>
  <c r="Y347" i="60"/>
  <c r="Z347" i="60"/>
  <c r="AB347" i="60"/>
  <c r="AC347" i="60"/>
  <c r="AD347" i="60"/>
  <c r="AE347" i="60"/>
  <c r="AF347" i="60"/>
  <c r="AG347" i="60"/>
  <c r="AH347" i="60"/>
  <c r="AI347" i="60"/>
  <c r="AJ347" i="60"/>
  <c r="AL347" i="60"/>
  <c r="AM347" i="60"/>
  <c r="AN347" i="60"/>
  <c r="AO347" i="60"/>
  <c r="AQ347" i="60"/>
  <c r="AR347" i="60"/>
  <c r="AS347" i="60"/>
  <c r="AT347" i="60"/>
  <c r="AV347" i="60"/>
  <c r="AX347" i="60"/>
  <c r="AZ347" i="60"/>
  <c r="A348" i="60"/>
  <c r="B348" i="60"/>
  <c r="D348" i="60"/>
  <c r="E348" i="60"/>
  <c r="F348" i="60"/>
  <c r="G348" i="60"/>
  <c r="H348" i="60"/>
  <c r="I348" i="60"/>
  <c r="J348" i="60"/>
  <c r="K348" i="60"/>
  <c r="M348" i="60"/>
  <c r="N348" i="60"/>
  <c r="Q348" i="60"/>
  <c r="R348" i="60"/>
  <c r="T348" i="60"/>
  <c r="U348" i="60"/>
  <c r="V348" i="60"/>
  <c r="W348" i="60"/>
  <c r="X348" i="60"/>
  <c r="Y348" i="60"/>
  <c r="Z348" i="60"/>
  <c r="AB348" i="60"/>
  <c r="AC348" i="60"/>
  <c r="AD348" i="60"/>
  <c r="AE348" i="60"/>
  <c r="AF348" i="60"/>
  <c r="AG348" i="60"/>
  <c r="AH348" i="60"/>
  <c r="AI348" i="60"/>
  <c r="AJ348" i="60"/>
  <c r="AL348" i="60"/>
  <c r="AM348" i="60"/>
  <c r="AN348" i="60"/>
  <c r="AO348" i="60"/>
  <c r="AQ348" i="60"/>
  <c r="AR348" i="60"/>
  <c r="AS348" i="60"/>
  <c r="AT348" i="60"/>
  <c r="AV348" i="60"/>
  <c r="AX348" i="60"/>
  <c r="AZ348" i="60"/>
  <c r="A349" i="60"/>
  <c r="B349" i="60"/>
  <c r="D349" i="60"/>
  <c r="E349" i="60"/>
  <c r="F349" i="60"/>
  <c r="G349" i="60"/>
  <c r="H349" i="60"/>
  <c r="I349" i="60"/>
  <c r="J349" i="60"/>
  <c r="K349" i="60"/>
  <c r="M349" i="60"/>
  <c r="N349" i="60"/>
  <c r="Q349" i="60"/>
  <c r="R349" i="60"/>
  <c r="T349" i="60"/>
  <c r="U349" i="60"/>
  <c r="V349" i="60"/>
  <c r="W349" i="60"/>
  <c r="X349" i="60"/>
  <c r="Y349" i="60"/>
  <c r="Z349" i="60"/>
  <c r="AB349" i="60"/>
  <c r="AC349" i="60"/>
  <c r="AD349" i="60"/>
  <c r="AE349" i="60"/>
  <c r="AF349" i="60"/>
  <c r="AG349" i="60"/>
  <c r="AH349" i="60"/>
  <c r="AI349" i="60"/>
  <c r="AJ349" i="60"/>
  <c r="AL349" i="60"/>
  <c r="AM349" i="60"/>
  <c r="AN349" i="60"/>
  <c r="AO349" i="60"/>
  <c r="AQ349" i="60"/>
  <c r="AR349" i="60"/>
  <c r="AS349" i="60"/>
  <c r="AT349" i="60"/>
  <c r="AV349" i="60"/>
  <c r="AX349" i="60"/>
  <c r="AZ349" i="60"/>
  <c r="A350" i="60"/>
  <c r="B350" i="60"/>
  <c r="D350" i="60"/>
  <c r="E350" i="60"/>
  <c r="F350" i="60"/>
  <c r="G350" i="60"/>
  <c r="H350" i="60"/>
  <c r="I350" i="60"/>
  <c r="J350" i="60"/>
  <c r="K350" i="60"/>
  <c r="M350" i="60"/>
  <c r="N350" i="60"/>
  <c r="Q350" i="60"/>
  <c r="R350" i="60"/>
  <c r="T350" i="60"/>
  <c r="U350" i="60"/>
  <c r="V350" i="60"/>
  <c r="W350" i="60"/>
  <c r="X350" i="60"/>
  <c r="Y350" i="60"/>
  <c r="Z350" i="60"/>
  <c r="AB350" i="60"/>
  <c r="AC350" i="60"/>
  <c r="AD350" i="60"/>
  <c r="AE350" i="60"/>
  <c r="AF350" i="60"/>
  <c r="AG350" i="60"/>
  <c r="AH350" i="60"/>
  <c r="AI350" i="60"/>
  <c r="AJ350" i="60"/>
  <c r="AL350" i="60"/>
  <c r="AM350" i="60"/>
  <c r="AN350" i="60"/>
  <c r="AO350" i="60"/>
  <c r="AQ350" i="60"/>
  <c r="AR350" i="60"/>
  <c r="AS350" i="60"/>
  <c r="AT350" i="60"/>
  <c r="AV350" i="60"/>
  <c r="AX350" i="60"/>
  <c r="AZ350" i="60"/>
  <c r="A351" i="60"/>
  <c r="B351" i="60"/>
  <c r="D351" i="60"/>
  <c r="E351" i="60"/>
  <c r="F351" i="60"/>
  <c r="G351" i="60"/>
  <c r="H351" i="60"/>
  <c r="I351" i="60"/>
  <c r="J351" i="60"/>
  <c r="K351" i="60"/>
  <c r="M351" i="60"/>
  <c r="N351" i="60"/>
  <c r="Q351" i="60"/>
  <c r="R351" i="60"/>
  <c r="T351" i="60"/>
  <c r="U351" i="60"/>
  <c r="V351" i="60"/>
  <c r="W351" i="60"/>
  <c r="X351" i="60"/>
  <c r="Y351" i="60"/>
  <c r="Z351" i="60"/>
  <c r="AB351" i="60"/>
  <c r="AC351" i="60"/>
  <c r="AD351" i="60"/>
  <c r="AE351" i="60"/>
  <c r="AF351" i="60"/>
  <c r="AG351" i="60"/>
  <c r="AH351" i="60"/>
  <c r="AI351" i="60"/>
  <c r="AJ351" i="60"/>
  <c r="AL351" i="60"/>
  <c r="AM351" i="60"/>
  <c r="AN351" i="60"/>
  <c r="AO351" i="60"/>
  <c r="AQ351" i="60"/>
  <c r="AR351" i="60"/>
  <c r="AS351" i="60"/>
  <c r="AT351" i="60"/>
  <c r="AV351" i="60"/>
  <c r="AX351" i="60"/>
  <c r="AZ351" i="60"/>
  <c r="A352" i="60"/>
  <c r="B352" i="60"/>
  <c r="D352" i="60"/>
  <c r="E352" i="60"/>
  <c r="F352" i="60"/>
  <c r="G352" i="60"/>
  <c r="H352" i="60"/>
  <c r="I352" i="60"/>
  <c r="J352" i="60"/>
  <c r="K352" i="60"/>
  <c r="M352" i="60"/>
  <c r="N352" i="60"/>
  <c r="Q352" i="60"/>
  <c r="R352" i="60"/>
  <c r="T352" i="60"/>
  <c r="U352" i="60"/>
  <c r="V352" i="60"/>
  <c r="W352" i="60"/>
  <c r="X352" i="60"/>
  <c r="Y352" i="60"/>
  <c r="Z352" i="60"/>
  <c r="AB352" i="60"/>
  <c r="AC352" i="60"/>
  <c r="AD352" i="60"/>
  <c r="AE352" i="60"/>
  <c r="AF352" i="60"/>
  <c r="AG352" i="60"/>
  <c r="AH352" i="60"/>
  <c r="AI352" i="60"/>
  <c r="AJ352" i="60"/>
  <c r="AL352" i="60"/>
  <c r="AM352" i="60"/>
  <c r="AN352" i="60"/>
  <c r="AO352" i="60"/>
  <c r="AQ352" i="60"/>
  <c r="AR352" i="60"/>
  <c r="AS352" i="60"/>
  <c r="AT352" i="60"/>
  <c r="AV352" i="60"/>
  <c r="AX352" i="60"/>
  <c r="AZ352" i="60"/>
  <c r="A353" i="60"/>
  <c r="B353" i="60"/>
  <c r="D353" i="60"/>
  <c r="E353" i="60"/>
  <c r="F353" i="60"/>
  <c r="G353" i="60"/>
  <c r="H353" i="60"/>
  <c r="I353" i="60"/>
  <c r="J353" i="60"/>
  <c r="K353" i="60"/>
  <c r="M353" i="60"/>
  <c r="N353" i="60"/>
  <c r="Q353" i="60"/>
  <c r="R353" i="60"/>
  <c r="T353" i="60"/>
  <c r="U353" i="60"/>
  <c r="V353" i="60"/>
  <c r="W353" i="60"/>
  <c r="X353" i="60"/>
  <c r="Y353" i="60"/>
  <c r="Z353" i="60"/>
  <c r="AB353" i="60"/>
  <c r="AC353" i="60"/>
  <c r="AD353" i="60"/>
  <c r="AE353" i="60"/>
  <c r="AF353" i="60"/>
  <c r="AG353" i="60"/>
  <c r="AH353" i="60"/>
  <c r="AI353" i="60"/>
  <c r="AJ353" i="60"/>
  <c r="AL353" i="60"/>
  <c r="AM353" i="60"/>
  <c r="AN353" i="60"/>
  <c r="AO353" i="60"/>
  <c r="AQ353" i="60"/>
  <c r="AR353" i="60"/>
  <c r="AS353" i="60"/>
  <c r="AT353" i="60"/>
  <c r="AV353" i="60"/>
  <c r="AX353" i="60"/>
  <c r="AZ353" i="60"/>
  <c r="A354" i="60"/>
  <c r="B354" i="60"/>
  <c r="D354" i="60"/>
  <c r="E354" i="60"/>
  <c r="F354" i="60"/>
  <c r="G354" i="60"/>
  <c r="H354" i="60"/>
  <c r="I354" i="60"/>
  <c r="J354" i="60"/>
  <c r="K354" i="60"/>
  <c r="M354" i="60"/>
  <c r="N354" i="60"/>
  <c r="Q354" i="60"/>
  <c r="R354" i="60"/>
  <c r="T354" i="60"/>
  <c r="U354" i="60"/>
  <c r="V354" i="60"/>
  <c r="W354" i="60"/>
  <c r="X354" i="60"/>
  <c r="Y354" i="60"/>
  <c r="Z354" i="60"/>
  <c r="AB354" i="60"/>
  <c r="AC354" i="60"/>
  <c r="AD354" i="60"/>
  <c r="AE354" i="60"/>
  <c r="AF354" i="60"/>
  <c r="AG354" i="60"/>
  <c r="AH354" i="60"/>
  <c r="AI354" i="60"/>
  <c r="AJ354" i="60"/>
  <c r="AL354" i="60"/>
  <c r="AM354" i="60"/>
  <c r="AN354" i="60"/>
  <c r="AO354" i="60"/>
  <c r="AQ354" i="60"/>
  <c r="AR354" i="60"/>
  <c r="AS354" i="60"/>
  <c r="AT354" i="60"/>
  <c r="AV354" i="60"/>
  <c r="AX354" i="60"/>
  <c r="AZ354" i="60"/>
  <c r="A355" i="60"/>
  <c r="B355" i="60"/>
  <c r="D355" i="60"/>
  <c r="E355" i="60"/>
  <c r="F355" i="60"/>
  <c r="G355" i="60"/>
  <c r="H355" i="60"/>
  <c r="I355" i="60"/>
  <c r="J355" i="60"/>
  <c r="K355" i="60"/>
  <c r="M355" i="60"/>
  <c r="N355" i="60"/>
  <c r="Q355" i="60"/>
  <c r="R355" i="60"/>
  <c r="T355" i="60"/>
  <c r="U355" i="60"/>
  <c r="V355" i="60"/>
  <c r="W355" i="60"/>
  <c r="X355" i="60"/>
  <c r="Y355" i="60"/>
  <c r="Z355" i="60"/>
  <c r="AB355" i="60"/>
  <c r="AC355" i="60"/>
  <c r="AD355" i="60"/>
  <c r="AE355" i="60"/>
  <c r="AF355" i="60"/>
  <c r="AG355" i="60"/>
  <c r="AH355" i="60"/>
  <c r="AI355" i="60"/>
  <c r="AJ355" i="60"/>
  <c r="AL355" i="60"/>
  <c r="AM355" i="60"/>
  <c r="AN355" i="60"/>
  <c r="AO355" i="60"/>
  <c r="AQ355" i="60"/>
  <c r="AR355" i="60"/>
  <c r="AS355" i="60"/>
  <c r="AT355" i="60"/>
  <c r="AV355" i="60"/>
  <c r="AX355" i="60"/>
  <c r="AZ355" i="60"/>
  <c r="A356" i="60"/>
  <c r="B356" i="60"/>
  <c r="D356" i="60"/>
  <c r="E356" i="60"/>
  <c r="F356" i="60"/>
  <c r="G356" i="60"/>
  <c r="H356" i="60"/>
  <c r="I356" i="60"/>
  <c r="J356" i="60"/>
  <c r="K356" i="60"/>
  <c r="M356" i="60"/>
  <c r="N356" i="60"/>
  <c r="Q356" i="60"/>
  <c r="R356" i="60"/>
  <c r="T356" i="60"/>
  <c r="U356" i="60"/>
  <c r="V356" i="60"/>
  <c r="W356" i="60"/>
  <c r="X356" i="60"/>
  <c r="Y356" i="60"/>
  <c r="Z356" i="60"/>
  <c r="AB356" i="60"/>
  <c r="AC356" i="60"/>
  <c r="AD356" i="60"/>
  <c r="AE356" i="60"/>
  <c r="AF356" i="60"/>
  <c r="AG356" i="60"/>
  <c r="AH356" i="60"/>
  <c r="AI356" i="60"/>
  <c r="AJ356" i="60"/>
  <c r="AL356" i="60"/>
  <c r="AM356" i="60"/>
  <c r="AN356" i="60"/>
  <c r="AO356" i="60"/>
  <c r="AQ356" i="60"/>
  <c r="AR356" i="60"/>
  <c r="AS356" i="60"/>
  <c r="AT356" i="60"/>
  <c r="AV356" i="60"/>
  <c r="AX356" i="60"/>
  <c r="AZ356" i="60"/>
  <c r="A357" i="60"/>
  <c r="B357" i="60"/>
  <c r="D357" i="60"/>
  <c r="E357" i="60"/>
  <c r="F357" i="60"/>
  <c r="G357" i="60"/>
  <c r="H357" i="60"/>
  <c r="I357" i="60"/>
  <c r="J357" i="60"/>
  <c r="K357" i="60"/>
  <c r="M357" i="60"/>
  <c r="N357" i="60"/>
  <c r="Q357" i="60"/>
  <c r="R357" i="60"/>
  <c r="T357" i="60"/>
  <c r="U357" i="60"/>
  <c r="V357" i="60"/>
  <c r="W357" i="60"/>
  <c r="X357" i="60"/>
  <c r="Y357" i="60"/>
  <c r="Z357" i="60"/>
  <c r="AB357" i="60"/>
  <c r="AC357" i="60"/>
  <c r="AD357" i="60"/>
  <c r="AE357" i="60"/>
  <c r="AF357" i="60"/>
  <c r="AG357" i="60"/>
  <c r="AH357" i="60"/>
  <c r="AI357" i="60"/>
  <c r="AJ357" i="60"/>
  <c r="AL357" i="60"/>
  <c r="AM357" i="60"/>
  <c r="AN357" i="60"/>
  <c r="AO357" i="60"/>
  <c r="AQ357" i="60"/>
  <c r="AR357" i="60"/>
  <c r="AS357" i="60"/>
  <c r="AT357" i="60"/>
  <c r="AV357" i="60"/>
  <c r="AX357" i="60"/>
  <c r="AZ357" i="60"/>
  <c r="A358" i="60"/>
  <c r="B358" i="60"/>
  <c r="D358" i="60"/>
  <c r="E358" i="60"/>
  <c r="F358" i="60"/>
  <c r="G358" i="60"/>
  <c r="H358" i="60"/>
  <c r="I358" i="60"/>
  <c r="J358" i="60"/>
  <c r="K358" i="60"/>
  <c r="M358" i="60"/>
  <c r="N358" i="60"/>
  <c r="Q358" i="60"/>
  <c r="R358" i="60"/>
  <c r="T358" i="60"/>
  <c r="U358" i="60"/>
  <c r="V358" i="60"/>
  <c r="W358" i="60"/>
  <c r="X358" i="60"/>
  <c r="Y358" i="60"/>
  <c r="Z358" i="60"/>
  <c r="AB358" i="60"/>
  <c r="AC358" i="60"/>
  <c r="AD358" i="60"/>
  <c r="AE358" i="60"/>
  <c r="AF358" i="60"/>
  <c r="AG358" i="60"/>
  <c r="AH358" i="60"/>
  <c r="AI358" i="60"/>
  <c r="AJ358" i="60"/>
  <c r="AL358" i="60"/>
  <c r="AM358" i="60"/>
  <c r="AN358" i="60"/>
  <c r="AO358" i="60"/>
  <c r="AQ358" i="60"/>
  <c r="AR358" i="60"/>
  <c r="AS358" i="60"/>
  <c r="AT358" i="60"/>
  <c r="AV358" i="60"/>
  <c r="AX358" i="60"/>
  <c r="AZ358" i="60"/>
  <c r="A359" i="60"/>
  <c r="B359" i="60"/>
  <c r="D359" i="60"/>
  <c r="E359" i="60"/>
  <c r="F359" i="60"/>
  <c r="G359" i="60"/>
  <c r="H359" i="60"/>
  <c r="I359" i="60"/>
  <c r="J359" i="60"/>
  <c r="K359" i="60"/>
  <c r="M359" i="60"/>
  <c r="N359" i="60"/>
  <c r="Q359" i="60"/>
  <c r="R359" i="60"/>
  <c r="T359" i="60"/>
  <c r="U359" i="60"/>
  <c r="V359" i="60"/>
  <c r="W359" i="60"/>
  <c r="X359" i="60"/>
  <c r="Y359" i="60"/>
  <c r="Z359" i="60"/>
  <c r="AB359" i="60"/>
  <c r="AC359" i="60"/>
  <c r="AD359" i="60"/>
  <c r="AE359" i="60"/>
  <c r="AF359" i="60"/>
  <c r="AG359" i="60"/>
  <c r="AH359" i="60"/>
  <c r="AI359" i="60"/>
  <c r="AJ359" i="60"/>
  <c r="AL359" i="60"/>
  <c r="AM359" i="60"/>
  <c r="AN359" i="60"/>
  <c r="AO359" i="60"/>
  <c r="AQ359" i="60"/>
  <c r="AR359" i="60"/>
  <c r="AS359" i="60"/>
  <c r="AT359" i="60"/>
  <c r="AV359" i="60"/>
  <c r="AX359" i="60"/>
  <c r="AZ359" i="60"/>
  <c r="A360" i="60"/>
  <c r="B360" i="60"/>
  <c r="D360" i="60"/>
  <c r="E360" i="60"/>
  <c r="F360" i="60"/>
  <c r="G360" i="60"/>
  <c r="H360" i="60"/>
  <c r="I360" i="60"/>
  <c r="J360" i="60"/>
  <c r="K360" i="60"/>
  <c r="M360" i="60"/>
  <c r="N360" i="60"/>
  <c r="Q360" i="60"/>
  <c r="R360" i="60"/>
  <c r="T360" i="60"/>
  <c r="U360" i="60"/>
  <c r="V360" i="60"/>
  <c r="W360" i="60"/>
  <c r="X360" i="60"/>
  <c r="Y360" i="60"/>
  <c r="Z360" i="60"/>
  <c r="AB360" i="60"/>
  <c r="AC360" i="60"/>
  <c r="AD360" i="60"/>
  <c r="AE360" i="60"/>
  <c r="AF360" i="60"/>
  <c r="AG360" i="60"/>
  <c r="AH360" i="60"/>
  <c r="AI360" i="60"/>
  <c r="AJ360" i="60"/>
  <c r="AL360" i="60"/>
  <c r="AM360" i="60"/>
  <c r="AN360" i="60"/>
  <c r="AO360" i="60"/>
  <c r="AQ360" i="60"/>
  <c r="AR360" i="60"/>
  <c r="AS360" i="60"/>
  <c r="AT360" i="60"/>
  <c r="AV360" i="60"/>
  <c r="AX360" i="60"/>
  <c r="AZ360" i="60"/>
  <c r="A361" i="60"/>
  <c r="B361" i="60"/>
  <c r="D361" i="60"/>
  <c r="E361" i="60"/>
  <c r="F361" i="60"/>
  <c r="G361" i="60"/>
  <c r="H361" i="60"/>
  <c r="I361" i="60"/>
  <c r="J361" i="60"/>
  <c r="K361" i="60"/>
  <c r="M361" i="60"/>
  <c r="N361" i="60"/>
  <c r="Q361" i="60"/>
  <c r="R361" i="60"/>
  <c r="T361" i="60"/>
  <c r="U361" i="60"/>
  <c r="V361" i="60"/>
  <c r="W361" i="60"/>
  <c r="X361" i="60"/>
  <c r="Y361" i="60"/>
  <c r="Z361" i="60"/>
  <c r="AB361" i="60"/>
  <c r="AC361" i="60"/>
  <c r="AD361" i="60"/>
  <c r="AE361" i="60"/>
  <c r="AF361" i="60"/>
  <c r="AG361" i="60"/>
  <c r="AH361" i="60"/>
  <c r="AI361" i="60"/>
  <c r="AJ361" i="60"/>
  <c r="AL361" i="60"/>
  <c r="AM361" i="60"/>
  <c r="AN361" i="60"/>
  <c r="AO361" i="60"/>
  <c r="AQ361" i="60"/>
  <c r="AR361" i="60"/>
  <c r="AS361" i="60"/>
  <c r="AT361" i="60"/>
  <c r="AV361" i="60"/>
  <c r="AX361" i="60"/>
  <c r="AZ361" i="60"/>
  <c r="A362" i="60"/>
  <c r="B362" i="60"/>
  <c r="D362" i="60"/>
  <c r="E362" i="60"/>
  <c r="F362" i="60"/>
  <c r="G362" i="60"/>
  <c r="H362" i="60"/>
  <c r="I362" i="60"/>
  <c r="J362" i="60"/>
  <c r="K362" i="60"/>
  <c r="M362" i="60"/>
  <c r="N362" i="60"/>
  <c r="Q362" i="60"/>
  <c r="R362" i="60"/>
  <c r="T362" i="60"/>
  <c r="U362" i="60"/>
  <c r="V362" i="60"/>
  <c r="W362" i="60"/>
  <c r="X362" i="60"/>
  <c r="Y362" i="60"/>
  <c r="Z362" i="60"/>
  <c r="AB362" i="60"/>
  <c r="AC362" i="60"/>
  <c r="AD362" i="60"/>
  <c r="AE362" i="60"/>
  <c r="AF362" i="60"/>
  <c r="AG362" i="60"/>
  <c r="AH362" i="60"/>
  <c r="AI362" i="60"/>
  <c r="AJ362" i="60"/>
  <c r="AL362" i="60"/>
  <c r="AM362" i="60"/>
  <c r="AN362" i="60"/>
  <c r="AO362" i="60"/>
  <c r="AQ362" i="60"/>
  <c r="AR362" i="60"/>
  <c r="AS362" i="60"/>
  <c r="AT362" i="60"/>
  <c r="AV362" i="60"/>
  <c r="AX362" i="60"/>
  <c r="AZ362" i="60"/>
  <c r="A363" i="60"/>
  <c r="B363" i="60"/>
  <c r="D363" i="60"/>
  <c r="E363" i="60"/>
  <c r="F363" i="60"/>
  <c r="G363" i="60"/>
  <c r="H363" i="60"/>
  <c r="I363" i="60"/>
  <c r="J363" i="60"/>
  <c r="K363" i="60"/>
  <c r="M363" i="60"/>
  <c r="N363" i="60"/>
  <c r="Q363" i="60"/>
  <c r="R363" i="60"/>
  <c r="T363" i="60"/>
  <c r="U363" i="60"/>
  <c r="V363" i="60"/>
  <c r="W363" i="60"/>
  <c r="X363" i="60"/>
  <c r="Y363" i="60"/>
  <c r="Z363" i="60"/>
  <c r="AB363" i="60"/>
  <c r="AC363" i="60"/>
  <c r="AD363" i="60"/>
  <c r="AE363" i="60"/>
  <c r="AF363" i="60"/>
  <c r="AG363" i="60"/>
  <c r="AH363" i="60"/>
  <c r="AI363" i="60"/>
  <c r="AJ363" i="60"/>
  <c r="AL363" i="60"/>
  <c r="AM363" i="60"/>
  <c r="AN363" i="60"/>
  <c r="AO363" i="60"/>
  <c r="AQ363" i="60"/>
  <c r="AR363" i="60"/>
  <c r="AS363" i="60"/>
  <c r="AT363" i="60"/>
  <c r="AV363" i="60"/>
  <c r="AX363" i="60"/>
  <c r="AZ363" i="60"/>
  <c r="A364" i="60"/>
  <c r="B364" i="60"/>
  <c r="D364" i="60"/>
  <c r="E364" i="60"/>
  <c r="F364" i="60"/>
  <c r="G364" i="60"/>
  <c r="H364" i="60"/>
  <c r="I364" i="60"/>
  <c r="J364" i="60"/>
  <c r="K364" i="60"/>
  <c r="M364" i="60"/>
  <c r="N364" i="60"/>
  <c r="Q364" i="60"/>
  <c r="R364" i="60"/>
  <c r="T364" i="60"/>
  <c r="U364" i="60"/>
  <c r="V364" i="60"/>
  <c r="W364" i="60"/>
  <c r="X364" i="60"/>
  <c r="Y364" i="60"/>
  <c r="Z364" i="60"/>
  <c r="AB364" i="60"/>
  <c r="AC364" i="60"/>
  <c r="AD364" i="60"/>
  <c r="AE364" i="60"/>
  <c r="AF364" i="60"/>
  <c r="AG364" i="60"/>
  <c r="AH364" i="60"/>
  <c r="AI364" i="60"/>
  <c r="AJ364" i="60"/>
  <c r="AL364" i="60"/>
  <c r="AM364" i="60"/>
  <c r="AN364" i="60"/>
  <c r="AO364" i="60"/>
  <c r="AQ364" i="60"/>
  <c r="AR364" i="60"/>
  <c r="AS364" i="60"/>
  <c r="AT364" i="60"/>
  <c r="AV364" i="60"/>
  <c r="AX364" i="60"/>
  <c r="AZ364" i="60"/>
  <c r="A365" i="60"/>
  <c r="B365" i="60"/>
  <c r="D365" i="60"/>
  <c r="E365" i="60"/>
  <c r="F365" i="60"/>
  <c r="G365" i="60"/>
  <c r="H365" i="60"/>
  <c r="I365" i="60"/>
  <c r="J365" i="60"/>
  <c r="K365" i="60"/>
  <c r="M365" i="60"/>
  <c r="N365" i="60"/>
  <c r="Q365" i="60"/>
  <c r="R365" i="60"/>
  <c r="T365" i="60"/>
  <c r="U365" i="60"/>
  <c r="V365" i="60"/>
  <c r="W365" i="60"/>
  <c r="X365" i="60"/>
  <c r="Y365" i="60"/>
  <c r="Z365" i="60"/>
  <c r="AB365" i="60"/>
  <c r="AC365" i="60"/>
  <c r="AD365" i="60"/>
  <c r="AE365" i="60"/>
  <c r="AF365" i="60"/>
  <c r="AG365" i="60"/>
  <c r="AH365" i="60"/>
  <c r="AI365" i="60"/>
  <c r="AJ365" i="60"/>
  <c r="AL365" i="60"/>
  <c r="AM365" i="60"/>
  <c r="AN365" i="60"/>
  <c r="AO365" i="60"/>
  <c r="AQ365" i="60"/>
  <c r="AR365" i="60"/>
  <c r="AS365" i="60"/>
  <c r="AT365" i="60"/>
  <c r="AV365" i="60"/>
  <c r="AX365" i="60"/>
  <c r="AZ365" i="60"/>
  <c r="A366" i="60"/>
  <c r="B366" i="60"/>
  <c r="D366" i="60"/>
  <c r="E366" i="60"/>
  <c r="F366" i="60"/>
  <c r="G366" i="60"/>
  <c r="H366" i="60"/>
  <c r="I366" i="60"/>
  <c r="J366" i="60"/>
  <c r="K366" i="60"/>
  <c r="M366" i="60"/>
  <c r="N366" i="60"/>
  <c r="Q366" i="60"/>
  <c r="R366" i="60"/>
  <c r="T366" i="60"/>
  <c r="U366" i="60"/>
  <c r="V366" i="60"/>
  <c r="W366" i="60"/>
  <c r="X366" i="60"/>
  <c r="Y366" i="60"/>
  <c r="Z366" i="60"/>
  <c r="AB366" i="60"/>
  <c r="AC366" i="60"/>
  <c r="AD366" i="60"/>
  <c r="AE366" i="60"/>
  <c r="AF366" i="60"/>
  <c r="AG366" i="60"/>
  <c r="AH366" i="60"/>
  <c r="AI366" i="60"/>
  <c r="AJ366" i="60"/>
  <c r="AL366" i="60"/>
  <c r="AM366" i="60"/>
  <c r="AN366" i="60"/>
  <c r="AO366" i="60"/>
  <c r="AQ366" i="60"/>
  <c r="AR366" i="60"/>
  <c r="AS366" i="60"/>
  <c r="AT366" i="60"/>
  <c r="AV366" i="60"/>
  <c r="AX366" i="60"/>
  <c r="AZ366" i="60"/>
  <c r="A367" i="60"/>
  <c r="B367" i="60"/>
  <c r="D367" i="60"/>
  <c r="E367" i="60"/>
  <c r="F367" i="60"/>
  <c r="G367" i="60"/>
  <c r="H367" i="60"/>
  <c r="I367" i="60"/>
  <c r="J367" i="60"/>
  <c r="K367" i="60"/>
  <c r="M367" i="60"/>
  <c r="N367" i="60"/>
  <c r="Q367" i="60"/>
  <c r="R367" i="60"/>
  <c r="T367" i="60"/>
  <c r="U367" i="60"/>
  <c r="V367" i="60"/>
  <c r="W367" i="60"/>
  <c r="X367" i="60"/>
  <c r="Y367" i="60"/>
  <c r="Z367" i="60"/>
  <c r="AB367" i="60"/>
  <c r="AC367" i="60"/>
  <c r="AD367" i="60"/>
  <c r="AE367" i="60"/>
  <c r="AF367" i="60"/>
  <c r="AG367" i="60"/>
  <c r="AH367" i="60"/>
  <c r="AI367" i="60"/>
  <c r="AJ367" i="60"/>
  <c r="AL367" i="60"/>
  <c r="AM367" i="60"/>
  <c r="AN367" i="60"/>
  <c r="AO367" i="60"/>
  <c r="AQ367" i="60"/>
  <c r="AR367" i="60"/>
  <c r="AS367" i="60"/>
  <c r="AT367" i="60"/>
  <c r="AV367" i="60"/>
  <c r="AX367" i="60"/>
  <c r="AZ367" i="60"/>
  <c r="A368" i="60"/>
  <c r="B368" i="60"/>
  <c r="D368" i="60"/>
  <c r="E368" i="60"/>
  <c r="F368" i="60"/>
  <c r="G368" i="60"/>
  <c r="H368" i="60"/>
  <c r="I368" i="60"/>
  <c r="J368" i="60"/>
  <c r="K368" i="60"/>
  <c r="M368" i="60"/>
  <c r="N368" i="60"/>
  <c r="Q368" i="60"/>
  <c r="R368" i="60"/>
  <c r="T368" i="60"/>
  <c r="U368" i="60"/>
  <c r="V368" i="60"/>
  <c r="W368" i="60"/>
  <c r="X368" i="60"/>
  <c r="Y368" i="60"/>
  <c r="Z368" i="60"/>
  <c r="AB368" i="60"/>
  <c r="AC368" i="60"/>
  <c r="AD368" i="60"/>
  <c r="AE368" i="60"/>
  <c r="AF368" i="60"/>
  <c r="AG368" i="60"/>
  <c r="AH368" i="60"/>
  <c r="AI368" i="60"/>
  <c r="AJ368" i="60"/>
  <c r="AL368" i="60"/>
  <c r="AM368" i="60"/>
  <c r="AN368" i="60"/>
  <c r="AO368" i="60"/>
  <c r="AQ368" i="60"/>
  <c r="AR368" i="60"/>
  <c r="AS368" i="60"/>
  <c r="AT368" i="60"/>
  <c r="AV368" i="60"/>
  <c r="AX368" i="60"/>
  <c r="AZ368" i="60"/>
  <c r="A369" i="60"/>
  <c r="B369" i="60"/>
  <c r="D369" i="60"/>
  <c r="E369" i="60"/>
  <c r="F369" i="60"/>
  <c r="G369" i="60"/>
  <c r="H369" i="60"/>
  <c r="I369" i="60"/>
  <c r="J369" i="60"/>
  <c r="K369" i="60"/>
  <c r="M369" i="60"/>
  <c r="N369" i="60"/>
  <c r="Q369" i="60"/>
  <c r="R369" i="60"/>
  <c r="T369" i="60"/>
  <c r="U369" i="60"/>
  <c r="V369" i="60"/>
  <c r="W369" i="60"/>
  <c r="X369" i="60"/>
  <c r="Y369" i="60"/>
  <c r="Z369" i="60"/>
  <c r="AB369" i="60"/>
  <c r="AC369" i="60"/>
  <c r="AD369" i="60"/>
  <c r="AE369" i="60"/>
  <c r="AF369" i="60"/>
  <c r="AG369" i="60"/>
  <c r="AH369" i="60"/>
  <c r="AI369" i="60"/>
  <c r="AJ369" i="60"/>
  <c r="AL369" i="60"/>
  <c r="AM369" i="60"/>
  <c r="AN369" i="60"/>
  <c r="AO369" i="60"/>
  <c r="AQ369" i="60"/>
  <c r="AR369" i="60"/>
  <c r="AS369" i="60"/>
  <c r="AT369" i="60"/>
  <c r="AV369" i="60"/>
  <c r="AX369" i="60"/>
  <c r="AZ369" i="60"/>
  <c r="A370" i="60"/>
  <c r="W370" i="60"/>
  <c r="A3" i="58"/>
  <c r="B3" i="58"/>
  <c r="C3" i="58"/>
  <c r="D3" i="58"/>
  <c r="E3" i="58"/>
  <c r="F3" i="58"/>
  <c r="K3" i="58"/>
  <c r="J4" i="58"/>
  <c r="K4" i="58"/>
  <c r="L4" i="58"/>
  <c r="M4" i="58"/>
  <c r="N4" i="58"/>
  <c r="O4" i="58"/>
  <c r="Q4" i="58"/>
  <c r="R4" i="58"/>
  <c r="AE4" i="58"/>
  <c r="AF4" i="58"/>
  <c r="AG4" i="58"/>
  <c r="AH4" i="58"/>
  <c r="AI4" i="58"/>
  <c r="AJ4" i="58"/>
  <c r="AB5" i="58"/>
  <c r="AC5" i="58"/>
  <c r="AD5" i="58"/>
  <c r="AE5" i="58"/>
  <c r="AF5" i="58"/>
  <c r="AG5" i="58"/>
  <c r="AH5" i="58"/>
  <c r="AI5" i="58"/>
  <c r="AJ5" i="58"/>
  <c r="AL5" i="58"/>
  <c r="AM5" i="58"/>
  <c r="AN5" i="58"/>
  <c r="AO5" i="58"/>
  <c r="AQ5" i="58"/>
  <c r="AR5" i="58"/>
  <c r="AS5" i="58"/>
  <c r="AT5" i="58"/>
  <c r="H6" i="58"/>
  <c r="K6" i="58"/>
  <c r="N6" i="58"/>
  <c r="AB6" i="58"/>
  <c r="AC6" i="58"/>
  <c r="AD6" i="58"/>
  <c r="AE6" i="58"/>
  <c r="AF6" i="58"/>
  <c r="AG6" i="58"/>
  <c r="AH6" i="58"/>
  <c r="AI6" i="58"/>
  <c r="AJ6" i="58"/>
  <c r="D8" i="58"/>
  <c r="E8" i="58"/>
  <c r="F8" i="58"/>
  <c r="G8" i="58"/>
  <c r="H8" i="58"/>
  <c r="I8" i="58"/>
  <c r="J8" i="58"/>
  <c r="K8" i="58"/>
  <c r="L8" i="58"/>
  <c r="M8" i="58"/>
  <c r="N8" i="58"/>
  <c r="O8" i="58"/>
  <c r="Q8" i="58"/>
  <c r="R8" i="58"/>
  <c r="Y8" i="58"/>
  <c r="Z8" i="58"/>
  <c r="AB8" i="58"/>
  <c r="AC8" i="58"/>
  <c r="AD8" i="58"/>
  <c r="AE8" i="58"/>
  <c r="AF8" i="58"/>
  <c r="AG8" i="58"/>
  <c r="AH8" i="58"/>
  <c r="AI8" i="58"/>
  <c r="AJ8" i="58"/>
  <c r="AL8" i="58"/>
  <c r="AM8" i="58"/>
  <c r="AN8" i="58"/>
  <c r="AO8" i="58"/>
  <c r="AQ8" i="58"/>
  <c r="AR8" i="58"/>
  <c r="AS8" i="58"/>
  <c r="AT8" i="58"/>
  <c r="AV8" i="58"/>
  <c r="AX8" i="58"/>
  <c r="AZ8" i="58"/>
  <c r="A10" i="58"/>
  <c r="B10" i="58"/>
  <c r="D10" i="58"/>
  <c r="E10" i="58"/>
  <c r="F10" i="58"/>
  <c r="G10" i="58"/>
  <c r="H10" i="58"/>
  <c r="I10" i="58"/>
  <c r="J10" i="58"/>
  <c r="K10" i="58"/>
  <c r="M10" i="58"/>
  <c r="N10" i="58"/>
  <c r="Q10" i="58"/>
  <c r="R10" i="58"/>
  <c r="T10" i="58"/>
  <c r="U10" i="58"/>
  <c r="V10" i="58"/>
  <c r="W10" i="58"/>
  <c r="X10" i="58"/>
  <c r="Y10" i="58"/>
  <c r="Z10" i="58"/>
  <c r="AB10" i="58"/>
  <c r="AC10" i="58"/>
  <c r="AD10" i="58"/>
  <c r="AE10" i="58"/>
  <c r="AF10" i="58"/>
  <c r="AG10" i="58"/>
  <c r="AH10" i="58"/>
  <c r="AI10" i="58"/>
  <c r="AJ10" i="58"/>
  <c r="AL10" i="58"/>
  <c r="AM10" i="58"/>
  <c r="AN10" i="58"/>
  <c r="AO10" i="58"/>
  <c r="AQ10" i="58"/>
  <c r="AR10" i="58"/>
  <c r="AS10" i="58"/>
  <c r="AT10" i="58"/>
  <c r="AV10" i="58"/>
  <c r="AX10" i="58"/>
  <c r="AZ10" i="58"/>
  <c r="A11" i="58"/>
  <c r="B11" i="58"/>
  <c r="D11" i="58"/>
  <c r="E11" i="58"/>
  <c r="F11" i="58"/>
  <c r="G11" i="58"/>
  <c r="H11" i="58"/>
  <c r="I11" i="58"/>
  <c r="J11" i="58"/>
  <c r="K11" i="58"/>
  <c r="M11" i="58"/>
  <c r="N11" i="58"/>
  <c r="Q11" i="58"/>
  <c r="R11" i="58"/>
  <c r="T11" i="58"/>
  <c r="U11" i="58"/>
  <c r="V11" i="58"/>
  <c r="W11" i="58"/>
  <c r="X11" i="58"/>
  <c r="Y11" i="58"/>
  <c r="Z11" i="58"/>
  <c r="AB11" i="58"/>
  <c r="AC11" i="58"/>
  <c r="AD11" i="58"/>
  <c r="AE11" i="58"/>
  <c r="AF11" i="58"/>
  <c r="AG11" i="58"/>
  <c r="AH11" i="58"/>
  <c r="AI11" i="58"/>
  <c r="AJ11" i="58"/>
  <c r="AL11" i="58"/>
  <c r="AM11" i="58"/>
  <c r="AN11" i="58"/>
  <c r="AO11" i="58"/>
  <c r="AQ11" i="58"/>
  <c r="AR11" i="58"/>
  <c r="AS11" i="58"/>
  <c r="AT11" i="58"/>
  <c r="AV11" i="58"/>
  <c r="AX11" i="58"/>
  <c r="AZ11" i="58"/>
  <c r="A12" i="58"/>
  <c r="B12" i="58"/>
  <c r="D12" i="58"/>
  <c r="E12" i="58"/>
  <c r="F12" i="58"/>
  <c r="G12" i="58"/>
  <c r="H12" i="58"/>
  <c r="I12" i="58"/>
  <c r="J12" i="58"/>
  <c r="K12" i="58"/>
  <c r="M12" i="58"/>
  <c r="N12" i="58"/>
  <c r="Q12" i="58"/>
  <c r="R12" i="58"/>
  <c r="T12" i="58"/>
  <c r="U12" i="58"/>
  <c r="V12" i="58"/>
  <c r="W12" i="58"/>
  <c r="X12" i="58"/>
  <c r="Y12" i="58"/>
  <c r="Z12" i="58"/>
  <c r="AB12" i="58"/>
  <c r="AC12" i="58"/>
  <c r="AD12" i="58"/>
  <c r="AE12" i="58"/>
  <c r="AF12" i="58"/>
  <c r="AG12" i="58"/>
  <c r="AH12" i="58"/>
  <c r="AI12" i="58"/>
  <c r="AJ12" i="58"/>
  <c r="AL12" i="58"/>
  <c r="AM12" i="58"/>
  <c r="AN12" i="58"/>
  <c r="AO12" i="58"/>
  <c r="AQ12" i="58"/>
  <c r="AR12" i="58"/>
  <c r="AS12" i="58"/>
  <c r="AT12" i="58"/>
  <c r="AV12" i="58"/>
  <c r="AX12" i="58"/>
  <c r="AZ12" i="58"/>
  <c r="A13" i="58"/>
  <c r="B13" i="58"/>
  <c r="D13" i="58"/>
  <c r="E13" i="58"/>
  <c r="F13" i="58"/>
  <c r="G13" i="58"/>
  <c r="H13" i="58"/>
  <c r="I13" i="58"/>
  <c r="J13" i="58"/>
  <c r="K13" i="58"/>
  <c r="M13" i="58"/>
  <c r="N13" i="58"/>
  <c r="Q13" i="58"/>
  <c r="R13" i="58"/>
  <c r="T13" i="58"/>
  <c r="U13" i="58"/>
  <c r="V13" i="58"/>
  <c r="W13" i="58"/>
  <c r="X13" i="58"/>
  <c r="Y13" i="58"/>
  <c r="Z13" i="58"/>
  <c r="AB13" i="58"/>
  <c r="AC13" i="58"/>
  <c r="AD13" i="58"/>
  <c r="AE13" i="58"/>
  <c r="AF13" i="58"/>
  <c r="AG13" i="58"/>
  <c r="AH13" i="58"/>
  <c r="AI13" i="58"/>
  <c r="AJ13" i="58"/>
  <c r="AL13" i="58"/>
  <c r="AM13" i="58"/>
  <c r="AN13" i="58"/>
  <c r="AO13" i="58"/>
  <c r="AQ13" i="58"/>
  <c r="AR13" i="58"/>
  <c r="AS13" i="58"/>
  <c r="AT13" i="58"/>
  <c r="AV13" i="58"/>
  <c r="AX13" i="58"/>
  <c r="AZ13" i="58"/>
  <c r="A14" i="58"/>
  <c r="B14" i="58"/>
  <c r="D14" i="58"/>
  <c r="E14" i="58"/>
  <c r="F14" i="58"/>
  <c r="G14" i="58"/>
  <c r="H14" i="58"/>
  <c r="I14" i="58"/>
  <c r="J14" i="58"/>
  <c r="K14" i="58"/>
  <c r="M14" i="58"/>
  <c r="N14" i="58"/>
  <c r="Q14" i="58"/>
  <c r="R14" i="58"/>
  <c r="T14" i="58"/>
  <c r="U14" i="58"/>
  <c r="V14" i="58"/>
  <c r="W14" i="58"/>
  <c r="X14" i="58"/>
  <c r="Y14" i="58"/>
  <c r="Z14" i="58"/>
  <c r="AB14" i="58"/>
  <c r="AC14" i="58"/>
  <c r="AD14" i="58"/>
  <c r="AE14" i="58"/>
  <c r="AF14" i="58"/>
  <c r="AG14" i="58"/>
  <c r="AH14" i="58"/>
  <c r="AI14" i="58"/>
  <c r="AJ14" i="58"/>
  <c r="AL14" i="58"/>
  <c r="AM14" i="58"/>
  <c r="AN14" i="58"/>
  <c r="AO14" i="58"/>
  <c r="AQ14" i="58"/>
  <c r="AR14" i="58"/>
  <c r="AS14" i="58"/>
  <c r="AT14" i="58"/>
  <c r="AV14" i="58"/>
  <c r="AX14" i="58"/>
  <c r="AZ14" i="58"/>
  <c r="A15" i="58"/>
  <c r="B15" i="58"/>
  <c r="D15" i="58"/>
  <c r="E15" i="58"/>
  <c r="F15" i="58"/>
  <c r="G15" i="58"/>
  <c r="H15" i="58"/>
  <c r="I15" i="58"/>
  <c r="J15" i="58"/>
  <c r="K15" i="58"/>
  <c r="M15" i="58"/>
  <c r="N15" i="58"/>
  <c r="Q15" i="58"/>
  <c r="R15" i="58"/>
  <c r="T15" i="58"/>
  <c r="U15" i="58"/>
  <c r="V15" i="58"/>
  <c r="W15" i="58"/>
  <c r="X15" i="58"/>
  <c r="Y15" i="58"/>
  <c r="Z15" i="58"/>
  <c r="AB15" i="58"/>
  <c r="AC15" i="58"/>
  <c r="AD15" i="58"/>
  <c r="AE15" i="58"/>
  <c r="AF15" i="58"/>
  <c r="AG15" i="58"/>
  <c r="AH15" i="58"/>
  <c r="AI15" i="58"/>
  <c r="AJ15" i="58"/>
  <c r="AL15" i="58"/>
  <c r="AM15" i="58"/>
  <c r="AN15" i="58"/>
  <c r="AO15" i="58"/>
  <c r="AQ15" i="58"/>
  <c r="AR15" i="58"/>
  <c r="AS15" i="58"/>
  <c r="AT15" i="58"/>
  <c r="AV15" i="58"/>
  <c r="AX15" i="58"/>
  <c r="AZ15" i="58"/>
  <c r="A16" i="58"/>
  <c r="B16" i="58"/>
  <c r="D16" i="58"/>
  <c r="E16" i="58"/>
  <c r="F16" i="58"/>
  <c r="G16" i="58"/>
  <c r="H16" i="58"/>
  <c r="I16" i="58"/>
  <c r="J16" i="58"/>
  <c r="K16" i="58"/>
  <c r="M16" i="58"/>
  <c r="N16" i="58"/>
  <c r="Q16" i="58"/>
  <c r="R16" i="58"/>
  <c r="T16" i="58"/>
  <c r="U16" i="58"/>
  <c r="V16" i="58"/>
  <c r="W16" i="58"/>
  <c r="X16" i="58"/>
  <c r="Y16" i="58"/>
  <c r="Z16" i="58"/>
  <c r="AB16" i="58"/>
  <c r="AC16" i="58"/>
  <c r="AD16" i="58"/>
  <c r="AE16" i="58"/>
  <c r="AF16" i="58"/>
  <c r="AG16" i="58"/>
  <c r="AH16" i="58"/>
  <c r="AI16" i="58"/>
  <c r="AJ16" i="58"/>
  <c r="AL16" i="58"/>
  <c r="AM16" i="58"/>
  <c r="AN16" i="58"/>
  <c r="AO16" i="58"/>
  <c r="AQ16" i="58"/>
  <c r="AR16" i="58"/>
  <c r="AS16" i="58"/>
  <c r="AT16" i="58"/>
  <c r="AV16" i="58"/>
  <c r="AX16" i="58"/>
  <c r="AZ16" i="58"/>
  <c r="A17" i="58"/>
  <c r="B17" i="58"/>
  <c r="D17" i="58"/>
  <c r="E17" i="58"/>
  <c r="F17" i="58"/>
  <c r="G17" i="58"/>
  <c r="H17" i="58"/>
  <c r="I17" i="58"/>
  <c r="J17" i="58"/>
  <c r="K17" i="58"/>
  <c r="M17" i="58"/>
  <c r="N17" i="58"/>
  <c r="Q17" i="58"/>
  <c r="R17" i="58"/>
  <c r="T17" i="58"/>
  <c r="U17" i="58"/>
  <c r="V17" i="58"/>
  <c r="W17" i="58"/>
  <c r="X17" i="58"/>
  <c r="Y17" i="58"/>
  <c r="Z17" i="58"/>
  <c r="AB17" i="58"/>
  <c r="AC17" i="58"/>
  <c r="AD17" i="58"/>
  <c r="AE17" i="58"/>
  <c r="AF17" i="58"/>
  <c r="AG17" i="58"/>
  <c r="AH17" i="58"/>
  <c r="AI17" i="58"/>
  <c r="AJ17" i="58"/>
  <c r="AL17" i="58"/>
  <c r="AM17" i="58"/>
  <c r="AN17" i="58"/>
  <c r="AO17" i="58"/>
  <c r="AQ17" i="58"/>
  <c r="AR17" i="58"/>
  <c r="AS17" i="58"/>
  <c r="AT17" i="58"/>
  <c r="AV17" i="58"/>
  <c r="AX17" i="58"/>
  <c r="AZ17" i="58"/>
  <c r="A18" i="58"/>
  <c r="B18" i="58"/>
  <c r="D18" i="58"/>
  <c r="E18" i="58"/>
  <c r="F18" i="58"/>
  <c r="G18" i="58"/>
  <c r="H18" i="58"/>
  <c r="I18" i="58"/>
  <c r="J18" i="58"/>
  <c r="K18" i="58"/>
  <c r="M18" i="58"/>
  <c r="N18" i="58"/>
  <c r="Q18" i="58"/>
  <c r="R18" i="58"/>
  <c r="T18" i="58"/>
  <c r="U18" i="58"/>
  <c r="V18" i="58"/>
  <c r="W18" i="58"/>
  <c r="X18" i="58"/>
  <c r="Y18" i="58"/>
  <c r="Z18" i="58"/>
  <c r="AB18" i="58"/>
  <c r="AC18" i="58"/>
  <c r="AD18" i="58"/>
  <c r="AE18" i="58"/>
  <c r="AF18" i="58"/>
  <c r="AG18" i="58"/>
  <c r="AH18" i="58"/>
  <c r="AI18" i="58"/>
  <c r="AJ18" i="58"/>
  <c r="AL18" i="58"/>
  <c r="AM18" i="58"/>
  <c r="AN18" i="58"/>
  <c r="AO18" i="58"/>
  <c r="AQ18" i="58"/>
  <c r="AR18" i="58"/>
  <c r="AS18" i="58"/>
  <c r="AT18" i="58"/>
  <c r="AV18" i="58"/>
  <c r="AX18" i="58"/>
  <c r="AZ18" i="58"/>
  <c r="A19" i="58"/>
  <c r="B19" i="58"/>
  <c r="D19" i="58"/>
  <c r="E19" i="58"/>
  <c r="F19" i="58"/>
  <c r="G19" i="58"/>
  <c r="H19" i="58"/>
  <c r="I19" i="58"/>
  <c r="J19" i="58"/>
  <c r="K19" i="58"/>
  <c r="M19" i="58"/>
  <c r="N19" i="58"/>
  <c r="Q19" i="58"/>
  <c r="R19" i="58"/>
  <c r="T19" i="58"/>
  <c r="U19" i="58"/>
  <c r="V19" i="58"/>
  <c r="W19" i="58"/>
  <c r="X19" i="58"/>
  <c r="Y19" i="58"/>
  <c r="Z19" i="58"/>
  <c r="AB19" i="58"/>
  <c r="AC19" i="58"/>
  <c r="AD19" i="58"/>
  <c r="AE19" i="58"/>
  <c r="AF19" i="58"/>
  <c r="AG19" i="58"/>
  <c r="AH19" i="58"/>
  <c r="AI19" i="58"/>
  <c r="AJ19" i="58"/>
  <c r="AL19" i="58"/>
  <c r="AM19" i="58"/>
  <c r="AN19" i="58"/>
  <c r="AO19" i="58"/>
  <c r="AQ19" i="58"/>
  <c r="AR19" i="58"/>
  <c r="AS19" i="58"/>
  <c r="AT19" i="58"/>
  <c r="AV19" i="58"/>
  <c r="AX19" i="58"/>
  <c r="AZ19" i="58"/>
  <c r="A20" i="58"/>
  <c r="B20" i="58"/>
  <c r="D20" i="58"/>
  <c r="E20" i="58"/>
  <c r="F20" i="58"/>
  <c r="G20" i="58"/>
  <c r="H20" i="58"/>
  <c r="I20" i="58"/>
  <c r="J20" i="58"/>
  <c r="K20" i="58"/>
  <c r="M20" i="58"/>
  <c r="N20" i="58"/>
  <c r="Q20" i="58"/>
  <c r="R20" i="58"/>
  <c r="T20" i="58"/>
  <c r="U20" i="58"/>
  <c r="V20" i="58"/>
  <c r="W20" i="58"/>
  <c r="X20" i="58"/>
  <c r="Y20" i="58"/>
  <c r="Z20" i="58"/>
  <c r="AB20" i="58"/>
  <c r="AC20" i="58"/>
  <c r="AD20" i="58"/>
  <c r="AE20" i="58"/>
  <c r="AF20" i="58"/>
  <c r="AG20" i="58"/>
  <c r="AH20" i="58"/>
  <c r="AI20" i="58"/>
  <c r="AJ20" i="58"/>
  <c r="AL20" i="58"/>
  <c r="AM20" i="58"/>
  <c r="AN20" i="58"/>
  <c r="AO20" i="58"/>
  <c r="AQ20" i="58"/>
  <c r="AR20" i="58"/>
  <c r="AS20" i="58"/>
  <c r="AT20" i="58"/>
  <c r="AV20" i="58"/>
  <c r="AX20" i="58"/>
  <c r="AZ20" i="58"/>
  <c r="A21" i="58"/>
  <c r="B21" i="58"/>
  <c r="D21" i="58"/>
  <c r="E21" i="58"/>
  <c r="F21" i="58"/>
  <c r="G21" i="58"/>
  <c r="H21" i="58"/>
  <c r="I21" i="58"/>
  <c r="J21" i="58"/>
  <c r="K21" i="58"/>
  <c r="M21" i="58"/>
  <c r="N21" i="58"/>
  <c r="Q21" i="58"/>
  <c r="R21" i="58"/>
  <c r="T21" i="58"/>
  <c r="U21" i="58"/>
  <c r="V21" i="58"/>
  <c r="W21" i="58"/>
  <c r="X21" i="58"/>
  <c r="Y21" i="58"/>
  <c r="Z21" i="58"/>
  <c r="AB21" i="58"/>
  <c r="AC21" i="58"/>
  <c r="AD21" i="58"/>
  <c r="AE21" i="58"/>
  <c r="AF21" i="58"/>
  <c r="AG21" i="58"/>
  <c r="AH21" i="58"/>
  <c r="AI21" i="58"/>
  <c r="AJ21" i="58"/>
  <c r="AL21" i="58"/>
  <c r="AM21" i="58"/>
  <c r="AN21" i="58"/>
  <c r="AO21" i="58"/>
  <c r="AQ21" i="58"/>
  <c r="AR21" i="58"/>
  <c r="AS21" i="58"/>
  <c r="AT21" i="58"/>
  <c r="AV21" i="58"/>
  <c r="AX21" i="58"/>
  <c r="AZ21" i="58"/>
  <c r="A22" i="58"/>
  <c r="B22" i="58"/>
  <c r="D22" i="58"/>
  <c r="E22" i="58"/>
  <c r="F22" i="58"/>
  <c r="G22" i="58"/>
  <c r="H22" i="58"/>
  <c r="I22" i="58"/>
  <c r="J22" i="58"/>
  <c r="K22" i="58"/>
  <c r="M22" i="58"/>
  <c r="N22" i="58"/>
  <c r="Q22" i="58"/>
  <c r="R22" i="58"/>
  <c r="T22" i="58"/>
  <c r="U22" i="58"/>
  <c r="V22" i="58"/>
  <c r="W22" i="58"/>
  <c r="X22" i="58"/>
  <c r="Y22" i="58"/>
  <c r="Z22" i="58"/>
  <c r="AB22" i="58"/>
  <c r="AC22" i="58"/>
  <c r="AD22" i="58"/>
  <c r="AE22" i="58"/>
  <c r="AF22" i="58"/>
  <c r="AG22" i="58"/>
  <c r="AH22" i="58"/>
  <c r="AI22" i="58"/>
  <c r="AJ22" i="58"/>
  <c r="AL22" i="58"/>
  <c r="AM22" i="58"/>
  <c r="AN22" i="58"/>
  <c r="AO22" i="58"/>
  <c r="AQ22" i="58"/>
  <c r="AR22" i="58"/>
  <c r="AS22" i="58"/>
  <c r="AT22" i="58"/>
  <c r="AV22" i="58"/>
  <c r="AX22" i="58"/>
  <c r="AZ22" i="58"/>
  <c r="A23" i="58"/>
  <c r="B23" i="58"/>
  <c r="D23" i="58"/>
  <c r="E23" i="58"/>
  <c r="F23" i="58"/>
  <c r="G23" i="58"/>
  <c r="H23" i="58"/>
  <c r="I23" i="58"/>
  <c r="J23" i="58"/>
  <c r="K23" i="58"/>
  <c r="M23" i="58"/>
  <c r="N23" i="58"/>
  <c r="Q23" i="58"/>
  <c r="R23" i="58"/>
  <c r="T23" i="58"/>
  <c r="U23" i="58"/>
  <c r="V23" i="58"/>
  <c r="W23" i="58"/>
  <c r="X23" i="58"/>
  <c r="Y23" i="58"/>
  <c r="Z23" i="58"/>
  <c r="AB23" i="58"/>
  <c r="AC23" i="58"/>
  <c r="AD23" i="58"/>
  <c r="AE23" i="58"/>
  <c r="AF23" i="58"/>
  <c r="AG23" i="58"/>
  <c r="AH23" i="58"/>
  <c r="AI23" i="58"/>
  <c r="AJ23" i="58"/>
  <c r="AL23" i="58"/>
  <c r="AM23" i="58"/>
  <c r="AN23" i="58"/>
  <c r="AO23" i="58"/>
  <c r="AQ23" i="58"/>
  <c r="AR23" i="58"/>
  <c r="AS23" i="58"/>
  <c r="AT23" i="58"/>
  <c r="AV23" i="58"/>
  <c r="AX23" i="58"/>
  <c r="AZ23" i="58"/>
  <c r="A24" i="58"/>
  <c r="B24" i="58"/>
  <c r="D24" i="58"/>
  <c r="E24" i="58"/>
  <c r="F24" i="58"/>
  <c r="G24" i="58"/>
  <c r="H24" i="58"/>
  <c r="I24" i="58"/>
  <c r="J24" i="58"/>
  <c r="K24" i="58"/>
  <c r="M24" i="58"/>
  <c r="N24" i="58"/>
  <c r="Q24" i="58"/>
  <c r="R24" i="58"/>
  <c r="T24" i="58"/>
  <c r="U24" i="58"/>
  <c r="V24" i="58"/>
  <c r="W24" i="58"/>
  <c r="X24" i="58"/>
  <c r="Y24" i="58"/>
  <c r="Z24" i="58"/>
  <c r="AB24" i="58"/>
  <c r="AC24" i="58"/>
  <c r="AD24" i="58"/>
  <c r="AE24" i="58"/>
  <c r="AF24" i="58"/>
  <c r="AG24" i="58"/>
  <c r="AH24" i="58"/>
  <c r="AI24" i="58"/>
  <c r="AJ24" i="58"/>
  <c r="AL24" i="58"/>
  <c r="AM24" i="58"/>
  <c r="AN24" i="58"/>
  <c r="AO24" i="58"/>
  <c r="AQ24" i="58"/>
  <c r="AR24" i="58"/>
  <c r="AS24" i="58"/>
  <c r="AT24" i="58"/>
  <c r="AV24" i="58"/>
  <c r="AX24" i="58"/>
  <c r="AZ24" i="58"/>
  <c r="A25" i="58"/>
  <c r="B25" i="58"/>
  <c r="D25" i="58"/>
  <c r="E25" i="58"/>
  <c r="F25" i="58"/>
  <c r="G25" i="58"/>
  <c r="H25" i="58"/>
  <c r="I25" i="58"/>
  <c r="J25" i="58"/>
  <c r="K25" i="58"/>
  <c r="M25" i="58"/>
  <c r="N25" i="58"/>
  <c r="Q25" i="58"/>
  <c r="R25" i="58"/>
  <c r="T25" i="58"/>
  <c r="U25" i="58"/>
  <c r="V25" i="58"/>
  <c r="W25" i="58"/>
  <c r="X25" i="58"/>
  <c r="Y25" i="58"/>
  <c r="Z25" i="58"/>
  <c r="AB25" i="58"/>
  <c r="AC25" i="58"/>
  <c r="AD25" i="58"/>
  <c r="AE25" i="58"/>
  <c r="AF25" i="58"/>
  <c r="AG25" i="58"/>
  <c r="AH25" i="58"/>
  <c r="AI25" i="58"/>
  <c r="AJ25" i="58"/>
  <c r="AL25" i="58"/>
  <c r="AM25" i="58"/>
  <c r="AN25" i="58"/>
  <c r="AO25" i="58"/>
  <c r="AQ25" i="58"/>
  <c r="AR25" i="58"/>
  <c r="AS25" i="58"/>
  <c r="AT25" i="58"/>
  <c r="AV25" i="58"/>
  <c r="AX25" i="58"/>
  <c r="AZ25" i="58"/>
  <c r="A26" i="58"/>
  <c r="B26" i="58"/>
  <c r="D26" i="58"/>
  <c r="E26" i="58"/>
  <c r="F26" i="58"/>
  <c r="G26" i="58"/>
  <c r="H26" i="58"/>
  <c r="I26" i="58"/>
  <c r="J26" i="58"/>
  <c r="K26" i="58"/>
  <c r="M26" i="58"/>
  <c r="N26" i="58"/>
  <c r="Q26" i="58"/>
  <c r="R26" i="58"/>
  <c r="T26" i="58"/>
  <c r="U26" i="58"/>
  <c r="V26" i="58"/>
  <c r="W26" i="58"/>
  <c r="X26" i="58"/>
  <c r="Y26" i="58"/>
  <c r="Z26" i="58"/>
  <c r="AB26" i="58"/>
  <c r="AC26" i="58"/>
  <c r="AD26" i="58"/>
  <c r="AE26" i="58"/>
  <c r="AF26" i="58"/>
  <c r="AG26" i="58"/>
  <c r="AH26" i="58"/>
  <c r="AI26" i="58"/>
  <c r="AJ26" i="58"/>
  <c r="AL26" i="58"/>
  <c r="AM26" i="58"/>
  <c r="AN26" i="58"/>
  <c r="AO26" i="58"/>
  <c r="AQ26" i="58"/>
  <c r="AR26" i="58"/>
  <c r="AS26" i="58"/>
  <c r="AT26" i="58"/>
  <c r="AV26" i="58"/>
  <c r="AX26" i="58"/>
  <c r="AZ26" i="58"/>
  <c r="A27" i="58"/>
  <c r="B27" i="58"/>
  <c r="D27" i="58"/>
  <c r="E27" i="58"/>
  <c r="F27" i="58"/>
  <c r="G27" i="58"/>
  <c r="H27" i="58"/>
  <c r="I27" i="58"/>
  <c r="J27" i="58"/>
  <c r="K27" i="58"/>
  <c r="M27" i="58"/>
  <c r="N27" i="58"/>
  <c r="Q27" i="58"/>
  <c r="R27" i="58"/>
  <c r="T27" i="58"/>
  <c r="U27" i="58"/>
  <c r="V27" i="58"/>
  <c r="W27" i="58"/>
  <c r="X27" i="58"/>
  <c r="Y27" i="58"/>
  <c r="Z27" i="58"/>
  <c r="AB27" i="58"/>
  <c r="AC27" i="58"/>
  <c r="AD27" i="58"/>
  <c r="AE27" i="58"/>
  <c r="AF27" i="58"/>
  <c r="AG27" i="58"/>
  <c r="AH27" i="58"/>
  <c r="AI27" i="58"/>
  <c r="AJ27" i="58"/>
  <c r="AL27" i="58"/>
  <c r="AM27" i="58"/>
  <c r="AN27" i="58"/>
  <c r="AO27" i="58"/>
  <c r="AQ27" i="58"/>
  <c r="AR27" i="58"/>
  <c r="AS27" i="58"/>
  <c r="AT27" i="58"/>
  <c r="AV27" i="58"/>
  <c r="AX27" i="58"/>
  <c r="AZ27" i="58"/>
  <c r="A28" i="58"/>
  <c r="B28" i="58"/>
  <c r="D28" i="58"/>
  <c r="E28" i="58"/>
  <c r="F28" i="58"/>
  <c r="G28" i="58"/>
  <c r="H28" i="58"/>
  <c r="I28" i="58"/>
  <c r="J28" i="58"/>
  <c r="K28" i="58"/>
  <c r="M28" i="58"/>
  <c r="N28" i="58"/>
  <c r="Q28" i="58"/>
  <c r="R28" i="58"/>
  <c r="T28" i="58"/>
  <c r="U28" i="58"/>
  <c r="V28" i="58"/>
  <c r="W28" i="58"/>
  <c r="X28" i="58"/>
  <c r="Y28" i="58"/>
  <c r="Z28" i="58"/>
  <c r="AB28" i="58"/>
  <c r="AC28" i="58"/>
  <c r="AD28" i="58"/>
  <c r="AE28" i="58"/>
  <c r="AF28" i="58"/>
  <c r="AG28" i="58"/>
  <c r="AH28" i="58"/>
  <c r="AI28" i="58"/>
  <c r="AJ28" i="58"/>
  <c r="AL28" i="58"/>
  <c r="AM28" i="58"/>
  <c r="AN28" i="58"/>
  <c r="AO28" i="58"/>
  <c r="AQ28" i="58"/>
  <c r="AR28" i="58"/>
  <c r="AS28" i="58"/>
  <c r="AT28" i="58"/>
  <c r="AV28" i="58"/>
  <c r="AX28" i="58"/>
  <c r="AZ28" i="58"/>
  <c r="A29" i="58"/>
  <c r="B29" i="58"/>
  <c r="D29" i="58"/>
  <c r="E29" i="58"/>
  <c r="F29" i="58"/>
  <c r="G29" i="58"/>
  <c r="H29" i="58"/>
  <c r="I29" i="58"/>
  <c r="J29" i="58"/>
  <c r="K29" i="58"/>
  <c r="M29" i="58"/>
  <c r="N29" i="58"/>
  <c r="Q29" i="58"/>
  <c r="R29" i="58"/>
  <c r="T29" i="58"/>
  <c r="U29" i="58"/>
  <c r="V29" i="58"/>
  <c r="W29" i="58"/>
  <c r="X29" i="58"/>
  <c r="Y29" i="58"/>
  <c r="Z29" i="58"/>
  <c r="AB29" i="58"/>
  <c r="AC29" i="58"/>
  <c r="AD29" i="58"/>
  <c r="AE29" i="58"/>
  <c r="AF29" i="58"/>
  <c r="AG29" i="58"/>
  <c r="AH29" i="58"/>
  <c r="AI29" i="58"/>
  <c r="AJ29" i="58"/>
  <c r="AL29" i="58"/>
  <c r="AM29" i="58"/>
  <c r="AN29" i="58"/>
  <c r="AO29" i="58"/>
  <c r="AQ29" i="58"/>
  <c r="AR29" i="58"/>
  <c r="AS29" i="58"/>
  <c r="AT29" i="58"/>
  <c r="AV29" i="58"/>
  <c r="AX29" i="58"/>
  <c r="AZ29" i="58"/>
  <c r="A30" i="58"/>
  <c r="B30" i="58"/>
  <c r="D30" i="58"/>
  <c r="E30" i="58"/>
  <c r="F30" i="58"/>
  <c r="G30" i="58"/>
  <c r="H30" i="58"/>
  <c r="I30" i="58"/>
  <c r="J30" i="58"/>
  <c r="K30" i="58"/>
  <c r="M30" i="58"/>
  <c r="N30" i="58"/>
  <c r="Q30" i="58"/>
  <c r="R30" i="58"/>
  <c r="T30" i="58"/>
  <c r="U30" i="58"/>
  <c r="V30" i="58"/>
  <c r="W30" i="58"/>
  <c r="X30" i="58"/>
  <c r="Y30" i="58"/>
  <c r="Z30" i="58"/>
  <c r="AB30" i="58"/>
  <c r="AC30" i="58"/>
  <c r="AD30" i="58"/>
  <c r="AE30" i="58"/>
  <c r="AF30" i="58"/>
  <c r="AG30" i="58"/>
  <c r="AH30" i="58"/>
  <c r="AI30" i="58"/>
  <c r="AJ30" i="58"/>
  <c r="AL30" i="58"/>
  <c r="AM30" i="58"/>
  <c r="AN30" i="58"/>
  <c r="AO30" i="58"/>
  <c r="AQ30" i="58"/>
  <c r="AR30" i="58"/>
  <c r="AS30" i="58"/>
  <c r="AT30" i="58"/>
  <c r="AV30" i="58"/>
  <c r="AX30" i="58"/>
  <c r="AZ30" i="58"/>
  <c r="A31" i="58"/>
  <c r="B31" i="58"/>
  <c r="D31" i="58"/>
  <c r="E31" i="58"/>
  <c r="F31" i="58"/>
  <c r="G31" i="58"/>
  <c r="H31" i="58"/>
  <c r="I31" i="58"/>
  <c r="J31" i="58"/>
  <c r="K31" i="58"/>
  <c r="M31" i="58"/>
  <c r="N31" i="58"/>
  <c r="Q31" i="58"/>
  <c r="R31" i="58"/>
  <c r="T31" i="58"/>
  <c r="U31" i="58"/>
  <c r="V31" i="58"/>
  <c r="W31" i="58"/>
  <c r="X31" i="58"/>
  <c r="Y31" i="58"/>
  <c r="Z31" i="58"/>
  <c r="AB31" i="58"/>
  <c r="AC31" i="58"/>
  <c r="AD31" i="58"/>
  <c r="AE31" i="58"/>
  <c r="AF31" i="58"/>
  <c r="AG31" i="58"/>
  <c r="AH31" i="58"/>
  <c r="AI31" i="58"/>
  <c r="AJ31" i="58"/>
  <c r="AL31" i="58"/>
  <c r="AM31" i="58"/>
  <c r="AN31" i="58"/>
  <c r="AO31" i="58"/>
  <c r="AQ31" i="58"/>
  <c r="AR31" i="58"/>
  <c r="AS31" i="58"/>
  <c r="AT31" i="58"/>
  <c r="AV31" i="58"/>
  <c r="AX31" i="58"/>
  <c r="AZ31" i="58"/>
  <c r="A32" i="58"/>
  <c r="B32" i="58"/>
  <c r="D32" i="58"/>
  <c r="E32" i="58"/>
  <c r="F32" i="58"/>
  <c r="G32" i="58"/>
  <c r="H32" i="58"/>
  <c r="I32" i="58"/>
  <c r="J32" i="58"/>
  <c r="K32" i="58"/>
  <c r="M32" i="58"/>
  <c r="N32" i="58"/>
  <c r="Q32" i="58"/>
  <c r="R32" i="58"/>
  <c r="T32" i="58"/>
  <c r="U32" i="58"/>
  <c r="V32" i="58"/>
  <c r="W32" i="58"/>
  <c r="X32" i="58"/>
  <c r="Y32" i="58"/>
  <c r="Z32" i="58"/>
  <c r="AB32" i="58"/>
  <c r="AC32" i="58"/>
  <c r="AD32" i="58"/>
  <c r="AE32" i="58"/>
  <c r="AF32" i="58"/>
  <c r="AG32" i="58"/>
  <c r="AH32" i="58"/>
  <c r="AI32" i="58"/>
  <c r="AJ32" i="58"/>
  <c r="AL32" i="58"/>
  <c r="AM32" i="58"/>
  <c r="AN32" i="58"/>
  <c r="AO32" i="58"/>
  <c r="AQ32" i="58"/>
  <c r="AR32" i="58"/>
  <c r="AS32" i="58"/>
  <c r="AT32" i="58"/>
  <c r="AV32" i="58"/>
  <c r="AX32" i="58"/>
  <c r="AZ32" i="58"/>
  <c r="A33" i="58"/>
  <c r="B33" i="58"/>
  <c r="D33" i="58"/>
  <c r="E33" i="58"/>
  <c r="F33" i="58"/>
  <c r="G33" i="58"/>
  <c r="H33" i="58"/>
  <c r="I33" i="58"/>
  <c r="J33" i="58"/>
  <c r="K33" i="58"/>
  <c r="M33" i="58"/>
  <c r="N33" i="58"/>
  <c r="Q33" i="58"/>
  <c r="R33" i="58"/>
  <c r="T33" i="58"/>
  <c r="U33" i="58"/>
  <c r="V33" i="58"/>
  <c r="W33" i="58"/>
  <c r="X33" i="58"/>
  <c r="Y33" i="58"/>
  <c r="Z33" i="58"/>
  <c r="AB33" i="58"/>
  <c r="AC33" i="58"/>
  <c r="AD33" i="58"/>
  <c r="AE33" i="58"/>
  <c r="AF33" i="58"/>
  <c r="AG33" i="58"/>
  <c r="AH33" i="58"/>
  <c r="AI33" i="58"/>
  <c r="AJ33" i="58"/>
  <c r="AL33" i="58"/>
  <c r="AM33" i="58"/>
  <c r="AN33" i="58"/>
  <c r="AO33" i="58"/>
  <c r="AQ33" i="58"/>
  <c r="AR33" i="58"/>
  <c r="AS33" i="58"/>
  <c r="AT33" i="58"/>
  <c r="AV33" i="58"/>
  <c r="AX33" i="58"/>
  <c r="AZ33" i="58"/>
  <c r="A34" i="58"/>
  <c r="B34" i="58"/>
  <c r="D34" i="58"/>
  <c r="E34" i="58"/>
  <c r="F34" i="58"/>
  <c r="G34" i="58"/>
  <c r="H34" i="58"/>
  <c r="I34" i="58"/>
  <c r="J34" i="58"/>
  <c r="K34" i="58"/>
  <c r="M34" i="58"/>
  <c r="N34" i="58"/>
  <c r="Q34" i="58"/>
  <c r="R34" i="58"/>
  <c r="T34" i="58"/>
  <c r="U34" i="58"/>
  <c r="V34" i="58"/>
  <c r="W34" i="58"/>
  <c r="X34" i="58"/>
  <c r="Y34" i="58"/>
  <c r="Z34" i="58"/>
  <c r="AB34" i="58"/>
  <c r="AC34" i="58"/>
  <c r="AD34" i="58"/>
  <c r="AE34" i="58"/>
  <c r="AF34" i="58"/>
  <c r="AG34" i="58"/>
  <c r="AH34" i="58"/>
  <c r="AI34" i="58"/>
  <c r="AJ34" i="58"/>
  <c r="AL34" i="58"/>
  <c r="AM34" i="58"/>
  <c r="AN34" i="58"/>
  <c r="AO34" i="58"/>
  <c r="AQ34" i="58"/>
  <c r="AR34" i="58"/>
  <c r="AS34" i="58"/>
  <c r="AT34" i="58"/>
  <c r="AV34" i="58"/>
  <c r="AX34" i="58"/>
  <c r="AZ34" i="58"/>
  <c r="A35" i="58"/>
  <c r="B35" i="58"/>
  <c r="D35" i="58"/>
  <c r="E35" i="58"/>
  <c r="F35" i="58"/>
  <c r="G35" i="58"/>
  <c r="H35" i="58"/>
  <c r="I35" i="58"/>
  <c r="J35" i="58"/>
  <c r="K35" i="58"/>
  <c r="M35" i="58"/>
  <c r="N35" i="58"/>
  <c r="Q35" i="58"/>
  <c r="R35" i="58"/>
  <c r="T35" i="58"/>
  <c r="U35" i="58"/>
  <c r="V35" i="58"/>
  <c r="W35" i="58"/>
  <c r="X35" i="58"/>
  <c r="Y35" i="58"/>
  <c r="Z35" i="58"/>
  <c r="AB35" i="58"/>
  <c r="AC35" i="58"/>
  <c r="AD35" i="58"/>
  <c r="AE35" i="58"/>
  <c r="AF35" i="58"/>
  <c r="AG35" i="58"/>
  <c r="AH35" i="58"/>
  <c r="AI35" i="58"/>
  <c r="AJ35" i="58"/>
  <c r="AL35" i="58"/>
  <c r="AM35" i="58"/>
  <c r="AN35" i="58"/>
  <c r="AO35" i="58"/>
  <c r="AQ35" i="58"/>
  <c r="AR35" i="58"/>
  <c r="AS35" i="58"/>
  <c r="AT35" i="58"/>
  <c r="AV35" i="58"/>
  <c r="AX35" i="58"/>
  <c r="AZ35" i="58"/>
  <c r="A36" i="58"/>
  <c r="B36" i="58"/>
  <c r="D36" i="58"/>
  <c r="E36" i="58"/>
  <c r="F36" i="58"/>
  <c r="G36" i="58"/>
  <c r="H36" i="58"/>
  <c r="I36" i="58"/>
  <c r="J36" i="58"/>
  <c r="K36" i="58"/>
  <c r="M36" i="58"/>
  <c r="N36" i="58"/>
  <c r="Q36" i="58"/>
  <c r="R36" i="58"/>
  <c r="T36" i="58"/>
  <c r="U36" i="58"/>
  <c r="V36" i="58"/>
  <c r="W36" i="58"/>
  <c r="X36" i="58"/>
  <c r="Y36" i="58"/>
  <c r="Z36" i="58"/>
  <c r="AB36" i="58"/>
  <c r="AC36" i="58"/>
  <c r="AD36" i="58"/>
  <c r="AE36" i="58"/>
  <c r="AF36" i="58"/>
  <c r="AG36" i="58"/>
  <c r="AH36" i="58"/>
  <c r="AI36" i="58"/>
  <c r="AJ36" i="58"/>
  <c r="AL36" i="58"/>
  <c r="AM36" i="58"/>
  <c r="AN36" i="58"/>
  <c r="AO36" i="58"/>
  <c r="AQ36" i="58"/>
  <c r="AR36" i="58"/>
  <c r="AS36" i="58"/>
  <c r="AT36" i="58"/>
  <c r="AV36" i="58"/>
  <c r="AX36" i="58"/>
  <c r="AZ36" i="58"/>
  <c r="A37" i="58"/>
  <c r="B37" i="58"/>
  <c r="D37" i="58"/>
  <c r="E37" i="58"/>
  <c r="F37" i="58"/>
  <c r="G37" i="58"/>
  <c r="H37" i="58"/>
  <c r="I37" i="58"/>
  <c r="J37" i="58"/>
  <c r="K37" i="58"/>
  <c r="M37" i="58"/>
  <c r="N37" i="58"/>
  <c r="Q37" i="58"/>
  <c r="R37" i="58"/>
  <c r="T37" i="58"/>
  <c r="U37" i="58"/>
  <c r="V37" i="58"/>
  <c r="W37" i="58"/>
  <c r="X37" i="58"/>
  <c r="Y37" i="58"/>
  <c r="Z37" i="58"/>
  <c r="AB37" i="58"/>
  <c r="AC37" i="58"/>
  <c r="AD37" i="58"/>
  <c r="AE37" i="58"/>
  <c r="AF37" i="58"/>
  <c r="AG37" i="58"/>
  <c r="AH37" i="58"/>
  <c r="AI37" i="58"/>
  <c r="AJ37" i="58"/>
  <c r="AL37" i="58"/>
  <c r="AM37" i="58"/>
  <c r="AN37" i="58"/>
  <c r="AO37" i="58"/>
  <c r="AQ37" i="58"/>
  <c r="AR37" i="58"/>
  <c r="AS37" i="58"/>
  <c r="AT37" i="58"/>
  <c r="AV37" i="58"/>
  <c r="AX37" i="58"/>
  <c r="AZ37" i="58"/>
  <c r="A38" i="58"/>
  <c r="B38" i="58"/>
  <c r="D38" i="58"/>
  <c r="E38" i="58"/>
  <c r="F38" i="58"/>
  <c r="G38" i="58"/>
  <c r="H38" i="58"/>
  <c r="I38" i="58"/>
  <c r="J38" i="58"/>
  <c r="K38" i="58"/>
  <c r="M38" i="58"/>
  <c r="N38" i="58"/>
  <c r="Q38" i="58"/>
  <c r="R38" i="58"/>
  <c r="T38" i="58"/>
  <c r="U38" i="58"/>
  <c r="V38" i="58"/>
  <c r="W38" i="58"/>
  <c r="X38" i="58"/>
  <c r="Y38" i="58"/>
  <c r="Z38" i="58"/>
  <c r="AB38" i="58"/>
  <c r="AC38" i="58"/>
  <c r="AD38" i="58"/>
  <c r="AE38" i="58"/>
  <c r="AF38" i="58"/>
  <c r="AG38" i="58"/>
  <c r="AH38" i="58"/>
  <c r="AI38" i="58"/>
  <c r="AJ38" i="58"/>
  <c r="AL38" i="58"/>
  <c r="AM38" i="58"/>
  <c r="AN38" i="58"/>
  <c r="AO38" i="58"/>
  <c r="AQ38" i="58"/>
  <c r="AR38" i="58"/>
  <c r="AS38" i="58"/>
  <c r="AT38" i="58"/>
  <c r="AV38" i="58"/>
  <c r="AX38" i="58"/>
  <c r="AZ38" i="58"/>
  <c r="A39" i="58"/>
  <c r="B39" i="58"/>
  <c r="D39" i="58"/>
  <c r="E39" i="58"/>
  <c r="F39" i="58"/>
  <c r="G39" i="58"/>
  <c r="H39" i="58"/>
  <c r="I39" i="58"/>
  <c r="J39" i="58"/>
  <c r="K39" i="58"/>
  <c r="M39" i="58"/>
  <c r="N39" i="58"/>
  <c r="Q39" i="58"/>
  <c r="R39" i="58"/>
  <c r="T39" i="58"/>
  <c r="U39" i="58"/>
  <c r="V39" i="58"/>
  <c r="W39" i="58"/>
  <c r="X39" i="58"/>
  <c r="Y39" i="58"/>
  <c r="Z39" i="58"/>
  <c r="AB39" i="58"/>
  <c r="AC39" i="58"/>
  <c r="AD39" i="58"/>
  <c r="AE39" i="58"/>
  <c r="AF39" i="58"/>
  <c r="AG39" i="58"/>
  <c r="AH39" i="58"/>
  <c r="AI39" i="58"/>
  <c r="AJ39" i="58"/>
  <c r="AL39" i="58"/>
  <c r="AM39" i="58"/>
  <c r="AN39" i="58"/>
  <c r="AO39" i="58"/>
  <c r="AQ39" i="58"/>
  <c r="AR39" i="58"/>
  <c r="AS39" i="58"/>
  <c r="AT39" i="58"/>
  <c r="AV39" i="58"/>
  <c r="AX39" i="58"/>
  <c r="AZ39" i="58"/>
  <c r="A40" i="58"/>
  <c r="B40" i="58"/>
  <c r="D40" i="58"/>
  <c r="E40" i="58"/>
  <c r="F40" i="58"/>
  <c r="G40" i="58"/>
  <c r="H40" i="58"/>
  <c r="I40" i="58"/>
  <c r="J40" i="58"/>
  <c r="K40" i="58"/>
  <c r="M40" i="58"/>
  <c r="N40" i="58"/>
  <c r="Q40" i="58"/>
  <c r="R40" i="58"/>
  <c r="T40" i="58"/>
  <c r="U40" i="58"/>
  <c r="V40" i="58"/>
  <c r="W40" i="58"/>
  <c r="X40" i="58"/>
  <c r="Y40" i="58"/>
  <c r="Z40" i="58"/>
  <c r="AB40" i="58"/>
  <c r="AC40" i="58"/>
  <c r="AD40" i="58"/>
  <c r="AE40" i="58"/>
  <c r="AF40" i="58"/>
  <c r="AG40" i="58"/>
  <c r="AH40" i="58"/>
  <c r="AI40" i="58"/>
  <c r="AJ40" i="58"/>
  <c r="AL40" i="58"/>
  <c r="AM40" i="58"/>
  <c r="AN40" i="58"/>
  <c r="AO40" i="58"/>
  <c r="AQ40" i="58"/>
  <c r="AR40" i="58"/>
  <c r="AS40" i="58"/>
  <c r="AT40" i="58"/>
  <c r="AV40" i="58"/>
  <c r="AX40" i="58"/>
  <c r="AZ40" i="58"/>
  <c r="A41" i="58"/>
  <c r="B41" i="58"/>
  <c r="D41" i="58"/>
  <c r="E41" i="58"/>
  <c r="F41" i="58"/>
  <c r="G41" i="58"/>
  <c r="H41" i="58"/>
  <c r="I41" i="58"/>
  <c r="J41" i="58"/>
  <c r="K41" i="58"/>
  <c r="M41" i="58"/>
  <c r="N41" i="58"/>
  <c r="Q41" i="58"/>
  <c r="R41" i="58"/>
  <c r="T41" i="58"/>
  <c r="U41" i="58"/>
  <c r="V41" i="58"/>
  <c r="W41" i="58"/>
  <c r="X41" i="58"/>
  <c r="Y41" i="58"/>
  <c r="Z41" i="58"/>
  <c r="AB41" i="58"/>
  <c r="AC41" i="58"/>
  <c r="AD41" i="58"/>
  <c r="AE41" i="58"/>
  <c r="AF41" i="58"/>
  <c r="AG41" i="58"/>
  <c r="AH41" i="58"/>
  <c r="AI41" i="58"/>
  <c r="AJ41" i="58"/>
  <c r="AL41" i="58"/>
  <c r="AM41" i="58"/>
  <c r="AN41" i="58"/>
  <c r="AO41" i="58"/>
  <c r="AQ41" i="58"/>
  <c r="AR41" i="58"/>
  <c r="AS41" i="58"/>
  <c r="AT41" i="58"/>
  <c r="AV41" i="58"/>
  <c r="AX41" i="58"/>
  <c r="AZ41" i="58"/>
  <c r="A42" i="58"/>
  <c r="B42" i="58"/>
  <c r="D42" i="58"/>
  <c r="E42" i="58"/>
  <c r="F42" i="58"/>
  <c r="G42" i="58"/>
  <c r="H42" i="58"/>
  <c r="I42" i="58"/>
  <c r="J42" i="58"/>
  <c r="K42" i="58"/>
  <c r="M42" i="58"/>
  <c r="N42" i="58"/>
  <c r="Q42" i="58"/>
  <c r="R42" i="58"/>
  <c r="T42" i="58"/>
  <c r="U42" i="58"/>
  <c r="V42" i="58"/>
  <c r="W42" i="58"/>
  <c r="X42" i="58"/>
  <c r="Y42" i="58"/>
  <c r="Z42" i="58"/>
  <c r="AB42" i="58"/>
  <c r="AC42" i="58"/>
  <c r="AD42" i="58"/>
  <c r="AE42" i="58"/>
  <c r="AF42" i="58"/>
  <c r="AG42" i="58"/>
  <c r="AH42" i="58"/>
  <c r="AI42" i="58"/>
  <c r="AJ42" i="58"/>
  <c r="AL42" i="58"/>
  <c r="AM42" i="58"/>
  <c r="AN42" i="58"/>
  <c r="AO42" i="58"/>
  <c r="AQ42" i="58"/>
  <c r="AR42" i="58"/>
  <c r="AS42" i="58"/>
  <c r="AT42" i="58"/>
  <c r="AV42" i="58"/>
  <c r="AX42" i="58"/>
  <c r="AZ42" i="58"/>
  <c r="A43" i="58"/>
  <c r="B43" i="58"/>
  <c r="D43" i="58"/>
  <c r="E43" i="58"/>
  <c r="F43" i="58"/>
  <c r="G43" i="58"/>
  <c r="H43" i="58"/>
  <c r="I43" i="58"/>
  <c r="J43" i="58"/>
  <c r="K43" i="58"/>
  <c r="M43" i="58"/>
  <c r="N43" i="58"/>
  <c r="Q43" i="58"/>
  <c r="R43" i="58"/>
  <c r="T43" i="58"/>
  <c r="U43" i="58"/>
  <c r="V43" i="58"/>
  <c r="W43" i="58"/>
  <c r="X43" i="58"/>
  <c r="Y43" i="58"/>
  <c r="Z43" i="58"/>
  <c r="AB43" i="58"/>
  <c r="AC43" i="58"/>
  <c r="AD43" i="58"/>
  <c r="AE43" i="58"/>
  <c r="AF43" i="58"/>
  <c r="AG43" i="58"/>
  <c r="AH43" i="58"/>
  <c r="AI43" i="58"/>
  <c r="AJ43" i="58"/>
  <c r="AL43" i="58"/>
  <c r="AM43" i="58"/>
  <c r="AN43" i="58"/>
  <c r="AO43" i="58"/>
  <c r="AQ43" i="58"/>
  <c r="AR43" i="58"/>
  <c r="AS43" i="58"/>
  <c r="AT43" i="58"/>
  <c r="AV43" i="58"/>
  <c r="AX43" i="58"/>
  <c r="AZ43" i="58"/>
  <c r="A44" i="58"/>
  <c r="B44" i="58"/>
  <c r="D44" i="58"/>
  <c r="E44" i="58"/>
  <c r="F44" i="58"/>
  <c r="G44" i="58"/>
  <c r="H44" i="58"/>
  <c r="I44" i="58"/>
  <c r="J44" i="58"/>
  <c r="K44" i="58"/>
  <c r="M44" i="58"/>
  <c r="N44" i="58"/>
  <c r="Q44" i="58"/>
  <c r="R44" i="58"/>
  <c r="T44" i="58"/>
  <c r="U44" i="58"/>
  <c r="V44" i="58"/>
  <c r="W44" i="58"/>
  <c r="X44" i="58"/>
  <c r="Y44" i="58"/>
  <c r="Z44" i="58"/>
  <c r="AB44" i="58"/>
  <c r="AC44" i="58"/>
  <c r="AD44" i="58"/>
  <c r="AE44" i="58"/>
  <c r="AF44" i="58"/>
  <c r="AG44" i="58"/>
  <c r="AH44" i="58"/>
  <c r="AI44" i="58"/>
  <c r="AJ44" i="58"/>
  <c r="AL44" i="58"/>
  <c r="AM44" i="58"/>
  <c r="AN44" i="58"/>
  <c r="AO44" i="58"/>
  <c r="AQ44" i="58"/>
  <c r="AR44" i="58"/>
  <c r="AS44" i="58"/>
  <c r="AT44" i="58"/>
  <c r="AV44" i="58"/>
  <c r="AX44" i="58"/>
  <c r="AZ44" i="58"/>
  <c r="A45" i="58"/>
  <c r="B45" i="58"/>
  <c r="D45" i="58"/>
  <c r="E45" i="58"/>
  <c r="F45" i="58"/>
  <c r="G45" i="58"/>
  <c r="H45" i="58"/>
  <c r="I45" i="58"/>
  <c r="J45" i="58"/>
  <c r="K45" i="58"/>
  <c r="M45" i="58"/>
  <c r="N45" i="58"/>
  <c r="Q45" i="58"/>
  <c r="R45" i="58"/>
  <c r="T45" i="58"/>
  <c r="U45" i="58"/>
  <c r="V45" i="58"/>
  <c r="W45" i="58"/>
  <c r="X45" i="58"/>
  <c r="Y45" i="58"/>
  <c r="Z45" i="58"/>
  <c r="AB45" i="58"/>
  <c r="AC45" i="58"/>
  <c r="AD45" i="58"/>
  <c r="AE45" i="58"/>
  <c r="AF45" i="58"/>
  <c r="AG45" i="58"/>
  <c r="AH45" i="58"/>
  <c r="AI45" i="58"/>
  <c r="AJ45" i="58"/>
  <c r="AL45" i="58"/>
  <c r="AM45" i="58"/>
  <c r="AN45" i="58"/>
  <c r="AO45" i="58"/>
  <c r="AQ45" i="58"/>
  <c r="AR45" i="58"/>
  <c r="AS45" i="58"/>
  <c r="AT45" i="58"/>
  <c r="AV45" i="58"/>
  <c r="AX45" i="58"/>
  <c r="AZ45" i="58"/>
  <c r="A46" i="58"/>
  <c r="B46" i="58"/>
  <c r="D46" i="58"/>
  <c r="E46" i="58"/>
  <c r="F46" i="58"/>
  <c r="G46" i="58"/>
  <c r="H46" i="58"/>
  <c r="I46" i="58"/>
  <c r="J46" i="58"/>
  <c r="K46" i="58"/>
  <c r="M46" i="58"/>
  <c r="N46" i="58"/>
  <c r="Q46" i="58"/>
  <c r="R46" i="58"/>
  <c r="T46" i="58"/>
  <c r="U46" i="58"/>
  <c r="V46" i="58"/>
  <c r="W46" i="58"/>
  <c r="X46" i="58"/>
  <c r="Y46" i="58"/>
  <c r="Z46" i="58"/>
  <c r="AB46" i="58"/>
  <c r="AC46" i="58"/>
  <c r="AD46" i="58"/>
  <c r="AE46" i="58"/>
  <c r="AF46" i="58"/>
  <c r="AG46" i="58"/>
  <c r="AH46" i="58"/>
  <c r="AI46" i="58"/>
  <c r="AJ46" i="58"/>
  <c r="AL46" i="58"/>
  <c r="AM46" i="58"/>
  <c r="AN46" i="58"/>
  <c r="AO46" i="58"/>
  <c r="AQ46" i="58"/>
  <c r="AR46" i="58"/>
  <c r="AS46" i="58"/>
  <c r="AT46" i="58"/>
  <c r="AV46" i="58"/>
  <c r="AX46" i="58"/>
  <c r="AZ46" i="58"/>
  <c r="A47" i="58"/>
  <c r="B47" i="58"/>
  <c r="D47" i="58"/>
  <c r="E47" i="58"/>
  <c r="F47" i="58"/>
  <c r="G47" i="58"/>
  <c r="H47" i="58"/>
  <c r="I47" i="58"/>
  <c r="J47" i="58"/>
  <c r="K47" i="58"/>
  <c r="M47" i="58"/>
  <c r="N47" i="58"/>
  <c r="Q47" i="58"/>
  <c r="R47" i="58"/>
  <c r="T47" i="58"/>
  <c r="U47" i="58"/>
  <c r="V47" i="58"/>
  <c r="W47" i="58"/>
  <c r="X47" i="58"/>
  <c r="Y47" i="58"/>
  <c r="Z47" i="58"/>
  <c r="AB47" i="58"/>
  <c r="AC47" i="58"/>
  <c r="AD47" i="58"/>
  <c r="AE47" i="58"/>
  <c r="AF47" i="58"/>
  <c r="AG47" i="58"/>
  <c r="AH47" i="58"/>
  <c r="AI47" i="58"/>
  <c r="AJ47" i="58"/>
  <c r="AL47" i="58"/>
  <c r="AM47" i="58"/>
  <c r="AN47" i="58"/>
  <c r="AO47" i="58"/>
  <c r="AQ47" i="58"/>
  <c r="AR47" i="58"/>
  <c r="AS47" i="58"/>
  <c r="AT47" i="58"/>
  <c r="AV47" i="58"/>
  <c r="AX47" i="58"/>
  <c r="AZ47" i="58"/>
  <c r="A48" i="58"/>
  <c r="B48" i="58"/>
  <c r="D48" i="58"/>
  <c r="E48" i="58"/>
  <c r="F48" i="58"/>
  <c r="G48" i="58"/>
  <c r="H48" i="58"/>
  <c r="I48" i="58"/>
  <c r="J48" i="58"/>
  <c r="K48" i="58"/>
  <c r="M48" i="58"/>
  <c r="N48" i="58"/>
  <c r="Q48" i="58"/>
  <c r="R48" i="58"/>
  <c r="T48" i="58"/>
  <c r="U48" i="58"/>
  <c r="V48" i="58"/>
  <c r="W48" i="58"/>
  <c r="X48" i="58"/>
  <c r="Y48" i="58"/>
  <c r="Z48" i="58"/>
  <c r="AB48" i="58"/>
  <c r="AC48" i="58"/>
  <c r="AD48" i="58"/>
  <c r="AE48" i="58"/>
  <c r="AF48" i="58"/>
  <c r="AG48" i="58"/>
  <c r="AH48" i="58"/>
  <c r="AI48" i="58"/>
  <c r="AJ48" i="58"/>
  <c r="AL48" i="58"/>
  <c r="AM48" i="58"/>
  <c r="AN48" i="58"/>
  <c r="AO48" i="58"/>
  <c r="AQ48" i="58"/>
  <c r="AR48" i="58"/>
  <c r="AS48" i="58"/>
  <c r="AT48" i="58"/>
  <c r="AV48" i="58"/>
  <c r="AX48" i="58"/>
  <c r="AZ48" i="58"/>
  <c r="A49" i="58"/>
  <c r="B49" i="58"/>
  <c r="D49" i="58"/>
  <c r="E49" i="58"/>
  <c r="F49" i="58"/>
  <c r="G49" i="58"/>
  <c r="H49" i="58"/>
  <c r="I49" i="58"/>
  <c r="J49" i="58"/>
  <c r="K49" i="58"/>
  <c r="M49" i="58"/>
  <c r="N49" i="58"/>
  <c r="Q49" i="58"/>
  <c r="R49" i="58"/>
  <c r="T49" i="58"/>
  <c r="U49" i="58"/>
  <c r="V49" i="58"/>
  <c r="W49" i="58"/>
  <c r="X49" i="58"/>
  <c r="Y49" i="58"/>
  <c r="Z49" i="58"/>
  <c r="AB49" i="58"/>
  <c r="AC49" i="58"/>
  <c r="AD49" i="58"/>
  <c r="AE49" i="58"/>
  <c r="AF49" i="58"/>
  <c r="AG49" i="58"/>
  <c r="AH49" i="58"/>
  <c r="AI49" i="58"/>
  <c r="AJ49" i="58"/>
  <c r="AL49" i="58"/>
  <c r="AM49" i="58"/>
  <c r="AN49" i="58"/>
  <c r="AO49" i="58"/>
  <c r="AQ49" i="58"/>
  <c r="AR49" i="58"/>
  <c r="AS49" i="58"/>
  <c r="AT49" i="58"/>
  <c r="AV49" i="58"/>
  <c r="AX49" i="58"/>
  <c r="AZ49" i="58"/>
  <c r="A50" i="58"/>
  <c r="B50" i="58"/>
  <c r="D50" i="58"/>
  <c r="E50" i="58"/>
  <c r="F50" i="58"/>
  <c r="G50" i="58"/>
  <c r="H50" i="58"/>
  <c r="I50" i="58"/>
  <c r="J50" i="58"/>
  <c r="K50" i="58"/>
  <c r="M50" i="58"/>
  <c r="N50" i="58"/>
  <c r="Q50" i="58"/>
  <c r="R50" i="58"/>
  <c r="T50" i="58"/>
  <c r="U50" i="58"/>
  <c r="V50" i="58"/>
  <c r="W50" i="58"/>
  <c r="X50" i="58"/>
  <c r="Y50" i="58"/>
  <c r="Z50" i="58"/>
  <c r="AB50" i="58"/>
  <c r="AC50" i="58"/>
  <c r="AD50" i="58"/>
  <c r="AE50" i="58"/>
  <c r="AF50" i="58"/>
  <c r="AG50" i="58"/>
  <c r="AH50" i="58"/>
  <c r="AI50" i="58"/>
  <c r="AJ50" i="58"/>
  <c r="AL50" i="58"/>
  <c r="AM50" i="58"/>
  <c r="AN50" i="58"/>
  <c r="AO50" i="58"/>
  <c r="AQ50" i="58"/>
  <c r="AR50" i="58"/>
  <c r="AS50" i="58"/>
  <c r="AT50" i="58"/>
  <c r="AV50" i="58"/>
  <c r="AX50" i="58"/>
  <c r="AZ50" i="58"/>
  <c r="A51" i="58"/>
  <c r="B51" i="58"/>
  <c r="D51" i="58"/>
  <c r="E51" i="58"/>
  <c r="F51" i="58"/>
  <c r="G51" i="58"/>
  <c r="H51" i="58"/>
  <c r="I51" i="58"/>
  <c r="J51" i="58"/>
  <c r="K51" i="58"/>
  <c r="M51" i="58"/>
  <c r="N51" i="58"/>
  <c r="Q51" i="58"/>
  <c r="R51" i="58"/>
  <c r="T51" i="58"/>
  <c r="U51" i="58"/>
  <c r="V51" i="58"/>
  <c r="W51" i="58"/>
  <c r="X51" i="58"/>
  <c r="Y51" i="58"/>
  <c r="Z51" i="58"/>
  <c r="AB51" i="58"/>
  <c r="AC51" i="58"/>
  <c r="AD51" i="58"/>
  <c r="AE51" i="58"/>
  <c r="AF51" i="58"/>
  <c r="AG51" i="58"/>
  <c r="AH51" i="58"/>
  <c r="AI51" i="58"/>
  <c r="AJ51" i="58"/>
  <c r="AL51" i="58"/>
  <c r="AM51" i="58"/>
  <c r="AN51" i="58"/>
  <c r="AO51" i="58"/>
  <c r="AQ51" i="58"/>
  <c r="AR51" i="58"/>
  <c r="AS51" i="58"/>
  <c r="AT51" i="58"/>
  <c r="AV51" i="58"/>
  <c r="AX51" i="58"/>
  <c r="AZ51" i="58"/>
  <c r="A52" i="58"/>
  <c r="B52" i="58"/>
  <c r="D52" i="58"/>
  <c r="E52" i="58"/>
  <c r="F52" i="58"/>
  <c r="G52" i="58"/>
  <c r="H52" i="58"/>
  <c r="I52" i="58"/>
  <c r="J52" i="58"/>
  <c r="K52" i="58"/>
  <c r="M52" i="58"/>
  <c r="N52" i="58"/>
  <c r="Q52" i="58"/>
  <c r="R52" i="58"/>
  <c r="T52" i="58"/>
  <c r="U52" i="58"/>
  <c r="V52" i="58"/>
  <c r="W52" i="58"/>
  <c r="X52" i="58"/>
  <c r="Y52" i="58"/>
  <c r="Z52" i="58"/>
  <c r="AB52" i="58"/>
  <c r="AC52" i="58"/>
  <c r="AD52" i="58"/>
  <c r="AE52" i="58"/>
  <c r="AF52" i="58"/>
  <c r="AG52" i="58"/>
  <c r="AH52" i="58"/>
  <c r="AI52" i="58"/>
  <c r="AJ52" i="58"/>
  <c r="AL52" i="58"/>
  <c r="AM52" i="58"/>
  <c r="AN52" i="58"/>
  <c r="AO52" i="58"/>
  <c r="AQ52" i="58"/>
  <c r="AR52" i="58"/>
  <c r="AS52" i="58"/>
  <c r="AT52" i="58"/>
  <c r="AV52" i="58"/>
  <c r="AX52" i="58"/>
  <c r="AZ52" i="58"/>
  <c r="A53" i="58"/>
  <c r="B53" i="58"/>
  <c r="D53" i="58"/>
  <c r="E53" i="58"/>
  <c r="F53" i="58"/>
  <c r="G53" i="58"/>
  <c r="H53" i="58"/>
  <c r="I53" i="58"/>
  <c r="J53" i="58"/>
  <c r="K53" i="58"/>
  <c r="M53" i="58"/>
  <c r="N53" i="58"/>
  <c r="Q53" i="58"/>
  <c r="R53" i="58"/>
  <c r="T53" i="58"/>
  <c r="U53" i="58"/>
  <c r="V53" i="58"/>
  <c r="W53" i="58"/>
  <c r="X53" i="58"/>
  <c r="Y53" i="58"/>
  <c r="Z53" i="58"/>
  <c r="AB53" i="58"/>
  <c r="AC53" i="58"/>
  <c r="AD53" i="58"/>
  <c r="AE53" i="58"/>
  <c r="AF53" i="58"/>
  <c r="AG53" i="58"/>
  <c r="AH53" i="58"/>
  <c r="AI53" i="58"/>
  <c r="AJ53" i="58"/>
  <c r="AL53" i="58"/>
  <c r="AM53" i="58"/>
  <c r="AN53" i="58"/>
  <c r="AO53" i="58"/>
  <c r="AQ53" i="58"/>
  <c r="AR53" i="58"/>
  <c r="AS53" i="58"/>
  <c r="AT53" i="58"/>
  <c r="AV53" i="58"/>
  <c r="AX53" i="58"/>
  <c r="AZ53" i="58"/>
  <c r="A54" i="58"/>
  <c r="B54" i="58"/>
  <c r="D54" i="58"/>
  <c r="E54" i="58"/>
  <c r="F54" i="58"/>
  <c r="G54" i="58"/>
  <c r="H54" i="58"/>
  <c r="I54" i="58"/>
  <c r="J54" i="58"/>
  <c r="K54" i="58"/>
  <c r="M54" i="58"/>
  <c r="N54" i="58"/>
  <c r="Q54" i="58"/>
  <c r="R54" i="58"/>
  <c r="T54" i="58"/>
  <c r="U54" i="58"/>
  <c r="V54" i="58"/>
  <c r="W54" i="58"/>
  <c r="X54" i="58"/>
  <c r="Y54" i="58"/>
  <c r="Z54" i="58"/>
  <c r="AB54" i="58"/>
  <c r="AC54" i="58"/>
  <c r="AD54" i="58"/>
  <c r="AE54" i="58"/>
  <c r="AF54" i="58"/>
  <c r="AG54" i="58"/>
  <c r="AH54" i="58"/>
  <c r="AI54" i="58"/>
  <c r="AJ54" i="58"/>
  <c r="AL54" i="58"/>
  <c r="AM54" i="58"/>
  <c r="AN54" i="58"/>
  <c r="AO54" i="58"/>
  <c r="AQ54" i="58"/>
  <c r="AR54" i="58"/>
  <c r="AS54" i="58"/>
  <c r="AT54" i="58"/>
  <c r="AV54" i="58"/>
  <c r="AX54" i="58"/>
  <c r="AZ54" i="58"/>
  <c r="A55" i="58"/>
  <c r="B55" i="58"/>
  <c r="D55" i="58"/>
  <c r="E55" i="58"/>
  <c r="F55" i="58"/>
  <c r="G55" i="58"/>
  <c r="H55" i="58"/>
  <c r="I55" i="58"/>
  <c r="J55" i="58"/>
  <c r="K55" i="58"/>
  <c r="M55" i="58"/>
  <c r="N55" i="58"/>
  <c r="Q55" i="58"/>
  <c r="R55" i="58"/>
  <c r="T55" i="58"/>
  <c r="U55" i="58"/>
  <c r="V55" i="58"/>
  <c r="W55" i="58"/>
  <c r="X55" i="58"/>
  <c r="Y55" i="58"/>
  <c r="Z55" i="58"/>
  <c r="AB55" i="58"/>
  <c r="AC55" i="58"/>
  <c r="AD55" i="58"/>
  <c r="AE55" i="58"/>
  <c r="AF55" i="58"/>
  <c r="AG55" i="58"/>
  <c r="AH55" i="58"/>
  <c r="AI55" i="58"/>
  <c r="AJ55" i="58"/>
  <c r="AL55" i="58"/>
  <c r="AM55" i="58"/>
  <c r="AN55" i="58"/>
  <c r="AO55" i="58"/>
  <c r="AQ55" i="58"/>
  <c r="AR55" i="58"/>
  <c r="AS55" i="58"/>
  <c r="AT55" i="58"/>
  <c r="AV55" i="58"/>
  <c r="AX55" i="58"/>
  <c r="AZ55" i="58"/>
  <c r="A56" i="58"/>
  <c r="B56" i="58"/>
  <c r="D56" i="58"/>
  <c r="E56" i="58"/>
  <c r="F56" i="58"/>
  <c r="G56" i="58"/>
  <c r="H56" i="58"/>
  <c r="I56" i="58"/>
  <c r="J56" i="58"/>
  <c r="K56" i="58"/>
  <c r="M56" i="58"/>
  <c r="N56" i="58"/>
  <c r="Q56" i="58"/>
  <c r="R56" i="58"/>
  <c r="T56" i="58"/>
  <c r="U56" i="58"/>
  <c r="V56" i="58"/>
  <c r="W56" i="58"/>
  <c r="X56" i="58"/>
  <c r="Y56" i="58"/>
  <c r="Z56" i="58"/>
  <c r="AB56" i="58"/>
  <c r="AC56" i="58"/>
  <c r="AD56" i="58"/>
  <c r="AE56" i="58"/>
  <c r="AF56" i="58"/>
  <c r="AG56" i="58"/>
  <c r="AH56" i="58"/>
  <c r="AI56" i="58"/>
  <c r="AJ56" i="58"/>
  <c r="AL56" i="58"/>
  <c r="AM56" i="58"/>
  <c r="AN56" i="58"/>
  <c r="AO56" i="58"/>
  <c r="AQ56" i="58"/>
  <c r="AR56" i="58"/>
  <c r="AS56" i="58"/>
  <c r="AT56" i="58"/>
  <c r="AV56" i="58"/>
  <c r="AX56" i="58"/>
  <c r="AZ56" i="58"/>
  <c r="A57" i="58"/>
  <c r="B57" i="58"/>
  <c r="D57" i="58"/>
  <c r="E57" i="58"/>
  <c r="F57" i="58"/>
  <c r="G57" i="58"/>
  <c r="H57" i="58"/>
  <c r="I57" i="58"/>
  <c r="J57" i="58"/>
  <c r="K57" i="58"/>
  <c r="M57" i="58"/>
  <c r="N57" i="58"/>
  <c r="Q57" i="58"/>
  <c r="R57" i="58"/>
  <c r="T57" i="58"/>
  <c r="U57" i="58"/>
  <c r="V57" i="58"/>
  <c r="W57" i="58"/>
  <c r="X57" i="58"/>
  <c r="Y57" i="58"/>
  <c r="Z57" i="58"/>
  <c r="AB57" i="58"/>
  <c r="AC57" i="58"/>
  <c r="AD57" i="58"/>
  <c r="AE57" i="58"/>
  <c r="AF57" i="58"/>
  <c r="AG57" i="58"/>
  <c r="AH57" i="58"/>
  <c r="AI57" i="58"/>
  <c r="AJ57" i="58"/>
  <c r="AL57" i="58"/>
  <c r="AM57" i="58"/>
  <c r="AN57" i="58"/>
  <c r="AO57" i="58"/>
  <c r="AQ57" i="58"/>
  <c r="AR57" i="58"/>
  <c r="AS57" i="58"/>
  <c r="AT57" i="58"/>
  <c r="AV57" i="58"/>
  <c r="AX57" i="58"/>
  <c r="AZ57" i="58"/>
  <c r="A58" i="58"/>
  <c r="B58" i="58"/>
  <c r="D58" i="58"/>
  <c r="E58" i="58"/>
  <c r="F58" i="58"/>
  <c r="G58" i="58"/>
  <c r="H58" i="58"/>
  <c r="I58" i="58"/>
  <c r="J58" i="58"/>
  <c r="K58" i="58"/>
  <c r="M58" i="58"/>
  <c r="N58" i="58"/>
  <c r="Q58" i="58"/>
  <c r="R58" i="58"/>
  <c r="T58" i="58"/>
  <c r="U58" i="58"/>
  <c r="V58" i="58"/>
  <c r="W58" i="58"/>
  <c r="X58" i="58"/>
  <c r="Y58" i="58"/>
  <c r="Z58" i="58"/>
  <c r="AB58" i="58"/>
  <c r="AC58" i="58"/>
  <c r="AD58" i="58"/>
  <c r="AE58" i="58"/>
  <c r="AF58" i="58"/>
  <c r="AG58" i="58"/>
  <c r="AH58" i="58"/>
  <c r="AI58" i="58"/>
  <c r="AJ58" i="58"/>
  <c r="AL58" i="58"/>
  <c r="AM58" i="58"/>
  <c r="AN58" i="58"/>
  <c r="AO58" i="58"/>
  <c r="AQ58" i="58"/>
  <c r="AR58" i="58"/>
  <c r="AS58" i="58"/>
  <c r="AT58" i="58"/>
  <c r="AV58" i="58"/>
  <c r="AX58" i="58"/>
  <c r="AZ58" i="58"/>
  <c r="A59" i="58"/>
  <c r="B59" i="58"/>
  <c r="D59" i="58"/>
  <c r="E59" i="58"/>
  <c r="F59" i="58"/>
  <c r="G59" i="58"/>
  <c r="H59" i="58"/>
  <c r="I59" i="58"/>
  <c r="J59" i="58"/>
  <c r="K59" i="58"/>
  <c r="M59" i="58"/>
  <c r="N59" i="58"/>
  <c r="Q59" i="58"/>
  <c r="R59" i="58"/>
  <c r="T59" i="58"/>
  <c r="U59" i="58"/>
  <c r="V59" i="58"/>
  <c r="W59" i="58"/>
  <c r="X59" i="58"/>
  <c r="Y59" i="58"/>
  <c r="Z59" i="58"/>
  <c r="AB59" i="58"/>
  <c r="AC59" i="58"/>
  <c r="AD59" i="58"/>
  <c r="AE59" i="58"/>
  <c r="AF59" i="58"/>
  <c r="AG59" i="58"/>
  <c r="AH59" i="58"/>
  <c r="AI59" i="58"/>
  <c r="AJ59" i="58"/>
  <c r="AL59" i="58"/>
  <c r="AM59" i="58"/>
  <c r="AN59" i="58"/>
  <c r="AO59" i="58"/>
  <c r="AQ59" i="58"/>
  <c r="AR59" i="58"/>
  <c r="AS59" i="58"/>
  <c r="AT59" i="58"/>
  <c r="AV59" i="58"/>
  <c r="AX59" i="58"/>
  <c r="AZ59" i="58"/>
  <c r="A60" i="58"/>
  <c r="B60" i="58"/>
  <c r="D60" i="58"/>
  <c r="E60" i="58"/>
  <c r="F60" i="58"/>
  <c r="G60" i="58"/>
  <c r="H60" i="58"/>
  <c r="I60" i="58"/>
  <c r="J60" i="58"/>
  <c r="K60" i="58"/>
  <c r="M60" i="58"/>
  <c r="N60" i="58"/>
  <c r="Q60" i="58"/>
  <c r="R60" i="58"/>
  <c r="T60" i="58"/>
  <c r="U60" i="58"/>
  <c r="V60" i="58"/>
  <c r="W60" i="58"/>
  <c r="X60" i="58"/>
  <c r="Y60" i="58"/>
  <c r="Z60" i="58"/>
  <c r="AB60" i="58"/>
  <c r="AC60" i="58"/>
  <c r="AD60" i="58"/>
  <c r="AE60" i="58"/>
  <c r="AF60" i="58"/>
  <c r="AG60" i="58"/>
  <c r="AH60" i="58"/>
  <c r="AI60" i="58"/>
  <c r="AJ60" i="58"/>
  <c r="AL60" i="58"/>
  <c r="AM60" i="58"/>
  <c r="AN60" i="58"/>
  <c r="AO60" i="58"/>
  <c r="AQ60" i="58"/>
  <c r="AR60" i="58"/>
  <c r="AS60" i="58"/>
  <c r="AT60" i="58"/>
  <c r="AV60" i="58"/>
  <c r="AX60" i="58"/>
  <c r="AZ60" i="58"/>
  <c r="A61" i="58"/>
  <c r="B61" i="58"/>
  <c r="D61" i="58"/>
  <c r="E61" i="58"/>
  <c r="F61" i="58"/>
  <c r="G61" i="58"/>
  <c r="H61" i="58"/>
  <c r="I61" i="58"/>
  <c r="J61" i="58"/>
  <c r="K61" i="58"/>
  <c r="M61" i="58"/>
  <c r="N61" i="58"/>
  <c r="Q61" i="58"/>
  <c r="R61" i="58"/>
  <c r="T61" i="58"/>
  <c r="U61" i="58"/>
  <c r="V61" i="58"/>
  <c r="W61" i="58"/>
  <c r="X61" i="58"/>
  <c r="Y61" i="58"/>
  <c r="Z61" i="58"/>
  <c r="AB61" i="58"/>
  <c r="AC61" i="58"/>
  <c r="AD61" i="58"/>
  <c r="AE61" i="58"/>
  <c r="AF61" i="58"/>
  <c r="AG61" i="58"/>
  <c r="AH61" i="58"/>
  <c r="AI61" i="58"/>
  <c r="AJ61" i="58"/>
  <c r="AL61" i="58"/>
  <c r="AM61" i="58"/>
  <c r="AN61" i="58"/>
  <c r="AO61" i="58"/>
  <c r="AQ61" i="58"/>
  <c r="AR61" i="58"/>
  <c r="AS61" i="58"/>
  <c r="AT61" i="58"/>
  <c r="AV61" i="58"/>
  <c r="AX61" i="58"/>
  <c r="AZ61" i="58"/>
  <c r="A62" i="58"/>
  <c r="B62" i="58"/>
  <c r="D62" i="58"/>
  <c r="E62" i="58"/>
  <c r="F62" i="58"/>
  <c r="G62" i="58"/>
  <c r="H62" i="58"/>
  <c r="I62" i="58"/>
  <c r="J62" i="58"/>
  <c r="K62" i="58"/>
  <c r="M62" i="58"/>
  <c r="N62" i="58"/>
  <c r="Q62" i="58"/>
  <c r="R62" i="58"/>
  <c r="T62" i="58"/>
  <c r="U62" i="58"/>
  <c r="V62" i="58"/>
  <c r="W62" i="58"/>
  <c r="X62" i="58"/>
  <c r="Y62" i="58"/>
  <c r="Z62" i="58"/>
  <c r="AB62" i="58"/>
  <c r="AC62" i="58"/>
  <c r="AD62" i="58"/>
  <c r="AE62" i="58"/>
  <c r="AF62" i="58"/>
  <c r="AG62" i="58"/>
  <c r="AH62" i="58"/>
  <c r="AI62" i="58"/>
  <c r="AJ62" i="58"/>
  <c r="AL62" i="58"/>
  <c r="AM62" i="58"/>
  <c r="AN62" i="58"/>
  <c r="AO62" i="58"/>
  <c r="AQ62" i="58"/>
  <c r="AR62" i="58"/>
  <c r="AS62" i="58"/>
  <c r="AT62" i="58"/>
  <c r="AV62" i="58"/>
  <c r="AX62" i="58"/>
  <c r="AZ62" i="58"/>
  <c r="A63" i="58"/>
  <c r="B63" i="58"/>
  <c r="D63" i="58"/>
  <c r="E63" i="58"/>
  <c r="F63" i="58"/>
  <c r="G63" i="58"/>
  <c r="H63" i="58"/>
  <c r="I63" i="58"/>
  <c r="J63" i="58"/>
  <c r="K63" i="58"/>
  <c r="M63" i="58"/>
  <c r="N63" i="58"/>
  <c r="Q63" i="58"/>
  <c r="R63" i="58"/>
  <c r="T63" i="58"/>
  <c r="U63" i="58"/>
  <c r="V63" i="58"/>
  <c r="W63" i="58"/>
  <c r="X63" i="58"/>
  <c r="Y63" i="58"/>
  <c r="Z63" i="58"/>
  <c r="AB63" i="58"/>
  <c r="AC63" i="58"/>
  <c r="AD63" i="58"/>
  <c r="AE63" i="58"/>
  <c r="AF63" i="58"/>
  <c r="AG63" i="58"/>
  <c r="AH63" i="58"/>
  <c r="AI63" i="58"/>
  <c r="AJ63" i="58"/>
  <c r="AL63" i="58"/>
  <c r="AM63" i="58"/>
  <c r="AN63" i="58"/>
  <c r="AO63" i="58"/>
  <c r="AQ63" i="58"/>
  <c r="AR63" i="58"/>
  <c r="AS63" i="58"/>
  <c r="AT63" i="58"/>
  <c r="AV63" i="58"/>
  <c r="AX63" i="58"/>
  <c r="AZ63" i="58"/>
  <c r="A64" i="58"/>
  <c r="B64" i="58"/>
  <c r="D64" i="58"/>
  <c r="E64" i="58"/>
  <c r="F64" i="58"/>
  <c r="G64" i="58"/>
  <c r="H64" i="58"/>
  <c r="I64" i="58"/>
  <c r="J64" i="58"/>
  <c r="K64" i="58"/>
  <c r="M64" i="58"/>
  <c r="N64" i="58"/>
  <c r="Q64" i="58"/>
  <c r="R64" i="58"/>
  <c r="T64" i="58"/>
  <c r="U64" i="58"/>
  <c r="V64" i="58"/>
  <c r="W64" i="58"/>
  <c r="X64" i="58"/>
  <c r="Y64" i="58"/>
  <c r="Z64" i="58"/>
  <c r="AB64" i="58"/>
  <c r="AC64" i="58"/>
  <c r="AD64" i="58"/>
  <c r="AE64" i="58"/>
  <c r="AF64" i="58"/>
  <c r="AG64" i="58"/>
  <c r="AH64" i="58"/>
  <c r="AI64" i="58"/>
  <c r="AJ64" i="58"/>
  <c r="AL64" i="58"/>
  <c r="AM64" i="58"/>
  <c r="AN64" i="58"/>
  <c r="AO64" i="58"/>
  <c r="AQ64" i="58"/>
  <c r="AR64" i="58"/>
  <c r="AS64" i="58"/>
  <c r="AT64" i="58"/>
  <c r="AV64" i="58"/>
  <c r="AX64" i="58"/>
  <c r="AZ64" i="58"/>
  <c r="A65" i="58"/>
  <c r="B65" i="58"/>
  <c r="D65" i="58"/>
  <c r="E65" i="58"/>
  <c r="F65" i="58"/>
  <c r="G65" i="58"/>
  <c r="H65" i="58"/>
  <c r="I65" i="58"/>
  <c r="J65" i="58"/>
  <c r="K65" i="58"/>
  <c r="M65" i="58"/>
  <c r="N65" i="58"/>
  <c r="Q65" i="58"/>
  <c r="R65" i="58"/>
  <c r="T65" i="58"/>
  <c r="U65" i="58"/>
  <c r="V65" i="58"/>
  <c r="W65" i="58"/>
  <c r="X65" i="58"/>
  <c r="Y65" i="58"/>
  <c r="Z65" i="58"/>
  <c r="AB65" i="58"/>
  <c r="AC65" i="58"/>
  <c r="AD65" i="58"/>
  <c r="AE65" i="58"/>
  <c r="AF65" i="58"/>
  <c r="AG65" i="58"/>
  <c r="AH65" i="58"/>
  <c r="AI65" i="58"/>
  <c r="AJ65" i="58"/>
  <c r="AL65" i="58"/>
  <c r="AM65" i="58"/>
  <c r="AN65" i="58"/>
  <c r="AO65" i="58"/>
  <c r="AQ65" i="58"/>
  <c r="AR65" i="58"/>
  <c r="AS65" i="58"/>
  <c r="AT65" i="58"/>
  <c r="AV65" i="58"/>
  <c r="AX65" i="58"/>
  <c r="AZ65" i="58"/>
  <c r="A66" i="58"/>
  <c r="B66" i="58"/>
  <c r="D66" i="58"/>
  <c r="E66" i="58"/>
  <c r="F66" i="58"/>
  <c r="G66" i="58"/>
  <c r="H66" i="58"/>
  <c r="I66" i="58"/>
  <c r="J66" i="58"/>
  <c r="K66" i="58"/>
  <c r="M66" i="58"/>
  <c r="N66" i="58"/>
  <c r="Q66" i="58"/>
  <c r="R66" i="58"/>
  <c r="T66" i="58"/>
  <c r="U66" i="58"/>
  <c r="V66" i="58"/>
  <c r="W66" i="58"/>
  <c r="X66" i="58"/>
  <c r="Y66" i="58"/>
  <c r="Z66" i="58"/>
  <c r="AB66" i="58"/>
  <c r="AC66" i="58"/>
  <c r="AD66" i="58"/>
  <c r="AE66" i="58"/>
  <c r="AF66" i="58"/>
  <c r="AG66" i="58"/>
  <c r="AH66" i="58"/>
  <c r="AI66" i="58"/>
  <c r="AJ66" i="58"/>
  <c r="AL66" i="58"/>
  <c r="AM66" i="58"/>
  <c r="AN66" i="58"/>
  <c r="AO66" i="58"/>
  <c r="AQ66" i="58"/>
  <c r="AR66" i="58"/>
  <c r="AS66" i="58"/>
  <c r="AT66" i="58"/>
  <c r="AV66" i="58"/>
  <c r="AX66" i="58"/>
  <c r="AZ66" i="58"/>
  <c r="A67" i="58"/>
  <c r="B67" i="58"/>
  <c r="D67" i="58"/>
  <c r="E67" i="58"/>
  <c r="F67" i="58"/>
  <c r="G67" i="58"/>
  <c r="H67" i="58"/>
  <c r="I67" i="58"/>
  <c r="J67" i="58"/>
  <c r="K67" i="58"/>
  <c r="M67" i="58"/>
  <c r="N67" i="58"/>
  <c r="Q67" i="58"/>
  <c r="R67" i="58"/>
  <c r="T67" i="58"/>
  <c r="U67" i="58"/>
  <c r="V67" i="58"/>
  <c r="W67" i="58"/>
  <c r="X67" i="58"/>
  <c r="Y67" i="58"/>
  <c r="Z67" i="58"/>
  <c r="AB67" i="58"/>
  <c r="AC67" i="58"/>
  <c r="AD67" i="58"/>
  <c r="AE67" i="58"/>
  <c r="AF67" i="58"/>
  <c r="AG67" i="58"/>
  <c r="AH67" i="58"/>
  <c r="AI67" i="58"/>
  <c r="AJ67" i="58"/>
  <c r="AL67" i="58"/>
  <c r="AM67" i="58"/>
  <c r="AN67" i="58"/>
  <c r="AO67" i="58"/>
  <c r="AQ67" i="58"/>
  <c r="AR67" i="58"/>
  <c r="AS67" i="58"/>
  <c r="AT67" i="58"/>
  <c r="AV67" i="58"/>
  <c r="AX67" i="58"/>
  <c r="AZ67" i="58"/>
  <c r="A68" i="58"/>
  <c r="B68" i="58"/>
  <c r="D68" i="58"/>
  <c r="E68" i="58"/>
  <c r="F68" i="58"/>
  <c r="G68" i="58"/>
  <c r="H68" i="58"/>
  <c r="I68" i="58"/>
  <c r="J68" i="58"/>
  <c r="K68" i="58"/>
  <c r="M68" i="58"/>
  <c r="N68" i="58"/>
  <c r="Q68" i="58"/>
  <c r="R68" i="58"/>
  <c r="T68" i="58"/>
  <c r="U68" i="58"/>
  <c r="V68" i="58"/>
  <c r="W68" i="58"/>
  <c r="X68" i="58"/>
  <c r="Y68" i="58"/>
  <c r="Z68" i="58"/>
  <c r="AB68" i="58"/>
  <c r="AC68" i="58"/>
  <c r="AD68" i="58"/>
  <c r="AE68" i="58"/>
  <c r="AF68" i="58"/>
  <c r="AG68" i="58"/>
  <c r="AH68" i="58"/>
  <c r="AI68" i="58"/>
  <c r="AJ68" i="58"/>
  <c r="AL68" i="58"/>
  <c r="AM68" i="58"/>
  <c r="AN68" i="58"/>
  <c r="AO68" i="58"/>
  <c r="AQ68" i="58"/>
  <c r="AR68" i="58"/>
  <c r="AS68" i="58"/>
  <c r="AT68" i="58"/>
  <c r="AV68" i="58"/>
  <c r="AX68" i="58"/>
  <c r="AZ68" i="58"/>
  <c r="A69" i="58"/>
  <c r="B69" i="58"/>
  <c r="D69" i="58"/>
  <c r="E69" i="58"/>
  <c r="F69" i="58"/>
  <c r="G69" i="58"/>
  <c r="H69" i="58"/>
  <c r="I69" i="58"/>
  <c r="J69" i="58"/>
  <c r="K69" i="58"/>
  <c r="M69" i="58"/>
  <c r="N69" i="58"/>
  <c r="Q69" i="58"/>
  <c r="R69" i="58"/>
  <c r="T69" i="58"/>
  <c r="U69" i="58"/>
  <c r="V69" i="58"/>
  <c r="W69" i="58"/>
  <c r="X69" i="58"/>
  <c r="Y69" i="58"/>
  <c r="Z69" i="58"/>
  <c r="AB69" i="58"/>
  <c r="AC69" i="58"/>
  <c r="AD69" i="58"/>
  <c r="AE69" i="58"/>
  <c r="AF69" i="58"/>
  <c r="AG69" i="58"/>
  <c r="AH69" i="58"/>
  <c r="AI69" i="58"/>
  <c r="AJ69" i="58"/>
  <c r="AL69" i="58"/>
  <c r="AM69" i="58"/>
  <c r="AN69" i="58"/>
  <c r="AO69" i="58"/>
  <c r="AQ69" i="58"/>
  <c r="AR69" i="58"/>
  <c r="AS69" i="58"/>
  <c r="AT69" i="58"/>
  <c r="AV69" i="58"/>
  <c r="AX69" i="58"/>
  <c r="AZ69" i="58"/>
  <c r="A70" i="58"/>
  <c r="B70" i="58"/>
  <c r="D70" i="58"/>
  <c r="E70" i="58"/>
  <c r="F70" i="58"/>
  <c r="G70" i="58"/>
  <c r="H70" i="58"/>
  <c r="I70" i="58"/>
  <c r="J70" i="58"/>
  <c r="K70" i="58"/>
  <c r="M70" i="58"/>
  <c r="N70" i="58"/>
  <c r="Q70" i="58"/>
  <c r="R70" i="58"/>
  <c r="T70" i="58"/>
  <c r="U70" i="58"/>
  <c r="V70" i="58"/>
  <c r="W70" i="58"/>
  <c r="X70" i="58"/>
  <c r="Y70" i="58"/>
  <c r="Z70" i="58"/>
  <c r="AB70" i="58"/>
  <c r="AC70" i="58"/>
  <c r="AD70" i="58"/>
  <c r="AE70" i="58"/>
  <c r="AF70" i="58"/>
  <c r="AG70" i="58"/>
  <c r="AH70" i="58"/>
  <c r="AI70" i="58"/>
  <c r="AJ70" i="58"/>
  <c r="AL70" i="58"/>
  <c r="AM70" i="58"/>
  <c r="AN70" i="58"/>
  <c r="AO70" i="58"/>
  <c r="AQ70" i="58"/>
  <c r="AR70" i="58"/>
  <c r="AS70" i="58"/>
  <c r="AT70" i="58"/>
  <c r="AV70" i="58"/>
  <c r="AX70" i="58"/>
  <c r="AZ70" i="58"/>
  <c r="A71" i="58"/>
  <c r="B71" i="58"/>
  <c r="D71" i="58"/>
  <c r="E71" i="58"/>
  <c r="F71" i="58"/>
  <c r="G71" i="58"/>
  <c r="H71" i="58"/>
  <c r="I71" i="58"/>
  <c r="J71" i="58"/>
  <c r="K71" i="58"/>
  <c r="M71" i="58"/>
  <c r="N71" i="58"/>
  <c r="Q71" i="58"/>
  <c r="R71" i="58"/>
  <c r="T71" i="58"/>
  <c r="U71" i="58"/>
  <c r="V71" i="58"/>
  <c r="W71" i="58"/>
  <c r="X71" i="58"/>
  <c r="Y71" i="58"/>
  <c r="Z71" i="58"/>
  <c r="AB71" i="58"/>
  <c r="AC71" i="58"/>
  <c r="AD71" i="58"/>
  <c r="AE71" i="58"/>
  <c r="AF71" i="58"/>
  <c r="AG71" i="58"/>
  <c r="AH71" i="58"/>
  <c r="AI71" i="58"/>
  <c r="AJ71" i="58"/>
  <c r="AL71" i="58"/>
  <c r="AM71" i="58"/>
  <c r="AN71" i="58"/>
  <c r="AO71" i="58"/>
  <c r="AQ71" i="58"/>
  <c r="AR71" i="58"/>
  <c r="AS71" i="58"/>
  <c r="AT71" i="58"/>
  <c r="AV71" i="58"/>
  <c r="AX71" i="58"/>
  <c r="AZ71" i="58"/>
  <c r="A72" i="58"/>
  <c r="B72" i="58"/>
  <c r="D72" i="58"/>
  <c r="E72" i="58"/>
  <c r="F72" i="58"/>
  <c r="G72" i="58"/>
  <c r="H72" i="58"/>
  <c r="I72" i="58"/>
  <c r="J72" i="58"/>
  <c r="K72" i="58"/>
  <c r="M72" i="58"/>
  <c r="N72" i="58"/>
  <c r="Q72" i="58"/>
  <c r="R72" i="58"/>
  <c r="T72" i="58"/>
  <c r="U72" i="58"/>
  <c r="V72" i="58"/>
  <c r="W72" i="58"/>
  <c r="X72" i="58"/>
  <c r="Y72" i="58"/>
  <c r="Z72" i="58"/>
  <c r="AB72" i="58"/>
  <c r="AC72" i="58"/>
  <c r="AD72" i="58"/>
  <c r="AE72" i="58"/>
  <c r="AF72" i="58"/>
  <c r="AG72" i="58"/>
  <c r="AH72" i="58"/>
  <c r="AI72" i="58"/>
  <c r="AJ72" i="58"/>
  <c r="AL72" i="58"/>
  <c r="AM72" i="58"/>
  <c r="AN72" i="58"/>
  <c r="AO72" i="58"/>
  <c r="AQ72" i="58"/>
  <c r="AR72" i="58"/>
  <c r="AS72" i="58"/>
  <c r="AT72" i="58"/>
  <c r="AV72" i="58"/>
  <c r="AX72" i="58"/>
  <c r="AZ72" i="58"/>
  <c r="A73" i="58"/>
  <c r="B73" i="58"/>
  <c r="D73" i="58"/>
  <c r="E73" i="58"/>
  <c r="F73" i="58"/>
  <c r="G73" i="58"/>
  <c r="H73" i="58"/>
  <c r="I73" i="58"/>
  <c r="J73" i="58"/>
  <c r="K73" i="58"/>
  <c r="M73" i="58"/>
  <c r="N73" i="58"/>
  <c r="Q73" i="58"/>
  <c r="R73" i="58"/>
  <c r="T73" i="58"/>
  <c r="U73" i="58"/>
  <c r="V73" i="58"/>
  <c r="W73" i="58"/>
  <c r="X73" i="58"/>
  <c r="Y73" i="58"/>
  <c r="Z73" i="58"/>
  <c r="AB73" i="58"/>
  <c r="AC73" i="58"/>
  <c r="AD73" i="58"/>
  <c r="AE73" i="58"/>
  <c r="AF73" i="58"/>
  <c r="AG73" i="58"/>
  <c r="AH73" i="58"/>
  <c r="AI73" i="58"/>
  <c r="AJ73" i="58"/>
  <c r="AL73" i="58"/>
  <c r="AM73" i="58"/>
  <c r="AN73" i="58"/>
  <c r="AO73" i="58"/>
  <c r="AQ73" i="58"/>
  <c r="AR73" i="58"/>
  <c r="AS73" i="58"/>
  <c r="AT73" i="58"/>
  <c r="AV73" i="58"/>
  <c r="AX73" i="58"/>
  <c r="AZ73" i="58"/>
  <c r="A74" i="58"/>
  <c r="B74" i="58"/>
  <c r="D74" i="58"/>
  <c r="E74" i="58"/>
  <c r="F74" i="58"/>
  <c r="G74" i="58"/>
  <c r="H74" i="58"/>
  <c r="I74" i="58"/>
  <c r="J74" i="58"/>
  <c r="K74" i="58"/>
  <c r="M74" i="58"/>
  <c r="N74" i="58"/>
  <c r="Q74" i="58"/>
  <c r="R74" i="58"/>
  <c r="T74" i="58"/>
  <c r="U74" i="58"/>
  <c r="V74" i="58"/>
  <c r="W74" i="58"/>
  <c r="X74" i="58"/>
  <c r="Y74" i="58"/>
  <c r="Z74" i="58"/>
  <c r="AB74" i="58"/>
  <c r="AC74" i="58"/>
  <c r="AD74" i="58"/>
  <c r="AE74" i="58"/>
  <c r="AF74" i="58"/>
  <c r="AG74" i="58"/>
  <c r="AH74" i="58"/>
  <c r="AI74" i="58"/>
  <c r="AJ74" i="58"/>
  <c r="AL74" i="58"/>
  <c r="AM74" i="58"/>
  <c r="AN74" i="58"/>
  <c r="AO74" i="58"/>
  <c r="AQ74" i="58"/>
  <c r="AR74" i="58"/>
  <c r="AS74" i="58"/>
  <c r="AT74" i="58"/>
  <c r="AV74" i="58"/>
  <c r="AX74" i="58"/>
  <c r="AZ74" i="58"/>
  <c r="A75" i="58"/>
  <c r="B75" i="58"/>
  <c r="D75" i="58"/>
  <c r="E75" i="58"/>
  <c r="F75" i="58"/>
  <c r="G75" i="58"/>
  <c r="H75" i="58"/>
  <c r="I75" i="58"/>
  <c r="J75" i="58"/>
  <c r="K75" i="58"/>
  <c r="M75" i="58"/>
  <c r="N75" i="58"/>
  <c r="Q75" i="58"/>
  <c r="R75" i="58"/>
  <c r="T75" i="58"/>
  <c r="U75" i="58"/>
  <c r="V75" i="58"/>
  <c r="W75" i="58"/>
  <c r="X75" i="58"/>
  <c r="Y75" i="58"/>
  <c r="Z75" i="58"/>
  <c r="AB75" i="58"/>
  <c r="AC75" i="58"/>
  <c r="AD75" i="58"/>
  <c r="AE75" i="58"/>
  <c r="AF75" i="58"/>
  <c r="AG75" i="58"/>
  <c r="AH75" i="58"/>
  <c r="AI75" i="58"/>
  <c r="AJ75" i="58"/>
  <c r="AL75" i="58"/>
  <c r="AM75" i="58"/>
  <c r="AN75" i="58"/>
  <c r="AO75" i="58"/>
  <c r="AQ75" i="58"/>
  <c r="AR75" i="58"/>
  <c r="AS75" i="58"/>
  <c r="AT75" i="58"/>
  <c r="AV75" i="58"/>
  <c r="AX75" i="58"/>
  <c r="AZ75" i="58"/>
  <c r="A76" i="58"/>
  <c r="B76" i="58"/>
  <c r="D76" i="58"/>
  <c r="E76" i="58"/>
  <c r="F76" i="58"/>
  <c r="G76" i="58"/>
  <c r="H76" i="58"/>
  <c r="I76" i="58"/>
  <c r="J76" i="58"/>
  <c r="K76" i="58"/>
  <c r="M76" i="58"/>
  <c r="N76" i="58"/>
  <c r="Q76" i="58"/>
  <c r="R76" i="58"/>
  <c r="T76" i="58"/>
  <c r="U76" i="58"/>
  <c r="V76" i="58"/>
  <c r="W76" i="58"/>
  <c r="X76" i="58"/>
  <c r="Y76" i="58"/>
  <c r="Z76" i="58"/>
  <c r="AB76" i="58"/>
  <c r="AC76" i="58"/>
  <c r="AD76" i="58"/>
  <c r="AE76" i="58"/>
  <c r="AF76" i="58"/>
  <c r="AG76" i="58"/>
  <c r="AH76" i="58"/>
  <c r="AI76" i="58"/>
  <c r="AJ76" i="58"/>
  <c r="AL76" i="58"/>
  <c r="AM76" i="58"/>
  <c r="AN76" i="58"/>
  <c r="AO76" i="58"/>
  <c r="AQ76" i="58"/>
  <c r="AR76" i="58"/>
  <c r="AS76" i="58"/>
  <c r="AT76" i="58"/>
  <c r="AV76" i="58"/>
  <c r="AX76" i="58"/>
  <c r="AZ76" i="58"/>
  <c r="A77" i="58"/>
  <c r="B77" i="58"/>
  <c r="D77" i="58"/>
  <c r="E77" i="58"/>
  <c r="F77" i="58"/>
  <c r="G77" i="58"/>
  <c r="H77" i="58"/>
  <c r="I77" i="58"/>
  <c r="J77" i="58"/>
  <c r="K77" i="58"/>
  <c r="M77" i="58"/>
  <c r="N77" i="58"/>
  <c r="Q77" i="58"/>
  <c r="R77" i="58"/>
  <c r="T77" i="58"/>
  <c r="U77" i="58"/>
  <c r="V77" i="58"/>
  <c r="W77" i="58"/>
  <c r="X77" i="58"/>
  <c r="Y77" i="58"/>
  <c r="Z77" i="58"/>
  <c r="AB77" i="58"/>
  <c r="AC77" i="58"/>
  <c r="AD77" i="58"/>
  <c r="AE77" i="58"/>
  <c r="AF77" i="58"/>
  <c r="AG77" i="58"/>
  <c r="AH77" i="58"/>
  <c r="AI77" i="58"/>
  <c r="AJ77" i="58"/>
  <c r="AL77" i="58"/>
  <c r="AM77" i="58"/>
  <c r="AN77" i="58"/>
  <c r="AO77" i="58"/>
  <c r="AQ77" i="58"/>
  <c r="AR77" i="58"/>
  <c r="AS77" i="58"/>
  <c r="AT77" i="58"/>
  <c r="AV77" i="58"/>
  <c r="AX77" i="58"/>
  <c r="AZ77" i="58"/>
  <c r="A78" i="58"/>
  <c r="B78" i="58"/>
  <c r="D78" i="58"/>
  <c r="E78" i="58"/>
  <c r="F78" i="58"/>
  <c r="G78" i="58"/>
  <c r="H78" i="58"/>
  <c r="I78" i="58"/>
  <c r="J78" i="58"/>
  <c r="K78" i="58"/>
  <c r="M78" i="58"/>
  <c r="N78" i="58"/>
  <c r="Q78" i="58"/>
  <c r="R78" i="58"/>
  <c r="T78" i="58"/>
  <c r="U78" i="58"/>
  <c r="V78" i="58"/>
  <c r="W78" i="58"/>
  <c r="X78" i="58"/>
  <c r="Y78" i="58"/>
  <c r="Z78" i="58"/>
  <c r="AB78" i="58"/>
  <c r="AC78" i="58"/>
  <c r="AD78" i="58"/>
  <c r="AE78" i="58"/>
  <c r="AF78" i="58"/>
  <c r="AG78" i="58"/>
  <c r="AH78" i="58"/>
  <c r="AI78" i="58"/>
  <c r="AJ78" i="58"/>
  <c r="AL78" i="58"/>
  <c r="AM78" i="58"/>
  <c r="AN78" i="58"/>
  <c r="AO78" i="58"/>
  <c r="AQ78" i="58"/>
  <c r="AR78" i="58"/>
  <c r="AS78" i="58"/>
  <c r="AT78" i="58"/>
  <c r="AV78" i="58"/>
  <c r="AX78" i="58"/>
  <c r="AZ78" i="58"/>
  <c r="A79" i="58"/>
  <c r="B79" i="58"/>
  <c r="D79" i="58"/>
  <c r="E79" i="58"/>
  <c r="F79" i="58"/>
  <c r="G79" i="58"/>
  <c r="H79" i="58"/>
  <c r="I79" i="58"/>
  <c r="J79" i="58"/>
  <c r="K79" i="58"/>
  <c r="M79" i="58"/>
  <c r="N79" i="58"/>
  <c r="Q79" i="58"/>
  <c r="R79" i="58"/>
  <c r="T79" i="58"/>
  <c r="U79" i="58"/>
  <c r="V79" i="58"/>
  <c r="W79" i="58"/>
  <c r="X79" i="58"/>
  <c r="Y79" i="58"/>
  <c r="Z79" i="58"/>
  <c r="AB79" i="58"/>
  <c r="AC79" i="58"/>
  <c r="AD79" i="58"/>
  <c r="AE79" i="58"/>
  <c r="AF79" i="58"/>
  <c r="AG79" i="58"/>
  <c r="AH79" i="58"/>
  <c r="AI79" i="58"/>
  <c r="AJ79" i="58"/>
  <c r="AL79" i="58"/>
  <c r="AM79" i="58"/>
  <c r="AN79" i="58"/>
  <c r="AO79" i="58"/>
  <c r="AQ79" i="58"/>
  <c r="AR79" i="58"/>
  <c r="AS79" i="58"/>
  <c r="AT79" i="58"/>
  <c r="AV79" i="58"/>
  <c r="AX79" i="58"/>
  <c r="AZ79" i="58"/>
  <c r="A80" i="58"/>
  <c r="B80" i="58"/>
  <c r="D80" i="58"/>
  <c r="E80" i="58"/>
  <c r="F80" i="58"/>
  <c r="G80" i="58"/>
  <c r="H80" i="58"/>
  <c r="I80" i="58"/>
  <c r="J80" i="58"/>
  <c r="K80" i="58"/>
  <c r="M80" i="58"/>
  <c r="N80" i="58"/>
  <c r="Q80" i="58"/>
  <c r="R80" i="58"/>
  <c r="T80" i="58"/>
  <c r="U80" i="58"/>
  <c r="V80" i="58"/>
  <c r="W80" i="58"/>
  <c r="X80" i="58"/>
  <c r="Y80" i="58"/>
  <c r="Z80" i="58"/>
  <c r="AB80" i="58"/>
  <c r="AC80" i="58"/>
  <c r="AD80" i="58"/>
  <c r="AE80" i="58"/>
  <c r="AF80" i="58"/>
  <c r="AG80" i="58"/>
  <c r="AH80" i="58"/>
  <c r="AI80" i="58"/>
  <c r="AJ80" i="58"/>
  <c r="AL80" i="58"/>
  <c r="AM80" i="58"/>
  <c r="AN80" i="58"/>
  <c r="AO80" i="58"/>
  <c r="AQ80" i="58"/>
  <c r="AR80" i="58"/>
  <c r="AS80" i="58"/>
  <c r="AT80" i="58"/>
  <c r="AV80" i="58"/>
  <c r="AX80" i="58"/>
  <c r="AZ80" i="58"/>
  <c r="A81" i="58"/>
  <c r="B81" i="58"/>
  <c r="D81" i="58"/>
  <c r="E81" i="58"/>
  <c r="F81" i="58"/>
  <c r="G81" i="58"/>
  <c r="H81" i="58"/>
  <c r="I81" i="58"/>
  <c r="J81" i="58"/>
  <c r="K81" i="58"/>
  <c r="M81" i="58"/>
  <c r="N81" i="58"/>
  <c r="Q81" i="58"/>
  <c r="R81" i="58"/>
  <c r="T81" i="58"/>
  <c r="U81" i="58"/>
  <c r="V81" i="58"/>
  <c r="W81" i="58"/>
  <c r="X81" i="58"/>
  <c r="Y81" i="58"/>
  <c r="Z81" i="58"/>
  <c r="AB81" i="58"/>
  <c r="AC81" i="58"/>
  <c r="AD81" i="58"/>
  <c r="AE81" i="58"/>
  <c r="AF81" i="58"/>
  <c r="AG81" i="58"/>
  <c r="AH81" i="58"/>
  <c r="AI81" i="58"/>
  <c r="AJ81" i="58"/>
  <c r="AL81" i="58"/>
  <c r="AM81" i="58"/>
  <c r="AN81" i="58"/>
  <c r="AO81" i="58"/>
  <c r="AQ81" i="58"/>
  <c r="AR81" i="58"/>
  <c r="AS81" i="58"/>
  <c r="AT81" i="58"/>
  <c r="AV81" i="58"/>
  <c r="AX81" i="58"/>
  <c r="AZ81" i="58"/>
  <c r="A82" i="58"/>
  <c r="B82" i="58"/>
  <c r="D82" i="58"/>
  <c r="E82" i="58"/>
  <c r="F82" i="58"/>
  <c r="G82" i="58"/>
  <c r="H82" i="58"/>
  <c r="I82" i="58"/>
  <c r="J82" i="58"/>
  <c r="K82" i="58"/>
  <c r="M82" i="58"/>
  <c r="N82" i="58"/>
  <c r="Q82" i="58"/>
  <c r="R82" i="58"/>
  <c r="T82" i="58"/>
  <c r="U82" i="58"/>
  <c r="V82" i="58"/>
  <c r="W82" i="58"/>
  <c r="X82" i="58"/>
  <c r="Y82" i="58"/>
  <c r="Z82" i="58"/>
  <c r="AB82" i="58"/>
  <c r="AC82" i="58"/>
  <c r="AD82" i="58"/>
  <c r="AE82" i="58"/>
  <c r="AF82" i="58"/>
  <c r="AG82" i="58"/>
  <c r="AH82" i="58"/>
  <c r="AI82" i="58"/>
  <c r="AJ82" i="58"/>
  <c r="AL82" i="58"/>
  <c r="AM82" i="58"/>
  <c r="AN82" i="58"/>
  <c r="AO82" i="58"/>
  <c r="AQ82" i="58"/>
  <c r="AR82" i="58"/>
  <c r="AS82" i="58"/>
  <c r="AT82" i="58"/>
  <c r="AV82" i="58"/>
  <c r="AX82" i="58"/>
  <c r="AZ82" i="58"/>
  <c r="A83" i="58"/>
  <c r="B83" i="58"/>
  <c r="D83" i="58"/>
  <c r="E83" i="58"/>
  <c r="F83" i="58"/>
  <c r="G83" i="58"/>
  <c r="H83" i="58"/>
  <c r="I83" i="58"/>
  <c r="J83" i="58"/>
  <c r="K83" i="58"/>
  <c r="M83" i="58"/>
  <c r="N83" i="58"/>
  <c r="Q83" i="58"/>
  <c r="R83" i="58"/>
  <c r="T83" i="58"/>
  <c r="U83" i="58"/>
  <c r="V83" i="58"/>
  <c r="W83" i="58"/>
  <c r="X83" i="58"/>
  <c r="Y83" i="58"/>
  <c r="Z83" i="58"/>
  <c r="AB83" i="58"/>
  <c r="AC83" i="58"/>
  <c r="AD83" i="58"/>
  <c r="AE83" i="58"/>
  <c r="AF83" i="58"/>
  <c r="AG83" i="58"/>
  <c r="AH83" i="58"/>
  <c r="AI83" i="58"/>
  <c r="AJ83" i="58"/>
  <c r="AL83" i="58"/>
  <c r="AM83" i="58"/>
  <c r="AN83" i="58"/>
  <c r="AO83" i="58"/>
  <c r="AQ83" i="58"/>
  <c r="AR83" i="58"/>
  <c r="AS83" i="58"/>
  <c r="AT83" i="58"/>
  <c r="AV83" i="58"/>
  <c r="AX83" i="58"/>
  <c r="AZ83" i="58"/>
  <c r="A84" i="58"/>
  <c r="B84" i="58"/>
  <c r="D84" i="58"/>
  <c r="E84" i="58"/>
  <c r="F84" i="58"/>
  <c r="G84" i="58"/>
  <c r="H84" i="58"/>
  <c r="I84" i="58"/>
  <c r="J84" i="58"/>
  <c r="K84" i="58"/>
  <c r="M84" i="58"/>
  <c r="N84" i="58"/>
  <c r="Q84" i="58"/>
  <c r="R84" i="58"/>
  <c r="T84" i="58"/>
  <c r="U84" i="58"/>
  <c r="V84" i="58"/>
  <c r="W84" i="58"/>
  <c r="X84" i="58"/>
  <c r="Y84" i="58"/>
  <c r="Z84" i="58"/>
  <c r="AB84" i="58"/>
  <c r="AC84" i="58"/>
  <c r="AD84" i="58"/>
  <c r="AE84" i="58"/>
  <c r="AF84" i="58"/>
  <c r="AG84" i="58"/>
  <c r="AH84" i="58"/>
  <c r="AI84" i="58"/>
  <c r="AJ84" i="58"/>
  <c r="AL84" i="58"/>
  <c r="AM84" i="58"/>
  <c r="AN84" i="58"/>
  <c r="AO84" i="58"/>
  <c r="AQ84" i="58"/>
  <c r="AR84" i="58"/>
  <c r="AS84" i="58"/>
  <c r="AT84" i="58"/>
  <c r="AV84" i="58"/>
  <c r="AX84" i="58"/>
  <c r="AZ84" i="58"/>
  <c r="A85" i="58"/>
  <c r="B85" i="58"/>
  <c r="D85" i="58"/>
  <c r="E85" i="58"/>
  <c r="F85" i="58"/>
  <c r="G85" i="58"/>
  <c r="H85" i="58"/>
  <c r="I85" i="58"/>
  <c r="J85" i="58"/>
  <c r="K85" i="58"/>
  <c r="M85" i="58"/>
  <c r="N85" i="58"/>
  <c r="Q85" i="58"/>
  <c r="R85" i="58"/>
  <c r="T85" i="58"/>
  <c r="U85" i="58"/>
  <c r="V85" i="58"/>
  <c r="W85" i="58"/>
  <c r="X85" i="58"/>
  <c r="Y85" i="58"/>
  <c r="Z85" i="58"/>
  <c r="AB85" i="58"/>
  <c r="AC85" i="58"/>
  <c r="AD85" i="58"/>
  <c r="AE85" i="58"/>
  <c r="AF85" i="58"/>
  <c r="AG85" i="58"/>
  <c r="AH85" i="58"/>
  <c r="AI85" i="58"/>
  <c r="AJ85" i="58"/>
  <c r="AL85" i="58"/>
  <c r="AM85" i="58"/>
  <c r="AN85" i="58"/>
  <c r="AO85" i="58"/>
  <c r="AQ85" i="58"/>
  <c r="AR85" i="58"/>
  <c r="AS85" i="58"/>
  <c r="AT85" i="58"/>
  <c r="AV85" i="58"/>
  <c r="AX85" i="58"/>
  <c r="AZ85" i="58"/>
  <c r="A86" i="58"/>
  <c r="B86" i="58"/>
  <c r="D86" i="58"/>
  <c r="E86" i="58"/>
  <c r="F86" i="58"/>
  <c r="G86" i="58"/>
  <c r="H86" i="58"/>
  <c r="I86" i="58"/>
  <c r="J86" i="58"/>
  <c r="K86" i="58"/>
  <c r="M86" i="58"/>
  <c r="N86" i="58"/>
  <c r="Q86" i="58"/>
  <c r="R86" i="58"/>
  <c r="T86" i="58"/>
  <c r="U86" i="58"/>
  <c r="V86" i="58"/>
  <c r="W86" i="58"/>
  <c r="X86" i="58"/>
  <c r="Y86" i="58"/>
  <c r="Z86" i="58"/>
  <c r="AB86" i="58"/>
  <c r="AC86" i="58"/>
  <c r="AD86" i="58"/>
  <c r="AE86" i="58"/>
  <c r="AF86" i="58"/>
  <c r="AG86" i="58"/>
  <c r="AH86" i="58"/>
  <c r="AI86" i="58"/>
  <c r="AJ86" i="58"/>
  <c r="AL86" i="58"/>
  <c r="AM86" i="58"/>
  <c r="AN86" i="58"/>
  <c r="AO86" i="58"/>
  <c r="AQ86" i="58"/>
  <c r="AR86" i="58"/>
  <c r="AS86" i="58"/>
  <c r="AT86" i="58"/>
  <c r="AV86" i="58"/>
  <c r="AX86" i="58"/>
  <c r="AZ86" i="58"/>
  <c r="A87" i="58"/>
  <c r="B87" i="58"/>
  <c r="D87" i="58"/>
  <c r="E87" i="58"/>
  <c r="F87" i="58"/>
  <c r="G87" i="58"/>
  <c r="H87" i="58"/>
  <c r="I87" i="58"/>
  <c r="J87" i="58"/>
  <c r="K87" i="58"/>
  <c r="M87" i="58"/>
  <c r="N87" i="58"/>
  <c r="Q87" i="58"/>
  <c r="R87" i="58"/>
  <c r="T87" i="58"/>
  <c r="U87" i="58"/>
  <c r="V87" i="58"/>
  <c r="W87" i="58"/>
  <c r="X87" i="58"/>
  <c r="Y87" i="58"/>
  <c r="Z87" i="58"/>
  <c r="AB87" i="58"/>
  <c r="AC87" i="58"/>
  <c r="AD87" i="58"/>
  <c r="AE87" i="58"/>
  <c r="AF87" i="58"/>
  <c r="AG87" i="58"/>
  <c r="AH87" i="58"/>
  <c r="AI87" i="58"/>
  <c r="AJ87" i="58"/>
  <c r="AL87" i="58"/>
  <c r="AM87" i="58"/>
  <c r="AN87" i="58"/>
  <c r="AO87" i="58"/>
  <c r="AQ87" i="58"/>
  <c r="AR87" i="58"/>
  <c r="AS87" i="58"/>
  <c r="AT87" i="58"/>
  <c r="AV87" i="58"/>
  <c r="AX87" i="58"/>
  <c r="AZ87" i="58"/>
  <c r="A88" i="58"/>
  <c r="B88" i="58"/>
  <c r="D88" i="58"/>
  <c r="E88" i="58"/>
  <c r="F88" i="58"/>
  <c r="G88" i="58"/>
  <c r="H88" i="58"/>
  <c r="I88" i="58"/>
  <c r="J88" i="58"/>
  <c r="K88" i="58"/>
  <c r="M88" i="58"/>
  <c r="N88" i="58"/>
  <c r="Q88" i="58"/>
  <c r="R88" i="58"/>
  <c r="T88" i="58"/>
  <c r="U88" i="58"/>
  <c r="V88" i="58"/>
  <c r="W88" i="58"/>
  <c r="X88" i="58"/>
  <c r="Y88" i="58"/>
  <c r="Z88" i="58"/>
  <c r="AB88" i="58"/>
  <c r="AC88" i="58"/>
  <c r="AD88" i="58"/>
  <c r="AE88" i="58"/>
  <c r="AF88" i="58"/>
  <c r="AG88" i="58"/>
  <c r="AH88" i="58"/>
  <c r="AI88" i="58"/>
  <c r="AJ88" i="58"/>
  <c r="AL88" i="58"/>
  <c r="AM88" i="58"/>
  <c r="AN88" i="58"/>
  <c r="AO88" i="58"/>
  <c r="AQ88" i="58"/>
  <c r="AR88" i="58"/>
  <c r="AS88" i="58"/>
  <c r="AT88" i="58"/>
  <c r="AV88" i="58"/>
  <c r="AX88" i="58"/>
  <c r="AZ88" i="58"/>
  <c r="A89" i="58"/>
  <c r="B89" i="58"/>
  <c r="D89" i="58"/>
  <c r="E89" i="58"/>
  <c r="F89" i="58"/>
  <c r="G89" i="58"/>
  <c r="H89" i="58"/>
  <c r="I89" i="58"/>
  <c r="J89" i="58"/>
  <c r="K89" i="58"/>
  <c r="M89" i="58"/>
  <c r="N89" i="58"/>
  <c r="Q89" i="58"/>
  <c r="R89" i="58"/>
  <c r="T89" i="58"/>
  <c r="U89" i="58"/>
  <c r="V89" i="58"/>
  <c r="W89" i="58"/>
  <c r="X89" i="58"/>
  <c r="Y89" i="58"/>
  <c r="Z89" i="58"/>
  <c r="AB89" i="58"/>
  <c r="AC89" i="58"/>
  <c r="AD89" i="58"/>
  <c r="AE89" i="58"/>
  <c r="AF89" i="58"/>
  <c r="AG89" i="58"/>
  <c r="AH89" i="58"/>
  <c r="AI89" i="58"/>
  <c r="AJ89" i="58"/>
  <c r="AL89" i="58"/>
  <c r="AM89" i="58"/>
  <c r="AN89" i="58"/>
  <c r="AO89" i="58"/>
  <c r="AQ89" i="58"/>
  <c r="AR89" i="58"/>
  <c r="AS89" i="58"/>
  <c r="AT89" i="58"/>
  <c r="AV89" i="58"/>
  <c r="AX89" i="58"/>
  <c r="AZ89" i="58"/>
  <c r="A90" i="58"/>
  <c r="B90" i="58"/>
  <c r="D90" i="58"/>
  <c r="E90" i="58"/>
  <c r="F90" i="58"/>
  <c r="G90" i="58"/>
  <c r="H90" i="58"/>
  <c r="I90" i="58"/>
  <c r="J90" i="58"/>
  <c r="K90" i="58"/>
  <c r="M90" i="58"/>
  <c r="N90" i="58"/>
  <c r="Q90" i="58"/>
  <c r="R90" i="58"/>
  <c r="T90" i="58"/>
  <c r="U90" i="58"/>
  <c r="V90" i="58"/>
  <c r="W90" i="58"/>
  <c r="X90" i="58"/>
  <c r="Y90" i="58"/>
  <c r="Z90" i="58"/>
  <c r="AB90" i="58"/>
  <c r="AC90" i="58"/>
  <c r="AD90" i="58"/>
  <c r="AE90" i="58"/>
  <c r="AF90" i="58"/>
  <c r="AG90" i="58"/>
  <c r="AH90" i="58"/>
  <c r="AI90" i="58"/>
  <c r="AJ90" i="58"/>
  <c r="AL90" i="58"/>
  <c r="AM90" i="58"/>
  <c r="AN90" i="58"/>
  <c r="AO90" i="58"/>
  <c r="AQ90" i="58"/>
  <c r="AR90" i="58"/>
  <c r="AS90" i="58"/>
  <c r="AT90" i="58"/>
  <c r="AV90" i="58"/>
  <c r="AX90" i="58"/>
  <c r="AZ90" i="58"/>
  <c r="A91" i="58"/>
  <c r="B91" i="58"/>
  <c r="D91" i="58"/>
  <c r="E91" i="58"/>
  <c r="F91" i="58"/>
  <c r="G91" i="58"/>
  <c r="H91" i="58"/>
  <c r="I91" i="58"/>
  <c r="J91" i="58"/>
  <c r="K91" i="58"/>
  <c r="M91" i="58"/>
  <c r="N91" i="58"/>
  <c r="Q91" i="58"/>
  <c r="R91" i="58"/>
  <c r="T91" i="58"/>
  <c r="U91" i="58"/>
  <c r="V91" i="58"/>
  <c r="W91" i="58"/>
  <c r="X91" i="58"/>
  <c r="Y91" i="58"/>
  <c r="Z91" i="58"/>
  <c r="AB91" i="58"/>
  <c r="AC91" i="58"/>
  <c r="AD91" i="58"/>
  <c r="AE91" i="58"/>
  <c r="AF91" i="58"/>
  <c r="AG91" i="58"/>
  <c r="AH91" i="58"/>
  <c r="AI91" i="58"/>
  <c r="AJ91" i="58"/>
  <c r="AL91" i="58"/>
  <c r="AM91" i="58"/>
  <c r="AN91" i="58"/>
  <c r="AO91" i="58"/>
  <c r="AQ91" i="58"/>
  <c r="AR91" i="58"/>
  <c r="AS91" i="58"/>
  <c r="AT91" i="58"/>
  <c r="AV91" i="58"/>
  <c r="AX91" i="58"/>
  <c r="AZ91" i="58"/>
  <c r="A92" i="58"/>
  <c r="B92" i="58"/>
  <c r="D92" i="58"/>
  <c r="E92" i="58"/>
  <c r="F92" i="58"/>
  <c r="G92" i="58"/>
  <c r="H92" i="58"/>
  <c r="I92" i="58"/>
  <c r="J92" i="58"/>
  <c r="K92" i="58"/>
  <c r="M92" i="58"/>
  <c r="N92" i="58"/>
  <c r="Q92" i="58"/>
  <c r="R92" i="58"/>
  <c r="T92" i="58"/>
  <c r="U92" i="58"/>
  <c r="V92" i="58"/>
  <c r="W92" i="58"/>
  <c r="X92" i="58"/>
  <c r="Y92" i="58"/>
  <c r="Z92" i="58"/>
  <c r="AB92" i="58"/>
  <c r="AC92" i="58"/>
  <c r="AD92" i="58"/>
  <c r="AE92" i="58"/>
  <c r="AF92" i="58"/>
  <c r="AG92" i="58"/>
  <c r="AH92" i="58"/>
  <c r="AI92" i="58"/>
  <c r="AJ92" i="58"/>
  <c r="AL92" i="58"/>
  <c r="AM92" i="58"/>
  <c r="AN92" i="58"/>
  <c r="AO92" i="58"/>
  <c r="AQ92" i="58"/>
  <c r="AR92" i="58"/>
  <c r="AS92" i="58"/>
  <c r="AT92" i="58"/>
  <c r="AV92" i="58"/>
  <c r="AX92" i="58"/>
  <c r="AZ92" i="58"/>
  <c r="A93" i="58"/>
  <c r="B93" i="58"/>
  <c r="D93" i="58"/>
  <c r="E93" i="58"/>
  <c r="F93" i="58"/>
  <c r="G93" i="58"/>
  <c r="H93" i="58"/>
  <c r="I93" i="58"/>
  <c r="J93" i="58"/>
  <c r="K93" i="58"/>
  <c r="M93" i="58"/>
  <c r="N93" i="58"/>
  <c r="Q93" i="58"/>
  <c r="R93" i="58"/>
  <c r="T93" i="58"/>
  <c r="U93" i="58"/>
  <c r="V93" i="58"/>
  <c r="W93" i="58"/>
  <c r="X93" i="58"/>
  <c r="Y93" i="58"/>
  <c r="Z93" i="58"/>
  <c r="AB93" i="58"/>
  <c r="AC93" i="58"/>
  <c r="AD93" i="58"/>
  <c r="AE93" i="58"/>
  <c r="AF93" i="58"/>
  <c r="AG93" i="58"/>
  <c r="AH93" i="58"/>
  <c r="AI93" i="58"/>
  <c r="AJ93" i="58"/>
  <c r="AL93" i="58"/>
  <c r="AM93" i="58"/>
  <c r="AN93" i="58"/>
  <c r="AO93" i="58"/>
  <c r="AQ93" i="58"/>
  <c r="AR93" i="58"/>
  <c r="AS93" i="58"/>
  <c r="AT93" i="58"/>
  <c r="AV93" i="58"/>
  <c r="AX93" i="58"/>
  <c r="AZ93" i="58"/>
  <c r="A94" i="58"/>
  <c r="B94" i="58"/>
  <c r="D94" i="58"/>
  <c r="E94" i="58"/>
  <c r="F94" i="58"/>
  <c r="G94" i="58"/>
  <c r="H94" i="58"/>
  <c r="I94" i="58"/>
  <c r="J94" i="58"/>
  <c r="K94" i="58"/>
  <c r="M94" i="58"/>
  <c r="N94" i="58"/>
  <c r="Q94" i="58"/>
  <c r="R94" i="58"/>
  <c r="T94" i="58"/>
  <c r="U94" i="58"/>
  <c r="V94" i="58"/>
  <c r="W94" i="58"/>
  <c r="X94" i="58"/>
  <c r="Y94" i="58"/>
  <c r="Z94" i="58"/>
  <c r="AB94" i="58"/>
  <c r="AC94" i="58"/>
  <c r="AD94" i="58"/>
  <c r="AE94" i="58"/>
  <c r="AF94" i="58"/>
  <c r="AG94" i="58"/>
  <c r="AH94" i="58"/>
  <c r="AI94" i="58"/>
  <c r="AJ94" i="58"/>
  <c r="AL94" i="58"/>
  <c r="AM94" i="58"/>
  <c r="AN94" i="58"/>
  <c r="AO94" i="58"/>
  <c r="AQ94" i="58"/>
  <c r="AR94" i="58"/>
  <c r="AS94" i="58"/>
  <c r="AT94" i="58"/>
  <c r="AV94" i="58"/>
  <c r="AX94" i="58"/>
  <c r="AZ94" i="58"/>
  <c r="A95" i="58"/>
  <c r="B95" i="58"/>
  <c r="D95" i="58"/>
  <c r="E95" i="58"/>
  <c r="F95" i="58"/>
  <c r="G95" i="58"/>
  <c r="H95" i="58"/>
  <c r="I95" i="58"/>
  <c r="J95" i="58"/>
  <c r="K95" i="58"/>
  <c r="M95" i="58"/>
  <c r="N95" i="58"/>
  <c r="Q95" i="58"/>
  <c r="R95" i="58"/>
  <c r="T95" i="58"/>
  <c r="U95" i="58"/>
  <c r="V95" i="58"/>
  <c r="W95" i="58"/>
  <c r="X95" i="58"/>
  <c r="Y95" i="58"/>
  <c r="Z95" i="58"/>
  <c r="AB95" i="58"/>
  <c r="AC95" i="58"/>
  <c r="AD95" i="58"/>
  <c r="AE95" i="58"/>
  <c r="AF95" i="58"/>
  <c r="AG95" i="58"/>
  <c r="AH95" i="58"/>
  <c r="AI95" i="58"/>
  <c r="AJ95" i="58"/>
  <c r="AL95" i="58"/>
  <c r="AM95" i="58"/>
  <c r="AN95" i="58"/>
  <c r="AO95" i="58"/>
  <c r="AQ95" i="58"/>
  <c r="AR95" i="58"/>
  <c r="AS95" i="58"/>
  <c r="AT95" i="58"/>
  <c r="AV95" i="58"/>
  <c r="AX95" i="58"/>
  <c r="AZ95" i="58"/>
  <c r="A96" i="58"/>
  <c r="B96" i="58"/>
  <c r="D96" i="58"/>
  <c r="E96" i="58"/>
  <c r="F96" i="58"/>
  <c r="G96" i="58"/>
  <c r="H96" i="58"/>
  <c r="I96" i="58"/>
  <c r="J96" i="58"/>
  <c r="K96" i="58"/>
  <c r="M96" i="58"/>
  <c r="N96" i="58"/>
  <c r="Q96" i="58"/>
  <c r="R96" i="58"/>
  <c r="T96" i="58"/>
  <c r="U96" i="58"/>
  <c r="V96" i="58"/>
  <c r="W96" i="58"/>
  <c r="X96" i="58"/>
  <c r="Y96" i="58"/>
  <c r="Z96" i="58"/>
  <c r="AB96" i="58"/>
  <c r="AC96" i="58"/>
  <c r="AD96" i="58"/>
  <c r="AE96" i="58"/>
  <c r="AF96" i="58"/>
  <c r="AG96" i="58"/>
  <c r="AH96" i="58"/>
  <c r="AI96" i="58"/>
  <c r="AJ96" i="58"/>
  <c r="AL96" i="58"/>
  <c r="AM96" i="58"/>
  <c r="AN96" i="58"/>
  <c r="AO96" i="58"/>
  <c r="AQ96" i="58"/>
  <c r="AR96" i="58"/>
  <c r="AS96" i="58"/>
  <c r="AT96" i="58"/>
  <c r="AV96" i="58"/>
  <c r="AX96" i="58"/>
  <c r="AZ96" i="58"/>
  <c r="A97" i="58"/>
  <c r="B97" i="58"/>
  <c r="D97" i="58"/>
  <c r="E97" i="58"/>
  <c r="F97" i="58"/>
  <c r="G97" i="58"/>
  <c r="H97" i="58"/>
  <c r="I97" i="58"/>
  <c r="J97" i="58"/>
  <c r="K97" i="58"/>
  <c r="M97" i="58"/>
  <c r="N97" i="58"/>
  <c r="Q97" i="58"/>
  <c r="R97" i="58"/>
  <c r="T97" i="58"/>
  <c r="U97" i="58"/>
  <c r="V97" i="58"/>
  <c r="W97" i="58"/>
  <c r="X97" i="58"/>
  <c r="Y97" i="58"/>
  <c r="Z97" i="58"/>
  <c r="AB97" i="58"/>
  <c r="AC97" i="58"/>
  <c r="AD97" i="58"/>
  <c r="AE97" i="58"/>
  <c r="AF97" i="58"/>
  <c r="AG97" i="58"/>
  <c r="AH97" i="58"/>
  <c r="AI97" i="58"/>
  <c r="AJ97" i="58"/>
  <c r="AL97" i="58"/>
  <c r="AM97" i="58"/>
  <c r="AN97" i="58"/>
  <c r="AO97" i="58"/>
  <c r="AQ97" i="58"/>
  <c r="AR97" i="58"/>
  <c r="AS97" i="58"/>
  <c r="AT97" i="58"/>
  <c r="AV97" i="58"/>
  <c r="AX97" i="58"/>
  <c r="AZ97" i="58"/>
  <c r="A98" i="58"/>
  <c r="B98" i="58"/>
  <c r="D98" i="58"/>
  <c r="E98" i="58"/>
  <c r="F98" i="58"/>
  <c r="G98" i="58"/>
  <c r="H98" i="58"/>
  <c r="I98" i="58"/>
  <c r="J98" i="58"/>
  <c r="K98" i="58"/>
  <c r="M98" i="58"/>
  <c r="N98" i="58"/>
  <c r="Q98" i="58"/>
  <c r="R98" i="58"/>
  <c r="T98" i="58"/>
  <c r="U98" i="58"/>
  <c r="V98" i="58"/>
  <c r="W98" i="58"/>
  <c r="X98" i="58"/>
  <c r="Y98" i="58"/>
  <c r="Z98" i="58"/>
  <c r="AB98" i="58"/>
  <c r="AC98" i="58"/>
  <c r="AD98" i="58"/>
  <c r="AE98" i="58"/>
  <c r="AF98" i="58"/>
  <c r="AG98" i="58"/>
  <c r="AH98" i="58"/>
  <c r="AI98" i="58"/>
  <c r="AJ98" i="58"/>
  <c r="AL98" i="58"/>
  <c r="AM98" i="58"/>
  <c r="AN98" i="58"/>
  <c r="AO98" i="58"/>
  <c r="AQ98" i="58"/>
  <c r="AR98" i="58"/>
  <c r="AS98" i="58"/>
  <c r="AT98" i="58"/>
  <c r="AV98" i="58"/>
  <c r="AX98" i="58"/>
  <c r="AZ98" i="58"/>
  <c r="A99" i="58"/>
  <c r="B99" i="58"/>
  <c r="D99" i="58"/>
  <c r="E99" i="58"/>
  <c r="F99" i="58"/>
  <c r="G99" i="58"/>
  <c r="H99" i="58"/>
  <c r="I99" i="58"/>
  <c r="J99" i="58"/>
  <c r="K99" i="58"/>
  <c r="M99" i="58"/>
  <c r="N99" i="58"/>
  <c r="Q99" i="58"/>
  <c r="R99" i="58"/>
  <c r="T99" i="58"/>
  <c r="U99" i="58"/>
  <c r="V99" i="58"/>
  <c r="W99" i="58"/>
  <c r="X99" i="58"/>
  <c r="Y99" i="58"/>
  <c r="Z99" i="58"/>
  <c r="AB99" i="58"/>
  <c r="AC99" i="58"/>
  <c r="AD99" i="58"/>
  <c r="AE99" i="58"/>
  <c r="AF99" i="58"/>
  <c r="AG99" i="58"/>
  <c r="AH99" i="58"/>
  <c r="AI99" i="58"/>
  <c r="AJ99" i="58"/>
  <c r="AL99" i="58"/>
  <c r="AM99" i="58"/>
  <c r="AN99" i="58"/>
  <c r="AO99" i="58"/>
  <c r="AQ99" i="58"/>
  <c r="AR99" i="58"/>
  <c r="AS99" i="58"/>
  <c r="AT99" i="58"/>
  <c r="AV99" i="58"/>
  <c r="AX99" i="58"/>
  <c r="AZ99" i="58"/>
  <c r="A100" i="58"/>
  <c r="B100" i="58"/>
  <c r="D100" i="58"/>
  <c r="E100" i="58"/>
  <c r="F100" i="58"/>
  <c r="G100" i="58"/>
  <c r="H100" i="58"/>
  <c r="I100" i="58"/>
  <c r="J100" i="58"/>
  <c r="K100" i="58"/>
  <c r="M100" i="58"/>
  <c r="N100" i="58"/>
  <c r="Q100" i="58"/>
  <c r="R100" i="58"/>
  <c r="T100" i="58"/>
  <c r="U100" i="58"/>
  <c r="V100" i="58"/>
  <c r="W100" i="58"/>
  <c r="X100" i="58"/>
  <c r="Y100" i="58"/>
  <c r="Z100" i="58"/>
  <c r="AB100" i="58"/>
  <c r="AC100" i="58"/>
  <c r="AD100" i="58"/>
  <c r="AE100" i="58"/>
  <c r="AF100" i="58"/>
  <c r="AG100" i="58"/>
  <c r="AH100" i="58"/>
  <c r="AI100" i="58"/>
  <c r="AJ100" i="58"/>
  <c r="AL100" i="58"/>
  <c r="AM100" i="58"/>
  <c r="AN100" i="58"/>
  <c r="AO100" i="58"/>
  <c r="AQ100" i="58"/>
  <c r="AR100" i="58"/>
  <c r="AS100" i="58"/>
  <c r="AT100" i="58"/>
  <c r="AV100" i="58"/>
  <c r="AX100" i="58"/>
  <c r="AZ100" i="58"/>
  <c r="A101" i="58"/>
  <c r="B101" i="58"/>
  <c r="D101" i="58"/>
  <c r="E101" i="58"/>
  <c r="F101" i="58"/>
  <c r="G101" i="58"/>
  <c r="H101" i="58"/>
  <c r="I101" i="58"/>
  <c r="J101" i="58"/>
  <c r="K101" i="58"/>
  <c r="M101" i="58"/>
  <c r="N101" i="58"/>
  <c r="Q101" i="58"/>
  <c r="R101" i="58"/>
  <c r="T101" i="58"/>
  <c r="U101" i="58"/>
  <c r="V101" i="58"/>
  <c r="W101" i="58"/>
  <c r="X101" i="58"/>
  <c r="Y101" i="58"/>
  <c r="Z101" i="58"/>
  <c r="AB101" i="58"/>
  <c r="AC101" i="58"/>
  <c r="AD101" i="58"/>
  <c r="AE101" i="58"/>
  <c r="AF101" i="58"/>
  <c r="AG101" i="58"/>
  <c r="AH101" i="58"/>
  <c r="AI101" i="58"/>
  <c r="AJ101" i="58"/>
  <c r="AL101" i="58"/>
  <c r="AM101" i="58"/>
  <c r="AN101" i="58"/>
  <c r="AO101" i="58"/>
  <c r="AQ101" i="58"/>
  <c r="AR101" i="58"/>
  <c r="AS101" i="58"/>
  <c r="AT101" i="58"/>
  <c r="AV101" i="58"/>
  <c r="AX101" i="58"/>
  <c r="AZ101" i="58"/>
  <c r="A102" i="58"/>
  <c r="B102" i="58"/>
  <c r="D102" i="58"/>
  <c r="E102" i="58"/>
  <c r="F102" i="58"/>
  <c r="G102" i="58"/>
  <c r="H102" i="58"/>
  <c r="I102" i="58"/>
  <c r="J102" i="58"/>
  <c r="K102" i="58"/>
  <c r="M102" i="58"/>
  <c r="N102" i="58"/>
  <c r="Q102" i="58"/>
  <c r="R102" i="58"/>
  <c r="T102" i="58"/>
  <c r="U102" i="58"/>
  <c r="V102" i="58"/>
  <c r="W102" i="58"/>
  <c r="X102" i="58"/>
  <c r="Y102" i="58"/>
  <c r="Z102" i="58"/>
  <c r="AB102" i="58"/>
  <c r="AC102" i="58"/>
  <c r="AD102" i="58"/>
  <c r="AE102" i="58"/>
  <c r="AF102" i="58"/>
  <c r="AG102" i="58"/>
  <c r="AH102" i="58"/>
  <c r="AI102" i="58"/>
  <c r="AJ102" i="58"/>
  <c r="AL102" i="58"/>
  <c r="AM102" i="58"/>
  <c r="AN102" i="58"/>
  <c r="AO102" i="58"/>
  <c r="AQ102" i="58"/>
  <c r="AR102" i="58"/>
  <c r="AS102" i="58"/>
  <c r="AT102" i="58"/>
  <c r="AV102" i="58"/>
  <c r="AX102" i="58"/>
  <c r="AZ102" i="58"/>
  <c r="A103" i="58"/>
  <c r="B103" i="58"/>
  <c r="D103" i="58"/>
  <c r="E103" i="58"/>
  <c r="F103" i="58"/>
  <c r="G103" i="58"/>
  <c r="H103" i="58"/>
  <c r="I103" i="58"/>
  <c r="J103" i="58"/>
  <c r="K103" i="58"/>
  <c r="M103" i="58"/>
  <c r="N103" i="58"/>
  <c r="Q103" i="58"/>
  <c r="R103" i="58"/>
  <c r="T103" i="58"/>
  <c r="U103" i="58"/>
  <c r="V103" i="58"/>
  <c r="W103" i="58"/>
  <c r="X103" i="58"/>
  <c r="Y103" i="58"/>
  <c r="Z103" i="58"/>
  <c r="AB103" i="58"/>
  <c r="AC103" i="58"/>
  <c r="AD103" i="58"/>
  <c r="AE103" i="58"/>
  <c r="AF103" i="58"/>
  <c r="AG103" i="58"/>
  <c r="AH103" i="58"/>
  <c r="AI103" i="58"/>
  <c r="AJ103" i="58"/>
  <c r="AL103" i="58"/>
  <c r="AM103" i="58"/>
  <c r="AN103" i="58"/>
  <c r="AO103" i="58"/>
  <c r="AQ103" i="58"/>
  <c r="AR103" i="58"/>
  <c r="AS103" i="58"/>
  <c r="AT103" i="58"/>
  <c r="AV103" i="58"/>
  <c r="AX103" i="58"/>
  <c r="AZ103" i="58"/>
  <c r="A104" i="58"/>
  <c r="B104" i="58"/>
  <c r="D104" i="58"/>
  <c r="E104" i="58"/>
  <c r="F104" i="58"/>
  <c r="G104" i="58"/>
  <c r="H104" i="58"/>
  <c r="I104" i="58"/>
  <c r="J104" i="58"/>
  <c r="K104" i="58"/>
  <c r="M104" i="58"/>
  <c r="N104" i="58"/>
  <c r="Q104" i="58"/>
  <c r="R104" i="58"/>
  <c r="T104" i="58"/>
  <c r="U104" i="58"/>
  <c r="V104" i="58"/>
  <c r="W104" i="58"/>
  <c r="X104" i="58"/>
  <c r="Y104" i="58"/>
  <c r="Z104" i="58"/>
  <c r="AB104" i="58"/>
  <c r="AC104" i="58"/>
  <c r="AD104" i="58"/>
  <c r="AE104" i="58"/>
  <c r="AF104" i="58"/>
  <c r="AG104" i="58"/>
  <c r="AH104" i="58"/>
  <c r="AI104" i="58"/>
  <c r="AJ104" i="58"/>
  <c r="AL104" i="58"/>
  <c r="AM104" i="58"/>
  <c r="AN104" i="58"/>
  <c r="AO104" i="58"/>
  <c r="AQ104" i="58"/>
  <c r="AR104" i="58"/>
  <c r="AS104" i="58"/>
  <c r="AT104" i="58"/>
  <c r="AV104" i="58"/>
  <c r="AX104" i="58"/>
  <c r="AZ104" i="58"/>
  <c r="A105" i="58"/>
  <c r="B105" i="58"/>
  <c r="D105" i="58"/>
  <c r="E105" i="58"/>
  <c r="F105" i="58"/>
  <c r="G105" i="58"/>
  <c r="H105" i="58"/>
  <c r="I105" i="58"/>
  <c r="J105" i="58"/>
  <c r="K105" i="58"/>
  <c r="M105" i="58"/>
  <c r="N105" i="58"/>
  <c r="Q105" i="58"/>
  <c r="R105" i="58"/>
  <c r="T105" i="58"/>
  <c r="U105" i="58"/>
  <c r="V105" i="58"/>
  <c r="W105" i="58"/>
  <c r="X105" i="58"/>
  <c r="Y105" i="58"/>
  <c r="Z105" i="58"/>
  <c r="AB105" i="58"/>
  <c r="AC105" i="58"/>
  <c r="AD105" i="58"/>
  <c r="AE105" i="58"/>
  <c r="AF105" i="58"/>
  <c r="AG105" i="58"/>
  <c r="AH105" i="58"/>
  <c r="AI105" i="58"/>
  <c r="AJ105" i="58"/>
  <c r="AL105" i="58"/>
  <c r="AM105" i="58"/>
  <c r="AN105" i="58"/>
  <c r="AO105" i="58"/>
  <c r="AQ105" i="58"/>
  <c r="AR105" i="58"/>
  <c r="AS105" i="58"/>
  <c r="AT105" i="58"/>
  <c r="AV105" i="58"/>
  <c r="AX105" i="58"/>
  <c r="AZ105" i="58"/>
  <c r="A106" i="58"/>
  <c r="B106" i="58"/>
  <c r="D106" i="58"/>
  <c r="E106" i="58"/>
  <c r="F106" i="58"/>
  <c r="G106" i="58"/>
  <c r="H106" i="58"/>
  <c r="I106" i="58"/>
  <c r="J106" i="58"/>
  <c r="K106" i="58"/>
  <c r="M106" i="58"/>
  <c r="N106" i="58"/>
  <c r="Q106" i="58"/>
  <c r="R106" i="58"/>
  <c r="T106" i="58"/>
  <c r="U106" i="58"/>
  <c r="V106" i="58"/>
  <c r="W106" i="58"/>
  <c r="X106" i="58"/>
  <c r="Y106" i="58"/>
  <c r="Z106" i="58"/>
  <c r="AB106" i="58"/>
  <c r="AC106" i="58"/>
  <c r="AD106" i="58"/>
  <c r="AE106" i="58"/>
  <c r="AF106" i="58"/>
  <c r="AG106" i="58"/>
  <c r="AH106" i="58"/>
  <c r="AI106" i="58"/>
  <c r="AJ106" i="58"/>
  <c r="AL106" i="58"/>
  <c r="AM106" i="58"/>
  <c r="AN106" i="58"/>
  <c r="AO106" i="58"/>
  <c r="AQ106" i="58"/>
  <c r="AR106" i="58"/>
  <c r="AS106" i="58"/>
  <c r="AT106" i="58"/>
  <c r="AV106" i="58"/>
  <c r="AX106" i="58"/>
  <c r="AZ106" i="58"/>
  <c r="A107" i="58"/>
  <c r="B107" i="58"/>
  <c r="D107" i="58"/>
  <c r="E107" i="58"/>
  <c r="F107" i="58"/>
  <c r="G107" i="58"/>
  <c r="H107" i="58"/>
  <c r="I107" i="58"/>
  <c r="J107" i="58"/>
  <c r="K107" i="58"/>
  <c r="M107" i="58"/>
  <c r="N107" i="58"/>
  <c r="Q107" i="58"/>
  <c r="R107" i="58"/>
  <c r="T107" i="58"/>
  <c r="U107" i="58"/>
  <c r="V107" i="58"/>
  <c r="W107" i="58"/>
  <c r="X107" i="58"/>
  <c r="Y107" i="58"/>
  <c r="Z107" i="58"/>
  <c r="AB107" i="58"/>
  <c r="AC107" i="58"/>
  <c r="AD107" i="58"/>
  <c r="AE107" i="58"/>
  <c r="AF107" i="58"/>
  <c r="AG107" i="58"/>
  <c r="AH107" i="58"/>
  <c r="AI107" i="58"/>
  <c r="AJ107" i="58"/>
  <c r="AL107" i="58"/>
  <c r="AM107" i="58"/>
  <c r="AN107" i="58"/>
  <c r="AO107" i="58"/>
  <c r="AQ107" i="58"/>
  <c r="AR107" i="58"/>
  <c r="AS107" i="58"/>
  <c r="AT107" i="58"/>
  <c r="AV107" i="58"/>
  <c r="AX107" i="58"/>
  <c r="AZ107" i="58"/>
  <c r="A108" i="58"/>
  <c r="B108" i="58"/>
  <c r="D108" i="58"/>
  <c r="E108" i="58"/>
  <c r="F108" i="58"/>
  <c r="G108" i="58"/>
  <c r="H108" i="58"/>
  <c r="I108" i="58"/>
  <c r="J108" i="58"/>
  <c r="K108" i="58"/>
  <c r="M108" i="58"/>
  <c r="N108" i="58"/>
  <c r="Q108" i="58"/>
  <c r="R108" i="58"/>
  <c r="T108" i="58"/>
  <c r="U108" i="58"/>
  <c r="V108" i="58"/>
  <c r="W108" i="58"/>
  <c r="X108" i="58"/>
  <c r="Y108" i="58"/>
  <c r="Z108" i="58"/>
  <c r="AB108" i="58"/>
  <c r="AC108" i="58"/>
  <c r="AD108" i="58"/>
  <c r="AE108" i="58"/>
  <c r="AF108" i="58"/>
  <c r="AG108" i="58"/>
  <c r="AH108" i="58"/>
  <c r="AI108" i="58"/>
  <c r="AJ108" i="58"/>
  <c r="AL108" i="58"/>
  <c r="AM108" i="58"/>
  <c r="AN108" i="58"/>
  <c r="AO108" i="58"/>
  <c r="AQ108" i="58"/>
  <c r="AR108" i="58"/>
  <c r="AS108" i="58"/>
  <c r="AT108" i="58"/>
  <c r="AV108" i="58"/>
  <c r="AX108" i="58"/>
  <c r="AZ108" i="58"/>
  <c r="A109" i="58"/>
  <c r="B109" i="58"/>
  <c r="D109" i="58"/>
  <c r="E109" i="58"/>
  <c r="F109" i="58"/>
  <c r="G109" i="58"/>
  <c r="H109" i="58"/>
  <c r="I109" i="58"/>
  <c r="J109" i="58"/>
  <c r="K109" i="58"/>
  <c r="M109" i="58"/>
  <c r="N109" i="58"/>
  <c r="Q109" i="58"/>
  <c r="R109" i="58"/>
  <c r="T109" i="58"/>
  <c r="U109" i="58"/>
  <c r="V109" i="58"/>
  <c r="W109" i="58"/>
  <c r="X109" i="58"/>
  <c r="Y109" i="58"/>
  <c r="Z109" i="58"/>
  <c r="AB109" i="58"/>
  <c r="AC109" i="58"/>
  <c r="AD109" i="58"/>
  <c r="AE109" i="58"/>
  <c r="AF109" i="58"/>
  <c r="AG109" i="58"/>
  <c r="AH109" i="58"/>
  <c r="AI109" i="58"/>
  <c r="AJ109" i="58"/>
  <c r="AL109" i="58"/>
  <c r="AM109" i="58"/>
  <c r="AN109" i="58"/>
  <c r="AO109" i="58"/>
  <c r="AQ109" i="58"/>
  <c r="AR109" i="58"/>
  <c r="AS109" i="58"/>
  <c r="AT109" i="58"/>
  <c r="AV109" i="58"/>
  <c r="AX109" i="58"/>
  <c r="AZ109" i="58"/>
  <c r="A110" i="58"/>
  <c r="B110" i="58"/>
  <c r="D110" i="58"/>
  <c r="E110" i="58"/>
  <c r="F110" i="58"/>
  <c r="G110" i="58"/>
  <c r="H110" i="58"/>
  <c r="I110" i="58"/>
  <c r="J110" i="58"/>
  <c r="K110" i="58"/>
  <c r="M110" i="58"/>
  <c r="N110" i="58"/>
  <c r="Q110" i="58"/>
  <c r="R110" i="58"/>
  <c r="T110" i="58"/>
  <c r="U110" i="58"/>
  <c r="V110" i="58"/>
  <c r="W110" i="58"/>
  <c r="X110" i="58"/>
  <c r="Y110" i="58"/>
  <c r="Z110" i="58"/>
  <c r="AB110" i="58"/>
  <c r="AC110" i="58"/>
  <c r="AD110" i="58"/>
  <c r="AE110" i="58"/>
  <c r="AF110" i="58"/>
  <c r="AG110" i="58"/>
  <c r="AH110" i="58"/>
  <c r="AI110" i="58"/>
  <c r="AJ110" i="58"/>
  <c r="AL110" i="58"/>
  <c r="AM110" i="58"/>
  <c r="AN110" i="58"/>
  <c r="AO110" i="58"/>
  <c r="AQ110" i="58"/>
  <c r="AR110" i="58"/>
  <c r="AS110" i="58"/>
  <c r="AT110" i="58"/>
  <c r="AV110" i="58"/>
  <c r="AX110" i="58"/>
  <c r="AZ110" i="58"/>
  <c r="A111" i="58"/>
  <c r="B111" i="58"/>
  <c r="D111" i="58"/>
  <c r="E111" i="58"/>
  <c r="F111" i="58"/>
  <c r="G111" i="58"/>
  <c r="H111" i="58"/>
  <c r="I111" i="58"/>
  <c r="J111" i="58"/>
  <c r="K111" i="58"/>
  <c r="M111" i="58"/>
  <c r="N111" i="58"/>
  <c r="Q111" i="58"/>
  <c r="R111" i="58"/>
  <c r="T111" i="58"/>
  <c r="U111" i="58"/>
  <c r="V111" i="58"/>
  <c r="W111" i="58"/>
  <c r="X111" i="58"/>
  <c r="Y111" i="58"/>
  <c r="Z111" i="58"/>
  <c r="AB111" i="58"/>
  <c r="AC111" i="58"/>
  <c r="AD111" i="58"/>
  <c r="AE111" i="58"/>
  <c r="AF111" i="58"/>
  <c r="AG111" i="58"/>
  <c r="AH111" i="58"/>
  <c r="AI111" i="58"/>
  <c r="AJ111" i="58"/>
  <c r="AL111" i="58"/>
  <c r="AM111" i="58"/>
  <c r="AN111" i="58"/>
  <c r="AO111" i="58"/>
  <c r="AQ111" i="58"/>
  <c r="AR111" i="58"/>
  <c r="AS111" i="58"/>
  <c r="AT111" i="58"/>
  <c r="AV111" i="58"/>
  <c r="AX111" i="58"/>
  <c r="AZ111" i="58"/>
  <c r="A112" i="58"/>
  <c r="B112" i="58"/>
  <c r="D112" i="58"/>
  <c r="E112" i="58"/>
  <c r="F112" i="58"/>
  <c r="G112" i="58"/>
  <c r="H112" i="58"/>
  <c r="I112" i="58"/>
  <c r="J112" i="58"/>
  <c r="K112" i="58"/>
  <c r="M112" i="58"/>
  <c r="N112" i="58"/>
  <c r="Q112" i="58"/>
  <c r="R112" i="58"/>
  <c r="T112" i="58"/>
  <c r="U112" i="58"/>
  <c r="V112" i="58"/>
  <c r="W112" i="58"/>
  <c r="X112" i="58"/>
  <c r="Y112" i="58"/>
  <c r="Z112" i="58"/>
  <c r="AB112" i="58"/>
  <c r="AC112" i="58"/>
  <c r="AD112" i="58"/>
  <c r="AE112" i="58"/>
  <c r="AF112" i="58"/>
  <c r="AG112" i="58"/>
  <c r="AH112" i="58"/>
  <c r="AI112" i="58"/>
  <c r="AJ112" i="58"/>
  <c r="AL112" i="58"/>
  <c r="AM112" i="58"/>
  <c r="AN112" i="58"/>
  <c r="AO112" i="58"/>
  <c r="AQ112" i="58"/>
  <c r="AR112" i="58"/>
  <c r="AS112" i="58"/>
  <c r="AT112" i="58"/>
  <c r="AV112" i="58"/>
  <c r="AX112" i="58"/>
  <c r="AZ112" i="58"/>
  <c r="A113" i="58"/>
  <c r="B113" i="58"/>
  <c r="D113" i="58"/>
  <c r="E113" i="58"/>
  <c r="F113" i="58"/>
  <c r="G113" i="58"/>
  <c r="H113" i="58"/>
  <c r="I113" i="58"/>
  <c r="J113" i="58"/>
  <c r="K113" i="58"/>
  <c r="M113" i="58"/>
  <c r="N113" i="58"/>
  <c r="Q113" i="58"/>
  <c r="R113" i="58"/>
  <c r="T113" i="58"/>
  <c r="U113" i="58"/>
  <c r="V113" i="58"/>
  <c r="W113" i="58"/>
  <c r="X113" i="58"/>
  <c r="Y113" i="58"/>
  <c r="Z113" i="58"/>
  <c r="AB113" i="58"/>
  <c r="AC113" i="58"/>
  <c r="AD113" i="58"/>
  <c r="AE113" i="58"/>
  <c r="AF113" i="58"/>
  <c r="AG113" i="58"/>
  <c r="AH113" i="58"/>
  <c r="AI113" i="58"/>
  <c r="AJ113" i="58"/>
  <c r="AL113" i="58"/>
  <c r="AM113" i="58"/>
  <c r="AN113" i="58"/>
  <c r="AO113" i="58"/>
  <c r="AQ113" i="58"/>
  <c r="AR113" i="58"/>
  <c r="AS113" i="58"/>
  <c r="AT113" i="58"/>
  <c r="AV113" i="58"/>
  <c r="AX113" i="58"/>
  <c r="AZ113" i="58"/>
  <c r="A114" i="58"/>
  <c r="B114" i="58"/>
  <c r="D114" i="58"/>
  <c r="E114" i="58"/>
  <c r="F114" i="58"/>
  <c r="G114" i="58"/>
  <c r="H114" i="58"/>
  <c r="I114" i="58"/>
  <c r="J114" i="58"/>
  <c r="K114" i="58"/>
  <c r="M114" i="58"/>
  <c r="N114" i="58"/>
  <c r="Q114" i="58"/>
  <c r="R114" i="58"/>
  <c r="T114" i="58"/>
  <c r="U114" i="58"/>
  <c r="V114" i="58"/>
  <c r="W114" i="58"/>
  <c r="X114" i="58"/>
  <c r="Y114" i="58"/>
  <c r="Z114" i="58"/>
  <c r="AB114" i="58"/>
  <c r="AC114" i="58"/>
  <c r="AD114" i="58"/>
  <c r="AE114" i="58"/>
  <c r="AF114" i="58"/>
  <c r="AG114" i="58"/>
  <c r="AH114" i="58"/>
  <c r="AI114" i="58"/>
  <c r="AJ114" i="58"/>
  <c r="AL114" i="58"/>
  <c r="AM114" i="58"/>
  <c r="AN114" i="58"/>
  <c r="AO114" i="58"/>
  <c r="AQ114" i="58"/>
  <c r="AR114" i="58"/>
  <c r="AS114" i="58"/>
  <c r="AT114" i="58"/>
  <c r="AV114" i="58"/>
  <c r="AX114" i="58"/>
  <c r="AZ114" i="58"/>
  <c r="A115" i="58"/>
  <c r="B115" i="58"/>
  <c r="D115" i="58"/>
  <c r="E115" i="58"/>
  <c r="F115" i="58"/>
  <c r="G115" i="58"/>
  <c r="H115" i="58"/>
  <c r="I115" i="58"/>
  <c r="J115" i="58"/>
  <c r="K115" i="58"/>
  <c r="M115" i="58"/>
  <c r="N115" i="58"/>
  <c r="Q115" i="58"/>
  <c r="R115" i="58"/>
  <c r="T115" i="58"/>
  <c r="U115" i="58"/>
  <c r="V115" i="58"/>
  <c r="W115" i="58"/>
  <c r="X115" i="58"/>
  <c r="Y115" i="58"/>
  <c r="Z115" i="58"/>
  <c r="AB115" i="58"/>
  <c r="AC115" i="58"/>
  <c r="AD115" i="58"/>
  <c r="AE115" i="58"/>
  <c r="AF115" i="58"/>
  <c r="AG115" i="58"/>
  <c r="AH115" i="58"/>
  <c r="AI115" i="58"/>
  <c r="AJ115" i="58"/>
  <c r="AL115" i="58"/>
  <c r="AM115" i="58"/>
  <c r="AN115" i="58"/>
  <c r="AO115" i="58"/>
  <c r="AQ115" i="58"/>
  <c r="AR115" i="58"/>
  <c r="AS115" i="58"/>
  <c r="AT115" i="58"/>
  <c r="AV115" i="58"/>
  <c r="AX115" i="58"/>
  <c r="AZ115" i="58"/>
  <c r="A116" i="58"/>
  <c r="B116" i="58"/>
  <c r="D116" i="58"/>
  <c r="E116" i="58"/>
  <c r="F116" i="58"/>
  <c r="G116" i="58"/>
  <c r="H116" i="58"/>
  <c r="I116" i="58"/>
  <c r="J116" i="58"/>
  <c r="K116" i="58"/>
  <c r="M116" i="58"/>
  <c r="N116" i="58"/>
  <c r="Q116" i="58"/>
  <c r="R116" i="58"/>
  <c r="T116" i="58"/>
  <c r="U116" i="58"/>
  <c r="V116" i="58"/>
  <c r="W116" i="58"/>
  <c r="X116" i="58"/>
  <c r="Y116" i="58"/>
  <c r="Z116" i="58"/>
  <c r="AB116" i="58"/>
  <c r="AC116" i="58"/>
  <c r="AD116" i="58"/>
  <c r="AE116" i="58"/>
  <c r="AF116" i="58"/>
  <c r="AG116" i="58"/>
  <c r="AH116" i="58"/>
  <c r="AI116" i="58"/>
  <c r="AJ116" i="58"/>
  <c r="AL116" i="58"/>
  <c r="AM116" i="58"/>
  <c r="AN116" i="58"/>
  <c r="AO116" i="58"/>
  <c r="AQ116" i="58"/>
  <c r="AR116" i="58"/>
  <c r="AS116" i="58"/>
  <c r="AT116" i="58"/>
  <c r="AV116" i="58"/>
  <c r="AX116" i="58"/>
  <c r="AZ116" i="58"/>
  <c r="A117" i="58"/>
  <c r="B117" i="58"/>
  <c r="D117" i="58"/>
  <c r="E117" i="58"/>
  <c r="F117" i="58"/>
  <c r="G117" i="58"/>
  <c r="H117" i="58"/>
  <c r="I117" i="58"/>
  <c r="J117" i="58"/>
  <c r="K117" i="58"/>
  <c r="M117" i="58"/>
  <c r="N117" i="58"/>
  <c r="Q117" i="58"/>
  <c r="R117" i="58"/>
  <c r="T117" i="58"/>
  <c r="U117" i="58"/>
  <c r="V117" i="58"/>
  <c r="W117" i="58"/>
  <c r="X117" i="58"/>
  <c r="Y117" i="58"/>
  <c r="Z117" i="58"/>
  <c r="AB117" i="58"/>
  <c r="AC117" i="58"/>
  <c r="AD117" i="58"/>
  <c r="AE117" i="58"/>
  <c r="AF117" i="58"/>
  <c r="AG117" i="58"/>
  <c r="AH117" i="58"/>
  <c r="AI117" i="58"/>
  <c r="AJ117" i="58"/>
  <c r="AL117" i="58"/>
  <c r="AM117" i="58"/>
  <c r="AN117" i="58"/>
  <c r="AO117" i="58"/>
  <c r="AQ117" i="58"/>
  <c r="AR117" i="58"/>
  <c r="AS117" i="58"/>
  <c r="AT117" i="58"/>
  <c r="AV117" i="58"/>
  <c r="AX117" i="58"/>
  <c r="AZ117" i="58"/>
  <c r="A118" i="58"/>
  <c r="B118" i="58"/>
  <c r="D118" i="58"/>
  <c r="E118" i="58"/>
  <c r="F118" i="58"/>
  <c r="G118" i="58"/>
  <c r="H118" i="58"/>
  <c r="I118" i="58"/>
  <c r="J118" i="58"/>
  <c r="K118" i="58"/>
  <c r="M118" i="58"/>
  <c r="N118" i="58"/>
  <c r="Q118" i="58"/>
  <c r="R118" i="58"/>
  <c r="T118" i="58"/>
  <c r="U118" i="58"/>
  <c r="V118" i="58"/>
  <c r="W118" i="58"/>
  <c r="X118" i="58"/>
  <c r="Y118" i="58"/>
  <c r="Z118" i="58"/>
  <c r="AB118" i="58"/>
  <c r="AC118" i="58"/>
  <c r="AD118" i="58"/>
  <c r="AE118" i="58"/>
  <c r="AF118" i="58"/>
  <c r="AG118" i="58"/>
  <c r="AH118" i="58"/>
  <c r="AI118" i="58"/>
  <c r="AJ118" i="58"/>
  <c r="AL118" i="58"/>
  <c r="AM118" i="58"/>
  <c r="AN118" i="58"/>
  <c r="AO118" i="58"/>
  <c r="AQ118" i="58"/>
  <c r="AR118" i="58"/>
  <c r="AS118" i="58"/>
  <c r="AT118" i="58"/>
  <c r="AV118" i="58"/>
  <c r="AX118" i="58"/>
  <c r="AZ118" i="58"/>
  <c r="A119" i="58"/>
  <c r="B119" i="58"/>
  <c r="D119" i="58"/>
  <c r="E119" i="58"/>
  <c r="F119" i="58"/>
  <c r="G119" i="58"/>
  <c r="H119" i="58"/>
  <c r="I119" i="58"/>
  <c r="J119" i="58"/>
  <c r="K119" i="58"/>
  <c r="M119" i="58"/>
  <c r="N119" i="58"/>
  <c r="Q119" i="58"/>
  <c r="R119" i="58"/>
  <c r="T119" i="58"/>
  <c r="U119" i="58"/>
  <c r="V119" i="58"/>
  <c r="W119" i="58"/>
  <c r="X119" i="58"/>
  <c r="Y119" i="58"/>
  <c r="Z119" i="58"/>
  <c r="AB119" i="58"/>
  <c r="AC119" i="58"/>
  <c r="AD119" i="58"/>
  <c r="AE119" i="58"/>
  <c r="AF119" i="58"/>
  <c r="AG119" i="58"/>
  <c r="AH119" i="58"/>
  <c r="AI119" i="58"/>
  <c r="AJ119" i="58"/>
  <c r="AL119" i="58"/>
  <c r="AM119" i="58"/>
  <c r="AN119" i="58"/>
  <c r="AO119" i="58"/>
  <c r="AQ119" i="58"/>
  <c r="AR119" i="58"/>
  <c r="AS119" i="58"/>
  <c r="AT119" i="58"/>
  <c r="AV119" i="58"/>
  <c r="AX119" i="58"/>
  <c r="AZ119" i="58"/>
  <c r="A120" i="58"/>
  <c r="B120" i="58"/>
  <c r="D120" i="58"/>
  <c r="E120" i="58"/>
  <c r="F120" i="58"/>
  <c r="G120" i="58"/>
  <c r="H120" i="58"/>
  <c r="I120" i="58"/>
  <c r="J120" i="58"/>
  <c r="K120" i="58"/>
  <c r="M120" i="58"/>
  <c r="N120" i="58"/>
  <c r="Q120" i="58"/>
  <c r="R120" i="58"/>
  <c r="T120" i="58"/>
  <c r="U120" i="58"/>
  <c r="V120" i="58"/>
  <c r="W120" i="58"/>
  <c r="X120" i="58"/>
  <c r="Y120" i="58"/>
  <c r="Z120" i="58"/>
  <c r="AB120" i="58"/>
  <c r="AC120" i="58"/>
  <c r="AD120" i="58"/>
  <c r="AE120" i="58"/>
  <c r="AF120" i="58"/>
  <c r="AG120" i="58"/>
  <c r="AH120" i="58"/>
  <c r="AI120" i="58"/>
  <c r="AJ120" i="58"/>
  <c r="AL120" i="58"/>
  <c r="AM120" i="58"/>
  <c r="AN120" i="58"/>
  <c r="AO120" i="58"/>
  <c r="AQ120" i="58"/>
  <c r="AR120" i="58"/>
  <c r="AS120" i="58"/>
  <c r="AT120" i="58"/>
  <c r="AV120" i="58"/>
  <c r="AX120" i="58"/>
  <c r="AZ120" i="58"/>
  <c r="A121" i="58"/>
  <c r="B121" i="58"/>
  <c r="D121" i="58"/>
  <c r="E121" i="58"/>
  <c r="F121" i="58"/>
  <c r="G121" i="58"/>
  <c r="H121" i="58"/>
  <c r="I121" i="58"/>
  <c r="J121" i="58"/>
  <c r="K121" i="58"/>
  <c r="M121" i="58"/>
  <c r="N121" i="58"/>
  <c r="Q121" i="58"/>
  <c r="R121" i="58"/>
  <c r="T121" i="58"/>
  <c r="U121" i="58"/>
  <c r="V121" i="58"/>
  <c r="W121" i="58"/>
  <c r="X121" i="58"/>
  <c r="Y121" i="58"/>
  <c r="Z121" i="58"/>
  <c r="AB121" i="58"/>
  <c r="AC121" i="58"/>
  <c r="AD121" i="58"/>
  <c r="AE121" i="58"/>
  <c r="AF121" i="58"/>
  <c r="AG121" i="58"/>
  <c r="AH121" i="58"/>
  <c r="AI121" i="58"/>
  <c r="AJ121" i="58"/>
  <c r="AL121" i="58"/>
  <c r="AM121" i="58"/>
  <c r="AN121" i="58"/>
  <c r="AO121" i="58"/>
  <c r="AQ121" i="58"/>
  <c r="AR121" i="58"/>
  <c r="AS121" i="58"/>
  <c r="AT121" i="58"/>
  <c r="AV121" i="58"/>
  <c r="AX121" i="58"/>
  <c r="AZ121" i="58"/>
  <c r="A122" i="58"/>
  <c r="B122" i="58"/>
  <c r="D122" i="58"/>
  <c r="E122" i="58"/>
  <c r="F122" i="58"/>
  <c r="G122" i="58"/>
  <c r="H122" i="58"/>
  <c r="I122" i="58"/>
  <c r="J122" i="58"/>
  <c r="K122" i="58"/>
  <c r="M122" i="58"/>
  <c r="N122" i="58"/>
  <c r="Q122" i="58"/>
  <c r="R122" i="58"/>
  <c r="T122" i="58"/>
  <c r="U122" i="58"/>
  <c r="V122" i="58"/>
  <c r="W122" i="58"/>
  <c r="X122" i="58"/>
  <c r="Y122" i="58"/>
  <c r="Z122" i="58"/>
  <c r="AB122" i="58"/>
  <c r="AC122" i="58"/>
  <c r="AD122" i="58"/>
  <c r="AE122" i="58"/>
  <c r="AF122" i="58"/>
  <c r="AG122" i="58"/>
  <c r="AH122" i="58"/>
  <c r="AI122" i="58"/>
  <c r="AJ122" i="58"/>
  <c r="AL122" i="58"/>
  <c r="AM122" i="58"/>
  <c r="AN122" i="58"/>
  <c r="AO122" i="58"/>
  <c r="AQ122" i="58"/>
  <c r="AR122" i="58"/>
  <c r="AS122" i="58"/>
  <c r="AT122" i="58"/>
  <c r="AV122" i="58"/>
  <c r="AX122" i="58"/>
  <c r="AZ122" i="58"/>
  <c r="A123" i="58"/>
  <c r="B123" i="58"/>
  <c r="D123" i="58"/>
  <c r="E123" i="58"/>
  <c r="F123" i="58"/>
  <c r="G123" i="58"/>
  <c r="H123" i="58"/>
  <c r="I123" i="58"/>
  <c r="J123" i="58"/>
  <c r="K123" i="58"/>
  <c r="M123" i="58"/>
  <c r="N123" i="58"/>
  <c r="Q123" i="58"/>
  <c r="R123" i="58"/>
  <c r="T123" i="58"/>
  <c r="U123" i="58"/>
  <c r="V123" i="58"/>
  <c r="W123" i="58"/>
  <c r="X123" i="58"/>
  <c r="Y123" i="58"/>
  <c r="Z123" i="58"/>
  <c r="AB123" i="58"/>
  <c r="AC123" i="58"/>
  <c r="AD123" i="58"/>
  <c r="AE123" i="58"/>
  <c r="AF123" i="58"/>
  <c r="AG123" i="58"/>
  <c r="AH123" i="58"/>
  <c r="AI123" i="58"/>
  <c r="AJ123" i="58"/>
  <c r="AL123" i="58"/>
  <c r="AM123" i="58"/>
  <c r="AN123" i="58"/>
  <c r="AO123" i="58"/>
  <c r="AQ123" i="58"/>
  <c r="AR123" i="58"/>
  <c r="AS123" i="58"/>
  <c r="AT123" i="58"/>
  <c r="AV123" i="58"/>
  <c r="AX123" i="58"/>
  <c r="AZ123" i="58"/>
  <c r="A124" i="58"/>
  <c r="B124" i="58"/>
  <c r="D124" i="58"/>
  <c r="E124" i="58"/>
  <c r="F124" i="58"/>
  <c r="G124" i="58"/>
  <c r="H124" i="58"/>
  <c r="I124" i="58"/>
  <c r="J124" i="58"/>
  <c r="K124" i="58"/>
  <c r="M124" i="58"/>
  <c r="N124" i="58"/>
  <c r="Q124" i="58"/>
  <c r="R124" i="58"/>
  <c r="T124" i="58"/>
  <c r="U124" i="58"/>
  <c r="V124" i="58"/>
  <c r="W124" i="58"/>
  <c r="X124" i="58"/>
  <c r="Y124" i="58"/>
  <c r="Z124" i="58"/>
  <c r="AB124" i="58"/>
  <c r="AC124" i="58"/>
  <c r="AD124" i="58"/>
  <c r="AE124" i="58"/>
  <c r="AF124" i="58"/>
  <c r="AG124" i="58"/>
  <c r="AH124" i="58"/>
  <c r="AI124" i="58"/>
  <c r="AJ124" i="58"/>
  <c r="AL124" i="58"/>
  <c r="AM124" i="58"/>
  <c r="AN124" i="58"/>
  <c r="AO124" i="58"/>
  <c r="AQ124" i="58"/>
  <c r="AR124" i="58"/>
  <c r="AS124" i="58"/>
  <c r="AT124" i="58"/>
  <c r="AV124" i="58"/>
  <c r="AX124" i="58"/>
  <c r="AZ124" i="58"/>
  <c r="A125" i="58"/>
  <c r="B125" i="58"/>
  <c r="D125" i="58"/>
  <c r="E125" i="58"/>
  <c r="F125" i="58"/>
  <c r="G125" i="58"/>
  <c r="H125" i="58"/>
  <c r="I125" i="58"/>
  <c r="J125" i="58"/>
  <c r="K125" i="58"/>
  <c r="M125" i="58"/>
  <c r="N125" i="58"/>
  <c r="Q125" i="58"/>
  <c r="R125" i="58"/>
  <c r="T125" i="58"/>
  <c r="U125" i="58"/>
  <c r="V125" i="58"/>
  <c r="W125" i="58"/>
  <c r="X125" i="58"/>
  <c r="Y125" i="58"/>
  <c r="Z125" i="58"/>
  <c r="AB125" i="58"/>
  <c r="AC125" i="58"/>
  <c r="AD125" i="58"/>
  <c r="AE125" i="58"/>
  <c r="AF125" i="58"/>
  <c r="AG125" i="58"/>
  <c r="AH125" i="58"/>
  <c r="AI125" i="58"/>
  <c r="AJ125" i="58"/>
  <c r="AL125" i="58"/>
  <c r="AM125" i="58"/>
  <c r="AN125" i="58"/>
  <c r="AO125" i="58"/>
  <c r="AQ125" i="58"/>
  <c r="AR125" i="58"/>
  <c r="AS125" i="58"/>
  <c r="AT125" i="58"/>
  <c r="AV125" i="58"/>
  <c r="AX125" i="58"/>
  <c r="AZ125" i="58"/>
  <c r="A126" i="58"/>
  <c r="B126" i="58"/>
  <c r="D126" i="58"/>
  <c r="E126" i="58"/>
  <c r="F126" i="58"/>
  <c r="G126" i="58"/>
  <c r="H126" i="58"/>
  <c r="I126" i="58"/>
  <c r="J126" i="58"/>
  <c r="K126" i="58"/>
  <c r="M126" i="58"/>
  <c r="N126" i="58"/>
  <c r="Q126" i="58"/>
  <c r="R126" i="58"/>
  <c r="T126" i="58"/>
  <c r="U126" i="58"/>
  <c r="V126" i="58"/>
  <c r="W126" i="58"/>
  <c r="X126" i="58"/>
  <c r="Y126" i="58"/>
  <c r="Z126" i="58"/>
  <c r="AB126" i="58"/>
  <c r="AC126" i="58"/>
  <c r="AD126" i="58"/>
  <c r="AE126" i="58"/>
  <c r="AF126" i="58"/>
  <c r="AG126" i="58"/>
  <c r="AH126" i="58"/>
  <c r="AI126" i="58"/>
  <c r="AJ126" i="58"/>
  <c r="AL126" i="58"/>
  <c r="AM126" i="58"/>
  <c r="AN126" i="58"/>
  <c r="AO126" i="58"/>
  <c r="AQ126" i="58"/>
  <c r="AR126" i="58"/>
  <c r="AS126" i="58"/>
  <c r="AT126" i="58"/>
  <c r="AV126" i="58"/>
  <c r="AX126" i="58"/>
  <c r="AZ126" i="58"/>
  <c r="A127" i="58"/>
  <c r="B127" i="58"/>
  <c r="D127" i="58"/>
  <c r="E127" i="58"/>
  <c r="F127" i="58"/>
  <c r="G127" i="58"/>
  <c r="H127" i="58"/>
  <c r="I127" i="58"/>
  <c r="J127" i="58"/>
  <c r="K127" i="58"/>
  <c r="M127" i="58"/>
  <c r="N127" i="58"/>
  <c r="Q127" i="58"/>
  <c r="R127" i="58"/>
  <c r="T127" i="58"/>
  <c r="U127" i="58"/>
  <c r="V127" i="58"/>
  <c r="W127" i="58"/>
  <c r="X127" i="58"/>
  <c r="Y127" i="58"/>
  <c r="Z127" i="58"/>
  <c r="AB127" i="58"/>
  <c r="AC127" i="58"/>
  <c r="AD127" i="58"/>
  <c r="AE127" i="58"/>
  <c r="AF127" i="58"/>
  <c r="AG127" i="58"/>
  <c r="AH127" i="58"/>
  <c r="AI127" i="58"/>
  <c r="AJ127" i="58"/>
  <c r="AL127" i="58"/>
  <c r="AM127" i="58"/>
  <c r="AN127" i="58"/>
  <c r="AO127" i="58"/>
  <c r="AQ127" i="58"/>
  <c r="AR127" i="58"/>
  <c r="AS127" i="58"/>
  <c r="AT127" i="58"/>
  <c r="AV127" i="58"/>
  <c r="AX127" i="58"/>
  <c r="AZ127" i="58"/>
  <c r="A128" i="58"/>
  <c r="B128" i="58"/>
  <c r="D128" i="58"/>
  <c r="E128" i="58"/>
  <c r="F128" i="58"/>
  <c r="G128" i="58"/>
  <c r="H128" i="58"/>
  <c r="I128" i="58"/>
  <c r="J128" i="58"/>
  <c r="K128" i="58"/>
  <c r="M128" i="58"/>
  <c r="N128" i="58"/>
  <c r="Q128" i="58"/>
  <c r="R128" i="58"/>
  <c r="T128" i="58"/>
  <c r="U128" i="58"/>
  <c r="V128" i="58"/>
  <c r="W128" i="58"/>
  <c r="X128" i="58"/>
  <c r="Y128" i="58"/>
  <c r="Z128" i="58"/>
  <c r="AB128" i="58"/>
  <c r="AC128" i="58"/>
  <c r="AD128" i="58"/>
  <c r="AE128" i="58"/>
  <c r="AF128" i="58"/>
  <c r="AG128" i="58"/>
  <c r="AH128" i="58"/>
  <c r="AI128" i="58"/>
  <c r="AJ128" i="58"/>
  <c r="AL128" i="58"/>
  <c r="AM128" i="58"/>
  <c r="AN128" i="58"/>
  <c r="AO128" i="58"/>
  <c r="AQ128" i="58"/>
  <c r="AR128" i="58"/>
  <c r="AS128" i="58"/>
  <c r="AT128" i="58"/>
  <c r="AV128" i="58"/>
  <c r="AX128" i="58"/>
  <c r="AZ128" i="58"/>
  <c r="A129" i="58"/>
  <c r="B129" i="58"/>
  <c r="D129" i="58"/>
  <c r="E129" i="58"/>
  <c r="F129" i="58"/>
  <c r="G129" i="58"/>
  <c r="H129" i="58"/>
  <c r="I129" i="58"/>
  <c r="J129" i="58"/>
  <c r="K129" i="58"/>
  <c r="M129" i="58"/>
  <c r="N129" i="58"/>
  <c r="Q129" i="58"/>
  <c r="R129" i="58"/>
  <c r="T129" i="58"/>
  <c r="U129" i="58"/>
  <c r="V129" i="58"/>
  <c r="W129" i="58"/>
  <c r="X129" i="58"/>
  <c r="Y129" i="58"/>
  <c r="Z129" i="58"/>
  <c r="AB129" i="58"/>
  <c r="AC129" i="58"/>
  <c r="AD129" i="58"/>
  <c r="AE129" i="58"/>
  <c r="AF129" i="58"/>
  <c r="AG129" i="58"/>
  <c r="AH129" i="58"/>
  <c r="AI129" i="58"/>
  <c r="AJ129" i="58"/>
  <c r="AL129" i="58"/>
  <c r="AM129" i="58"/>
  <c r="AN129" i="58"/>
  <c r="AO129" i="58"/>
  <c r="AQ129" i="58"/>
  <c r="AR129" i="58"/>
  <c r="AS129" i="58"/>
  <c r="AT129" i="58"/>
  <c r="AV129" i="58"/>
  <c r="AX129" i="58"/>
  <c r="AZ129" i="58"/>
  <c r="A130" i="58"/>
  <c r="B130" i="58"/>
  <c r="D130" i="58"/>
  <c r="E130" i="58"/>
  <c r="F130" i="58"/>
  <c r="G130" i="58"/>
  <c r="H130" i="58"/>
  <c r="I130" i="58"/>
  <c r="J130" i="58"/>
  <c r="K130" i="58"/>
  <c r="M130" i="58"/>
  <c r="N130" i="58"/>
  <c r="Q130" i="58"/>
  <c r="R130" i="58"/>
  <c r="T130" i="58"/>
  <c r="U130" i="58"/>
  <c r="V130" i="58"/>
  <c r="W130" i="58"/>
  <c r="X130" i="58"/>
  <c r="Y130" i="58"/>
  <c r="Z130" i="58"/>
  <c r="AB130" i="58"/>
  <c r="AC130" i="58"/>
  <c r="AD130" i="58"/>
  <c r="AE130" i="58"/>
  <c r="AF130" i="58"/>
  <c r="AG130" i="58"/>
  <c r="AH130" i="58"/>
  <c r="AI130" i="58"/>
  <c r="AJ130" i="58"/>
  <c r="AL130" i="58"/>
  <c r="AM130" i="58"/>
  <c r="AN130" i="58"/>
  <c r="AO130" i="58"/>
  <c r="AQ130" i="58"/>
  <c r="AR130" i="58"/>
  <c r="AS130" i="58"/>
  <c r="AT130" i="58"/>
  <c r="AV130" i="58"/>
  <c r="AX130" i="58"/>
  <c r="AZ130" i="58"/>
  <c r="A131" i="58"/>
  <c r="B131" i="58"/>
  <c r="D131" i="58"/>
  <c r="E131" i="58"/>
  <c r="F131" i="58"/>
  <c r="G131" i="58"/>
  <c r="H131" i="58"/>
  <c r="I131" i="58"/>
  <c r="J131" i="58"/>
  <c r="K131" i="58"/>
  <c r="M131" i="58"/>
  <c r="N131" i="58"/>
  <c r="Q131" i="58"/>
  <c r="R131" i="58"/>
  <c r="T131" i="58"/>
  <c r="U131" i="58"/>
  <c r="V131" i="58"/>
  <c r="W131" i="58"/>
  <c r="X131" i="58"/>
  <c r="Y131" i="58"/>
  <c r="Z131" i="58"/>
  <c r="AB131" i="58"/>
  <c r="AC131" i="58"/>
  <c r="AD131" i="58"/>
  <c r="AE131" i="58"/>
  <c r="AF131" i="58"/>
  <c r="AG131" i="58"/>
  <c r="AH131" i="58"/>
  <c r="AI131" i="58"/>
  <c r="AJ131" i="58"/>
  <c r="AL131" i="58"/>
  <c r="AM131" i="58"/>
  <c r="AN131" i="58"/>
  <c r="AO131" i="58"/>
  <c r="AQ131" i="58"/>
  <c r="AR131" i="58"/>
  <c r="AS131" i="58"/>
  <c r="AT131" i="58"/>
  <c r="AV131" i="58"/>
  <c r="AX131" i="58"/>
  <c r="AZ131" i="58"/>
  <c r="A132" i="58"/>
  <c r="B132" i="58"/>
  <c r="D132" i="58"/>
  <c r="E132" i="58"/>
  <c r="F132" i="58"/>
  <c r="G132" i="58"/>
  <c r="H132" i="58"/>
  <c r="I132" i="58"/>
  <c r="J132" i="58"/>
  <c r="K132" i="58"/>
  <c r="M132" i="58"/>
  <c r="N132" i="58"/>
  <c r="Q132" i="58"/>
  <c r="R132" i="58"/>
  <c r="T132" i="58"/>
  <c r="U132" i="58"/>
  <c r="V132" i="58"/>
  <c r="W132" i="58"/>
  <c r="X132" i="58"/>
  <c r="Y132" i="58"/>
  <c r="Z132" i="58"/>
  <c r="AB132" i="58"/>
  <c r="AC132" i="58"/>
  <c r="AD132" i="58"/>
  <c r="AE132" i="58"/>
  <c r="AF132" i="58"/>
  <c r="AG132" i="58"/>
  <c r="AH132" i="58"/>
  <c r="AI132" i="58"/>
  <c r="AJ132" i="58"/>
  <c r="AL132" i="58"/>
  <c r="AM132" i="58"/>
  <c r="AN132" i="58"/>
  <c r="AO132" i="58"/>
  <c r="AQ132" i="58"/>
  <c r="AR132" i="58"/>
  <c r="AS132" i="58"/>
  <c r="AT132" i="58"/>
  <c r="AV132" i="58"/>
  <c r="AX132" i="58"/>
  <c r="AZ132" i="58"/>
  <c r="A133" i="58"/>
  <c r="B133" i="58"/>
  <c r="D133" i="58"/>
  <c r="E133" i="58"/>
  <c r="F133" i="58"/>
  <c r="G133" i="58"/>
  <c r="H133" i="58"/>
  <c r="I133" i="58"/>
  <c r="J133" i="58"/>
  <c r="K133" i="58"/>
  <c r="M133" i="58"/>
  <c r="N133" i="58"/>
  <c r="Q133" i="58"/>
  <c r="R133" i="58"/>
  <c r="T133" i="58"/>
  <c r="U133" i="58"/>
  <c r="V133" i="58"/>
  <c r="W133" i="58"/>
  <c r="X133" i="58"/>
  <c r="Y133" i="58"/>
  <c r="Z133" i="58"/>
  <c r="AB133" i="58"/>
  <c r="AC133" i="58"/>
  <c r="AD133" i="58"/>
  <c r="AE133" i="58"/>
  <c r="AF133" i="58"/>
  <c r="AG133" i="58"/>
  <c r="AH133" i="58"/>
  <c r="AI133" i="58"/>
  <c r="AJ133" i="58"/>
  <c r="AL133" i="58"/>
  <c r="AM133" i="58"/>
  <c r="AN133" i="58"/>
  <c r="AO133" i="58"/>
  <c r="AQ133" i="58"/>
  <c r="AR133" i="58"/>
  <c r="AS133" i="58"/>
  <c r="AT133" i="58"/>
  <c r="AV133" i="58"/>
  <c r="AX133" i="58"/>
  <c r="AZ133" i="58"/>
  <c r="A134" i="58"/>
  <c r="B134" i="58"/>
  <c r="D134" i="58"/>
  <c r="E134" i="58"/>
  <c r="F134" i="58"/>
  <c r="G134" i="58"/>
  <c r="H134" i="58"/>
  <c r="I134" i="58"/>
  <c r="J134" i="58"/>
  <c r="K134" i="58"/>
  <c r="M134" i="58"/>
  <c r="N134" i="58"/>
  <c r="Q134" i="58"/>
  <c r="R134" i="58"/>
  <c r="T134" i="58"/>
  <c r="U134" i="58"/>
  <c r="V134" i="58"/>
  <c r="W134" i="58"/>
  <c r="X134" i="58"/>
  <c r="Y134" i="58"/>
  <c r="Z134" i="58"/>
  <c r="AB134" i="58"/>
  <c r="AC134" i="58"/>
  <c r="AD134" i="58"/>
  <c r="AE134" i="58"/>
  <c r="AF134" i="58"/>
  <c r="AG134" i="58"/>
  <c r="AH134" i="58"/>
  <c r="AI134" i="58"/>
  <c r="AJ134" i="58"/>
  <c r="AL134" i="58"/>
  <c r="AM134" i="58"/>
  <c r="AN134" i="58"/>
  <c r="AO134" i="58"/>
  <c r="AQ134" i="58"/>
  <c r="AR134" i="58"/>
  <c r="AS134" i="58"/>
  <c r="AT134" i="58"/>
  <c r="AV134" i="58"/>
  <c r="AX134" i="58"/>
  <c r="AZ134" i="58"/>
  <c r="A135" i="58"/>
  <c r="B135" i="58"/>
  <c r="D135" i="58"/>
  <c r="E135" i="58"/>
  <c r="F135" i="58"/>
  <c r="G135" i="58"/>
  <c r="H135" i="58"/>
  <c r="I135" i="58"/>
  <c r="J135" i="58"/>
  <c r="K135" i="58"/>
  <c r="M135" i="58"/>
  <c r="N135" i="58"/>
  <c r="Q135" i="58"/>
  <c r="R135" i="58"/>
  <c r="T135" i="58"/>
  <c r="U135" i="58"/>
  <c r="V135" i="58"/>
  <c r="W135" i="58"/>
  <c r="X135" i="58"/>
  <c r="Y135" i="58"/>
  <c r="Z135" i="58"/>
  <c r="AB135" i="58"/>
  <c r="AC135" i="58"/>
  <c r="AD135" i="58"/>
  <c r="AE135" i="58"/>
  <c r="AF135" i="58"/>
  <c r="AG135" i="58"/>
  <c r="AH135" i="58"/>
  <c r="AI135" i="58"/>
  <c r="AJ135" i="58"/>
  <c r="AL135" i="58"/>
  <c r="AM135" i="58"/>
  <c r="AN135" i="58"/>
  <c r="AO135" i="58"/>
  <c r="AQ135" i="58"/>
  <c r="AR135" i="58"/>
  <c r="AS135" i="58"/>
  <c r="AT135" i="58"/>
  <c r="AV135" i="58"/>
  <c r="AX135" i="58"/>
  <c r="AZ135" i="58"/>
  <c r="A136" i="58"/>
  <c r="B136" i="58"/>
  <c r="D136" i="58"/>
  <c r="E136" i="58"/>
  <c r="F136" i="58"/>
  <c r="G136" i="58"/>
  <c r="H136" i="58"/>
  <c r="I136" i="58"/>
  <c r="J136" i="58"/>
  <c r="K136" i="58"/>
  <c r="M136" i="58"/>
  <c r="N136" i="58"/>
  <c r="Q136" i="58"/>
  <c r="R136" i="58"/>
  <c r="T136" i="58"/>
  <c r="U136" i="58"/>
  <c r="V136" i="58"/>
  <c r="W136" i="58"/>
  <c r="X136" i="58"/>
  <c r="Y136" i="58"/>
  <c r="Z136" i="58"/>
  <c r="AB136" i="58"/>
  <c r="AC136" i="58"/>
  <c r="AD136" i="58"/>
  <c r="AE136" i="58"/>
  <c r="AF136" i="58"/>
  <c r="AG136" i="58"/>
  <c r="AH136" i="58"/>
  <c r="AI136" i="58"/>
  <c r="AJ136" i="58"/>
  <c r="AL136" i="58"/>
  <c r="AM136" i="58"/>
  <c r="AN136" i="58"/>
  <c r="AO136" i="58"/>
  <c r="AQ136" i="58"/>
  <c r="AR136" i="58"/>
  <c r="AS136" i="58"/>
  <c r="AT136" i="58"/>
  <c r="AV136" i="58"/>
  <c r="AX136" i="58"/>
  <c r="AZ136" i="58"/>
  <c r="A137" i="58"/>
  <c r="B137" i="58"/>
  <c r="D137" i="58"/>
  <c r="E137" i="58"/>
  <c r="F137" i="58"/>
  <c r="G137" i="58"/>
  <c r="H137" i="58"/>
  <c r="I137" i="58"/>
  <c r="J137" i="58"/>
  <c r="K137" i="58"/>
  <c r="M137" i="58"/>
  <c r="N137" i="58"/>
  <c r="Q137" i="58"/>
  <c r="R137" i="58"/>
  <c r="T137" i="58"/>
  <c r="U137" i="58"/>
  <c r="V137" i="58"/>
  <c r="W137" i="58"/>
  <c r="X137" i="58"/>
  <c r="Y137" i="58"/>
  <c r="Z137" i="58"/>
  <c r="AB137" i="58"/>
  <c r="AC137" i="58"/>
  <c r="AD137" i="58"/>
  <c r="AE137" i="58"/>
  <c r="AF137" i="58"/>
  <c r="AG137" i="58"/>
  <c r="AH137" i="58"/>
  <c r="AI137" i="58"/>
  <c r="AJ137" i="58"/>
  <c r="AL137" i="58"/>
  <c r="AM137" i="58"/>
  <c r="AN137" i="58"/>
  <c r="AO137" i="58"/>
  <c r="AQ137" i="58"/>
  <c r="AR137" i="58"/>
  <c r="AS137" i="58"/>
  <c r="AT137" i="58"/>
  <c r="AV137" i="58"/>
  <c r="AX137" i="58"/>
  <c r="AZ137" i="58"/>
  <c r="A138" i="58"/>
  <c r="B138" i="58"/>
  <c r="D138" i="58"/>
  <c r="E138" i="58"/>
  <c r="F138" i="58"/>
  <c r="G138" i="58"/>
  <c r="H138" i="58"/>
  <c r="I138" i="58"/>
  <c r="J138" i="58"/>
  <c r="K138" i="58"/>
  <c r="M138" i="58"/>
  <c r="N138" i="58"/>
  <c r="Q138" i="58"/>
  <c r="R138" i="58"/>
  <c r="T138" i="58"/>
  <c r="U138" i="58"/>
  <c r="V138" i="58"/>
  <c r="W138" i="58"/>
  <c r="X138" i="58"/>
  <c r="Y138" i="58"/>
  <c r="Z138" i="58"/>
  <c r="AB138" i="58"/>
  <c r="AC138" i="58"/>
  <c r="AD138" i="58"/>
  <c r="AE138" i="58"/>
  <c r="AF138" i="58"/>
  <c r="AG138" i="58"/>
  <c r="AH138" i="58"/>
  <c r="AI138" i="58"/>
  <c r="AJ138" i="58"/>
  <c r="AL138" i="58"/>
  <c r="AM138" i="58"/>
  <c r="AN138" i="58"/>
  <c r="AO138" i="58"/>
  <c r="AQ138" i="58"/>
  <c r="AR138" i="58"/>
  <c r="AS138" i="58"/>
  <c r="AT138" i="58"/>
  <c r="AV138" i="58"/>
  <c r="AX138" i="58"/>
  <c r="AZ138" i="58"/>
  <c r="A139" i="58"/>
  <c r="B139" i="58"/>
  <c r="D139" i="58"/>
  <c r="E139" i="58"/>
  <c r="F139" i="58"/>
  <c r="G139" i="58"/>
  <c r="H139" i="58"/>
  <c r="I139" i="58"/>
  <c r="J139" i="58"/>
  <c r="K139" i="58"/>
  <c r="M139" i="58"/>
  <c r="N139" i="58"/>
  <c r="Q139" i="58"/>
  <c r="R139" i="58"/>
  <c r="T139" i="58"/>
  <c r="U139" i="58"/>
  <c r="V139" i="58"/>
  <c r="W139" i="58"/>
  <c r="X139" i="58"/>
  <c r="Y139" i="58"/>
  <c r="Z139" i="58"/>
  <c r="AB139" i="58"/>
  <c r="AC139" i="58"/>
  <c r="AD139" i="58"/>
  <c r="AE139" i="58"/>
  <c r="AF139" i="58"/>
  <c r="AG139" i="58"/>
  <c r="AH139" i="58"/>
  <c r="AI139" i="58"/>
  <c r="AJ139" i="58"/>
  <c r="AL139" i="58"/>
  <c r="AM139" i="58"/>
  <c r="AN139" i="58"/>
  <c r="AO139" i="58"/>
  <c r="AQ139" i="58"/>
  <c r="AR139" i="58"/>
  <c r="AS139" i="58"/>
  <c r="AT139" i="58"/>
  <c r="AV139" i="58"/>
  <c r="AX139" i="58"/>
  <c r="AZ139" i="58"/>
  <c r="A140" i="58"/>
  <c r="B140" i="58"/>
  <c r="D140" i="58"/>
  <c r="E140" i="58"/>
  <c r="F140" i="58"/>
  <c r="G140" i="58"/>
  <c r="H140" i="58"/>
  <c r="I140" i="58"/>
  <c r="J140" i="58"/>
  <c r="K140" i="58"/>
  <c r="M140" i="58"/>
  <c r="N140" i="58"/>
  <c r="Q140" i="58"/>
  <c r="R140" i="58"/>
  <c r="T140" i="58"/>
  <c r="U140" i="58"/>
  <c r="V140" i="58"/>
  <c r="W140" i="58"/>
  <c r="X140" i="58"/>
  <c r="Y140" i="58"/>
  <c r="Z140" i="58"/>
  <c r="AB140" i="58"/>
  <c r="AC140" i="58"/>
  <c r="AD140" i="58"/>
  <c r="AE140" i="58"/>
  <c r="AF140" i="58"/>
  <c r="AG140" i="58"/>
  <c r="AH140" i="58"/>
  <c r="AI140" i="58"/>
  <c r="AJ140" i="58"/>
  <c r="AL140" i="58"/>
  <c r="AM140" i="58"/>
  <c r="AN140" i="58"/>
  <c r="AO140" i="58"/>
  <c r="AQ140" i="58"/>
  <c r="AR140" i="58"/>
  <c r="AS140" i="58"/>
  <c r="AT140" i="58"/>
  <c r="AV140" i="58"/>
  <c r="AX140" i="58"/>
  <c r="AZ140" i="58"/>
  <c r="A141" i="58"/>
  <c r="B141" i="58"/>
  <c r="D141" i="58"/>
  <c r="E141" i="58"/>
  <c r="F141" i="58"/>
  <c r="G141" i="58"/>
  <c r="H141" i="58"/>
  <c r="I141" i="58"/>
  <c r="J141" i="58"/>
  <c r="K141" i="58"/>
  <c r="M141" i="58"/>
  <c r="N141" i="58"/>
  <c r="Q141" i="58"/>
  <c r="R141" i="58"/>
  <c r="T141" i="58"/>
  <c r="U141" i="58"/>
  <c r="V141" i="58"/>
  <c r="W141" i="58"/>
  <c r="X141" i="58"/>
  <c r="Y141" i="58"/>
  <c r="Z141" i="58"/>
  <c r="AB141" i="58"/>
  <c r="AC141" i="58"/>
  <c r="AD141" i="58"/>
  <c r="AE141" i="58"/>
  <c r="AF141" i="58"/>
  <c r="AG141" i="58"/>
  <c r="AH141" i="58"/>
  <c r="AI141" i="58"/>
  <c r="AJ141" i="58"/>
  <c r="AL141" i="58"/>
  <c r="AM141" i="58"/>
  <c r="AN141" i="58"/>
  <c r="AO141" i="58"/>
  <c r="AQ141" i="58"/>
  <c r="AR141" i="58"/>
  <c r="AS141" i="58"/>
  <c r="AT141" i="58"/>
  <c r="AV141" i="58"/>
  <c r="AX141" i="58"/>
  <c r="AZ141" i="58"/>
  <c r="A142" i="58"/>
  <c r="B142" i="58"/>
  <c r="D142" i="58"/>
  <c r="E142" i="58"/>
  <c r="F142" i="58"/>
  <c r="G142" i="58"/>
  <c r="H142" i="58"/>
  <c r="I142" i="58"/>
  <c r="J142" i="58"/>
  <c r="K142" i="58"/>
  <c r="M142" i="58"/>
  <c r="N142" i="58"/>
  <c r="Q142" i="58"/>
  <c r="R142" i="58"/>
  <c r="T142" i="58"/>
  <c r="U142" i="58"/>
  <c r="V142" i="58"/>
  <c r="W142" i="58"/>
  <c r="X142" i="58"/>
  <c r="Y142" i="58"/>
  <c r="Z142" i="58"/>
  <c r="AB142" i="58"/>
  <c r="AC142" i="58"/>
  <c r="AD142" i="58"/>
  <c r="AE142" i="58"/>
  <c r="AF142" i="58"/>
  <c r="AG142" i="58"/>
  <c r="AH142" i="58"/>
  <c r="AI142" i="58"/>
  <c r="AJ142" i="58"/>
  <c r="AL142" i="58"/>
  <c r="AM142" i="58"/>
  <c r="AN142" i="58"/>
  <c r="AO142" i="58"/>
  <c r="AQ142" i="58"/>
  <c r="AR142" i="58"/>
  <c r="AS142" i="58"/>
  <c r="AT142" i="58"/>
  <c r="AV142" i="58"/>
  <c r="AX142" i="58"/>
  <c r="AZ142" i="58"/>
  <c r="A143" i="58"/>
  <c r="B143" i="58"/>
  <c r="D143" i="58"/>
  <c r="E143" i="58"/>
  <c r="F143" i="58"/>
  <c r="G143" i="58"/>
  <c r="H143" i="58"/>
  <c r="I143" i="58"/>
  <c r="J143" i="58"/>
  <c r="K143" i="58"/>
  <c r="M143" i="58"/>
  <c r="N143" i="58"/>
  <c r="Q143" i="58"/>
  <c r="R143" i="58"/>
  <c r="T143" i="58"/>
  <c r="U143" i="58"/>
  <c r="V143" i="58"/>
  <c r="W143" i="58"/>
  <c r="X143" i="58"/>
  <c r="Y143" i="58"/>
  <c r="Z143" i="58"/>
  <c r="AB143" i="58"/>
  <c r="AC143" i="58"/>
  <c r="AD143" i="58"/>
  <c r="AE143" i="58"/>
  <c r="AF143" i="58"/>
  <c r="AG143" i="58"/>
  <c r="AH143" i="58"/>
  <c r="AI143" i="58"/>
  <c r="AJ143" i="58"/>
  <c r="AL143" i="58"/>
  <c r="AM143" i="58"/>
  <c r="AN143" i="58"/>
  <c r="AO143" i="58"/>
  <c r="AQ143" i="58"/>
  <c r="AR143" i="58"/>
  <c r="AS143" i="58"/>
  <c r="AT143" i="58"/>
  <c r="AV143" i="58"/>
  <c r="AX143" i="58"/>
  <c r="AZ143" i="58"/>
  <c r="A144" i="58"/>
  <c r="B144" i="58"/>
  <c r="D144" i="58"/>
  <c r="E144" i="58"/>
  <c r="F144" i="58"/>
  <c r="G144" i="58"/>
  <c r="H144" i="58"/>
  <c r="I144" i="58"/>
  <c r="J144" i="58"/>
  <c r="K144" i="58"/>
  <c r="M144" i="58"/>
  <c r="N144" i="58"/>
  <c r="Q144" i="58"/>
  <c r="R144" i="58"/>
  <c r="T144" i="58"/>
  <c r="U144" i="58"/>
  <c r="V144" i="58"/>
  <c r="W144" i="58"/>
  <c r="X144" i="58"/>
  <c r="Y144" i="58"/>
  <c r="Z144" i="58"/>
  <c r="AB144" i="58"/>
  <c r="AC144" i="58"/>
  <c r="AD144" i="58"/>
  <c r="AE144" i="58"/>
  <c r="AF144" i="58"/>
  <c r="AG144" i="58"/>
  <c r="AH144" i="58"/>
  <c r="AI144" i="58"/>
  <c r="AJ144" i="58"/>
  <c r="AL144" i="58"/>
  <c r="AM144" i="58"/>
  <c r="AN144" i="58"/>
  <c r="AO144" i="58"/>
  <c r="AQ144" i="58"/>
  <c r="AR144" i="58"/>
  <c r="AS144" i="58"/>
  <c r="AT144" i="58"/>
  <c r="AV144" i="58"/>
  <c r="AX144" i="58"/>
  <c r="AZ144" i="58"/>
  <c r="A145" i="58"/>
  <c r="B145" i="58"/>
  <c r="D145" i="58"/>
  <c r="E145" i="58"/>
  <c r="F145" i="58"/>
  <c r="G145" i="58"/>
  <c r="H145" i="58"/>
  <c r="I145" i="58"/>
  <c r="J145" i="58"/>
  <c r="K145" i="58"/>
  <c r="M145" i="58"/>
  <c r="N145" i="58"/>
  <c r="Q145" i="58"/>
  <c r="R145" i="58"/>
  <c r="T145" i="58"/>
  <c r="U145" i="58"/>
  <c r="V145" i="58"/>
  <c r="W145" i="58"/>
  <c r="X145" i="58"/>
  <c r="Y145" i="58"/>
  <c r="Z145" i="58"/>
  <c r="AB145" i="58"/>
  <c r="AC145" i="58"/>
  <c r="AD145" i="58"/>
  <c r="AE145" i="58"/>
  <c r="AF145" i="58"/>
  <c r="AG145" i="58"/>
  <c r="AH145" i="58"/>
  <c r="AI145" i="58"/>
  <c r="AJ145" i="58"/>
  <c r="AL145" i="58"/>
  <c r="AM145" i="58"/>
  <c r="AN145" i="58"/>
  <c r="AO145" i="58"/>
  <c r="AQ145" i="58"/>
  <c r="AR145" i="58"/>
  <c r="AS145" i="58"/>
  <c r="AT145" i="58"/>
  <c r="AV145" i="58"/>
  <c r="AX145" i="58"/>
  <c r="AZ145" i="58"/>
  <c r="A146" i="58"/>
  <c r="B146" i="58"/>
  <c r="D146" i="58"/>
  <c r="E146" i="58"/>
  <c r="F146" i="58"/>
  <c r="G146" i="58"/>
  <c r="H146" i="58"/>
  <c r="I146" i="58"/>
  <c r="J146" i="58"/>
  <c r="K146" i="58"/>
  <c r="M146" i="58"/>
  <c r="N146" i="58"/>
  <c r="Q146" i="58"/>
  <c r="R146" i="58"/>
  <c r="T146" i="58"/>
  <c r="U146" i="58"/>
  <c r="V146" i="58"/>
  <c r="W146" i="58"/>
  <c r="X146" i="58"/>
  <c r="Y146" i="58"/>
  <c r="Z146" i="58"/>
  <c r="AB146" i="58"/>
  <c r="AC146" i="58"/>
  <c r="AD146" i="58"/>
  <c r="AE146" i="58"/>
  <c r="AF146" i="58"/>
  <c r="AG146" i="58"/>
  <c r="AH146" i="58"/>
  <c r="AI146" i="58"/>
  <c r="AJ146" i="58"/>
  <c r="AL146" i="58"/>
  <c r="AM146" i="58"/>
  <c r="AN146" i="58"/>
  <c r="AO146" i="58"/>
  <c r="AQ146" i="58"/>
  <c r="AR146" i="58"/>
  <c r="AS146" i="58"/>
  <c r="AT146" i="58"/>
  <c r="AV146" i="58"/>
  <c r="AX146" i="58"/>
  <c r="AZ146" i="58"/>
  <c r="A147" i="58"/>
  <c r="B147" i="58"/>
  <c r="D147" i="58"/>
  <c r="E147" i="58"/>
  <c r="F147" i="58"/>
  <c r="G147" i="58"/>
  <c r="H147" i="58"/>
  <c r="I147" i="58"/>
  <c r="J147" i="58"/>
  <c r="K147" i="58"/>
  <c r="M147" i="58"/>
  <c r="N147" i="58"/>
  <c r="Q147" i="58"/>
  <c r="R147" i="58"/>
  <c r="T147" i="58"/>
  <c r="U147" i="58"/>
  <c r="V147" i="58"/>
  <c r="W147" i="58"/>
  <c r="X147" i="58"/>
  <c r="Y147" i="58"/>
  <c r="Z147" i="58"/>
  <c r="AB147" i="58"/>
  <c r="AC147" i="58"/>
  <c r="AD147" i="58"/>
  <c r="AE147" i="58"/>
  <c r="AF147" i="58"/>
  <c r="AG147" i="58"/>
  <c r="AH147" i="58"/>
  <c r="AI147" i="58"/>
  <c r="AJ147" i="58"/>
  <c r="AL147" i="58"/>
  <c r="AM147" i="58"/>
  <c r="AN147" i="58"/>
  <c r="AO147" i="58"/>
  <c r="AQ147" i="58"/>
  <c r="AR147" i="58"/>
  <c r="AS147" i="58"/>
  <c r="AT147" i="58"/>
  <c r="AV147" i="58"/>
  <c r="AX147" i="58"/>
  <c r="AZ147" i="58"/>
  <c r="A148" i="58"/>
  <c r="B148" i="58"/>
  <c r="D148" i="58"/>
  <c r="E148" i="58"/>
  <c r="F148" i="58"/>
  <c r="G148" i="58"/>
  <c r="H148" i="58"/>
  <c r="I148" i="58"/>
  <c r="J148" i="58"/>
  <c r="K148" i="58"/>
  <c r="M148" i="58"/>
  <c r="N148" i="58"/>
  <c r="Q148" i="58"/>
  <c r="R148" i="58"/>
  <c r="T148" i="58"/>
  <c r="U148" i="58"/>
  <c r="V148" i="58"/>
  <c r="W148" i="58"/>
  <c r="X148" i="58"/>
  <c r="Y148" i="58"/>
  <c r="Z148" i="58"/>
  <c r="AB148" i="58"/>
  <c r="AC148" i="58"/>
  <c r="AD148" i="58"/>
  <c r="AE148" i="58"/>
  <c r="AF148" i="58"/>
  <c r="AG148" i="58"/>
  <c r="AH148" i="58"/>
  <c r="AI148" i="58"/>
  <c r="AJ148" i="58"/>
  <c r="AL148" i="58"/>
  <c r="AM148" i="58"/>
  <c r="AN148" i="58"/>
  <c r="AO148" i="58"/>
  <c r="AQ148" i="58"/>
  <c r="AR148" i="58"/>
  <c r="AS148" i="58"/>
  <c r="AT148" i="58"/>
  <c r="AV148" i="58"/>
  <c r="AX148" i="58"/>
  <c r="AZ148" i="58"/>
  <c r="A149" i="58"/>
  <c r="B149" i="58"/>
  <c r="D149" i="58"/>
  <c r="E149" i="58"/>
  <c r="F149" i="58"/>
  <c r="G149" i="58"/>
  <c r="H149" i="58"/>
  <c r="I149" i="58"/>
  <c r="J149" i="58"/>
  <c r="K149" i="58"/>
  <c r="M149" i="58"/>
  <c r="N149" i="58"/>
  <c r="Q149" i="58"/>
  <c r="R149" i="58"/>
  <c r="T149" i="58"/>
  <c r="U149" i="58"/>
  <c r="V149" i="58"/>
  <c r="W149" i="58"/>
  <c r="X149" i="58"/>
  <c r="Y149" i="58"/>
  <c r="Z149" i="58"/>
  <c r="AB149" i="58"/>
  <c r="AC149" i="58"/>
  <c r="AD149" i="58"/>
  <c r="AE149" i="58"/>
  <c r="AF149" i="58"/>
  <c r="AG149" i="58"/>
  <c r="AH149" i="58"/>
  <c r="AI149" i="58"/>
  <c r="AJ149" i="58"/>
  <c r="AL149" i="58"/>
  <c r="AM149" i="58"/>
  <c r="AN149" i="58"/>
  <c r="AO149" i="58"/>
  <c r="AQ149" i="58"/>
  <c r="AR149" i="58"/>
  <c r="AS149" i="58"/>
  <c r="AT149" i="58"/>
  <c r="AV149" i="58"/>
  <c r="AX149" i="58"/>
  <c r="AZ149" i="58"/>
  <c r="A150" i="58"/>
  <c r="B150" i="58"/>
  <c r="D150" i="58"/>
  <c r="E150" i="58"/>
  <c r="F150" i="58"/>
  <c r="G150" i="58"/>
  <c r="H150" i="58"/>
  <c r="I150" i="58"/>
  <c r="J150" i="58"/>
  <c r="K150" i="58"/>
  <c r="M150" i="58"/>
  <c r="N150" i="58"/>
  <c r="Q150" i="58"/>
  <c r="R150" i="58"/>
  <c r="T150" i="58"/>
  <c r="U150" i="58"/>
  <c r="V150" i="58"/>
  <c r="W150" i="58"/>
  <c r="X150" i="58"/>
  <c r="Y150" i="58"/>
  <c r="Z150" i="58"/>
  <c r="AB150" i="58"/>
  <c r="AC150" i="58"/>
  <c r="AD150" i="58"/>
  <c r="AE150" i="58"/>
  <c r="AF150" i="58"/>
  <c r="AG150" i="58"/>
  <c r="AH150" i="58"/>
  <c r="AI150" i="58"/>
  <c r="AJ150" i="58"/>
  <c r="AL150" i="58"/>
  <c r="AM150" i="58"/>
  <c r="AN150" i="58"/>
  <c r="AO150" i="58"/>
  <c r="AQ150" i="58"/>
  <c r="AR150" i="58"/>
  <c r="AS150" i="58"/>
  <c r="AT150" i="58"/>
  <c r="AV150" i="58"/>
  <c r="AX150" i="58"/>
  <c r="AZ150" i="58"/>
  <c r="A151" i="58"/>
  <c r="B151" i="58"/>
  <c r="D151" i="58"/>
  <c r="E151" i="58"/>
  <c r="F151" i="58"/>
  <c r="G151" i="58"/>
  <c r="H151" i="58"/>
  <c r="I151" i="58"/>
  <c r="J151" i="58"/>
  <c r="K151" i="58"/>
  <c r="M151" i="58"/>
  <c r="N151" i="58"/>
  <c r="Q151" i="58"/>
  <c r="R151" i="58"/>
  <c r="T151" i="58"/>
  <c r="U151" i="58"/>
  <c r="V151" i="58"/>
  <c r="W151" i="58"/>
  <c r="X151" i="58"/>
  <c r="Y151" i="58"/>
  <c r="Z151" i="58"/>
  <c r="AB151" i="58"/>
  <c r="AC151" i="58"/>
  <c r="AD151" i="58"/>
  <c r="AE151" i="58"/>
  <c r="AF151" i="58"/>
  <c r="AG151" i="58"/>
  <c r="AH151" i="58"/>
  <c r="AI151" i="58"/>
  <c r="AJ151" i="58"/>
  <c r="AL151" i="58"/>
  <c r="AM151" i="58"/>
  <c r="AN151" i="58"/>
  <c r="AO151" i="58"/>
  <c r="AQ151" i="58"/>
  <c r="AR151" i="58"/>
  <c r="AS151" i="58"/>
  <c r="AT151" i="58"/>
  <c r="AV151" i="58"/>
  <c r="AX151" i="58"/>
  <c r="AZ151" i="58"/>
  <c r="A152" i="58"/>
  <c r="B152" i="58"/>
  <c r="D152" i="58"/>
  <c r="E152" i="58"/>
  <c r="F152" i="58"/>
  <c r="G152" i="58"/>
  <c r="H152" i="58"/>
  <c r="I152" i="58"/>
  <c r="J152" i="58"/>
  <c r="K152" i="58"/>
  <c r="M152" i="58"/>
  <c r="N152" i="58"/>
  <c r="Q152" i="58"/>
  <c r="R152" i="58"/>
  <c r="T152" i="58"/>
  <c r="U152" i="58"/>
  <c r="V152" i="58"/>
  <c r="W152" i="58"/>
  <c r="X152" i="58"/>
  <c r="Y152" i="58"/>
  <c r="Z152" i="58"/>
  <c r="AB152" i="58"/>
  <c r="AC152" i="58"/>
  <c r="AD152" i="58"/>
  <c r="AE152" i="58"/>
  <c r="AF152" i="58"/>
  <c r="AG152" i="58"/>
  <c r="AH152" i="58"/>
  <c r="AI152" i="58"/>
  <c r="AJ152" i="58"/>
  <c r="AL152" i="58"/>
  <c r="AM152" i="58"/>
  <c r="AN152" i="58"/>
  <c r="AO152" i="58"/>
  <c r="AQ152" i="58"/>
  <c r="AR152" i="58"/>
  <c r="AS152" i="58"/>
  <c r="AT152" i="58"/>
  <c r="AV152" i="58"/>
  <c r="AX152" i="58"/>
  <c r="AZ152" i="58"/>
  <c r="A153" i="58"/>
  <c r="B153" i="58"/>
  <c r="D153" i="58"/>
  <c r="E153" i="58"/>
  <c r="F153" i="58"/>
  <c r="G153" i="58"/>
  <c r="H153" i="58"/>
  <c r="I153" i="58"/>
  <c r="J153" i="58"/>
  <c r="K153" i="58"/>
  <c r="M153" i="58"/>
  <c r="N153" i="58"/>
  <c r="Q153" i="58"/>
  <c r="R153" i="58"/>
  <c r="T153" i="58"/>
  <c r="U153" i="58"/>
  <c r="V153" i="58"/>
  <c r="W153" i="58"/>
  <c r="X153" i="58"/>
  <c r="Y153" i="58"/>
  <c r="Z153" i="58"/>
  <c r="AB153" i="58"/>
  <c r="AC153" i="58"/>
  <c r="AD153" i="58"/>
  <c r="AE153" i="58"/>
  <c r="AF153" i="58"/>
  <c r="AG153" i="58"/>
  <c r="AH153" i="58"/>
  <c r="AI153" i="58"/>
  <c r="AJ153" i="58"/>
  <c r="AL153" i="58"/>
  <c r="AM153" i="58"/>
  <c r="AN153" i="58"/>
  <c r="AO153" i="58"/>
  <c r="AQ153" i="58"/>
  <c r="AR153" i="58"/>
  <c r="AS153" i="58"/>
  <c r="AT153" i="58"/>
  <c r="AV153" i="58"/>
  <c r="AX153" i="58"/>
  <c r="AZ153" i="58"/>
  <c r="A154" i="58"/>
  <c r="B154" i="58"/>
  <c r="D154" i="58"/>
  <c r="E154" i="58"/>
  <c r="F154" i="58"/>
  <c r="G154" i="58"/>
  <c r="H154" i="58"/>
  <c r="I154" i="58"/>
  <c r="J154" i="58"/>
  <c r="K154" i="58"/>
  <c r="M154" i="58"/>
  <c r="N154" i="58"/>
  <c r="Q154" i="58"/>
  <c r="R154" i="58"/>
  <c r="T154" i="58"/>
  <c r="U154" i="58"/>
  <c r="V154" i="58"/>
  <c r="W154" i="58"/>
  <c r="X154" i="58"/>
  <c r="Y154" i="58"/>
  <c r="Z154" i="58"/>
  <c r="AB154" i="58"/>
  <c r="AC154" i="58"/>
  <c r="AD154" i="58"/>
  <c r="AE154" i="58"/>
  <c r="AF154" i="58"/>
  <c r="AG154" i="58"/>
  <c r="AH154" i="58"/>
  <c r="AI154" i="58"/>
  <c r="AJ154" i="58"/>
  <c r="AL154" i="58"/>
  <c r="AM154" i="58"/>
  <c r="AN154" i="58"/>
  <c r="AO154" i="58"/>
  <c r="AQ154" i="58"/>
  <c r="AR154" i="58"/>
  <c r="AS154" i="58"/>
  <c r="AT154" i="58"/>
  <c r="AV154" i="58"/>
  <c r="AX154" i="58"/>
  <c r="AZ154" i="58"/>
  <c r="A155" i="58"/>
  <c r="B155" i="58"/>
  <c r="D155" i="58"/>
  <c r="E155" i="58"/>
  <c r="F155" i="58"/>
  <c r="G155" i="58"/>
  <c r="H155" i="58"/>
  <c r="I155" i="58"/>
  <c r="J155" i="58"/>
  <c r="K155" i="58"/>
  <c r="M155" i="58"/>
  <c r="N155" i="58"/>
  <c r="Q155" i="58"/>
  <c r="R155" i="58"/>
  <c r="T155" i="58"/>
  <c r="U155" i="58"/>
  <c r="V155" i="58"/>
  <c r="W155" i="58"/>
  <c r="X155" i="58"/>
  <c r="Y155" i="58"/>
  <c r="Z155" i="58"/>
  <c r="AB155" i="58"/>
  <c r="AC155" i="58"/>
  <c r="AD155" i="58"/>
  <c r="AE155" i="58"/>
  <c r="AF155" i="58"/>
  <c r="AG155" i="58"/>
  <c r="AH155" i="58"/>
  <c r="AI155" i="58"/>
  <c r="AJ155" i="58"/>
  <c r="AL155" i="58"/>
  <c r="AM155" i="58"/>
  <c r="AN155" i="58"/>
  <c r="AO155" i="58"/>
  <c r="AQ155" i="58"/>
  <c r="AR155" i="58"/>
  <c r="AS155" i="58"/>
  <c r="AT155" i="58"/>
  <c r="AV155" i="58"/>
  <c r="AX155" i="58"/>
  <c r="AZ155" i="58"/>
  <c r="A156" i="58"/>
  <c r="B156" i="58"/>
  <c r="D156" i="58"/>
  <c r="E156" i="58"/>
  <c r="F156" i="58"/>
  <c r="G156" i="58"/>
  <c r="H156" i="58"/>
  <c r="I156" i="58"/>
  <c r="J156" i="58"/>
  <c r="K156" i="58"/>
  <c r="M156" i="58"/>
  <c r="N156" i="58"/>
  <c r="Q156" i="58"/>
  <c r="R156" i="58"/>
  <c r="T156" i="58"/>
  <c r="U156" i="58"/>
  <c r="V156" i="58"/>
  <c r="W156" i="58"/>
  <c r="X156" i="58"/>
  <c r="Y156" i="58"/>
  <c r="Z156" i="58"/>
  <c r="AB156" i="58"/>
  <c r="AC156" i="58"/>
  <c r="AD156" i="58"/>
  <c r="AE156" i="58"/>
  <c r="AF156" i="58"/>
  <c r="AG156" i="58"/>
  <c r="AH156" i="58"/>
  <c r="AI156" i="58"/>
  <c r="AJ156" i="58"/>
  <c r="AL156" i="58"/>
  <c r="AM156" i="58"/>
  <c r="AN156" i="58"/>
  <c r="AO156" i="58"/>
  <c r="AQ156" i="58"/>
  <c r="AR156" i="58"/>
  <c r="AS156" i="58"/>
  <c r="AT156" i="58"/>
  <c r="AV156" i="58"/>
  <c r="AX156" i="58"/>
  <c r="AZ156" i="58"/>
  <c r="A157" i="58"/>
  <c r="B157" i="58"/>
  <c r="D157" i="58"/>
  <c r="E157" i="58"/>
  <c r="F157" i="58"/>
  <c r="G157" i="58"/>
  <c r="H157" i="58"/>
  <c r="I157" i="58"/>
  <c r="J157" i="58"/>
  <c r="K157" i="58"/>
  <c r="M157" i="58"/>
  <c r="N157" i="58"/>
  <c r="Q157" i="58"/>
  <c r="R157" i="58"/>
  <c r="T157" i="58"/>
  <c r="U157" i="58"/>
  <c r="V157" i="58"/>
  <c r="W157" i="58"/>
  <c r="X157" i="58"/>
  <c r="Y157" i="58"/>
  <c r="Z157" i="58"/>
  <c r="AB157" i="58"/>
  <c r="AC157" i="58"/>
  <c r="AD157" i="58"/>
  <c r="AE157" i="58"/>
  <c r="AF157" i="58"/>
  <c r="AG157" i="58"/>
  <c r="AH157" i="58"/>
  <c r="AI157" i="58"/>
  <c r="AJ157" i="58"/>
  <c r="AL157" i="58"/>
  <c r="AM157" i="58"/>
  <c r="AN157" i="58"/>
  <c r="AO157" i="58"/>
  <c r="AQ157" i="58"/>
  <c r="AR157" i="58"/>
  <c r="AS157" i="58"/>
  <c r="AT157" i="58"/>
  <c r="AV157" i="58"/>
  <c r="AX157" i="58"/>
  <c r="AZ157" i="58"/>
  <c r="A158" i="58"/>
  <c r="B158" i="58"/>
  <c r="D158" i="58"/>
  <c r="E158" i="58"/>
  <c r="F158" i="58"/>
  <c r="G158" i="58"/>
  <c r="H158" i="58"/>
  <c r="I158" i="58"/>
  <c r="J158" i="58"/>
  <c r="K158" i="58"/>
  <c r="M158" i="58"/>
  <c r="N158" i="58"/>
  <c r="Q158" i="58"/>
  <c r="R158" i="58"/>
  <c r="T158" i="58"/>
  <c r="U158" i="58"/>
  <c r="V158" i="58"/>
  <c r="W158" i="58"/>
  <c r="X158" i="58"/>
  <c r="Y158" i="58"/>
  <c r="Z158" i="58"/>
  <c r="AB158" i="58"/>
  <c r="AC158" i="58"/>
  <c r="AD158" i="58"/>
  <c r="AE158" i="58"/>
  <c r="AF158" i="58"/>
  <c r="AG158" i="58"/>
  <c r="AH158" i="58"/>
  <c r="AI158" i="58"/>
  <c r="AJ158" i="58"/>
  <c r="AL158" i="58"/>
  <c r="AM158" i="58"/>
  <c r="AN158" i="58"/>
  <c r="AO158" i="58"/>
  <c r="AQ158" i="58"/>
  <c r="AR158" i="58"/>
  <c r="AS158" i="58"/>
  <c r="AT158" i="58"/>
  <c r="AV158" i="58"/>
  <c r="AX158" i="58"/>
  <c r="AZ158" i="58"/>
  <c r="A159" i="58"/>
  <c r="B159" i="58"/>
  <c r="D159" i="58"/>
  <c r="E159" i="58"/>
  <c r="F159" i="58"/>
  <c r="G159" i="58"/>
  <c r="H159" i="58"/>
  <c r="I159" i="58"/>
  <c r="J159" i="58"/>
  <c r="K159" i="58"/>
  <c r="M159" i="58"/>
  <c r="N159" i="58"/>
  <c r="Q159" i="58"/>
  <c r="R159" i="58"/>
  <c r="T159" i="58"/>
  <c r="U159" i="58"/>
  <c r="V159" i="58"/>
  <c r="W159" i="58"/>
  <c r="X159" i="58"/>
  <c r="Y159" i="58"/>
  <c r="Z159" i="58"/>
  <c r="AB159" i="58"/>
  <c r="AC159" i="58"/>
  <c r="AD159" i="58"/>
  <c r="AE159" i="58"/>
  <c r="AF159" i="58"/>
  <c r="AG159" i="58"/>
  <c r="AH159" i="58"/>
  <c r="AI159" i="58"/>
  <c r="AJ159" i="58"/>
  <c r="AL159" i="58"/>
  <c r="AM159" i="58"/>
  <c r="AN159" i="58"/>
  <c r="AO159" i="58"/>
  <c r="AQ159" i="58"/>
  <c r="AR159" i="58"/>
  <c r="AS159" i="58"/>
  <c r="AT159" i="58"/>
  <c r="AV159" i="58"/>
  <c r="AX159" i="58"/>
  <c r="AZ159" i="58"/>
  <c r="A160" i="58"/>
  <c r="B160" i="58"/>
  <c r="D160" i="58"/>
  <c r="E160" i="58"/>
  <c r="F160" i="58"/>
  <c r="G160" i="58"/>
  <c r="H160" i="58"/>
  <c r="I160" i="58"/>
  <c r="J160" i="58"/>
  <c r="K160" i="58"/>
  <c r="M160" i="58"/>
  <c r="N160" i="58"/>
  <c r="Q160" i="58"/>
  <c r="R160" i="58"/>
  <c r="T160" i="58"/>
  <c r="U160" i="58"/>
  <c r="V160" i="58"/>
  <c r="W160" i="58"/>
  <c r="X160" i="58"/>
  <c r="Y160" i="58"/>
  <c r="Z160" i="58"/>
  <c r="AB160" i="58"/>
  <c r="AC160" i="58"/>
  <c r="AD160" i="58"/>
  <c r="AE160" i="58"/>
  <c r="AF160" i="58"/>
  <c r="AG160" i="58"/>
  <c r="AH160" i="58"/>
  <c r="AI160" i="58"/>
  <c r="AJ160" i="58"/>
  <c r="AL160" i="58"/>
  <c r="AM160" i="58"/>
  <c r="AN160" i="58"/>
  <c r="AO160" i="58"/>
  <c r="AQ160" i="58"/>
  <c r="AR160" i="58"/>
  <c r="AS160" i="58"/>
  <c r="AT160" i="58"/>
  <c r="AV160" i="58"/>
  <c r="AX160" i="58"/>
  <c r="AZ160" i="58"/>
  <c r="A161" i="58"/>
  <c r="B161" i="58"/>
  <c r="D161" i="58"/>
  <c r="E161" i="58"/>
  <c r="F161" i="58"/>
  <c r="G161" i="58"/>
  <c r="H161" i="58"/>
  <c r="I161" i="58"/>
  <c r="J161" i="58"/>
  <c r="K161" i="58"/>
  <c r="M161" i="58"/>
  <c r="N161" i="58"/>
  <c r="Q161" i="58"/>
  <c r="R161" i="58"/>
  <c r="T161" i="58"/>
  <c r="U161" i="58"/>
  <c r="V161" i="58"/>
  <c r="W161" i="58"/>
  <c r="X161" i="58"/>
  <c r="Y161" i="58"/>
  <c r="Z161" i="58"/>
  <c r="AB161" i="58"/>
  <c r="AC161" i="58"/>
  <c r="AD161" i="58"/>
  <c r="AE161" i="58"/>
  <c r="AF161" i="58"/>
  <c r="AG161" i="58"/>
  <c r="AH161" i="58"/>
  <c r="AI161" i="58"/>
  <c r="AJ161" i="58"/>
  <c r="AL161" i="58"/>
  <c r="AM161" i="58"/>
  <c r="AN161" i="58"/>
  <c r="AO161" i="58"/>
  <c r="AQ161" i="58"/>
  <c r="AR161" i="58"/>
  <c r="AS161" i="58"/>
  <c r="AT161" i="58"/>
  <c r="AV161" i="58"/>
  <c r="AX161" i="58"/>
  <c r="AZ161" i="58"/>
  <c r="A162" i="58"/>
  <c r="B162" i="58"/>
  <c r="D162" i="58"/>
  <c r="E162" i="58"/>
  <c r="F162" i="58"/>
  <c r="G162" i="58"/>
  <c r="H162" i="58"/>
  <c r="I162" i="58"/>
  <c r="J162" i="58"/>
  <c r="K162" i="58"/>
  <c r="M162" i="58"/>
  <c r="N162" i="58"/>
  <c r="Q162" i="58"/>
  <c r="R162" i="58"/>
  <c r="T162" i="58"/>
  <c r="U162" i="58"/>
  <c r="V162" i="58"/>
  <c r="W162" i="58"/>
  <c r="X162" i="58"/>
  <c r="Y162" i="58"/>
  <c r="Z162" i="58"/>
  <c r="AB162" i="58"/>
  <c r="AC162" i="58"/>
  <c r="AD162" i="58"/>
  <c r="AE162" i="58"/>
  <c r="AF162" i="58"/>
  <c r="AG162" i="58"/>
  <c r="AH162" i="58"/>
  <c r="AI162" i="58"/>
  <c r="AJ162" i="58"/>
  <c r="AL162" i="58"/>
  <c r="AM162" i="58"/>
  <c r="AN162" i="58"/>
  <c r="AO162" i="58"/>
  <c r="AQ162" i="58"/>
  <c r="AR162" i="58"/>
  <c r="AS162" i="58"/>
  <c r="AT162" i="58"/>
  <c r="AV162" i="58"/>
  <c r="AX162" i="58"/>
  <c r="AZ162" i="58"/>
  <c r="A163" i="58"/>
  <c r="B163" i="58"/>
  <c r="D163" i="58"/>
  <c r="E163" i="58"/>
  <c r="F163" i="58"/>
  <c r="G163" i="58"/>
  <c r="H163" i="58"/>
  <c r="I163" i="58"/>
  <c r="J163" i="58"/>
  <c r="K163" i="58"/>
  <c r="M163" i="58"/>
  <c r="N163" i="58"/>
  <c r="Q163" i="58"/>
  <c r="R163" i="58"/>
  <c r="T163" i="58"/>
  <c r="U163" i="58"/>
  <c r="V163" i="58"/>
  <c r="W163" i="58"/>
  <c r="X163" i="58"/>
  <c r="Y163" i="58"/>
  <c r="Z163" i="58"/>
  <c r="AB163" i="58"/>
  <c r="AC163" i="58"/>
  <c r="AD163" i="58"/>
  <c r="AE163" i="58"/>
  <c r="AF163" i="58"/>
  <c r="AG163" i="58"/>
  <c r="AH163" i="58"/>
  <c r="AI163" i="58"/>
  <c r="AJ163" i="58"/>
  <c r="AL163" i="58"/>
  <c r="AM163" i="58"/>
  <c r="AN163" i="58"/>
  <c r="AO163" i="58"/>
  <c r="AQ163" i="58"/>
  <c r="AR163" i="58"/>
  <c r="AS163" i="58"/>
  <c r="AT163" i="58"/>
  <c r="AV163" i="58"/>
  <c r="AX163" i="58"/>
  <c r="AZ163" i="58"/>
  <c r="A164" i="58"/>
  <c r="B164" i="58"/>
  <c r="D164" i="58"/>
  <c r="E164" i="58"/>
  <c r="F164" i="58"/>
  <c r="G164" i="58"/>
  <c r="H164" i="58"/>
  <c r="I164" i="58"/>
  <c r="J164" i="58"/>
  <c r="K164" i="58"/>
  <c r="M164" i="58"/>
  <c r="N164" i="58"/>
  <c r="Q164" i="58"/>
  <c r="R164" i="58"/>
  <c r="T164" i="58"/>
  <c r="U164" i="58"/>
  <c r="V164" i="58"/>
  <c r="W164" i="58"/>
  <c r="X164" i="58"/>
  <c r="Y164" i="58"/>
  <c r="Z164" i="58"/>
  <c r="AB164" i="58"/>
  <c r="AC164" i="58"/>
  <c r="AD164" i="58"/>
  <c r="AE164" i="58"/>
  <c r="AF164" i="58"/>
  <c r="AG164" i="58"/>
  <c r="AH164" i="58"/>
  <c r="AI164" i="58"/>
  <c r="AJ164" i="58"/>
  <c r="AL164" i="58"/>
  <c r="AM164" i="58"/>
  <c r="AN164" i="58"/>
  <c r="AO164" i="58"/>
  <c r="AQ164" i="58"/>
  <c r="AR164" i="58"/>
  <c r="AS164" i="58"/>
  <c r="AT164" i="58"/>
  <c r="AV164" i="58"/>
  <c r="AX164" i="58"/>
  <c r="AZ164" i="58"/>
  <c r="A165" i="58"/>
  <c r="B165" i="58"/>
  <c r="D165" i="58"/>
  <c r="E165" i="58"/>
  <c r="F165" i="58"/>
  <c r="G165" i="58"/>
  <c r="H165" i="58"/>
  <c r="I165" i="58"/>
  <c r="J165" i="58"/>
  <c r="K165" i="58"/>
  <c r="M165" i="58"/>
  <c r="N165" i="58"/>
  <c r="Q165" i="58"/>
  <c r="R165" i="58"/>
  <c r="T165" i="58"/>
  <c r="U165" i="58"/>
  <c r="V165" i="58"/>
  <c r="W165" i="58"/>
  <c r="X165" i="58"/>
  <c r="Y165" i="58"/>
  <c r="Z165" i="58"/>
  <c r="AB165" i="58"/>
  <c r="AC165" i="58"/>
  <c r="AD165" i="58"/>
  <c r="AE165" i="58"/>
  <c r="AF165" i="58"/>
  <c r="AG165" i="58"/>
  <c r="AH165" i="58"/>
  <c r="AI165" i="58"/>
  <c r="AJ165" i="58"/>
  <c r="AL165" i="58"/>
  <c r="AM165" i="58"/>
  <c r="AN165" i="58"/>
  <c r="AO165" i="58"/>
  <c r="AQ165" i="58"/>
  <c r="AR165" i="58"/>
  <c r="AS165" i="58"/>
  <c r="AT165" i="58"/>
  <c r="AV165" i="58"/>
  <c r="AX165" i="58"/>
  <c r="AZ165" i="58"/>
  <c r="A166" i="58"/>
  <c r="B166" i="58"/>
  <c r="D166" i="58"/>
  <c r="E166" i="58"/>
  <c r="F166" i="58"/>
  <c r="G166" i="58"/>
  <c r="H166" i="58"/>
  <c r="I166" i="58"/>
  <c r="J166" i="58"/>
  <c r="K166" i="58"/>
  <c r="M166" i="58"/>
  <c r="N166" i="58"/>
  <c r="Q166" i="58"/>
  <c r="R166" i="58"/>
  <c r="T166" i="58"/>
  <c r="U166" i="58"/>
  <c r="V166" i="58"/>
  <c r="W166" i="58"/>
  <c r="X166" i="58"/>
  <c r="Y166" i="58"/>
  <c r="Z166" i="58"/>
  <c r="AB166" i="58"/>
  <c r="AC166" i="58"/>
  <c r="AD166" i="58"/>
  <c r="AE166" i="58"/>
  <c r="AF166" i="58"/>
  <c r="AG166" i="58"/>
  <c r="AH166" i="58"/>
  <c r="AI166" i="58"/>
  <c r="AJ166" i="58"/>
  <c r="AL166" i="58"/>
  <c r="AM166" i="58"/>
  <c r="AN166" i="58"/>
  <c r="AO166" i="58"/>
  <c r="AQ166" i="58"/>
  <c r="AR166" i="58"/>
  <c r="AS166" i="58"/>
  <c r="AT166" i="58"/>
  <c r="AV166" i="58"/>
  <c r="AX166" i="58"/>
  <c r="AZ166" i="58"/>
  <c r="A167" i="58"/>
  <c r="B167" i="58"/>
  <c r="D167" i="58"/>
  <c r="E167" i="58"/>
  <c r="F167" i="58"/>
  <c r="G167" i="58"/>
  <c r="H167" i="58"/>
  <c r="I167" i="58"/>
  <c r="J167" i="58"/>
  <c r="K167" i="58"/>
  <c r="M167" i="58"/>
  <c r="N167" i="58"/>
  <c r="Q167" i="58"/>
  <c r="R167" i="58"/>
  <c r="T167" i="58"/>
  <c r="U167" i="58"/>
  <c r="V167" i="58"/>
  <c r="W167" i="58"/>
  <c r="X167" i="58"/>
  <c r="Y167" i="58"/>
  <c r="Z167" i="58"/>
  <c r="AB167" i="58"/>
  <c r="AC167" i="58"/>
  <c r="AD167" i="58"/>
  <c r="AE167" i="58"/>
  <c r="AF167" i="58"/>
  <c r="AG167" i="58"/>
  <c r="AH167" i="58"/>
  <c r="AI167" i="58"/>
  <c r="AJ167" i="58"/>
  <c r="AL167" i="58"/>
  <c r="AM167" i="58"/>
  <c r="AN167" i="58"/>
  <c r="AO167" i="58"/>
  <c r="AQ167" i="58"/>
  <c r="AR167" i="58"/>
  <c r="AS167" i="58"/>
  <c r="AT167" i="58"/>
  <c r="AV167" i="58"/>
  <c r="AX167" i="58"/>
  <c r="AZ167" i="58"/>
  <c r="A168" i="58"/>
  <c r="B168" i="58"/>
  <c r="D168" i="58"/>
  <c r="E168" i="58"/>
  <c r="F168" i="58"/>
  <c r="G168" i="58"/>
  <c r="H168" i="58"/>
  <c r="I168" i="58"/>
  <c r="J168" i="58"/>
  <c r="K168" i="58"/>
  <c r="M168" i="58"/>
  <c r="N168" i="58"/>
  <c r="Q168" i="58"/>
  <c r="R168" i="58"/>
  <c r="T168" i="58"/>
  <c r="U168" i="58"/>
  <c r="V168" i="58"/>
  <c r="W168" i="58"/>
  <c r="X168" i="58"/>
  <c r="Y168" i="58"/>
  <c r="Z168" i="58"/>
  <c r="AB168" i="58"/>
  <c r="AC168" i="58"/>
  <c r="AD168" i="58"/>
  <c r="AE168" i="58"/>
  <c r="AF168" i="58"/>
  <c r="AG168" i="58"/>
  <c r="AH168" i="58"/>
  <c r="AI168" i="58"/>
  <c r="AJ168" i="58"/>
  <c r="AL168" i="58"/>
  <c r="AM168" i="58"/>
  <c r="AN168" i="58"/>
  <c r="AO168" i="58"/>
  <c r="AQ168" i="58"/>
  <c r="AR168" i="58"/>
  <c r="AS168" i="58"/>
  <c r="AT168" i="58"/>
  <c r="AV168" i="58"/>
  <c r="AX168" i="58"/>
  <c r="AZ168" i="58"/>
  <c r="A169" i="58"/>
  <c r="B169" i="58"/>
  <c r="D169" i="58"/>
  <c r="E169" i="58"/>
  <c r="F169" i="58"/>
  <c r="G169" i="58"/>
  <c r="H169" i="58"/>
  <c r="I169" i="58"/>
  <c r="J169" i="58"/>
  <c r="K169" i="58"/>
  <c r="M169" i="58"/>
  <c r="N169" i="58"/>
  <c r="Q169" i="58"/>
  <c r="R169" i="58"/>
  <c r="T169" i="58"/>
  <c r="U169" i="58"/>
  <c r="V169" i="58"/>
  <c r="W169" i="58"/>
  <c r="X169" i="58"/>
  <c r="Y169" i="58"/>
  <c r="Z169" i="58"/>
  <c r="AB169" i="58"/>
  <c r="AC169" i="58"/>
  <c r="AD169" i="58"/>
  <c r="AE169" i="58"/>
  <c r="AF169" i="58"/>
  <c r="AG169" i="58"/>
  <c r="AH169" i="58"/>
  <c r="AI169" i="58"/>
  <c r="AJ169" i="58"/>
  <c r="AL169" i="58"/>
  <c r="AM169" i="58"/>
  <c r="AN169" i="58"/>
  <c r="AO169" i="58"/>
  <c r="AQ169" i="58"/>
  <c r="AR169" i="58"/>
  <c r="AS169" i="58"/>
  <c r="AT169" i="58"/>
  <c r="AV169" i="58"/>
  <c r="AX169" i="58"/>
  <c r="AZ169" i="58"/>
  <c r="A170" i="58"/>
  <c r="B170" i="58"/>
  <c r="D170" i="58"/>
  <c r="E170" i="58"/>
  <c r="F170" i="58"/>
  <c r="G170" i="58"/>
  <c r="H170" i="58"/>
  <c r="I170" i="58"/>
  <c r="J170" i="58"/>
  <c r="K170" i="58"/>
  <c r="M170" i="58"/>
  <c r="N170" i="58"/>
  <c r="Q170" i="58"/>
  <c r="R170" i="58"/>
  <c r="T170" i="58"/>
  <c r="U170" i="58"/>
  <c r="V170" i="58"/>
  <c r="W170" i="58"/>
  <c r="X170" i="58"/>
  <c r="Y170" i="58"/>
  <c r="Z170" i="58"/>
  <c r="AB170" i="58"/>
  <c r="AC170" i="58"/>
  <c r="AD170" i="58"/>
  <c r="AE170" i="58"/>
  <c r="AF170" i="58"/>
  <c r="AG170" i="58"/>
  <c r="AH170" i="58"/>
  <c r="AI170" i="58"/>
  <c r="AJ170" i="58"/>
  <c r="AL170" i="58"/>
  <c r="AM170" i="58"/>
  <c r="AN170" i="58"/>
  <c r="AO170" i="58"/>
  <c r="AQ170" i="58"/>
  <c r="AR170" i="58"/>
  <c r="AS170" i="58"/>
  <c r="AT170" i="58"/>
  <c r="AV170" i="58"/>
  <c r="AX170" i="58"/>
  <c r="AZ170" i="58"/>
  <c r="A171" i="58"/>
  <c r="B171" i="58"/>
  <c r="D171" i="58"/>
  <c r="E171" i="58"/>
  <c r="F171" i="58"/>
  <c r="G171" i="58"/>
  <c r="H171" i="58"/>
  <c r="I171" i="58"/>
  <c r="J171" i="58"/>
  <c r="K171" i="58"/>
  <c r="M171" i="58"/>
  <c r="N171" i="58"/>
  <c r="Q171" i="58"/>
  <c r="R171" i="58"/>
  <c r="T171" i="58"/>
  <c r="U171" i="58"/>
  <c r="V171" i="58"/>
  <c r="W171" i="58"/>
  <c r="X171" i="58"/>
  <c r="Y171" i="58"/>
  <c r="Z171" i="58"/>
  <c r="AB171" i="58"/>
  <c r="AC171" i="58"/>
  <c r="AD171" i="58"/>
  <c r="AE171" i="58"/>
  <c r="AF171" i="58"/>
  <c r="AG171" i="58"/>
  <c r="AH171" i="58"/>
  <c r="AI171" i="58"/>
  <c r="AJ171" i="58"/>
  <c r="AL171" i="58"/>
  <c r="AM171" i="58"/>
  <c r="AN171" i="58"/>
  <c r="AO171" i="58"/>
  <c r="AQ171" i="58"/>
  <c r="AR171" i="58"/>
  <c r="AS171" i="58"/>
  <c r="AT171" i="58"/>
  <c r="AV171" i="58"/>
  <c r="AX171" i="58"/>
  <c r="AZ171" i="58"/>
  <c r="A172" i="58"/>
  <c r="B172" i="58"/>
  <c r="D172" i="58"/>
  <c r="E172" i="58"/>
  <c r="F172" i="58"/>
  <c r="G172" i="58"/>
  <c r="H172" i="58"/>
  <c r="I172" i="58"/>
  <c r="J172" i="58"/>
  <c r="K172" i="58"/>
  <c r="M172" i="58"/>
  <c r="N172" i="58"/>
  <c r="Q172" i="58"/>
  <c r="R172" i="58"/>
  <c r="T172" i="58"/>
  <c r="U172" i="58"/>
  <c r="V172" i="58"/>
  <c r="W172" i="58"/>
  <c r="X172" i="58"/>
  <c r="Y172" i="58"/>
  <c r="Z172" i="58"/>
  <c r="AB172" i="58"/>
  <c r="AC172" i="58"/>
  <c r="AD172" i="58"/>
  <c r="AE172" i="58"/>
  <c r="AF172" i="58"/>
  <c r="AG172" i="58"/>
  <c r="AH172" i="58"/>
  <c r="AI172" i="58"/>
  <c r="AJ172" i="58"/>
  <c r="AL172" i="58"/>
  <c r="AM172" i="58"/>
  <c r="AN172" i="58"/>
  <c r="AO172" i="58"/>
  <c r="AQ172" i="58"/>
  <c r="AR172" i="58"/>
  <c r="AS172" i="58"/>
  <c r="AT172" i="58"/>
  <c r="AV172" i="58"/>
  <c r="AX172" i="58"/>
  <c r="AZ172" i="58"/>
  <c r="A173" i="58"/>
  <c r="B173" i="58"/>
  <c r="D173" i="58"/>
  <c r="E173" i="58"/>
  <c r="F173" i="58"/>
  <c r="G173" i="58"/>
  <c r="H173" i="58"/>
  <c r="I173" i="58"/>
  <c r="J173" i="58"/>
  <c r="K173" i="58"/>
  <c r="M173" i="58"/>
  <c r="N173" i="58"/>
  <c r="Q173" i="58"/>
  <c r="R173" i="58"/>
  <c r="T173" i="58"/>
  <c r="U173" i="58"/>
  <c r="V173" i="58"/>
  <c r="W173" i="58"/>
  <c r="X173" i="58"/>
  <c r="Y173" i="58"/>
  <c r="Z173" i="58"/>
  <c r="AB173" i="58"/>
  <c r="AC173" i="58"/>
  <c r="AD173" i="58"/>
  <c r="AE173" i="58"/>
  <c r="AF173" i="58"/>
  <c r="AG173" i="58"/>
  <c r="AH173" i="58"/>
  <c r="AI173" i="58"/>
  <c r="AJ173" i="58"/>
  <c r="AL173" i="58"/>
  <c r="AM173" i="58"/>
  <c r="AN173" i="58"/>
  <c r="AO173" i="58"/>
  <c r="AQ173" i="58"/>
  <c r="AR173" i="58"/>
  <c r="AS173" i="58"/>
  <c r="AT173" i="58"/>
  <c r="AV173" i="58"/>
  <c r="AX173" i="58"/>
  <c r="AZ173" i="58"/>
  <c r="A174" i="58"/>
  <c r="B174" i="58"/>
  <c r="D174" i="58"/>
  <c r="E174" i="58"/>
  <c r="F174" i="58"/>
  <c r="G174" i="58"/>
  <c r="H174" i="58"/>
  <c r="I174" i="58"/>
  <c r="J174" i="58"/>
  <c r="K174" i="58"/>
  <c r="M174" i="58"/>
  <c r="N174" i="58"/>
  <c r="Q174" i="58"/>
  <c r="R174" i="58"/>
  <c r="T174" i="58"/>
  <c r="U174" i="58"/>
  <c r="V174" i="58"/>
  <c r="W174" i="58"/>
  <c r="X174" i="58"/>
  <c r="Y174" i="58"/>
  <c r="Z174" i="58"/>
  <c r="AB174" i="58"/>
  <c r="AC174" i="58"/>
  <c r="AD174" i="58"/>
  <c r="AE174" i="58"/>
  <c r="AF174" i="58"/>
  <c r="AG174" i="58"/>
  <c r="AH174" i="58"/>
  <c r="AI174" i="58"/>
  <c r="AJ174" i="58"/>
  <c r="AL174" i="58"/>
  <c r="AM174" i="58"/>
  <c r="AN174" i="58"/>
  <c r="AO174" i="58"/>
  <c r="AQ174" i="58"/>
  <c r="AR174" i="58"/>
  <c r="AS174" i="58"/>
  <c r="AT174" i="58"/>
  <c r="AV174" i="58"/>
  <c r="AX174" i="58"/>
  <c r="AZ174" i="58"/>
  <c r="A175" i="58"/>
  <c r="B175" i="58"/>
  <c r="D175" i="58"/>
  <c r="E175" i="58"/>
  <c r="F175" i="58"/>
  <c r="G175" i="58"/>
  <c r="H175" i="58"/>
  <c r="I175" i="58"/>
  <c r="J175" i="58"/>
  <c r="K175" i="58"/>
  <c r="M175" i="58"/>
  <c r="N175" i="58"/>
  <c r="Q175" i="58"/>
  <c r="R175" i="58"/>
  <c r="T175" i="58"/>
  <c r="U175" i="58"/>
  <c r="V175" i="58"/>
  <c r="W175" i="58"/>
  <c r="X175" i="58"/>
  <c r="Y175" i="58"/>
  <c r="Z175" i="58"/>
  <c r="AB175" i="58"/>
  <c r="AC175" i="58"/>
  <c r="AD175" i="58"/>
  <c r="AE175" i="58"/>
  <c r="AF175" i="58"/>
  <c r="AG175" i="58"/>
  <c r="AH175" i="58"/>
  <c r="AI175" i="58"/>
  <c r="AJ175" i="58"/>
  <c r="AL175" i="58"/>
  <c r="AM175" i="58"/>
  <c r="AN175" i="58"/>
  <c r="AO175" i="58"/>
  <c r="AQ175" i="58"/>
  <c r="AR175" i="58"/>
  <c r="AS175" i="58"/>
  <c r="AT175" i="58"/>
  <c r="AV175" i="58"/>
  <c r="AX175" i="58"/>
  <c r="AZ175" i="58"/>
  <c r="A176" i="58"/>
  <c r="B176" i="58"/>
  <c r="D176" i="58"/>
  <c r="E176" i="58"/>
  <c r="F176" i="58"/>
  <c r="G176" i="58"/>
  <c r="H176" i="58"/>
  <c r="I176" i="58"/>
  <c r="J176" i="58"/>
  <c r="K176" i="58"/>
  <c r="M176" i="58"/>
  <c r="N176" i="58"/>
  <c r="Q176" i="58"/>
  <c r="R176" i="58"/>
  <c r="T176" i="58"/>
  <c r="U176" i="58"/>
  <c r="V176" i="58"/>
  <c r="W176" i="58"/>
  <c r="X176" i="58"/>
  <c r="Y176" i="58"/>
  <c r="Z176" i="58"/>
  <c r="AB176" i="58"/>
  <c r="AC176" i="58"/>
  <c r="AD176" i="58"/>
  <c r="AE176" i="58"/>
  <c r="AF176" i="58"/>
  <c r="AG176" i="58"/>
  <c r="AH176" i="58"/>
  <c r="AI176" i="58"/>
  <c r="AJ176" i="58"/>
  <c r="AL176" i="58"/>
  <c r="AM176" i="58"/>
  <c r="AN176" i="58"/>
  <c r="AO176" i="58"/>
  <c r="AQ176" i="58"/>
  <c r="AR176" i="58"/>
  <c r="AS176" i="58"/>
  <c r="AT176" i="58"/>
  <c r="AV176" i="58"/>
  <c r="AX176" i="58"/>
  <c r="AZ176" i="58"/>
  <c r="A177" i="58"/>
  <c r="B177" i="58"/>
  <c r="D177" i="58"/>
  <c r="E177" i="58"/>
  <c r="F177" i="58"/>
  <c r="G177" i="58"/>
  <c r="H177" i="58"/>
  <c r="I177" i="58"/>
  <c r="J177" i="58"/>
  <c r="K177" i="58"/>
  <c r="M177" i="58"/>
  <c r="N177" i="58"/>
  <c r="Q177" i="58"/>
  <c r="R177" i="58"/>
  <c r="T177" i="58"/>
  <c r="U177" i="58"/>
  <c r="V177" i="58"/>
  <c r="W177" i="58"/>
  <c r="X177" i="58"/>
  <c r="Y177" i="58"/>
  <c r="Z177" i="58"/>
  <c r="AB177" i="58"/>
  <c r="AC177" i="58"/>
  <c r="AD177" i="58"/>
  <c r="AE177" i="58"/>
  <c r="AF177" i="58"/>
  <c r="AG177" i="58"/>
  <c r="AH177" i="58"/>
  <c r="AI177" i="58"/>
  <c r="AJ177" i="58"/>
  <c r="AL177" i="58"/>
  <c r="AM177" i="58"/>
  <c r="AN177" i="58"/>
  <c r="AO177" i="58"/>
  <c r="AQ177" i="58"/>
  <c r="AR177" i="58"/>
  <c r="AS177" i="58"/>
  <c r="AT177" i="58"/>
  <c r="AV177" i="58"/>
  <c r="AX177" i="58"/>
  <c r="AZ177" i="58"/>
  <c r="A178" i="58"/>
  <c r="B178" i="58"/>
  <c r="D178" i="58"/>
  <c r="E178" i="58"/>
  <c r="F178" i="58"/>
  <c r="G178" i="58"/>
  <c r="H178" i="58"/>
  <c r="I178" i="58"/>
  <c r="J178" i="58"/>
  <c r="K178" i="58"/>
  <c r="M178" i="58"/>
  <c r="N178" i="58"/>
  <c r="Q178" i="58"/>
  <c r="R178" i="58"/>
  <c r="T178" i="58"/>
  <c r="U178" i="58"/>
  <c r="V178" i="58"/>
  <c r="W178" i="58"/>
  <c r="X178" i="58"/>
  <c r="Y178" i="58"/>
  <c r="Z178" i="58"/>
  <c r="AB178" i="58"/>
  <c r="AC178" i="58"/>
  <c r="AD178" i="58"/>
  <c r="AE178" i="58"/>
  <c r="AF178" i="58"/>
  <c r="AG178" i="58"/>
  <c r="AH178" i="58"/>
  <c r="AI178" i="58"/>
  <c r="AJ178" i="58"/>
  <c r="AL178" i="58"/>
  <c r="AM178" i="58"/>
  <c r="AN178" i="58"/>
  <c r="AO178" i="58"/>
  <c r="AQ178" i="58"/>
  <c r="AR178" i="58"/>
  <c r="AS178" i="58"/>
  <c r="AT178" i="58"/>
  <c r="AV178" i="58"/>
  <c r="AX178" i="58"/>
  <c r="AZ178" i="58"/>
  <c r="A179" i="58"/>
  <c r="B179" i="58"/>
  <c r="D179" i="58"/>
  <c r="E179" i="58"/>
  <c r="F179" i="58"/>
  <c r="G179" i="58"/>
  <c r="H179" i="58"/>
  <c r="I179" i="58"/>
  <c r="J179" i="58"/>
  <c r="K179" i="58"/>
  <c r="M179" i="58"/>
  <c r="N179" i="58"/>
  <c r="Q179" i="58"/>
  <c r="R179" i="58"/>
  <c r="T179" i="58"/>
  <c r="U179" i="58"/>
  <c r="V179" i="58"/>
  <c r="W179" i="58"/>
  <c r="X179" i="58"/>
  <c r="Y179" i="58"/>
  <c r="Z179" i="58"/>
  <c r="AB179" i="58"/>
  <c r="AC179" i="58"/>
  <c r="AD179" i="58"/>
  <c r="AE179" i="58"/>
  <c r="AF179" i="58"/>
  <c r="AG179" i="58"/>
  <c r="AH179" i="58"/>
  <c r="AI179" i="58"/>
  <c r="AJ179" i="58"/>
  <c r="AL179" i="58"/>
  <c r="AM179" i="58"/>
  <c r="AN179" i="58"/>
  <c r="AO179" i="58"/>
  <c r="AQ179" i="58"/>
  <c r="AR179" i="58"/>
  <c r="AS179" i="58"/>
  <c r="AT179" i="58"/>
  <c r="AV179" i="58"/>
  <c r="AX179" i="58"/>
  <c r="AZ179" i="58"/>
  <c r="A180" i="58"/>
  <c r="B180" i="58"/>
  <c r="D180" i="58"/>
  <c r="E180" i="58"/>
  <c r="F180" i="58"/>
  <c r="G180" i="58"/>
  <c r="H180" i="58"/>
  <c r="I180" i="58"/>
  <c r="J180" i="58"/>
  <c r="K180" i="58"/>
  <c r="M180" i="58"/>
  <c r="N180" i="58"/>
  <c r="Q180" i="58"/>
  <c r="R180" i="58"/>
  <c r="T180" i="58"/>
  <c r="U180" i="58"/>
  <c r="V180" i="58"/>
  <c r="W180" i="58"/>
  <c r="X180" i="58"/>
  <c r="Y180" i="58"/>
  <c r="Z180" i="58"/>
  <c r="AB180" i="58"/>
  <c r="AC180" i="58"/>
  <c r="AD180" i="58"/>
  <c r="AE180" i="58"/>
  <c r="AF180" i="58"/>
  <c r="AG180" i="58"/>
  <c r="AH180" i="58"/>
  <c r="AI180" i="58"/>
  <c r="AJ180" i="58"/>
  <c r="AL180" i="58"/>
  <c r="AM180" i="58"/>
  <c r="AN180" i="58"/>
  <c r="AO180" i="58"/>
  <c r="AQ180" i="58"/>
  <c r="AR180" i="58"/>
  <c r="AS180" i="58"/>
  <c r="AT180" i="58"/>
  <c r="AV180" i="58"/>
  <c r="AX180" i="58"/>
  <c r="AZ180" i="58"/>
  <c r="A181" i="58"/>
  <c r="B181" i="58"/>
  <c r="D181" i="58"/>
  <c r="E181" i="58"/>
  <c r="F181" i="58"/>
  <c r="G181" i="58"/>
  <c r="H181" i="58"/>
  <c r="I181" i="58"/>
  <c r="J181" i="58"/>
  <c r="K181" i="58"/>
  <c r="M181" i="58"/>
  <c r="N181" i="58"/>
  <c r="Q181" i="58"/>
  <c r="R181" i="58"/>
  <c r="T181" i="58"/>
  <c r="U181" i="58"/>
  <c r="V181" i="58"/>
  <c r="W181" i="58"/>
  <c r="X181" i="58"/>
  <c r="Y181" i="58"/>
  <c r="Z181" i="58"/>
  <c r="AB181" i="58"/>
  <c r="AC181" i="58"/>
  <c r="AD181" i="58"/>
  <c r="AE181" i="58"/>
  <c r="AF181" i="58"/>
  <c r="AG181" i="58"/>
  <c r="AH181" i="58"/>
  <c r="AI181" i="58"/>
  <c r="AJ181" i="58"/>
  <c r="AL181" i="58"/>
  <c r="AM181" i="58"/>
  <c r="AN181" i="58"/>
  <c r="AO181" i="58"/>
  <c r="AQ181" i="58"/>
  <c r="AR181" i="58"/>
  <c r="AS181" i="58"/>
  <c r="AT181" i="58"/>
  <c r="AV181" i="58"/>
  <c r="AX181" i="58"/>
  <c r="AZ181" i="58"/>
  <c r="A182" i="58"/>
  <c r="B182" i="58"/>
  <c r="D182" i="58"/>
  <c r="E182" i="58"/>
  <c r="F182" i="58"/>
  <c r="G182" i="58"/>
  <c r="H182" i="58"/>
  <c r="I182" i="58"/>
  <c r="J182" i="58"/>
  <c r="K182" i="58"/>
  <c r="M182" i="58"/>
  <c r="N182" i="58"/>
  <c r="Q182" i="58"/>
  <c r="R182" i="58"/>
  <c r="T182" i="58"/>
  <c r="U182" i="58"/>
  <c r="V182" i="58"/>
  <c r="W182" i="58"/>
  <c r="X182" i="58"/>
  <c r="Y182" i="58"/>
  <c r="Z182" i="58"/>
  <c r="AB182" i="58"/>
  <c r="AC182" i="58"/>
  <c r="AD182" i="58"/>
  <c r="AE182" i="58"/>
  <c r="AF182" i="58"/>
  <c r="AG182" i="58"/>
  <c r="AH182" i="58"/>
  <c r="AI182" i="58"/>
  <c r="AJ182" i="58"/>
  <c r="AL182" i="58"/>
  <c r="AM182" i="58"/>
  <c r="AN182" i="58"/>
  <c r="AO182" i="58"/>
  <c r="AQ182" i="58"/>
  <c r="AR182" i="58"/>
  <c r="AS182" i="58"/>
  <c r="AT182" i="58"/>
  <c r="AV182" i="58"/>
  <c r="AX182" i="58"/>
  <c r="AZ182" i="58"/>
  <c r="A183" i="58"/>
  <c r="B183" i="58"/>
  <c r="D183" i="58"/>
  <c r="E183" i="58"/>
  <c r="F183" i="58"/>
  <c r="G183" i="58"/>
  <c r="H183" i="58"/>
  <c r="I183" i="58"/>
  <c r="J183" i="58"/>
  <c r="K183" i="58"/>
  <c r="M183" i="58"/>
  <c r="N183" i="58"/>
  <c r="Q183" i="58"/>
  <c r="R183" i="58"/>
  <c r="T183" i="58"/>
  <c r="U183" i="58"/>
  <c r="V183" i="58"/>
  <c r="W183" i="58"/>
  <c r="X183" i="58"/>
  <c r="Y183" i="58"/>
  <c r="Z183" i="58"/>
  <c r="AB183" i="58"/>
  <c r="AC183" i="58"/>
  <c r="AD183" i="58"/>
  <c r="AE183" i="58"/>
  <c r="AF183" i="58"/>
  <c r="AG183" i="58"/>
  <c r="AH183" i="58"/>
  <c r="AI183" i="58"/>
  <c r="AJ183" i="58"/>
  <c r="AL183" i="58"/>
  <c r="AM183" i="58"/>
  <c r="AN183" i="58"/>
  <c r="AO183" i="58"/>
  <c r="AQ183" i="58"/>
  <c r="AR183" i="58"/>
  <c r="AS183" i="58"/>
  <c r="AT183" i="58"/>
  <c r="AV183" i="58"/>
  <c r="AX183" i="58"/>
  <c r="AZ183" i="58"/>
  <c r="A184" i="58"/>
  <c r="B184" i="58"/>
  <c r="D184" i="58"/>
  <c r="E184" i="58"/>
  <c r="F184" i="58"/>
  <c r="G184" i="58"/>
  <c r="H184" i="58"/>
  <c r="I184" i="58"/>
  <c r="J184" i="58"/>
  <c r="K184" i="58"/>
  <c r="M184" i="58"/>
  <c r="N184" i="58"/>
  <c r="Q184" i="58"/>
  <c r="R184" i="58"/>
  <c r="T184" i="58"/>
  <c r="U184" i="58"/>
  <c r="V184" i="58"/>
  <c r="W184" i="58"/>
  <c r="X184" i="58"/>
  <c r="Y184" i="58"/>
  <c r="Z184" i="58"/>
  <c r="AB184" i="58"/>
  <c r="AC184" i="58"/>
  <c r="AD184" i="58"/>
  <c r="AE184" i="58"/>
  <c r="AF184" i="58"/>
  <c r="AG184" i="58"/>
  <c r="AH184" i="58"/>
  <c r="AI184" i="58"/>
  <c r="AJ184" i="58"/>
  <c r="AL184" i="58"/>
  <c r="AM184" i="58"/>
  <c r="AN184" i="58"/>
  <c r="AO184" i="58"/>
  <c r="AQ184" i="58"/>
  <c r="AR184" i="58"/>
  <c r="AS184" i="58"/>
  <c r="AT184" i="58"/>
  <c r="AV184" i="58"/>
  <c r="AX184" i="58"/>
  <c r="AZ184" i="58"/>
  <c r="A185" i="58"/>
  <c r="B185" i="58"/>
  <c r="D185" i="58"/>
  <c r="E185" i="58"/>
  <c r="F185" i="58"/>
  <c r="G185" i="58"/>
  <c r="H185" i="58"/>
  <c r="I185" i="58"/>
  <c r="J185" i="58"/>
  <c r="K185" i="58"/>
  <c r="M185" i="58"/>
  <c r="N185" i="58"/>
  <c r="Q185" i="58"/>
  <c r="R185" i="58"/>
  <c r="T185" i="58"/>
  <c r="U185" i="58"/>
  <c r="V185" i="58"/>
  <c r="W185" i="58"/>
  <c r="X185" i="58"/>
  <c r="Y185" i="58"/>
  <c r="Z185" i="58"/>
  <c r="AB185" i="58"/>
  <c r="AC185" i="58"/>
  <c r="AD185" i="58"/>
  <c r="AE185" i="58"/>
  <c r="AF185" i="58"/>
  <c r="AG185" i="58"/>
  <c r="AH185" i="58"/>
  <c r="AI185" i="58"/>
  <c r="AJ185" i="58"/>
  <c r="AL185" i="58"/>
  <c r="AM185" i="58"/>
  <c r="AN185" i="58"/>
  <c r="AO185" i="58"/>
  <c r="AQ185" i="58"/>
  <c r="AR185" i="58"/>
  <c r="AS185" i="58"/>
  <c r="AT185" i="58"/>
  <c r="AV185" i="58"/>
  <c r="AX185" i="58"/>
  <c r="AZ185" i="58"/>
  <c r="A186" i="58"/>
  <c r="B186" i="58"/>
  <c r="D186" i="58"/>
  <c r="E186" i="58"/>
  <c r="F186" i="58"/>
  <c r="G186" i="58"/>
  <c r="H186" i="58"/>
  <c r="I186" i="58"/>
  <c r="J186" i="58"/>
  <c r="K186" i="58"/>
  <c r="M186" i="58"/>
  <c r="N186" i="58"/>
  <c r="Q186" i="58"/>
  <c r="R186" i="58"/>
  <c r="T186" i="58"/>
  <c r="U186" i="58"/>
  <c r="V186" i="58"/>
  <c r="W186" i="58"/>
  <c r="X186" i="58"/>
  <c r="Y186" i="58"/>
  <c r="Z186" i="58"/>
  <c r="AB186" i="58"/>
  <c r="AC186" i="58"/>
  <c r="AD186" i="58"/>
  <c r="AE186" i="58"/>
  <c r="AF186" i="58"/>
  <c r="AG186" i="58"/>
  <c r="AH186" i="58"/>
  <c r="AI186" i="58"/>
  <c r="AJ186" i="58"/>
  <c r="AL186" i="58"/>
  <c r="AM186" i="58"/>
  <c r="AN186" i="58"/>
  <c r="AO186" i="58"/>
  <c r="AQ186" i="58"/>
  <c r="AR186" i="58"/>
  <c r="AS186" i="58"/>
  <c r="AT186" i="58"/>
  <c r="AV186" i="58"/>
  <c r="AX186" i="58"/>
  <c r="AZ186" i="58"/>
  <c r="A187" i="58"/>
  <c r="B187" i="58"/>
  <c r="D187" i="58"/>
  <c r="E187" i="58"/>
  <c r="F187" i="58"/>
  <c r="G187" i="58"/>
  <c r="H187" i="58"/>
  <c r="I187" i="58"/>
  <c r="J187" i="58"/>
  <c r="K187" i="58"/>
  <c r="M187" i="58"/>
  <c r="N187" i="58"/>
  <c r="Q187" i="58"/>
  <c r="R187" i="58"/>
  <c r="T187" i="58"/>
  <c r="U187" i="58"/>
  <c r="V187" i="58"/>
  <c r="W187" i="58"/>
  <c r="X187" i="58"/>
  <c r="Y187" i="58"/>
  <c r="Z187" i="58"/>
  <c r="AB187" i="58"/>
  <c r="AC187" i="58"/>
  <c r="AD187" i="58"/>
  <c r="AE187" i="58"/>
  <c r="AF187" i="58"/>
  <c r="AG187" i="58"/>
  <c r="AH187" i="58"/>
  <c r="AI187" i="58"/>
  <c r="AJ187" i="58"/>
  <c r="AL187" i="58"/>
  <c r="AM187" i="58"/>
  <c r="AN187" i="58"/>
  <c r="AO187" i="58"/>
  <c r="AQ187" i="58"/>
  <c r="AR187" i="58"/>
  <c r="AS187" i="58"/>
  <c r="AT187" i="58"/>
  <c r="AV187" i="58"/>
  <c r="AX187" i="58"/>
  <c r="AZ187" i="58"/>
  <c r="A188" i="58"/>
  <c r="B188" i="58"/>
  <c r="D188" i="58"/>
  <c r="E188" i="58"/>
  <c r="F188" i="58"/>
  <c r="G188" i="58"/>
  <c r="H188" i="58"/>
  <c r="I188" i="58"/>
  <c r="J188" i="58"/>
  <c r="K188" i="58"/>
  <c r="M188" i="58"/>
  <c r="N188" i="58"/>
  <c r="Q188" i="58"/>
  <c r="R188" i="58"/>
  <c r="T188" i="58"/>
  <c r="U188" i="58"/>
  <c r="V188" i="58"/>
  <c r="W188" i="58"/>
  <c r="X188" i="58"/>
  <c r="Y188" i="58"/>
  <c r="Z188" i="58"/>
  <c r="AB188" i="58"/>
  <c r="AC188" i="58"/>
  <c r="AD188" i="58"/>
  <c r="AE188" i="58"/>
  <c r="AF188" i="58"/>
  <c r="AG188" i="58"/>
  <c r="AH188" i="58"/>
  <c r="AI188" i="58"/>
  <c r="AJ188" i="58"/>
  <c r="AL188" i="58"/>
  <c r="AM188" i="58"/>
  <c r="AN188" i="58"/>
  <c r="AO188" i="58"/>
  <c r="AQ188" i="58"/>
  <c r="AR188" i="58"/>
  <c r="AS188" i="58"/>
  <c r="AT188" i="58"/>
  <c r="AV188" i="58"/>
  <c r="AX188" i="58"/>
  <c r="AZ188" i="58"/>
  <c r="A189" i="58"/>
  <c r="B189" i="58"/>
  <c r="D189" i="58"/>
  <c r="E189" i="58"/>
  <c r="F189" i="58"/>
  <c r="G189" i="58"/>
  <c r="H189" i="58"/>
  <c r="I189" i="58"/>
  <c r="J189" i="58"/>
  <c r="K189" i="58"/>
  <c r="M189" i="58"/>
  <c r="N189" i="58"/>
  <c r="Q189" i="58"/>
  <c r="R189" i="58"/>
  <c r="T189" i="58"/>
  <c r="U189" i="58"/>
  <c r="V189" i="58"/>
  <c r="W189" i="58"/>
  <c r="X189" i="58"/>
  <c r="Y189" i="58"/>
  <c r="Z189" i="58"/>
  <c r="AB189" i="58"/>
  <c r="AC189" i="58"/>
  <c r="AD189" i="58"/>
  <c r="AE189" i="58"/>
  <c r="AF189" i="58"/>
  <c r="AG189" i="58"/>
  <c r="AH189" i="58"/>
  <c r="AI189" i="58"/>
  <c r="AJ189" i="58"/>
  <c r="AL189" i="58"/>
  <c r="AM189" i="58"/>
  <c r="AN189" i="58"/>
  <c r="AO189" i="58"/>
  <c r="AQ189" i="58"/>
  <c r="AR189" i="58"/>
  <c r="AS189" i="58"/>
  <c r="AT189" i="58"/>
  <c r="AV189" i="58"/>
  <c r="AX189" i="58"/>
  <c r="AZ189" i="58"/>
  <c r="A190" i="58"/>
  <c r="B190" i="58"/>
  <c r="D190" i="58"/>
  <c r="E190" i="58"/>
  <c r="F190" i="58"/>
  <c r="G190" i="58"/>
  <c r="H190" i="58"/>
  <c r="I190" i="58"/>
  <c r="J190" i="58"/>
  <c r="K190" i="58"/>
  <c r="M190" i="58"/>
  <c r="N190" i="58"/>
  <c r="Q190" i="58"/>
  <c r="R190" i="58"/>
  <c r="T190" i="58"/>
  <c r="U190" i="58"/>
  <c r="V190" i="58"/>
  <c r="W190" i="58"/>
  <c r="X190" i="58"/>
  <c r="Y190" i="58"/>
  <c r="Z190" i="58"/>
  <c r="AB190" i="58"/>
  <c r="AC190" i="58"/>
  <c r="AD190" i="58"/>
  <c r="AE190" i="58"/>
  <c r="AF190" i="58"/>
  <c r="AG190" i="58"/>
  <c r="AH190" i="58"/>
  <c r="AI190" i="58"/>
  <c r="AJ190" i="58"/>
  <c r="AL190" i="58"/>
  <c r="AM190" i="58"/>
  <c r="AN190" i="58"/>
  <c r="AO190" i="58"/>
  <c r="AQ190" i="58"/>
  <c r="AR190" i="58"/>
  <c r="AS190" i="58"/>
  <c r="AT190" i="58"/>
  <c r="AV190" i="58"/>
  <c r="AX190" i="58"/>
  <c r="AZ190" i="58"/>
  <c r="A191" i="58"/>
  <c r="B191" i="58"/>
  <c r="D191" i="58"/>
  <c r="E191" i="58"/>
  <c r="F191" i="58"/>
  <c r="G191" i="58"/>
  <c r="H191" i="58"/>
  <c r="I191" i="58"/>
  <c r="J191" i="58"/>
  <c r="K191" i="58"/>
  <c r="M191" i="58"/>
  <c r="N191" i="58"/>
  <c r="Q191" i="58"/>
  <c r="R191" i="58"/>
  <c r="T191" i="58"/>
  <c r="U191" i="58"/>
  <c r="V191" i="58"/>
  <c r="W191" i="58"/>
  <c r="X191" i="58"/>
  <c r="Y191" i="58"/>
  <c r="Z191" i="58"/>
  <c r="AB191" i="58"/>
  <c r="AC191" i="58"/>
  <c r="AD191" i="58"/>
  <c r="AE191" i="58"/>
  <c r="AF191" i="58"/>
  <c r="AG191" i="58"/>
  <c r="AH191" i="58"/>
  <c r="AI191" i="58"/>
  <c r="AJ191" i="58"/>
  <c r="AL191" i="58"/>
  <c r="AM191" i="58"/>
  <c r="AN191" i="58"/>
  <c r="AO191" i="58"/>
  <c r="AQ191" i="58"/>
  <c r="AR191" i="58"/>
  <c r="AS191" i="58"/>
  <c r="AT191" i="58"/>
  <c r="AV191" i="58"/>
  <c r="AX191" i="58"/>
  <c r="AZ191" i="58"/>
  <c r="A192" i="58"/>
  <c r="B192" i="58"/>
  <c r="D192" i="58"/>
  <c r="E192" i="58"/>
  <c r="F192" i="58"/>
  <c r="G192" i="58"/>
  <c r="H192" i="58"/>
  <c r="I192" i="58"/>
  <c r="J192" i="58"/>
  <c r="K192" i="58"/>
  <c r="M192" i="58"/>
  <c r="N192" i="58"/>
  <c r="Q192" i="58"/>
  <c r="R192" i="58"/>
  <c r="T192" i="58"/>
  <c r="U192" i="58"/>
  <c r="V192" i="58"/>
  <c r="W192" i="58"/>
  <c r="X192" i="58"/>
  <c r="Y192" i="58"/>
  <c r="Z192" i="58"/>
  <c r="AB192" i="58"/>
  <c r="AC192" i="58"/>
  <c r="AD192" i="58"/>
  <c r="AE192" i="58"/>
  <c r="AF192" i="58"/>
  <c r="AG192" i="58"/>
  <c r="AH192" i="58"/>
  <c r="AI192" i="58"/>
  <c r="AJ192" i="58"/>
  <c r="AL192" i="58"/>
  <c r="AM192" i="58"/>
  <c r="AN192" i="58"/>
  <c r="AO192" i="58"/>
  <c r="AQ192" i="58"/>
  <c r="AR192" i="58"/>
  <c r="AS192" i="58"/>
  <c r="AT192" i="58"/>
  <c r="AV192" i="58"/>
  <c r="AX192" i="58"/>
  <c r="AZ192" i="58"/>
  <c r="A193" i="58"/>
  <c r="B193" i="58"/>
  <c r="D193" i="58"/>
  <c r="E193" i="58"/>
  <c r="F193" i="58"/>
  <c r="G193" i="58"/>
  <c r="H193" i="58"/>
  <c r="I193" i="58"/>
  <c r="J193" i="58"/>
  <c r="K193" i="58"/>
  <c r="M193" i="58"/>
  <c r="N193" i="58"/>
  <c r="Q193" i="58"/>
  <c r="R193" i="58"/>
  <c r="T193" i="58"/>
  <c r="U193" i="58"/>
  <c r="V193" i="58"/>
  <c r="W193" i="58"/>
  <c r="X193" i="58"/>
  <c r="Y193" i="58"/>
  <c r="Z193" i="58"/>
  <c r="AB193" i="58"/>
  <c r="AC193" i="58"/>
  <c r="AD193" i="58"/>
  <c r="AE193" i="58"/>
  <c r="AF193" i="58"/>
  <c r="AG193" i="58"/>
  <c r="AH193" i="58"/>
  <c r="AI193" i="58"/>
  <c r="AJ193" i="58"/>
  <c r="AL193" i="58"/>
  <c r="AM193" i="58"/>
  <c r="AN193" i="58"/>
  <c r="AO193" i="58"/>
  <c r="AQ193" i="58"/>
  <c r="AR193" i="58"/>
  <c r="AS193" i="58"/>
  <c r="AT193" i="58"/>
  <c r="AV193" i="58"/>
  <c r="AX193" i="58"/>
  <c r="AZ193" i="58"/>
  <c r="A194" i="58"/>
  <c r="B194" i="58"/>
  <c r="D194" i="58"/>
  <c r="E194" i="58"/>
  <c r="F194" i="58"/>
  <c r="G194" i="58"/>
  <c r="H194" i="58"/>
  <c r="I194" i="58"/>
  <c r="J194" i="58"/>
  <c r="K194" i="58"/>
  <c r="M194" i="58"/>
  <c r="N194" i="58"/>
  <c r="Q194" i="58"/>
  <c r="R194" i="58"/>
  <c r="T194" i="58"/>
  <c r="U194" i="58"/>
  <c r="V194" i="58"/>
  <c r="W194" i="58"/>
  <c r="X194" i="58"/>
  <c r="Y194" i="58"/>
  <c r="Z194" i="58"/>
  <c r="AB194" i="58"/>
  <c r="AC194" i="58"/>
  <c r="AD194" i="58"/>
  <c r="AE194" i="58"/>
  <c r="AF194" i="58"/>
  <c r="AG194" i="58"/>
  <c r="AH194" i="58"/>
  <c r="AI194" i="58"/>
  <c r="AJ194" i="58"/>
  <c r="AL194" i="58"/>
  <c r="AM194" i="58"/>
  <c r="AN194" i="58"/>
  <c r="AO194" i="58"/>
  <c r="AQ194" i="58"/>
  <c r="AR194" i="58"/>
  <c r="AS194" i="58"/>
  <c r="AT194" i="58"/>
  <c r="AV194" i="58"/>
  <c r="AX194" i="58"/>
  <c r="AZ194" i="58"/>
  <c r="A195" i="58"/>
  <c r="B195" i="58"/>
  <c r="D195" i="58"/>
  <c r="E195" i="58"/>
  <c r="F195" i="58"/>
  <c r="G195" i="58"/>
  <c r="H195" i="58"/>
  <c r="I195" i="58"/>
  <c r="J195" i="58"/>
  <c r="K195" i="58"/>
  <c r="M195" i="58"/>
  <c r="N195" i="58"/>
  <c r="Q195" i="58"/>
  <c r="R195" i="58"/>
  <c r="T195" i="58"/>
  <c r="U195" i="58"/>
  <c r="V195" i="58"/>
  <c r="W195" i="58"/>
  <c r="X195" i="58"/>
  <c r="Y195" i="58"/>
  <c r="Z195" i="58"/>
  <c r="AB195" i="58"/>
  <c r="AC195" i="58"/>
  <c r="AD195" i="58"/>
  <c r="AE195" i="58"/>
  <c r="AF195" i="58"/>
  <c r="AG195" i="58"/>
  <c r="AH195" i="58"/>
  <c r="AI195" i="58"/>
  <c r="AJ195" i="58"/>
  <c r="AL195" i="58"/>
  <c r="AM195" i="58"/>
  <c r="AN195" i="58"/>
  <c r="AO195" i="58"/>
  <c r="AQ195" i="58"/>
  <c r="AR195" i="58"/>
  <c r="AS195" i="58"/>
  <c r="AT195" i="58"/>
  <c r="AV195" i="58"/>
  <c r="AX195" i="58"/>
  <c r="AZ195" i="58"/>
  <c r="A196" i="58"/>
  <c r="B196" i="58"/>
  <c r="D196" i="58"/>
  <c r="E196" i="58"/>
  <c r="F196" i="58"/>
  <c r="G196" i="58"/>
  <c r="H196" i="58"/>
  <c r="I196" i="58"/>
  <c r="J196" i="58"/>
  <c r="K196" i="58"/>
  <c r="M196" i="58"/>
  <c r="N196" i="58"/>
  <c r="Q196" i="58"/>
  <c r="R196" i="58"/>
  <c r="T196" i="58"/>
  <c r="U196" i="58"/>
  <c r="V196" i="58"/>
  <c r="W196" i="58"/>
  <c r="X196" i="58"/>
  <c r="Y196" i="58"/>
  <c r="Z196" i="58"/>
  <c r="AB196" i="58"/>
  <c r="AC196" i="58"/>
  <c r="AD196" i="58"/>
  <c r="AE196" i="58"/>
  <c r="AF196" i="58"/>
  <c r="AG196" i="58"/>
  <c r="AH196" i="58"/>
  <c r="AI196" i="58"/>
  <c r="AJ196" i="58"/>
  <c r="AL196" i="58"/>
  <c r="AM196" i="58"/>
  <c r="AN196" i="58"/>
  <c r="AO196" i="58"/>
  <c r="AQ196" i="58"/>
  <c r="AR196" i="58"/>
  <c r="AS196" i="58"/>
  <c r="AT196" i="58"/>
  <c r="AV196" i="58"/>
  <c r="AX196" i="58"/>
  <c r="AZ196" i="58"/>
  <c r="A197" i="58"/>
  <c r="B197" i="58"/>
  <c r="D197" i="58"/>
  <c r="E197" i="58"/>
  <c r="F197" i="58"/>
  <c r="G197" i="58"/>
  <c r="H197" i="58"/>
  <c r="I197" i="58"/>
  <c r="J197" i="58"/>
  <c r="K197" i="58"/>
  <c r="M197" i="58"/>
  <c r="N197" i="58"/>
  <c r="Q197" i="58"/>
  <c r="R197" i="58"/>
  <c r="T197" i="58"/>
  <c r="U197" i="58"/>
  <c r="V197" i="58"/>
  <c r="W197" i="58"/>
  <c r="X197" i="58"/>
  <c r="Y197" i="58"/>
  <c r="Z197" i="58"/>
  <c r="AB197" i="58"/>
  <c r="AC197" i="58"/>
  <c r="AD197" i="58"/>
  <c r="AE197" i="58"/>
  <c r="AF197" i="58"/>
  <c r="AG197" i="58"/>
  <c r="AH197" i="58"/>
  <c r="AI197" i="58"/>
  <c r="AJ197" i="58"/>
  <c r="AL197" i="58"/>
  <c r="AM197" i="58"/>
  <c r="AN197" i="58"/>
  <c r="AO197" i="58"/>
  <c r="AQ197" i="58"/>
  <c r="AR197" i="58"/>
  <c r="AS197" i="58"/>
  <c r="AT197" i="58"/>
  <c r="AV197" i="58"/>
  <c r="AX197" i="58"/>
  <c r="AZ197" i="58"/>
  <c r="A198" i="58"/>
  <c r="B198" i="58"/>
  <c r="D198" i="58"/>
  <c r="E198" i="58"/>
  <c r="F198" i="58"/>
  <c r="G198" i="58"/>
  <c r="H198" i="58"/>
  <c r="I198" i="58"/>
  <c r="J198" i="58"/>
  <c r="K198" i="58"/>
  <c r="M198" i="58"/>
  <c r="N198" i="58"/>
  <c r="Q198" i="58"/>
  <c r="R198" i="58"/>
  <c r="T198" i="58"/>
  <c r="U198" i="58"/>
  <c r="V198" i="58"/>
  <c r="W198" i="58"/>
  <c r="X198" i="58"/>
  <c r="Y198" i="58"/>
  <c r="Z198" i="58"/>
  <c r="AB198" i="58"/>
  <c r="AC198" i="58"/>
  <c r="AD198" i="58"/>
  <c r="AE198" i="58"/>
  <c r="AF198" i="58"/>
  <c r="AG198" i="58"/>
  <c r="AH198" i="58"/>
  <c r="AI198" i="58"/>
  <c r="AJ198" i="58"/>
  <c r="AL198" i="58"/>
  <c r="AM198" i="58"/>
  <c r="AN198" i="58"/>
  <c r="AO198" i="58"/>
  <c r="AQ198" i="58"/>
  <c r="AR198" i="58"/>
  <c r="AS198" i="58"/>
  <c r="AT198" i="58"/>
  <c r="AV198" i="58"/>
  <c r="AX198" i="58"/>
  <c r="AZ198" i="58"/>
  <c r="A199" i="58"/>
  <c r="B199" i="58"/>
  <c r="D199" i="58"/>
  <c r="E199" i="58"/>
  <c r="F199" i="58"/>
  <c r="G199" i="58"/>
  <c r="H199" i="58"/>
  <c r="I199" i="58"/>
  <c r="J199" i="58"/>
  <c r="K199" i="58"/>
  <c r="M199" i="58"/>
  <c r="N199" i="58"/>
  <c r="Q199" i="58"/>
  <c r="R199" i="58"/>
  <c r="T199" i="58"/>
  <c r="U199" i="58"/>
  <c r="V199" i="58"/>
  <c r="W199" i="58"/>
  <c r="X199" i="58"/>
  <c r="Y199" i="58"/>
  <c r="Z199" i="58"/>
  <c r="AB199" i="58"/>
  <c r="AC199" i="58"/>
  <c r="AD199" i="58"/>
  <c r="AE199" i="58"/>
  <c r="AF199" i="58"/>
  <c r="AG199" i="58"/>
  <c r="AH199" i="58"/>
  <c r="AI199" i="58"/>
  <c r="AJ199" i="58"/>
  <c r="AL199" i="58"/>
  <c r="AM199" i="58"/>
  <c r="AN199" i="58"/>
  <c r="AO199" i="58"/>
  <c r="AQ199" i="58"/>
  <c r="AR199" i="58"/>
  <c r="AS199" i="58"/>
  <c r="AT199" i="58"/>
  <c r="AV199" i="58"/>
  <c r="AX199" i="58"/>
  <c r="AZ199" i="58"/>
  <c r="A200" i="58"/>
  <c r="B200" i="58"/>
  <c r="D200" i="58"/>
  <c r="E200" i="58"/>
  <c r="F200" i="58"/>
  <c r="G200" i="58"/>
  <c r="H200" i="58"/>
  <c r="I200" i="58"/>
  <c r="J200" i="58"/>
  <c r="K200" i="58"/>
  <c r="M200" i="58"/>
  <c r="N200" i="58"/>
  <c r="Q200" i="58"/>
  <c r="R200" i="58"/>
  <c r="T200" i="58"/>
  <c r="U200" i="58"/>
  <c r="V200" i="58"/>
  <c r="W200" i="58"/>
  <c r="X200" i="58"/>
  <c r="Y200" i="58"/>
  <c r="Z200" i="58"/>
  <c r="AB200" i="58"/>
  <c r="AC200" i="58"/>
  <c r="AD200" i="58"/>
  <c r="AE200" i="58"/>
  <c r="AF200" i="58"/>
  <c r="AG200" i="58"/>
  <c r="AH200" i="58"/>
  <c r="AI200" i="58"/>
  <c r="AJ200" i="58"/>
  <c r="AL200" i="58"/>
  <c r="AM200" i="58"/>
  <c r="AN200" i="58"/>
  <c r="AO200" i="58"/>
  <c r="AQ200" i="58"/>
  <c r="AR200" i="58"/>
  <c r="AS200" i="58"/>
  <c r="AT200" i="58"/>
  <c r="AV200" i="58"/>
  <c r="AX200" i="58"/>
  <c r="AZ200" i="58"/>
  <c r="A201" i="58"/>
  <c r="B201" i="58"/>
  <c r="D201" i="58"/>
  <c r="E201" i="58"/>
  <c r="F201" i="58"/>
  <c r="G201" i="58"/>
  <c r="H201" i="58"/>
  <c r="I201" i="58"/>
  <c r="J201" i="58"/>
  <c r="K201" i="58"/>
  <c r="M201" i="58"/>
  <c r="N201" i="58"/>
  <c r="Q201" i="58"/>
  <c r="R201" i="58"/>
  <c r="T201" i="58"/>
  <c r="U201" i="58"/>
  <c r="V201" i="58"/>
  <c r="W201" i="58"/>
  <c r="X201" i="58"/>
  <c r="Y201" i="58"/>
  <c r="Z201" i="58"/>
  <c r="AB201" i="58"/>
  <c r="AC201" i="58"/>
  <c r="AD201" i="58"/>
  <c r="AE201" i="58"/>
  <c r="AF201" i="58"/>
  <c r="AG201" i="58"/>
  <c r="AH201" i="58"/>
  <c r="AI201" i="58"/>
  <c r="AJ201" i="58"/>
  <c r="AL201" i="58"/>
  <c r="AM201" i="58"/>
  <c r="AN201" i="58"/>
  <c r="AO201" i="58"/>
  <c r="AQ201" i="58"/>
  <c r="AR201" i="58"/>
  <c r="AS201" i="58"/>
  <c r="AT201" i="58"/>
  <c r="AV201" i="58"/>
  <c r="AX201" i="58"/>
  <c r="AZ201" i="58"/>
  <c r="A202" i="58"/>
  <c r="B202" i="58"/>
  <c r="D202" i="58"/>
  <c r="E202" i="58"/>
  <c r="F202" i="58"/>
  <c r="G202" i="58"/>
  <c r="H202" i="58"/>
  <c r="I202" i="58"/>
  <c r="J202" i="58"/>
  <c r="K202" i="58"/>
  <c r="M202" i="58"/>
  <c r="N202" i="58"/>
  <c r="Q202" i="58"/>
  <c r="R202" i="58"/>
  <c r="T202" i="58"/>
  <c r="U202" i="58"/>
  <c r="V202" i="58"/>
  <c r="W202" i="58"/>
  <c r="X202" i="58"/>
  <c r="Y202" i="58"/>
  <c r="Z202" i="58"/>
  <c r="AB202" i="58"/>
  <c r="AC202" i="58"/>
  <c r="AD202" i="58"/>
  <c r="AE202" i="58"/>
  <c r="AF202" i="58"/>
  <c r="AG202" i="58"/>
  <c r="AH202" i="58"/>
  <c r="AI202" i="58"/>
  <c r="AJ202" i="58"/>
  <c r="AL202" i="58"/>
  <c r="AM202" i="58"/>
  <c r="AN202" i="58"/>
  <c r="AO202" i="58"/>
  <c r="AQ202" i="58"/>
  <c r="AR202" i="58"/>
  <c r="AS202" i="58"/>
  <c r="AT202" i="58"/>
  <c r="AV202" i="58"/>
  <c r="AX202" i="58"/>
  <c r="AZ202" i="58"/>
  <c r="A203" i="58"/>
  <c r="B203" i="58"/>
  <c r="D203" i="58"/>
  <c r="E203" i="58"/>
  <c r="F203" i="58"/>
  <c r="G203" i="58"/>
  <c r="H203" i="58"/>
  <c r="I203" i="58"/>
  <c r="J203" i="58"/>
  <c r="K203" i="58"/>
  <c r="M203" i="58"/>
  <c r="N203" i="58"/>
  <c r="Q203" i="58"/>
  <c r="R203" i="58"/>
  <c r="T203" i="58"/>
  <c r="U203" i="58"/>
  <c r="V203" i="58"/>
  <c r="W203" i="58"/>
  <c r="X203" i="58"/>
  <c r="Y203" i="58"/>
  <c r="Z203" i="58"/>
  <c r="AB203" i="58"/>
  <c r="AC203" i="58"/>
  <c r="AD203" i="58"/>
  <c r="AE203" i="58"/>
  <c r="AF203" i="58"/>
  <c r="AG203" i="58"/>
  <c r="AH203" i="58"/>
  <c r="AI203" i="58"/>
  <c r="AJ203" i="58"/>
  <c r="AL203" i="58"/>
  <c r="AM203" i="58"/>
  <c r="AN203" i="58"/>
  <c r="AO203" i="58"/>
  <c r="AQ203" i="58"/>
  <c r="AR203" i="58"/>
  <c r="AS203" i="58"/>
  <c r="AT203" i="58"/>
  <c r="AV203" i="58"/>
  <c r="AX203" i="58"/>
  <c r="AZ203" i="58"/>
  <c r="A204" i="58"/>
  <c r="B204" i="58"/>
  <c r="D204" i="58"/>
  <c r="E204" i="58"/>
  <c r="F204" i="58"/>
  <c r="G204" i="58"/>
  <c r="H204" i="58"/>
  <c r="I204" i="58"/>
  <c r="J204" i="58"/>
  <c r="K204" i="58"/>
  <c r="M204" i="58"/>
  <c r="N204" i="58"/>
  <c r="Q204" i="58"/>
  <c r="R204" i="58"/>
  <c r="T204" i="58"/>
  <c r="U204" i="58"/>
  <c r="V204" i="58"/>
  <c r="W204" i="58"/>
  <c r="X204" i="58"/>
  <c r="Y204" i="58"/>
  <c r="Z204" i="58"/>
  <c r="AB204" i="58"/>
  <c r="AC204" i="58"/>
  <c r="AD204" i="58"/>
  <c r="AE204" i="58"/>
  <c r="AF204" i="58"/>
  <c r="AG204" i="58"/>
  <c r="AH204" i="58"/>
  <c r="AI204" i="58"/>
  <c r="AJ204" i="58"/>
  <c r="AL204" i="58"/>
  <c r="AM204" i="58"/>
  <c r="AN204" i="58"/>
  <c r="AO204" i="58"/>
  <c r="AQ204" i="58"/>
  <c r="AR204" i="58"/>
  <c r="AS204" i="58"/>
  <c r="AT204" i="58"/>
  <c r="AV204" i="58"/>
  <c r="AX204" i="58"/>
  <c r="AZ204" i="58"/>
  <c r="A205" i="58"/>
  <c r="B205" i="58"/>
  <c r="D205" i="58"/>
  <c r="E205" i="58"/>
  <c r="F205" i="58"/>
  <c r="G205" i="58"/>
  <c r="H205" i="58"/>
  <c r="I205" i="58"/>
  <c r="J205" i="58"/>
  <c r="K205" i="58"/>
  <c r="M205" i="58"/>
  <c r="N205" i="58"/>
  <c r="Q205" i="58"/>
  <c r="R205" i="58"/>
  <c r="T205" i="58"/>
  <c r="U205" i="58"/>
  <c r="V205" i="58"/>
  <c r="W205" i="58"/>
  <c r="X205" i="58"/>
  <c r="Y205" i="58"/>
  <c r="Z205" i="58"/>
  <c r="AB205" i="58"/>
  <c r="AC205" i="58"/>
  <c r="AD205" i="58"/>
  <c r="AE205" i="58"/>
  <c r="AF205" i="58"/>
  <c r="AG205" i="58"/>
  <c r="AH205" i="58"/>
  <c r="AI205" i="58"/>
  <c r="AJ205" i="58"/>
  <c r="AL205" i="58"/>
  <c r="AM205" i="58"/>
  <c r="AN205" i="58"/>
  <c r="AO205" i="58"/>
  <c r="AQ205" i="58"/>
  <c r="AR205" i="58"/>
  <c r="AS205" i="58"/>
  <c r="AT205" i="58"/>
  <c r="AV205" i="58"/>
  <c r="AX205" i="58"/>
  <c r="AZ205" i="58"/>
  <c r="A206" i="58"/>
  <c r="B206" i="58"/>
  <c r="D206" i="58"/>
  <c r="E206" i="58"/>
  <c r="F206" i="58"/>
  <c r="G206" i="58"/>
  <c r="H206" i="58"/>
  <c r="I206" i="58"/>
  <c r="J206" i="58"/>
  <c r="K206" i="58"/>
  <c r="M206" i="58"/>
  <c r="N206" i="58"/>
  <c r="Q206" i="58"/>
  <c r="R206" i="58"/>
  <c r="T206" i="58"/>
  <c r="U206" i="58"/>
  <c r="V206" i="58"/>
  <c r="W206" i="58"/>
  <c r="X206" i="58"/>
  <c r="Y206" i="58"/>
  <c r="Z206" i="58"/>
  <c r="AB206" i="58"/>
  <c r="AC206" i="58"/>
  <c r="AD206" i="58"/>
  <c r="AE206" i="58"/>
  <c r="AF206" i="58"/>
  <c r="AG206" i="58"/>
  <c r="AH206" i="58"/>
  <c r="AI206" i="58"/>
  <c r="AJ206" i="58"/>
  <c r="AL206" i="58"/>
  <c r="AM206" i="58"/>
  <c r="AN206" i="58"/>
  <c r="AO206" i="58"/>
  <c r="AQ206" i="58"/>
  <c r="AR206" i="58"/>
  <c r="AS206" i="58"/>
  <c r="AT206" i="58"/>
  <c r="AV206" i="58"/>
  <c r="AX206" i="58"/>
  <c r="AZ206" i="58"/>
  <c r="A207" i="58"/>
  <c r="B207" i="58"/>
  <c r="D207" i="58"/>
  <c r="E207" i="58"/>
  <c r="F207" i="58"/>
  <c r="G207" i="58"/>
  <c r="H207" i="58"/>
  <c r="I207" i="58"/>
  <c r="J207" i="58"/>
  <c r="K207" i="58"/>
  <c r="M207" i="58"/>
  <c r="N207" i="58"/>
  <c r="Q207" i="58"/>
  <c r="R207" i="58"/>
  <c r="T207" i="58"/>
  <c r="U207" i="58"/>
  <c r="V207" i="58"/>
  <c r="W207" i="58"/>
  <c r="X207" i="58"/>
  <c r="Y207" i="58"/>
  <c r="Z207" i="58"/>
  <c r="AB207" i="58"/>
  <c r="AC207" i="58"/>
  <c r="AD207" i="58"/>
  <c r="AE207" i="58"/>
  <c r="AF207" i="58"/>
  <c r="AG207" i="58"/>
  <c r="AH207" i="58"/>
  <c r="AI207" i="58"/>
  <c r="AJ207" i="58"/>
  <c r="AL207" i="58"/>
  <c r="AM207" i="58"/>
  <c r="AN207" i="58"/>
  <c r="AO207" i="58"/>
  <c r="AQ207" i="58"/>
  <c r="AR207" i="58"/>
  <c r="AS207" i="58"/>
  <c r="AT207" i="58"/>
  <c r="AV207" i="58"/>
  <c r="AX207" i="58"/>
  <c r="AZ207" i="58"/>
  <c r="A208" i="58"/>
  <c r="B208" i="58"/>
  <c r="D208" i="58"/>
  <c r="E208" i="58"/>
  <c r="F208" i="58"/>
  <c r="G208" i="58"/>
  <c r="H208" i="58"/>
  <c r="I208" i="58"/>
  <c r="J208" i="58"/>
  <c r="K208" i="58"/>
  <c r="M208" i="58"/>
  <c r="N208" i="58"/>
  <c r="Q208" i="58"/>
  <c r="R208" i="58"/>
  <c r="T208" i="58"/>
  <c r="U208" i="58"/>
  <c r="V208" i="58"/>
  <c r="W208" i="58"/>
  <c r="X208" i="58"/>
  <c r="Y208" i="58"/>
  <c r="Z208" i="58"/>
  <c r="AB208" i="58"/>
  <c r="AC208" i="58"/>
  <c r="AD208" i="58"/>
  <c r="AE208" i="58"/>
  <c r="AF208" i="58"/>
  <c r="AG208" i="58"/>
  <c r="AH208" i="58"/>
  <c r="AI208" i="58"/>
  <c r="AJ208" i="58"/>
  <c r="AL208" i="58"/>
  <c r="AM208" i="58"/>
  <c r="AN208" i="58"/>
  <c r="AO208" i="58"/>
  <c r="AQ208" i="58"/>
  <c r="AR208" i="58"/>
  <c r="AS208" i="58"/>
  <c r="AT208" i="58"/>
  <c r="AV208" i="58"/>
  <c r="AX208" i="58"/>
  <c r="AZ208" i="58"/>
  <c r="A209" i="58"/>
  <c r="B209" i="58"/>
  <c r="D209" i="58"/>
  <c r="E209" i="58"/>
  <c r="F209" i="58"/>
  <c r="G209" i="58"/>
  <c r="H209" i="58"/>
  <c r="I209" i="58"/>
  <c r="J209" i="58"/>
  <c r="K209" i="58"/>
  <c r="M209" i="58"/>
  <c r="N209" i="58"/>
  <c r="Q209" i="58"/>
  <c r="R209" i="58"/>
  <c r="T209" i="58"/>
  <c r="U209" i="58"/>
  <c r="V209" i="58"/>
  <c r="W209" i="58"/>
  <c r="X209" i="58"/>
  <c r="Y209" i="58"/>
  <c r="Z209" i="58"/>
  <c r="AB209" i="58"/>
  <c r="AC209" i="58"/>
  <c r="AD209" i="58"/>
  <c r="AE209" i="58"/>
  <c r="AF209" i="58"/>
  <c r="AG209" i="58"/>
  <c r="AH209" i="58"/>
  <c r="AI209" i="58"/>
  <c r="AJ209" i="58"/>
  <c r="AL209" i="58"/>
  <c r="AM209" i="58"/>
  <c r="AN209" i="58"/>
  <c r="AO209" i="58"/>
  <c r="AQ209" i="58"/>
  <c r="AR209" i="58"/>
  <c r="AS209" i="58"/>
  <c r="AT209" i="58"/>
  <c r="AV209" i="58"/>
  <c r="AX209" i="58"/>
  <c r="AZ209" i="58"/>
  <c r="A210" i="58"/>
  <c r="B210" i="58"/>
  <c r="D210" i="58"/>
  <c r="E210" i="58"/>
  <c r="F210" i="58"/>
  <c r="G210" i="58"/>
  <c r="H210" i="58"/>
  <c r="I210" i="58"/>
  <c r="J210" i="58"/>
  <c r="K210" i="58"/>
  <c r="M210" i="58"/>
  <c r="N210" i="58"/>
  <c r="Q210" i="58"/>
  <c r="R210" i="58"/>
  <c r="T210" i="58"/>
  <c r="U210" i="58"/>
  <c r="V210" i="58"/>
  <c r="W210" i="58"/>
  <c r="X210" i="58"/>
  <c r="Y210" i="58"/>
  <c r="Z210" i="58"/>
  <c r="AB210" i="58"/>
  <c r="AC210" i="58"/>
  <c r="AD210" i="58"/>
  <c r="AE210" i="58"/>
  <c r="AF210" i="58"/>
  <c r="AG210" i="58"/>
  <c r="AH210" i="58"/>
  <c r="AI210" i="58"/>
  <c r="AJ210" i="58"/>
  <c r="AL210" i="58"/>
  <c r="AM210" i="58"/>
  <c r="AN210" i="58"/>
  <c r="AO210" i="58"/>
  <c r="AQ210" i="58"/>
  <c r="AR210" i="58"/>
  <c r="AS210" i="58"/>
  <c r="AT210" i="58"/>
  <c r="AV210" i="58"/>
  <c r="AX210" i="58"/>
  <c r="AZ210" i="58"/>
  <c r="A211" i="58"/>
  <c r="B211" i="58"/>
  <c r="D211" i="58"/>
  <c r="E211" i="58"/>
  <c r="F211" i="58"/>
  <c r="G211" i="58"/>
  <c r="H211" i="58"/>
  <c r="I211" i="58"/>
  <c r="J211" i="58"/>
  <c r="K211" i="58"/>
  <c r="M211" i="58"/>
  <c r="N211" i="58"/>
  <c r="Q211" i="58"/>
  <c r="R211" i="58"/>
  <c r="T211" i="58"/>
  <c r="U211" i="58"/>
  <c r="V211" i="58"/>
  <c r="W211" i="58"/>
  <c r="X211" i="58"/>
  <c r="Y211" i="58"/>
  <c r="Z211" i="58"/>
  <c r="AB211" i="58"/>
  <c r="AC211" i="58"/>
  <c r="AD211" i="58"/>
  <c r="AE211" i="58"/>
  <c r="AF211" i="58"/>
  <c r="AG211" i="58"/>
  <c r="AH211" i="58"/>
  <c r="AI211" i="58"/>
  <c r="AJ211" i="58"/>
  <c r="AL211" i="58"/>
  <c r="AM211" i="58"/>
  <c r="AN211" i="58"/>
  <c r="AO211" i="58"/>
  <c r="AQ211" i="58"/>
  <c r="AR211" i="58"/>
  <c r="AS211" i="58"/>
  <c r="AT211" i="58"/>
  <c r="AV211" i="58"/>
  <c r="AX211" i="58"/>
  <c r="AZ211" i="58"/>
  <c r="A212" i="58"/>
  <c r="B212" i="58"/>
  <c r="D212" i="58"/>
  <c r="E212" i="58"/>
  <c r="F212" i="58"/>
  <c r="G212" i="58"/>
  <c r="H212" i="58"/>
  <c r="I212" i="58"/>
  <c r="J212" i="58"/>
  <c r="K212" i="58"/>
  <c r="M212" i="58"/>
  <c r="N212" i="58"/>
  <c r="Q212" i="58"/>
  <c r="R212" i="58"/>
  <c r="T212" i="58"/>
  <c r="U212" i="58"/>
  <c r="V212" i="58"/>
  <c r="W212" i="58"/>
  <c r="X212" i="58"/>
  <c r="Y212" i="58"/>
  <c r="Z212" i="58"/>
  <c r="AB212" i="58"/>
  <c r="AC212" i="58"/>
  <c r="AD212" i="58"/>
  <c r="AE212" i="58"/>
  <c r="AF212" i="58"/>
  <c r="AG212" i="58"/>
  <c r="AH212" i="58"/>
  <c r="AI212" i="58"/>
  <c r="AJ212" i="58"/>
  <c r="AL212" i="58"/>
  <c r="AM212" i="58"/>
  <c r="AN212" i="58"/>
  <c r="AO212" i="58"/>
  <c r="AQ212" i="58"/>
  <c r="AR212" i="58"/>
  <c r="AS212" i="58"/>
  <c r="AT212" i="58"/>
  <c r="AV212" i="58"/>
  <c r="AX212" i="58"/>
  <c r="AZ212" i="58"/>
  <c r="A213" i="58"/>
  <c r="B213" i="58"/>
  <c r="D213" i="58"/>
  <c r="E213" i="58"/>
  <c r="F213" i="58"/>
  <c r="G213" i="58"/>
  <c r="H213" i="58"/>
  <c r="I213" i="58"/>
  <c r="J213" i="58"/>
  <c r="K213" i="58"/>
  <c r="M213" i="58"/>
  <c r="N213" i="58"/>
  <c r="Q213" i="58"/>
  <c r="R213" i="58"/>
  <c r="T213" i="58"/>
  <c r="U213" i="58"/>
  <c r="V213" i="58"/>
  <c r="W213" i="58"/>
  <c r="X213" i="58"/>
  <c r="Y213" i="58"/>
  <c r="Z213" i="58"/>
  <c r="AB213" i="58"/>
  <c r="AC213" i="58"/>
  <c r="AD213" i="58"/>
  <c r="AE213" i="58"/>
  <c r="AF213" i="58"/>
  <c r="AG213" i="58"/>
  <c r="AH213" i="58"/>
  <c r="AI213" i="58"/>
  <c r="AJ213" i="58"/>
  <c r="AL213" i="58"/>
  <c r="AM213" i="58"/>
  <c r="AN213" i="58"/>
  <c r="AO213" i="58"/>
  <c r="AQ213" i="58"/>
  <c r="AR213" i="58"/>
  <c r="AS213" i="58"/>
  <c r="AT213" i="58"/>
  <c r="AV213" i="58"/>
  <c r="AX213" i="58"/>
  <c r="AZ213" i="58"/>
  <c r="A214" i="58"/>
  <c r="B214" i="58"/>
  <c r="D214" i="58"/>
  <c r="E214" i="58"/>
  <c r="F214" i="58"/>
  <c r="G214" i="58"/>
  <c r="H214" i="58"/>
  <c r="I214" i="58"/>
  <c r="J214" i="58"/>
  <c r="K214" i="58"/>
  <c r="M214" i="58"/>
  <c r="N214" i="58"/>
  <c r="Q214" i="58"/>
  <c r="R214" i="58"/>
  <c r="T214" i="58"/>
  <c r="U214" i="58"/>
  <c r="V214" i="58"/>
  <c r="W214" i="58"/>
  <c r="X214" i="58"/>
  <c r="Y214" i="58"/>
  <c r="Z214" i="58"/>
  <c r="AB214" i="58"/>
  <c r="AC214" i="58"/>
  <c r="AD214" i="58"/>
  <c r="AE214" i="58"/>
  <c r="AF214" i="58"/>
  <c r="AG214" i="58"/>
  <c r="AH214" i="58"/>
  <c r="AI214" i="58"/>
  <c r="AJ214" i="58"/>
  <c r="AL214" i="58"/>
  <c r="AM214" i="58"/>
  <c r="AN214" i="58"/>
  <c r="AO214" i="58"/>
  <c r="AQ214" i="58"/>
  <c r="AR214" i="58"/>
  <c r="AS214" i="58"/>
  <c r="AT214" i="58"/>
  <c r="AV214" i="58"/>
  <c r="AX214" i="58"/>
  <c r="AZ214" i="58"/>
  <c r="A215" i="58"/>
  <c r="B215" i="58"/>
  <c r="D215" i="58"/>
  <c r="E215" i="58"/>
  <c r="F215" i="58"/>
  <c r="G215" i="58"/>
  <c r="H215" i="58"/>
  <c r="I215" i="58"/>
  <c r="J215" i="58"/>
  <c r="K215" i="58"/>
  <c r="M215" i="58"/>
  <c r="N215" i="58"/>
  <c r="Q215" i="58"/>
  <c r="R215" i="58"/>
  <c r="T215" i="58"/>
  <c r="U215" i="58"/>
  <c r="V215" i="58"/>
  <c r="W215" i="58"/>
  <c r="X215" i="58"/>
  <c r="Y215" i="58"/>
  <c r="Z215" i="58"/>
  <c r="AB215" i="58"/>
  <c r="AC215" i="58"/>
  <c r="AD215" i="58"/>
  <c r="AE215" i="58"/>
  <c r="AF215" i="58"/>
  <c r="AG215" i="58"/>
  <c r="AH215" i="58"/>
  <c r="AI215" i="58"/>
  <c r="AJ215" i="58"/>
  <c r="AL215" i="58"/>
  <c r="AM215" i="58"/>
  <c r="AN215" i="58"/>
  <c r="AO215" i="58"/>
  <c r="AQ215" i="58"/>
  <c r="AR215" i="58"/>
  <c r="AS215" i="58"/>
  <c r="AT215" i="58"/>
  <c r="AV215" i="58"/>
  <c r="AX215" i="58"/>
  <c r="AZ215" i="58"/>
  <c r="A216" i="58"/>
  <c r="B216" i="58"/>
  <c r="D216" i="58"/>
  <c r="E216" i="58"/>
  <c r="F216" i="58"/>
  <c r="G216" i="58"/>
  <c r="H216" i="58"/>
  <c r="I216" i="58"/>
  <c r="J216" i="58"/>
  <c r="K216" i="58"/>
  <c r="M216" i="58"/>
  <c r="N216" i="58"/>
  <c r="Q216" i="58"/>
  <c r="R216" i="58"/>
  <c r="T216" i="58"/>
  <c r="U216" i="58"/>
  <c r="V216" i="58"/>
  <c r="W216" i="58"/>
  <c r="X216" i="58"/>
  <c r="Y216" i="58"/>
  <c r="Z216" i="58"/>
  <c r="AB216" i="58"/>
  <c r="AC216" i="58"/>
  <c r="AD216" i="58"/>
  <c r="AE216" i="58"/>
  <c r="AF216" i="58"/>
  <c r="AG216" i="58"/>
  <c r="AH216" i="58"/>
  <c r="AI216" i="58"/>
  <c r="AJ216" i="58"/>
  <c r="AL216" i="58"/>
  <c r="AM216" i="58"/>
  <c r="AN216" i="58"/>
  <c r="AO216" i="58"/>
  <c r="AQ216" i="58"/>
  <c r="AR216" i="58"/>
  <c r="AS216" i="58"/>
  <c r="AT216" i="58"/>
  <c r="AV216" i="58"/>
  <c r="AX216" i="58"/>
  <c r="AZ216" i="58"/>
  <c r="A217" i="58"/>
  <c r="B217" i="58"/>
  <c r="D217" i="58"/>
  <c r="E217" i="58"/>
  <c r="F217" i="58"/>
  <c r="G217" i="58"/>
  <c r="H217" i="58"/>
  <c r="I217" i="58"/>
  <c r="J217" i="58"/>
  <c r="K217" i="58"/>
  <c r="M217" i="58"/>
  <c r="N217" i="58"/>
  <c r="Q217" i="58"/>
  <c r="R217" i="58"/>
  <c r="T217" i="58"/>
  <c r="U217" i="58"/>
  <c r="V217" i="58"/>
  <c r="W217" i="58"/>
  <c r="X217" i="58"/>
  <c r="Y217" i="58"/>
  <c r="Z217" i="58"/>
  <c r="AB217" i="58"/>
  <c r="AC217" i="58"/>
  <c r="AD217" i="58"/>
  <c r="AE217" i="58"/>
  <c r="AF217" i="58"/>
  <c r="AG217" i="58"/>
  <c r="AH217" i="58"/>
  <c r="AI217" i="58"/>
  <c r="AJ217" i="58"/>
  <c r="AL217" i="58"/>
  <c r="AM217" i="58"/>
  <c r="AN217" i="58"/>
  <c r="AO217" i="58"/>
  <c r="AQ217" i="58"/>
  <c r="AR217" i="58"/>
  <c r="AS217" i="58"/>
  <c r="AT217" i="58"/>
  <c r="AV217" i="58"/>
  <c r="AX217" i="58"/>
  <c r="AZ217" i="58"/>
  <c r="A218" i="58"/>
  <c r="B218" i="58"/>
  <c r="D218" i="58"/>
  <c r="E218" i="58"/>
  <c r="F218" i="58"/>
  <c r="G218" i="58"/>
  <c r="H218" i="58"/>
  <c r="I218" i="58"/>
  <c r="J218" i="58"/>
  <c r="K218" i="58"/>
  <c r="M218" i="58"/>
  <c r="N218" i="58"/>
  <c r="Q218" i="58"/>
  <c r="R218" i="58"/>
  <c r="T218" i="58"/>
  <c r="U218" i="58"/>
  <c r="V218" i="58"/>
  <c r="W218" i="58"/>
  <c r="X218" i="58"/>
  <c r="Y218" i="58"/>
  <c r="Z218" i="58"/>
  <c r="AB218" i="58"/>
  <c r="AC218" i="58"/>
  <c r="AD218" i="58"/>
  <c r="AE218" i="58"/>
  <c r="AF218" i="58"/>
  <c r="AG218" i="58"/>
  <c r="AH218" i="58"/>
  <c r="AI218" i="58"/>
  <c r="AJ218" i="58"/>
  <c r="AL218" i="58"/>
  <c r="AM218" i="58"/>
  <c r="AN218" i="58"/>
  <c r="AO218" i="58"/>
  <c r="AQ218" i="58"/>
  <c r="AR218" i="58"/>
  <c r="AS218" i="58"/>
  <c r="AT218" i="58"/>
  <c r="AV218" i="58"/>
  <c r="AX218" i="58"/>
  <c r="AZ218" i="58"/>
  <c r="A219" i="58"/>
  <c r="B219" i="58"/>
  <c r="D219" i="58"/>
  <c r="E219" i="58"/>
  <c r="F219" i="58"/>
  <c r="G219" i="58"/>
  <c r="H219" i="58"/>
  <c r="I219" i="58"/>
  <c r="J219" i="58"/>
  <c r="K219" i="58"/>
  <c r="M219" i="58"/>
  <c r="N219" i="58"/>
  <c r="Q219" i="58"/>
  <c r="R219" i="58"/>
  <c r="T219" i="58"/>
  <c r="U219" i="58"/>
  <c r="V219" i="58"/>
  <c r="W219" i="58"/>
  <c r="X219" i="58"/>
  <c r="Y219" i="58"/>
  <c r="Z219" i="58"/>
  <c r="AB219" i="58"/>
  <c r="AC219" i="58"/>
  <c r="AD219" i="58"/>
  <c r="AE219" i="58"/>
  <c r="AF219" i="58"/>
  <c r="AG219" i="58"/>
  <c r="AH219" i="58"/>
  <c r="AI219" i="58"/>
  <c r="AJ219" i="58"/>
  <c r="AL219" i="58"/>
  <c r="AM219" i="58"/>
  <c r="AN219" i="58"/>
  <c r="AO219" i="58"/>
  <c r="AQ219" i="58"/>
  <c r="AR219" i="58"/>
  <c r="AS219" i="58"/>
  <c r="AT219" i="58"/>
  <c r="AV219" i="58"/>
  <c r="AX219" i="58"/>
  <c r="AZ219" i="58"/>
  <c r="A220" i="58"/>
  <c r="B220" i="58"/>
  <c r="D220" i="58"/>
  <c r="E220" i="58"/>
  <c r="F220" i="58"/>
  <c r="G220" i="58"/>
  <c r="H220" i="58"/>
  <c r="I220" i="58"/>
  <c r="J220" i="58"/>
  <c r="K220" i="58"/>
  <c r="M220" i="58"/>
  <c r="N220" i="58"/>
  <c r="Q220" i="58"/>
  <c r="R220" i="58"/>
  <c r="T220" i="58"/>
  <c r="U220" i="58"/>
  <c r="V220" i="58"/>
  <c r="W220" i="58"/>
  <c r="X220" i="58"/>
  <c r="Y220" i="58"/>
  <c r="Z220" i="58"/>
  <c r="AB220" i="58"/>
  <c r="AC220" i="58"/>
  <c r="AD220" i="58"/>
  <c r="AE220" i="58"/>
  <c r="AF220" i="58"/>
  <c r="AG220" i="58"/>
  <c r="AH220" i="58"/>
  <c r="AI220" i="58"/>
  <c r="AJ220" i="58"/>
  <c r="AL220" i="58"/>
  <c r="AM220" i="58"/>
  <c r="AN220" i="58"/>
  <c r="AO220" i="58"/>
  <c r="AQ220" i="58"/>
  <c r="AR220" i="58"/>
  <c r="AS220" i="58"/>
  <c r="AT220" i="58"/>
  <c r="AV220" i="58"/>
  <c r="AX220" i="58"/>
  <c r="AZ220" i="58"/>
  <c r="A221" i="58"/>
  <c r="B221" i="58"/>
  <c r="D221" i="58"/>
  <c r="E221" i="58"/>
  <c r="F221" i="58"/>
  <c r="G221" i="58"/>
  <c r="H221" i="58"/>
  <c r="I221" i="58"/>
  <c r="J221" i="58"/>
  <c r="K221" i="58"/>
  <c r="M221" i="58"/>
  <c r="N221" i="58"/>
  <c r="Q221" i="58"/>
  <c r="R221" i="58"/>
  <c r="T221" i="58"/>
  <c r="U221" i="58"/>
  <c r="V221" i="58"/>
  <c r="W221" i="58"/>
  <c r="X221" i="58"/>
  <c r="Y221" i="58"/>
  <c r="Z221" i="58"/>
  <c r="AB221" i="58"/>
  <c r="AC221" i="58"/>
  <c r="AD221" i="58"/>
  <c r="AE221" i="58"/>
  <c r="AF221" i="58"/>
  <c r="AG221" i="58"/>
  <c r="AH221" i="58"/>
  <c r="AI221" i="58"/>
  <c r="AJ221" i="58"/>
  <c r="AL221" i="58"/>
  <c r="AM221" i="58"/>
  <c r="AN221" i="58"/>
  <c r="AO221" i="58"/>
  <c r="AQ221" i="58"/>
  <c r="AR221" i="58"/>
  <c r="AS221" i="58"/>
  <c r="AT221" i="58"/>
  <c r="AV221" i="58"/>
  <c r="AX221" i="58"/>
  <c r="AZ221" i="58"/>
  <c r="A222" i="58"/>
  <c r="B222" i="58"/>
  <c r="D222" i="58"/>
  <c r="E222" i="58"/>
  <c r="F222" i="58"/>
  <c r="G222" i="58"/>
  <c r="H222" i="58"/>
  <c r="I222" i="58"/>
  <c r="J222" i="58"/>
  <c r="K222" i="58"/>
  <c r="M222" i="58"/>
  <c r="N222" i="58"/>
  <c r="Q222" i="58"/>
  <c r="R222" i="58"/>
  <c r="T222" i="58"/>
  <c r="U222" i="58"/>
  <c r="V222" i="58"/>
  <c r="W222" i="58"/>
  <c r="X222" i="58"/>
  <c r="Y222" i="58"/>
  <c r="Z222" i="58"/>
  <c r="AB222" i="58"/>
  <c r="AC222" i="58"/>
  <c r="AD222" i="58"/>
  <c r="AE222" i="58"/>
  <c r="AF222" i="58"/>
  <c r="AG222" i="58"/>
  <c r="AH222" i="58"/>
  <c r="AI222" i="58"/>
  <c r="AJ222" i="58"/>
  <c r="AL222" i="58"/>
  <c r="AM222" i="58"/>
  <c r="AN222" i="58"/>
  <c r="AO222" i="58"/>
  <c r="AQ222" i="58"/>
  <c r="AR222" i="58"/>
  <c r="AS222" i="58"/>
  <c r="AT222" i="58"/>
  <c r="AV222" i="58"/>
  <c r="AX222" i="58"/>
  <c r="AZ222" i="58"/>
  <c r="A223" i="58"/>
  <c r="B223" i="58"/>
  <c r="D223" i="58"/>
  <c r="E223" i="58"/>
  <c r="F223" i="58"/>
  <c r="G223" i="58"/>
  <c r="H223" i="58"/>
  <c r="I223" i="58"/>
  <c r="J223" i="58"/>
  <c r="K223" i="58"/>
  <c r="M223" i="58"/>
  <c r="N223" i="58"/>
  <c r="Q223" i="58"/>
  <c r="R223" i="58"/>
  <c r="T223" i="58"/>
  <c r="U223" i="58"/>
  <c r="V223" i="58"/>
  <c r="W223" i="58"/>
  <c r="X223" i="58"/>
  <c r="Y223" i="58"/>
  <c r="Z223" i="58"/>
  <c r="AB223" i="58"/>
  <c r="AC223" i="58"/>
  <c r="AD223" i="58"/>
  <c r="AE223" i="58"/>
  <c r="AF223" i="58"/>
  <c r="AG223" i="58"/>
  <c r="AH223" i="58"/>
  <c r="AI223" i="58"/>
  <c r="AJ223" i="58"/>
  <c r="AL223" i="58"/>
  <c r="AM223" i="58"/>
  <c r="AN223" i="58"/>
  <c r="AO223" i="58"/>
  <c r="AQ223" i="58"/>
  <c r="AR223" i="58"/>
  <c r="AS223" i="58"/>
  <c r="AT223" i="58"/>
  <c r="AV223" i="58"/>
  <c r="AX223" i="58"/>
  <c r="AZ223" i="58"/>
  <c r="A224" i="58"/>
  <c r="B224" i="58"/>
  <c r="D224" i="58"/>
  <c r="E224" i="58"/>
  <c r="F224" i="58"/>
  <c r="G224" i="58"/>
  <c r="H224" i="58"/>
  <c r="I224" i="58"/>
  <c r="J224" i="58"/>
  <c r="K224" i="58"/>
  <c r="M224" i="58"/>
  <c r="N224" i="58"/>
  <c r="Q224" i="58"/>
  <c r="R224" i="58"/>
  <c r="T224" i="58"/>
  <c r="U224" i="58"/>
  <c r="V224" i="58"/>
  <c r="W224" i="58"/>
  <c r="X224" i="58"/>
  <c r="Y224" i="58"/>
  <c r="Z224" i="58"/>
  <c r="AB224" i="58"/>
  <c r="AC224" i="58"/>
  <c r="AD224" i="58"/>
  <c r="AE224" i="58"/>
  <c r="AF224" i="58"/>
  <c r="AG224" i="58"/>
  <c r="AH224" i="58"/>
  <c r="AI224" i="58"/>
  <c r="AJ224" i="58"/>
  <c r="AL224" i="58"/>
  <c r="AM224" i="58"/>
  <c r="AN224" i="58"/>
  <c r="AO224" i="58"/>
  <c r="AQ224" i="58"/>
  <c r="AR224" i="58"/>
  <c r="AS224" i="58"/>
  <c r="AT224" i="58"/>
  <c r="AV224" i="58"/>
  <c r="AX224" i="58"/>
  <c r="AZ224" i="58"/>
  <c r="A225" i="58"/>
  <c r="B225" i="58"/>
  <c r="D225" i="58"/>
  <c r="E225" i="58"/>
  <c r="F225" i="58"/>
  <c r="G225" i="58"/>
  <c r="H225" i="58"/>
  <c r="I225" i="58"/>
  <c r="J225" i="58"/>
  <c r="K225" i="58"/>
  <c r="M225" i="58"/>
  <c r="N225" i="58"/>
  <c r="Q225" i="58"/>
  <c r="R225" i="58"/>
  <c r="T225" i="58"/>
  <c r="U225" i="58"/>
  <c r="V225" i="58"/>
  <c r="W225" i="58"/>
  <c r="X225" i="58"/>
  <c r="Y225" i="58"/>
  <c r="Z225" i="58"/>
  <c r="AB225" i="58"/>
  <c r="AC225" i="58"/>
  <c r="AD225" i="58"/>
  <c r="AE225" i="58"/>
  <c r="AF225" i="58"/>
  <c r="AG225" i="58"/>
  <c r="AH225" i="58"/>
  <c r="AI225" i="58"/>
  <c r="AJ225" i="58"/>
  <c r="AL225" i="58"/>
  <c r="AM225" i="58"/>
  <c r="AN225" i="58"/>
  <c r="AO225" i="58"/>
  <c r="AQ225" i="58"/>
  <c r="AR225" i="58"/>
  <c r="AS225" i="58"/>
  <c r="AT225" i="58"/>
  <c r="AV225" i="58"/>
  <c r="AX225" i="58"/>
  <c r="AZ225" i="58"/>
  <c r="A226" i="58"/>
  <c r="B226" i="58"/>
  <c r="D226" i="58"/>
  <c r="E226" i="58"/>
  <c r="F226" i="58"/>
  <c r="G226" i="58"/>
  <c r="H226" i="58"/>
  <c r="I226" i="58"/>
  <c r="J226" i="58"/>
  <c r="K226" i="58"/>
  <c r="M226" i="58"/>
  <c r="N226" i="58"/>
  <c r="Q226" i="58"/>
  <c r="R226" i="58"/>
  <c r="T226" i="58"/>
  <c r="U226" i="58"/>
  <c r="V226" i="58"/>
  <c r="W226" i="58"/>
  <c r="X226" i="58"/>
  <c r="Y226" i="58"/>
  <c r="Z226" i="58"/>
  <c r="AB226" i="58"/>
  <c r="AC226" i="58"/>
  <c r="AD226" i="58"/>
  <c r="AE226" i="58"/>
  <c r="AF226" i="58"/>
  <c r="AG226" i="58"/>
  <c r="AH226" i="58"/>
  <c r="AI226" i="58"/>
  <c r="AJ226" i="58"/>
  <c r="AL226" i="58"/>
  <c r="AM226" i="58"/>
  <c r="AN226" i="58"/>
  <c r="AO226" i="58"/>
  <c r="AQ226" i="58"/>
  <c r="AR226" i="58"/>
  <c r="AS226" i="58"/>
  <c r="AT226" i="58"/>
  <c r="AV226" i="58"/>
  <c r="AX226" i="58"/>
  <c r="AZ226" i="58"/>
  <c r="A227" i="58"/>
  <c r="B227" i="58"/>
  <c r="D227" i="58"/>
  <c r="E227" i="58"/>
  <c r="F227" i="58"/>
  <c r="G227" i="58"/>
  <c r="H227" i="58"/>
  <c r="I227" i="58"/>
  <c r="J227" i="58"/>
  <c r="K227" i="58"/>
  <c r="M227" i="58"/>
  <c r="N227" i="58"/>
  <c r="Q227" i="58"/>
  <c r="R227" i="58"/>
  <c r="T227" i="58"/>
  <c r="U227" i="58"/>
  <c r="V227" i="58"/>
  <c r="W227" i="58"/>
  <c r="X227" i="58"/>
  <c r="Y227" i="58"/>
  <c r="Z227" i="58"/>
  <c r="AB227" i="58"/>
  <c r="AC227" i="58"/>
  <c r="AD227" i="58"/>
  <c r="AE227" i="58"/>
  <c r="AF227" i="58"/>
  <c r="AG227" i="58"/>
  <c r="AH227" i="58"/>
  <c r="AI227" i="58"/>
  <c r="AJ227" i="58"/>
  <c r="AL227" i="58"/>
  <c r="AM227" i="58"/>
  <c r="AN227" i="58"/>
  <c r="AO227" i="58"/>
  <c r="AQ227" i="58"/>
  <c r="AR227" i="58"/>
  <c r="AS227" i="58"/>
  <c r="AT227" i="58"/>
  <c r="AV227" i="58"/>
  <c r="AX227" i="58"/>
  <c r="AZ227" i="58"/>
  <c r="A228" i="58"/>
  <c r="B228" i="58"/>
  <c r="D228" i="58"/>
  <c r="E228" i="58"/>
  <c r="F228" i="58"/>
  <c r="G228" i="58"/>
  <c r="H228" i="58"/>
  <c r="I228" i="58"/>
  <c r="J228" i="58"/>
  <c r="K228" i="58"/>
  <c r="M228" i="58"/>
  <c r="N228" i="58"/>
  <c r="Q228" i="58"/>
  <c r="R228" i="58"/>
  <c r="T228" i="58"/>
  <c r="U228" i="58"/>
  <c r="V228" i="58"/>
  <c r="W228" i="58"/>
  <c r="X228" i="58"/>
  <c r="Y228" i="58"/>
  <c r="Z228" i="58"/>
  <c r="AB228" i="58"/>
  <c r="AC228" i="58"/>
  <c r="AD228" i="58"/>
  <c r="AE228" i="58"/>
  <c r="AF228" i="58"/>
  <c r="AG228" i="58"/>
  <c r="AH228" i="58"/>
  <c r="AI228" i="58"/>
  <c r="AJ228" i="58"/>
  <c r="AL228" i="58"/>
  <c r="AM228" i="58"/>
  <c r="AN228" i="58"/>
  <c r="AO228" i="58"/>
  <c r="AQ228" i="58"/>
  <c r="AR228" i="58"/>
  <c r="AS228" i="58"/>
  <c r="AT228" i="58"/>
  <c r="AV228" i="58"/>
  <c r="AX228" i="58"/>
  <c r="AZ228" i="58"/>
  <c r="A229" i="58"/>
  <c r="B229" i="58"/>
  <c r="D229" i="58"/>
  <c r="E229" i="58"/>
  <c r="F229" i="58"/>
  <c r="G229" i="58"/>
  <c r="H229" i="58"/>
  <c r="I229" i="58"/>
  <c r="J229" i="58"/>
  <c r="K229" i="58"/>
  <c r="M229" i="58"/>
  <c r="N229" i="58"/>
  <c r="Q229" i="58"/>
  <c r="R229" i="58"/>
  <c r="T229" i="58"/>
  <c r="U229" i="58"/>
  <c r="V229" i="58"/>
  <c r="W229" i="58"/>
  <c r="X229" i="58"/>
  <c r="Y229" i="58"/>
  <c r="Z229" i="58"/>
  <c r="AB229" i="58"/>
  <c r="AC229" i="58"/>
  <c r="AD229" i="58"/>
  <c r="AE229" i="58"/>
  <c r="AF229" i="58"/>
  <c r="AG229" i="58"/>
  <c r="AH229" i="58"/>
  <c r="AI229" i="58"/>
  <c r="AJ229" i="58"/>
  <c r="AL229" i="58"/>
  <c r="AM229" i="58"/>
  <c r="AN229" i="58"/>
  <c r="AO229" i="58"/>
  <c r="AQ229" i="58"/>
  <c r="AR229" i="58"/>
  <c r="AS229" i="58"/>
  <c r="AT229" i="58"/>
  <c r="AV229" i="58"/>
  <c r="AX229" i="58"/>
  <c r="AZ229" i="58"/>
  <c r="A230" i="58"/>
  <c r="B230" i="58"/>
  <c r="D230" i="58"/>
  <c r="E230" i="58"/>
  <c r="F230" i="58"/>
  <c r="G230" i="58"/>
  <c r="H230" i="58"/>
  <c r="I230" i="58"/>
  <c r="J230" i="58"/>
  <c r="K230" i="58"/>
  <c r="M230" i="58"/>
  <c r="N230" i="58"/>
  <c r="Q230" i="58"/>
  <c r="R230" i="58"/>
  <c r="T230" i="58"/>
  <c r="U230" i="58"/>
  <c r="V230" i="58"/>
  <c r="W230" i="58"/>
  <c r="X230" i="58"/>
  <c r="Y230" i="58"/>
  <c r="Z230" i="58"/>
  <c r="AB230" i="58"/>
  <c r="AC230" i="58"/>
  <c r="AD230" i="58"/>
  <c r="AE230" i="58"/>
  <c r="AF230" i="58"/>
  <c r="AG230" i="58"/>
  <c r="AH230" i="58"/>
  <c r="AI230" i="58"/>
  <c r="AJ230" i="58"/>
  <c r="AL230" i="58"/>
  <c r="AM230" i="58"/>
  <c r="AN230" i="58"/>
  <c r="AO230" i="58"/>
  <c r="AQ230" i="58"/>
  <c r="AR230" i="58"/>
  <c r="AS230" i="58"/>
  <c r="AT230" i="58"/>
  <c r="AV230" i="58"/>
  <c r="AX230" i="58"/>
  <c r="AZ230" i="58"/>
  <c r="A231" i="58"/>
  <c r="B231" i="58"/>
  <c r="D231" i="58"/>
  <c r="E231" i="58"/>
  <c r="F231" i="58"/>
  <c r="G231" i="58"/>
  <c r="H231" i="58"/>
  <c r="I231" i="58"/>
  <c r="J231" i="58"/>
  <c r="K231" i="58"/>
  <c r="M231" i="58"/>
  <c r="N231" i="58"/>
  <c r="Q231" i="58"/>
  <c r="R231" i="58"/>
  <c r="T231" i="58"/>
  <c r="U231" i="58"/>
  <c r="V231" i="58"/>
  <c r="W231" i="58"/>
  <c r="X231" i="58"/>
  <c r="Y231" i="58"/>
  <c r="Z231" i="58"/>
  <c r="AB231" i="58"/>
  <c r="AC231" i="58"/>
  <c r="AD231" i="58"/>
  <c r="AE231" i="58"/>
  <c r="AF231" i="58"/>
  <c r="AG231" i="58"/>
  <c r="AH231" i="58"/>
  <c r="AI231" i="58"/>
  <c r="AJ231" i="58"/>
  <c r="AL231" i="58"/>
  <c r="AM231" i="58"/>
  <c r="AN231" i="58"/>
  <c r="AO231" i="58"/>
  <c r="AQ231" i="58"/>
  <c r="AR231" i="58"/>
  <c r="AS231" i="58"/>
  <c r="AT231" i="58"/>
  <c r="AV231" i="58"/>
  <c r="AX231" i="58"/>
  <c r="AZ231" i="58"/>
  <c r="A232" i="58"/>
  <c r="B232" i="58"/>
  <c r="D232" i="58"/>
  <c r="E232" i="58"/>
  <c r="F232" i="58"/>
  <c r="G232" i="58"/>
  <c r="H232" i="58"/>
  <c r="I232" i="58"/>
  <c r="J232" i="58"/>
  <c r="K232" i="58"/>
  <c r="M232" i="58"/>
  <c r="N232" i="58"/>
  <c r="Q232" i="58"/>
  <c r="R232" i="58"/>
  <c r="T232" i="58"/>
  <c r="U232" i="58"/>
  <c r="V232" i="58"/>
  <c r="W232" i="58"/>
  <c r="X232" i="58"/>
  <c r="Y232" i="58"/>
  <c r="Z232" i="58"/>
  <c r="AB232" i="58"/>
  <c r="AC232" i="58"/>
  <c r="AD232" i="58"/>
  <c r="AE232" i="58"/>
  <c r="AF232" i="58"/>
  <c r="AG232" i="58"/>
  <c r="AH232" i="58"/>
  <c r="AI232" i="58"/>
  <c r="AJ232" i="58"/>
  <c r="AL232" i="58"/>
  <c r="AM232" i="58"/>
  <c r="AN232" i="58"/>
  <c r="AO232" i="58"/>
  <c r="AQ232" i="58"/>
  <c r="AR232" i="58"/>
  <c r="AS232" i="58"/>
  <c r="AT232" i="58"/>
  <c r="AV232" i="58"/>
  <c r="AX232" i="58"/>
  <c r="AZ232" i="58"/>
  <c r="A233" i="58"/>
  <c r="B233" i="58"/>
  <c r="D233" i="58"/>
  <c r="E233" i="58"/>
  <c r="F233" i="58"/>
  <c r="G233" i="58"/>
  <c r="H233" i="58"/>
  <c r="I233" i="58"/>
  <c r="J233" i="58"/>
  <c r="K233" i="58"/>
  <c r="M233" i="58"/>
  <c r="N233" i="58"/>
  <c r="Q233" i="58"/>
  <c r="R233" i="58"/>
  <c r="T233" i="58"/>
  <c r="U233" i="58"/>
  <c r="V233" i="58"/>
  <c r="W233" i="58"/>
  <c r="X233" i="58"/>
  <c r="Y233" i="58"/>
  <c r="Z233" i="58"/>
  <c r="AB233" i="58"/>
  <c r="AC233" i="58"/>
  <c r="AD233" i="58"/>
  <c r="AE233" i="58"/>
  <c r="AF233" i="58"/>
  <c r="AG233" i="58"/>
  <c r="AH233" i="58"/>
  <c r="AI233" i="58"/>
  <c r="AJ233" i="58"/>
  <c r="AL233" i="58"/>
  <c r="AM233" i="58"/>
  <c r="AN233" i="58"/>
  <c r="AO233" i="58"/>
  <c r="AQ233" i="58"/>
  <c r="AR233" i="58"/>
  <c r="AS233" i="58"/>
  <c r="AT233" i="58"/>
  <c r="AV233" i="58"/>
  <c r="AX233" i="58"/>
  <c r="AZ233" i="58"/>
  <c r="A234" i="58"/>
  <c r="B234" i="58"/>
  <c r="D234" i="58"/>
  <c r="E234" i="58"/>
  <c r="F234" i="58"/>
  <c r="G234" i="58"/>
  <c r="H234" i="58"/>
  <c r="I234" i="58"/>
  <c r="J234" i="58"/>
  <c r="K234" i="58"/>
  <c r="M234" i="58"/>
  <c r="N234" i="58"/>
  <c r="Q234" i="58"/>
  <c r="R234" i="58"/>
  <c r="T234" i="58"/>
  <c r="U234" i="58"/>
  <c r="V234" i="58"/>
  <c r="W234" i="58"/>
  <c r="X234" i="58"/>
  <c r="Y234" i="58"/>
  <c r="Z234" i="58"/>
  <c r="AB234" i="58"/>
  <c r="AC234" i="58"/>
  <c r="AD234" i="58"/>
  <c r="AE234" i="58"/>
  <c r="AF234" i="58"/>
  <c r="AG234" i="58"/>
  <c r="AH234" i="58"/>
  <c r="AI234" i="58"/>
  <c r="AJ234" i="58"/>
  <c r="AL234" i="58"/>
  <c r="AM234" i="58"/>
  <c r="AN234" i="58"/>
  <c r="AO234" i="58"/>
  <c r="AQ234" i="58"/>
  <c r="AR234" i="58"/>
  <c r="AS234" i="58"/>
  <c r="AT234" i="58"/>
  <c r="AV234" i="58"/>
  <c r="AX234" i="58"/>
  <c r="AZ234" i="58"/>
  <c r="A235" i="58"/>
  <c r="B235" i="58"/>
  <c r="D235" i="58"/>
  <c r="E235" i="58"/>
  <c r="F235" i="58"/>
  <c r="G235" i="58"/>
  <c r="H235" i="58"/>
  <c r="I235" i="58"/>
  <c r="J235" i="58"/>
  <c r="K235" i="58"/>
  <c r="M235" i="58"/>
  <c r="N235" i="58"/>
  <c r="Q235" i="58"/>
  <c r="R235" i="58"/>
  <c r="T235" i="58"/>
  <c r="U235" i="58"/>
  <c r="V235" i="58"/>
  <c r="W235" i="58"/>
  <c r="X235" i="58"/>
  <c r="Y235" i="58"/>
  <c r="Z235" i="58"/>
  <c r="AB235" i="58"/>
  <c r="AC235" i="58"/>
  <c r="AD235" i="58"/>
  <c r="AE235" i="58"/>
  <c r="AF235" i="58"/>
  <c r="AG235" i="58"/>
  <c r="AH235" i="58"/>
  <c r="AI235" i="58"/>
  <c r="AJ235" i="58"/>
  <c r="AL235" i="58"/>
  <c r="AM235" i="58"/>
  <c r="AN235" i="58"/>
  <c r="AO235" i="58"/>
  <c r="AQ235" i="58"/>
  <c r="AR235" i="58"/>
  <c r="AS235" i="58"/>
  <c r="AT235" i="58"/>
  <c r="AV235" i="58"/>
  <c r="AX235" i="58"/>
  <c r="AZ235" i="58"/>
  <c r="A236" i="58"/>
  <c r="B236" i="58"/>
  <c r="D236" i="58"/>
  <c r="E236" i="58"/>
  <c r="F236" i="58"/>
  <c r="G236" i="58"/>
  <c r="H236" i="58"/>
  <c r="I236" i="58"/>
  <c r="J236" i="58"/>
  <c r="K236" i="58"/>
  <c r="M236" i="58"/>
  <c r="N236" i="58"/>
  <c r="Q236" i="58"/>
  <c r="R236" i="58"/>
  <c r="T236" i="58"/>
  <c r="U236" i="58"/>
  <c r="V236" i="58"/>
  <c r="W236" i="58"/>
  <c r="X236" i="58"/>
  <c r="Y236" i="58"/>
  <c r="Z236" i="58"/>
  <c r="AB236" i="58"/>
  <c r="AC236" i="58"/>
  <c r="AD236" i="58"/>
  <c r="AE236" i="58"/>
  <c r="AF236" i="58"/>
  <c r="AG236" i="58"/>
  <c r="AH236" i="58"/>
  <c r="AI236" i="58"/>
  <c r="AJ236" i="58"/>
  <c r="AL236" i="58"/>
  <c r="AM236" i="58"/>
  <c r="AN236" i="58"/>
  <c r="AO236" i="58"/>
  <c r="AQ236" i="58"/>
  <c r="AR236" i="58"/>
  <c r="AS236" i="58"/>
  <c r="AT236" i="58"/>
  <c r="AV236" i="58"/>
  <c r="AX236" i="58"/>
  <c r="AZ236" i="58"/>
  <c r="A237" i="58"/>
  <c r="B237" i="58"/>
  <c r="D237" i="58"/>
  <c r="E237" i="58"/>
  <c r="F237" i="58"/>
  <c r="G237" i="58"/>
  <c r="H237" i="58"/>
  <c r="I237" i="58"/>
  <c r="J237" i="58"/>
  <c r="K237" i="58"/>
  <c r="M237" i="58"/>
  <c r="N237" i="58"/>
  <c r="Q237" i="58"/>
  <c r="R237" i="58"/>
  <c r="T237" i="58"/>
  <c r="U237" i="58"/>
  <c r="V237" i="58"/>
  <c r="W237" i="58"/>
  <c r="X237" i="58"/>
  <c r="Y237" i="58"/>
  <c r="Z237" i="58"/>
  <c r="AB237" i="58"/>
  <c r="AC237" i="58"/>
  <c r="AD237" i="58"/>
  <c r="AE237" i="58"/>
  <c r="AF237" i="58"/>
  <c r="AG237" i="58"/>
  <c r="AH237" i="58"/>
  <c r="AI237" i="58"/>
  <c r="AJ237" i="58"/>
  <c r="AL237" i="58"/>
  <c r="AM237" i="58"/>
  <c r="AN237" i="58"/>
  <c r="AO237" i="58"/>
  <c r="AQ237" i="58"/>
  <c r="AR237" i="58"/>
  <c r="AS237" i="58"/>
  <c r="AT237" i="58"/>
  <c r="AV237" i="58"/>
  <c r="AX237" i="58"/>
  <c r="AZ237" i="58"/>
  <c r="A238" i="58"/>
  <c r="B238" i="58"/>
  <c r="D238" i="58"/>
  <c r="E238" i="58"/>
  <c r="F238" i="58"/>
  <c r="G238" i="58"/>
  <c r="H238" i="58"/>
  <c r="I238" i="58"/>
  <c r="J238" i="58"/>
  <c r="K238" i="58"/>
  <c r="M238" i="58"/>
  <c r="N238" i="58"/>
  <c r="Q238" i="58"/>
  <c r="R238" i="58"/>
  <c r="T238" i="58"/>
  <c r="U238" i="58"/>
  <c r="V238" i="58"/>
  <c r="W238" i="58"/>
  <c r="X238" i="58"/>
  <c r="Y238" i="58"/>
  <c r="Z238" i="58"/>
  <c r="AB238" i="58"/>
  <c r="AC238" i="58"/>
  <c r="AD238" i="58"/>
  <c r="AE238" i="58"/>
  <c r="AF238" i="58"/>
  <c r="AG238" i="58"/>
  <c r="AH238" i="58"/>
  <c r="AI238" i="58"/>
  <c r="AJ238" i="58"/>
  <c r="AL238" i="58"/>
  <c r="AM238" i="58"/>
  <c r="AN238" i="58"/>
  <c r="AO238" i="58"/>
  <c r="AQ238" i="58"/>
  <c r="AR238" i="58"/>
  <c r="AS238" i="58"/>
  <c r="AT238" i="58"/>
  <c r="AV238" i="58"/>
  <c r="AX238" i="58"/>
  <c r="AZ238" i="58"/>
  <c r="A239" i="58"/>
  <c r="B239" i="58"/>
  <c r="D239" i="58"/>
  <c r="E239" i="58"/>
  <c r="F239" i="58"/>
  <c r="G239" i="58"/>
  <c r="H239" i="58"/>
  <c r="I239" i="58"/>
  <c r="J239" i="58"/>
  <c r="K239" i="58"/>
  <c r="M239" i="58"/>
  <c r="N239" i="58"/>
  <c r="Q239" i="58"/>
  <c r="R239" i="58"/>
  <c r="T239" i="58"/>
  <c r="U239" i="58"/>
  <c r="V239" i="58"/>
  <c r="W239" i="58"/>
  <c r="X239" i="58"/>
  <c r="Y239" i="58"/>
  <c r="Z239" i="58"/>
  <c r="AB239" i="58"/>
  <c r="AC239" i="58"/>
  <c r="AD239" i="58"/>
  <c r="AE239" i="58"/>
  <c r="AF239" i="58"/>
  <c r="AG239" i="58"/>
  <c r="AH239" i="58"/>
  <c r="AI239" i="58"/>
  <c r="AJ239" i="58"/>
  <c r="AL239" i="58"/>
  <c r="AM239" i="58"/>
  <c r="AN239" i="58"/>
  <c r="AO239" i="58"/>
  <c r="AQ239" i="58"/>
  <c r="AR239" i="58"/>
  <c r="AS239" i="58"/>
  <c r="AT239" i="58"/>
  <c r="AV239" i="58"/>
  <c r="AX239" i="58"/>
  <c r="AZ239" i="58"/>
  <c r="A240" i="58"/>
  <c r="B240" i="58"/>
  <c r="D240" i="58"/>
  <c r="E240" i="58"/>
  <c r="F240" i="58"/>
  <c r="G240" i="58"/>
  <c r="H240" i="58"/>
  <c r="I240" i="58"/>
  <c r="J240" i="58"/>
  <c r="K240" i="58"/>
  <c r="M240" i="58"/>
  <c r="N240" i="58"/>
  <c r="Q240" i="58"/>
  <c r="R240" i="58"/>
  <c r="T240" i="58"/>
  <c r="U240" i="58"/>
  <c r="V240" i="58"/>
  <c r="W240" i="58"/>
  <c r="X240" i="58"/>
  <c r="Y240" i="58"/>
  <c r="Z240" i="58"/>
  <c r="AB240" i="58"/>
  <c r="AC240" i="58"/>
  <c r="AD240" i="58"/>
  <c r="AE240" i="58"/>
  <c r="AF240" i="58"/>
  <c r="AG240" i="58"/>
  <c r="AH240" i="58"/>
  <c r="AI240" i="58"/>
  <c r="AJ240" i="58"/>
  <c r="AL240" i="58"/>
  <c r="AM240" i="58"/>
  <c r="AN240" i="58"/>
  <c r="AO240" i="58"/>
  <c r="AQ240" i="58"/>
  <c r="AR240" i="58"/>
  <c r="AS240" i="58"/>
  <c r="AT240" i="58"/>
  <c r="AV240" i="58"/>
  <c r="AX240" i="58"/>
  <c r="AZ240" i="58"/>
  <c r="A241" i="58"/>
  <c r="B241" i="58"/>
  <c r="D241" i="58"/>
  <c r="E241" i="58"/>
  <c r="F241" i="58"/>
  <c r="G241" i="58"/>
  <c r="H241" i="58"/>
  <c r="I241" i="58"/>
  <c r="J241" i="58"/>
  <c r="K241" i="58"/>
  <c r="M241" i="58"/>
  <c r="N241" i="58"/>
  <c r="Q241" i="58"/>
  <c r="R241" i="58"/>
  <c r="T241" i="58"/>
  <c r="U241" i="58"/>
  <c r="V241" i="58"/>
  <c r="W241" i="58"/>
  <c r="X241" i="58"/>
  <c r="Y241" i="58"/>
  <c r="Z241" i="58"/>
  <c r="AB241" i="58"/>
  <c r="AC241" i="58"/>
  <c r="AD241" i="58"/>
  <c r="AE241" i="58"/>
  <c r="AF241" i="58"/>
  <c r="AG241" i="58"/>
  <c r="AH241" i="58"/>
  <c r="AI241" i="58"/>
  <c r="AJ241" i="58"/>
  <c r="AL241" i="58"/>
  <c r="AM241" i="58"/>
  <c r="AN241" i="58"/>
  <c r="AO241" i="58"/>
  <c r="AQ241" i="58"/>
  <c r="AR241" i="58"/>
  <c r="AS241" i="58"/>
  <c r="AT241" i="58"/>
  <c r="AV241" i="58"/>
  <c r="AX241" i="58"/>
  <c r="AZ241" i="58"/>
  <c r="A242" i="58"/>
  <c r="B242" i="58"/>
  <c r="D242" i="58"/>
  <c r="E242" i="58"/>
  <c r="F242" i="58"/>
  <c r="G242" i="58"/>
  <c r="H242" i="58"/>
  <c r="I242" i="58"/>
  <c r="J242" i="58"/>
  <c r="K242" i="58"/>
  <c r="M242" i="58"/>
  <c r="N242" i="58"/>
  <c r="Q242" i="58"/>
  <c r="R242" i="58"/>
  <c r="T242" i="58"/>
  <c r="U242" i="58"/>
  <c r="V242" i="58"/>
  <c r="W242" i="58"/>
  <c r="X242" i="58"/>
  <c r="Y242" i="58"/>
  <c r="Z242" i="58"/>
  <c r="AB242" i="58"/>
  <c r="AC242" i="58"/>
  <c r="AD242" i="58"/>
  <c r="AE242" i="58"/>
  <c r="AF242" i="58"/>
  <c r="AG242" i="58"/>
  <c r="AH242" i="58"/>
  <c r="AI242" i="58"/>
  <c r="AJ242" i="58"/>
  <c r="AL242" i="58"/>
  <c r="AM242" i="58"/>
  <c r="AN242" i="58"/>
  <c r="AO242" i="58"/>
  <c r="AQ242" i="58"/>
  <c r="AR242" i="58"/>
  <c r="AS242" i="58"/>
  <c r="AT242" i="58"/>
  <c r="AV242" i="58"/>
  <c r="AX242" i="58"/>
  <c r="AZ242" i="58"/>
  <c r="A243" i="58"/>
  <c r="B243" i="58"/>
  <c r="D243" i="58"/>
  <c r="E243" i="58"/>
  <c r="F243" i="58"/>
  <c r="G243" i="58"/>
  <c r="H243" i="58"/>
  <c r="I243" i="58"/>
  <c r="J243" i="58"/>
  <c r="K243" i="58"/>
  <c r="M243" i="58"/>
  <c r="N243" i="58"/>
  <c r="Q243" i="58"/>
  <c r="R243" i="58"/>
  <c r="T243" i="58"/>
  <c r="U243" i="58"/>
  <c r="V243" i="58"/>
  <c r="W243" i="58"/>
  <c r="X243" i="58"/>
  <c r="Y243" i="58"/>
  <c r="Z243" i="58"/>
  <c r="AB243" i="58"/>
  <c r="AC243" i="58"/>
  <c r="AD243" i="58"/>
  <c r="AE243" i="58"/>
  <c r="AF243" i="58"/>
  <c r="AG243" i="58"/>
  <c r="AH243" i="58"/>
  <c r="AI243" i="58"/>
  <c r="AJ243" i="58"/>
  <c r="AL243" i="58"/>
  <c r="AM243" i="58"/>
  <c r="AN243" i="58"/>
  <c r="AO243" i="58"/>
  <c r="AQ243" i="58"/>
  <c r="AR243" i="58"/>
  <c r="AS243" i="58"/>
  <c r="AT243" i="58"/>
  <c r="AV243" i="58"/>
  <c r="AX243" i="58"/>
  <c r="AZ243" i="58"/>
  <c r="A244" i="58"/>
  <c r="B244" i="58"/>
  <c r="D244" i="58"/>
  <c r="E244" i="58"/>
  <c r="F244" i="58"/>
  <c r="G244" i="58"/>
  <c r="H244" i="58"/>
  <c r="I244" i="58"/>
  <c r="J244" i="58"/>
  <c r="K244" i="58"/>
  <c r="M244" i="58"/>
  <c r="N244" i="58"/>
  <c r="Q244" i="58"/>
  <c r="R244" i="58"/>
  <c r="T244" i="58"/>
  <c r="U244" i="58"/>
  <c r="V244" i="58"/>
  <c r="W244" i="58"/>
  <c r="X244" i="58"/>
  <c r="Y244" i="58"/>
  <c r="Z244" i="58"/>
  <c r="AB244" i="58"/>
  <c r="AC244" i="58"/>
  <c r="AD244" i="58"/>
  <c r="AE244" i="58"/>
  <c r="AF244" i="58"/>
  <c r="AG244" i="58"/>
  <c r="AH244" i="58"/>
  <c r="AI244" i="58"/>
  <c r="AJ244" i="58"/>
  <c r="AL244" i="58"/>
  <c r="AM244" i="58"/>
  <c r="AN244" i="58"/>
  <c r="AO244" i="58"/>
  <c r="AQ244" i="58"/>
  <c r="AR244" i="58"/>
  <c r="AS244" i="58"/>
  <c r="AT244" i="58"/>
  <c r="AV244" i="58"/>
  <c r="AX244" i="58"/>
  <c r="AZ244" i="58"/>
  <c r="A245" i="58"/>
  <c r="B245" i="58"/>
  <c r="D245" i="58"/>
  <c r="E245" i="58"/>
  <c r="F245" i="58"/>
  <c r="G245" i="58"/>
  <c r="H245" i="58"/>
  <c r="I245" i="58"/>
  <c r="J245" i="58"/>
  <c r="K245" i="58"/>
  <c r="M245" i="58"/>
  <c r="N245" i="58"/>
  <c r="Q245" i="58"/>
  <c r="R245" i="58"/>
  <c r="T245" i="58"/>
  <c r="U245" i="58"/>
  <c r="V245" i="58"/>
  <c r="W245" i="58"/>
  <c r="X245" i="58"/>
  <c r="Y245" i="58"/>
  <c r="Z245" i="58"/>
  <c r="AB245" i="58"/>
  <c r="AC245" i="58"/>
  <c r="AD245" i="58"/>
  <c r="AE245" i="58"/>
  <c r="AF245" i="58"/>
  <c r="AG245" i="58"/>
  <c r="AH245" i="58"/>
  <c r="AI245" i="58"/>
  <c r="AJ245" i="58"/>
  <c r="AL245" i="58"/>
  <c r="AM245" i="58"/>
  <c r="AN245" i="58"/>
  <c r="AO245" i="58"/>
  <c r="AQ245" i="58"/>
  <c r="AR245" i="58"/>
  <c r="AS245" i="58"/>
  <c r="AT245" i="58"/>
  <c r="AV245" i="58"/>
  <c r="AX245" i="58"/>
  <c r="AZ245" i="58"/>
  <c r="A246" i="58"/>
  <c r="B246" i="58"/>
  <c r="D246" i="58"/>
  <c r="E246" i="58"/>
  <c r="F246" i="58"/>
  <c r="G246" i="58"/>
  <c r="H246" i="58"/>
  <c r="I246" i="58"/>
  <c r="J246" i="58"/>
  <c r="K246" i="58"/>
  <c r="M246" i="58"/>
  <c r="N246" i="58"/>
  <c r="Q246" i="58"/>
  <c r="R246" i="58"/>
  <c r="T246" i="58"/>
  <c r="U246" i="58"/>
  <c r="V246" i="58"/>
  <c r="W246" i="58"/>
  <c r="X246" i="58"/>
  <c r="Y246" i="58"/>
  <c r="Z246" i="58"/>
  <c r="AB246" i="58"/>
  <c r="AC246" i="58"/>
  <c r="AD246" i="58"/>
  <c r="AE246" i="58"/>
  <c r="AF246" i="58"/>
  <c r="AG246" i="58"/>
  <c r="AH246" i="58"/>
  <c r="AI246" i="58"/>
  <c r="AJ246" i="58"/>
  <c r="AL246" i="58"/>
  <c r="AM246" i="58"/>
  <c r="AN246" i="58"/>
  <c r="AO246" i="58"/>
  <c r="AQ246" i="58"/>
  <c r="AR246" i="58"/>
  <c r="AS246" i="58"/>
  <c r="AT246" i="58"/>
  <c r="AV246" i="58"/>
  <c r="AX246" i="58"/>
  <c r="AZ246" i="58"/>
  <c r="A247" i="58"/>
  <c r="B247" i="58"/>
  <c r="D247" i="58"/>
  <c r="E247" i="58"/>
  <c r="F247" i="58"/>
  <c r="G247" i="58"/>
  <c r="H247" i="58"/>
  <c r="I247" i="58"/>
  <c r="J247" i="58"/>
  <c r="K247" i="58"/>
  <c r="M247" i="58"/>
  <c r="N247" i="58"/>
  <c r="Q247" i="58"/>
  <c r="R247" i="58"/>
  <c r="T247" i="58"/>
  <c r="U247" i="58"/>
  <c r="V247" i="58"/>
  <c r="W247" i="58"/>
  <c r="X247" i="58"/>
  <c r="Y247" i="58"/>
  <c r="Z247" i="58"/>
  <c r="AB247" i="58"/>
  <c r="AC247" i="58"/>
  <c r="AD247" i="58"/>
  <c r="AE247" i="58"/>
  <c r="AF247" i="58"/>
  <c r="AG247" i="58"/>
  <c r="AH247" i="58"/>
  <c r="AI247" i="58"/>
  <c r="AJ247" i="58"/>
  <c r="AL247" i="58"/>
  <c r="AM247" i="58"/>
  <c r="AN247" i="58"/>
  <c r="AO247" i="58"/>
  <c r="AQ247" i="58"/>
  <c r="AR247" i="58"/>
  <c r="AS247" i="58"/>
  <c r="AT247" i="58"/>
  <c r="AV247" i="58"/>
  <c r="AX247" i="58"/>
  <c r="AZ247" i="58"/>
  <c r="A248" i="58"/>
  <c r="B248" i="58"/>
  <c r="D248" i="58"/>
  <c r="E248" i="58"/>
  <c r="F248" i="58"/>
  <c r="G248" i="58"/>
  <c r="H248" i="58"/>
  <c r="I248" i="58"/>
  <c r="J248" i="58"/>
  <c r="K248" i="58"/>
  <c r="M248" i="58"/>
  <c r="N248" i="58"/>
  <c r="Q248" i="58"/>
  <c r="R248" i="58"/>
  <c r="T248" i="58"/>
  <c r="U248" i="58"/>
  <c r="V248" i="58"/>
  <c r="W248" i="58"/>
  <c r="X248" i="58"/>
  <c r="Y248" i="58"/>
  <c r="Z248" i="58"/>
  <c r="AB248" i="58"/>
  <c r="AC248" i="58"/>
  <c r="AD248" i="58"/>
  <c r="AE248" i="58"/>
  <c r="AF248" i="58"/>
  <c r="AG248" i="58"/>
  <c r="AH248" i="58"/>
  <c r="AI248" i="58"/>
  <c r="AJ248" i="58"/>
  <c r="AL248" i="58"/>
  <c r="AM248" i="58"/>
  <c r="AN248" i="58"/>
  <c r="AO248" i="58"/>
  <c r="AQ248" i="58"/>
  <c r="AR248" i="58"/>
  <c r="AS248" i="58"/>
  <c r="AT248" i="58"/>
  <c r="AV248" i="58"/>
  <c r="AX248" i="58"/>
  <c r="AZ248" i="58"/>
  <c r="A249" i="58"/>
  <c r="B249" i="58"/>
  <c r="D249" i="58"/>
  <c r="E249" i="58"/>
  <c r="F249" i="58"/>
  <c r="G249" i="58"/>
  <c r="H249" i="58"/>
  <c r="I249" i="58"/>
  <c r="J249" i="58"/>
  <c r="K249" i="58"/>
  <c r="M249" i="58"/>
  <c r="N249" i="58"/>
  <c r="Q249" i="58"/>
  <c r="R249" i="58"/>
  <c r="T249" i="58"/>
  <c r="U249" i="58"/>
  <c r="V249" i="58"/>
  <c r="W249" i="58"/>
  <c r="X249" i="58"/>
  <c r="Y249" i="58"/>
  <c r="Z249" i="58"/>
  <c r="AB249" i="58"/>
  <c r="AC249" i="58"/>
  <c r="AD249" i="58"/>
  <c r="AE249" i="58"/>
  <c r="AF249" i="58"/>
  <c r="AG249" i="58"/>
  <c r="AH249" i="58"/>
  <c r="AI249" i="58"/>
  <c r="AJ249" i="58"/>
  <c r="AL249" i="58"/>
  <c r="AM249" i="58"/>
  <c r="AN249" i="58"/>
  <c r="AO249" i="58"/>
  <c r="AQ249" i="58"/>
  <c r="AR249" i="58"/>
  <c r="AS249" i="58"/>
  <c r="AT249" i="58"/>
  <c r="AV249" i="58"/>
  <c r="AX249" i="58"/>
  <c r="AZ249" i="58"/>
  <c r="A250" i="58"/>
  <c r="B250" i="58"/>
  <c r="D250" i="58"/>
  <c r="E250" i="58"/>
  <c r="F250" i="58"/>
  <c r="G250" i="58"/>
  <c r="H250" i="58"/>
  <c r="I250" i="58"/>
  <c r="J250" i="58"/>
  <c r="K250" i="58"/>
  <c r="M250" i="58"/>
  <c r="N250" i="58"/>
  <c r="Q250" i="58"/>
  <c r="R250" i="58"/>
  <c r="T250" i="58"/>
  <c r="U250" i="58"/>
  <c r="V250" i="58"/>
  <c r="W250" i="58"/>
  <c r="X250" i="58"/>
  <c r="Y250" i="58"/>
  <c r="Z250" i="58"/>
  <c r="AB250" i="58"/>
  <c r="AC250" i="58"/>
  <c r="AD250" i="58"/>
  <c r="AE250" i="58"/>
  <c r="AF250" i="58"/>
  <c r="AG250" i="58"/>
  <c r="AH250" i="58"/>
  <c r="AI250" i="58"/>
  <c r="AJ250" i="58"/>
  <c r="AL250" i="58"/>
  <c r="AM250" i="58"/>
  <c r="AN250" i="58"/>
  <c r="AO250" i="58"/>
  <c r="AQ250" i="58"/>
  <c r="AR250" i="58"/>
  <c r="AS250" i="58"/>
  <c r="AT250" i="58"/>
  <c r="AV250" i="58"/>
  <c r="AX250" i="58"/>
  <c r="AZ250" i="58"/>
  <c r="A251" i="58"/>
  <c r="B251" i="58"/>
  <c r="D251" i="58"/>
  <c r="E251" i="58"/>
  <c r="F251" i="58"/>
  <c r="G251" i="58"/>
  <c r="H251" i="58"/>
  <c r="I251" i="58"/>
  <c r="J251" i="58"/>
  <c r="K251" i="58"/>
  <c r="M251" i="58"/>
  <c r="N251" i="58"/>
  <c r="Q251" i="58"/>
  <c r="R251" i="58"/>
  <c r="T251" i="58"/>
  <c r="U251" i="58"/>
  <c r="V251" i="58"/>
  <c r="W251" i="58"/>
  <c r="X251" i="58"/>
  <c r="Y251" i="58"/>
  <c r="Z251" i="58"/>
  <c r="AB251" i="58"/>
  <c r="AC251" i="58"/>
  <c r="AD251" i="58"/>
  <c r="AE251" i="58"/>
  <c r="AF251" i="58"/>
  <c r="AG251" i="58"/>
  <c r="AH251" i="58"/>
  <c r="AI251" i="58"/>
  <c r="AJ251" i="58"/>
  <c r="AL251" i="58"/>
  <c r="AM251" i="58"/>
  <c r="AN251" i="58"/>
  <c r="AO251" i="58"/>
  <c r="AQ251" i="58"/>
  <c r="AR251" i="58"/>
  <c r="AS251" i="58"/>
  <c r="AT251" i="58"/>
  <c r="AV251" i="58"/>
  <c r="AX251" i="58"/>
  <c r="AZ251" i="58"/>
  <c r="A252" i="58"/>
  <c r="B252" i="58"/>
  <c r="D252" i="58"/>
  <c r="E252" i="58"/>
  <c r="F252" i="58"/>
  <c r="G252" i="58"/>
  <c r="H252" i="58"/>
  <c r="I252" i="58"/>
  <c r="J252" i="58"/>
  <c r="K252" i="58"/>
  <c r="M252" i="58"/>
  <c r="N252" i="58"/>
  <c r="Q252" i="58"/>
  <c r="R252" i="58"/>
  <c r="T252" i="58"/>
  <c r="U252" i="58"/>
  <c r="V252" i="58"/>
  <c r="W252" i="58"/>
  <c r="X252" i="58"/>
  <c r="Y252" i="58"/>
  <c r="Z252" i="58"/>
  <c r="AB252" i="58"/>
  <c r="AC252" i="58"/>
  <c r="AD252" i="58"/>
  <c r="AE252" i="58"/>
  <c r="AF252" i="58"/>
  <c r="AG252" i="58"/>
  <c r="AH252" i="58"/>
  <c r="AI252" i="58"/>
  <c r="AJ252" i="58"/>
  <c r="AL252" i="58"/>
  <c r="AM252" i="58"/>
  <c r="AN252" i="58"/>
  <c r="AO252" i="58"/>
  <c r="AQ252" i="58"/>
  <c r="AR252" i="58"/>
  <c r="AS252" i="58"/>
  <c r="AT252" i="58"/>
  <c r="AV252" i="58"/>
  <c r="AX252" i="58"/>
  <c r="AZ252" i="58"/>
  <c r="A253" i="58"/>
  <c r="B253" i="58"/>
  <c r="D253" i="58"/>
  <c r="E253" i="58"/>
  <c r="F253" i="58"/>
  <c r="G253" i="58"/>
  <c r="H253" i="58"/>
  <c r="I253" i="58"/>
  <c r="J253" i="58"/>
  <c r="K253" i="58"/>
  <c r="M253" i="58"/>
  <c r="N253" i="58"/>
  <c r="Q253" i="58"/>
  <c r="R253" i="58"/>
  <c r="T253" i="58"/>
  <c r="U253" i="58"/>
  <c r="V253" i="58"/>
  <c r="W253" i="58"/>
  <c r="X253" i="58"/>
  <c r="Y253" i="58"/>
  <c r="Z253" i="58"/>
  <c r="AB253" i="58"/>
  <c r="AC253" i="58"/>
  <c r="AD253" i="58"/>
  <c r="AE253" i="58"/>
  <c r="AF253" i="58"/>
  <c r="AG253" i="58"/>
  <c r="AH253" i="58"/>
  <c r="AI253" i="58"/>
  <c r="AJ253" i="58"/>
  <c r="AL253" i="58"/>
  <c r="AM253" i="58"/>
  <c r="AN253" i="58"/>
  <c r="AO253" i="58"/>
  <c r="AQ253" i="58"/>
  <c r="AR253" i="58"/>
  <c r="AS253" i="58"/>
  <c r="AT253" i="58"/>
  <c r="AV253" i="58"/>
  <c r="AX253" i="58"/>
  <c r="AZ253" i="58"/>
  <c r="A254" i="58"/>
  <c r="B254" i="58"/>
  <c r="D254" i="58"/>
  <c r="E254" i="58"/>
  <c r="F254" i="58"/>
  <c r="G254" i="58"/>
  <c r="H254" i="58"/>
  <c r="I254" i="58"/>
  <c r="J254" i="58"/>
  <c r="K254" i="58"/>
  <c r="M254" i="58"/>
  <c r="N254" i="58"/>
  <c r="Q254" i="58"/>
  <c r="R254" i="58"/>
  <c r="T254" i="58"/>
  <c r="U254" i="58"/>
  <c r="V254" i="58"/>
  <c r="W254" i="58"/>
  <c r="X254" i="58"/>
  <c r="Y254" i="58"/>
  <c r="Z254" i="58"/>
  <c r="AB254" i="58"/>
  <c r="AC254" i="58"/>
  <c r="AD254" i="58"/>
  <c r="AE254" i="58"/>
  <c r="AF254" i="58"/>
  <c r="AG254" i="58"/>
  <c r="AH254" i="58"/>
  <c r="AI254" i="58"/>
  <c r="AJ254" i="58"/>
  <c r="AL254" i="58"/>
  <c r="AM254" i="58"/>
  <c r="AN254" i="58"/>
  <c r="AO254" i="58"/>
  <c r="AQ254" i="58"/>
  <c r="AR254" i="58"/>
  <c r="AS254" i="58"/>
  <c r="AT254" i="58"/>
  <c r="AV254" i="58"/>
  <c r="AX254" i="58"/>
  <c r="AZ254" i="58"/>
  <c r="A255" i="58"/>
  <c r="B255" i="58"/>
  <c r="D255" i="58"/>
  <c r="E255" i="58"/>
  <c r="F255" i="58"/>
  <c r="G255" i="58"/>
  <c r="H255" i="58"/>
  <c r="I255" i="58"/>
  <c r="J255" i="58"/>
  <c r="K255" i="58"/>
  <c r="M255" i="58"/>
  <c r="N255" i="58"/>
  <c r="Q255" i="58"/>
  <c r="R255" i="58"/>
  <c r="T255" i="58"/>
  <c r="U255" i="58"/>
  <c r="V255" i="58"/>
  <c r="W255" i="58"/>
  <c r="X255" i="58"/>
  <c r="Y255" i="58"/>
  <c r="Z255" i="58"/>
  <c r="AB255" i="58"/>
  <c r="AC255" i="58"/>
  <c r="AD255" i="58"/>
  <c r="AE255" i="58"/>
  <c r="AF255" i="58"/>
  <c r="AG255" i="58"/>
  <c r="AH255" i="58"/>
  <c r="AI255" i="58"/>
  <c r="AJ255" i="58"/>
  <c r="AL255" i="58"/>
  <c r="AM255" i="58"/>
  <c r="AN255" i="58"/>
  <c r="AO255" i="58"/>
  <c r="AQ255" i="58"/>
  <c r="AR255" i="58"/>
  <c r="AS255" i="58"/>
  <c r="AT255" i="58"/>
  <c r="AV255" i="58"/>
  <c r="AX255" i="58"/>
  <c r="AZ255" i="58"/>
  <c r="A256" i="58"/>
  <c r="B256" i="58"/>
  <c r="D256" i="58"/>
  <c r="E256" i="58"/>
  <c r="F256" i="58"/>
  <c r="G256" i="58"/>
  <c r="H256" i="58"/>
  <c r="I256" i="58"/>
  <c r="J256" i="58"/>
  <c r="K256" i="58"/>
  <c r="M256" i="58"/>
  <c r="N256" i="58"/>
  <c r="Q256" i="58"/>
  <c r="R256" i="58"/>
  <c r="T256" i="58"/>
  <c r="U256" i="58"/>
  <c r="V256" i="58"/>
  <c r="W256" i="58"/>
  <c r="X256" i="58"/>
  <c r="Y256" i="58"/>
  <c r="Z256" i="58"/>
  <c r="AB256" i="58"/>
  <c r="AC256" i="58"/>
  <c r="AD256" i="58"/>
  <c r="AE256" i="58"/>
  <c r="AF256" i="58"/>
  <c r="AG256" i="58"/>
  <c r="AH256" i="58"/>
  <c r="AI256" i="58"/>
  <c r="AJ256" i="58"/>
  <c r="AL256" i="58"/>
  <c r="AM256" i="58"/>
  <c r="AN256" i="58"/>
  <c r="AO256" i="58"/>
  <c r="AQ256" i="58"/>
  <c r="AR256" i="58"/>
  <c r="AS256" i="58"/>
  <c r="AT256" i="58"/>
  <c r="AV256" i="58"/>
  <c r="AX256" i="58"/>
  <c r="AZ256" i="58"/>
  <c r="A257" i="58"/>
  <c r="B257" i="58"/>
  <c r="D257" i="58"/>
  <c r="E257" i="58"/>
  <c r="F257" i="58"/>
  <c r="G257" i="58"/>
  <c r="H257" i="58"/>
  <c r="I257" i="58"/>
  <c r="J257" i="58"/>
  <c r="K257" i="58"/>
  <c r="M257" i="58"/>
  <c r="N257" i="58"/>
  <c r="Q257" i="58"/>
  <c r="R257" i="58"/>
  <c r="T257" i="58"/>
  <c r="U257" i="58"/>
  <c r="V257" i="58"/>
  <c r="W257" i="58"/>
  <c r="X257" i="58"/>
  <c r="Y257" i="58"/>
  <c r="Z257" i="58"/>
  <c r="AB257" i="58"/>
  <c r="AC257" i="58"/>
  <c r="AD257" i="58"/>
  <c r="AE257" i="58"/>
  <c r="AF257" i="58"/>
  <c r="AG257" i="58"/>
  <c r="AH257" i="58"/>
  <c r="AI257" i="58"/>
  <c r="AJ257" i="58"/>
  <c r="AL257" i="58"/>
  <c r="AM257" i="58"/>
  <c r="AN257" i="58"/>
  <c r="AO257" i="58"/>
  <c r="AQ257" i="58"/>
  <c r="AR257" i="58"/>
  <c r="AS257" i="58"/>
  <c r="AT257" i="58"/>
  <c r="AV257" i="58"/>
  <c r="AX257" i="58"/>
  <c r="AZ257" i="58"/>
  <c r="A258" i="58"/>
  <c r="B258" i="58"/>
  <c r="D258" i="58"/>
  <c r="E258" i="58"/>
  <c r="F258" i="58"/>
  <c r="G258" i="58"/>
  <c r="H258" i="58"/>
  <c r="I258" i="58"/>
  <c r="J258" i="58"/>
  <c r="K258" i="58"/>
  <c r="M258" i="58"/>
  <c r="N258" i="58"/>
  <c r="Q258" i="58"/>
  <c r="R258" i="58"/>
  <c r="T258" i="58"/>
  <c r="U258" i="58"/>
  <c r="V258" i="58"/>
  <c r="W258" i="58"/>
  <c r="X258" i="58"/>
  <c r="Y258" i="58"/>
  <c r="Z258" i="58"/>
  <c r="AB258" i="58"/>
  <c r="AC258" i="58"/>
  <c r="AD258" i="58"/>
  <c r="AE258" i="58"/>
  <c r="AF258" i="58"/>
  <c r="AG258" i="58"/>
  <c r="AH258" i="58"/>
  <c r="AI258" i="58"/>
  <c r="AJ258" i="58"/>
  <c r="AL258" i="58"/>
  <c r="AM258" i="58"/>
  <c r="AN258" i="58"/>
  <c r="AO258" i="58"/>
  <c r="AQ258" i="58"/>
  <c r="AR258" i="58"/>
  <c r="AS258" i="58"/>
  <c r="AT258" i="58"/>
  <c r="AV258" i="58"/>
  <c r="AX258" i="58"/>
  <c r="AZ258" i="58"/>
  <c r="A259" i="58"/>
  <c r="B259" i="58"/>
  <c r="D259" i="58"/>
  <c r="E259" i="58"/>
  <c r="F259" i="58"/>
  <c r="G259" i="58"/>
  <c r="H259" i="58"/>
  <c r="I259" i="58"/>
  <c r="J259" i="58"/>
  <c r="K259" i="58"/>
  <c r="M259" i="58"/>
  <c r="N259" i="58"/>
  <c r="Q259" i="58"/>
  <c r="R259" i="58"/>
  <c r="T259" i="58"/>
  <c r="U259" i="58"/>
  <c r="V259" i="58"/>
  <c r="W259" i="58"/>
  <c r="X259" i="58"/>
  <c r="Y259" i="58"/>
  <c r="Z259" i="58"/>
  <c r="AB259" i="58"/>
  <c r="AC259" i="58"/>
  <c r="AD259" i="58"/>
  <c r="AE259" i="58"/>
  <c r="AF259" i="58"/>
  <c r="AG259" i="58"/>
  <c r="AH259" i="58"/>
  <c r="AI259" i="58"/>
  <c r="AJ259" i="58"/>
  <c r="AL259" i="58"/>
  <c r="AM259" i="58"/>
  <c r="AN259" i="58"/>
  <c r="AO259" i="58"/>
  <c r="AQ259" i="58"/>
  <c r="AR259" i="58"/>
  <c r="AS259" i="58"/>
  <c r="AT259" i="58"/>
  <c r="AV259" i="58"/>
  <c r="AX259" i="58"/>
  <c r="AZ259" i="58"/>
  <c r="A260" i="58"/>
  <c r="B260" i="58"/>
  <c r="D260" i="58"/>
  <c r="E260" i="58"/>
  <c r="F260" i="58"/>
  <c r="G260" i="58"/>
  <c r="H260" i="58"/>
  <c r="I260" i="58"/>
  <c r="J260" i="58"/>
  <c r="K260" i="58"/>
  <c r="M260" i="58"/>
  <c r="N260" i="58"/>
  <c r="Q260" i="58"/>
  <c r="R260" i="58"/>
  <c r="T260" i="58"/>
  <c r="U260" i="58"/>
  <c r="V260" i="58"/>
  <c r="W260" i="58"/>
  <c r="X260" i="58"/>
  <c r="Y260" i="58"/>
  <c r="Z260" i="58"/>
  <c r="AB260" i="58"/>
  <c r="AC260" i="58"/>
  <c r="AD260" i="58"/>
  <c r="AE260" i="58"/>
  <c r="AF260" i="58"/>
  <c r="AG260" i="58"/>
  <c r="AH260" i="58"/>
  <c r="AI260" i="58"/>
  <c r="AJ260" i="58"/>
  <c r="AL260" i="58"/>
  <c r="AM260" i="58"/>
  <c r="AN260" i="58"/>
  <c r="AO260" i="58"/>
  <c r="AQ260" i="58"/>
  <c r="AR260" i="58"/>
  <c r="AS260" i="58"/>
  <c r="AT260" i="58"/>
  <c r="AV260" i="58"/>
  <c r="AX260" i="58"/>
  <c r="AZ260" i="58"/>
  <c r="A261" i="58"/>
  <c r="B261" i="58"/>
  <c r="D261" i="58"/>
  <c r="E261" i="58"/>
  <c r="F261" i="58"/>
  <c r="G261" i="58"/>
  <c r="H261" i="58"/>
  <c r="I261" i="58"/>
  <c r="J261" i="58"/>
  <c r="K261" i="58"/>
  <c r="M261" i="58"/>
  <c r="N261" i="58"/>
  <c r="Q261" i="58"/>
  <c r="R261" i="58"/>
  <c r="T261" i="58"/>
  <c r="U261" i="58"/>
  <c r="V261" i="58"/>
  <c r="W261" i="58"/>
  <c r="X261" i="58"/>
  <c r="Y261" i="58"/>
  <c r="Z261" i="58"/>
  <c r="AB261" i="58"/>
  <c r="AC261" i="58"/>
  <c r="AD261" i="58"/>
  <c r="AE261" i="58"/>
  <c r="AF261" i="58"/>
  <c r="AG261" i="58"/>
  <c r="AH261" i="58"/>
  <c r="AI261" i="58"/>
  <c r="AJ261" i="58"/>
  <c r="AL261" i="58"/>
  <c r="AM261" i="58"/>
  <c r="AN261" i="58"/>
  <c r="AO261" i="58"/>
  <c r="AQ261" i="58"/>
  <c r="AR261" i="58"/>
  <c r="AS261" i="58"/>
  <c r="AT261" i="58"/>
  <c r="AV261" i="58"/>
  <c r="AX261" i="58"/>
  <c r="AZ261" i="58"/>
  <c r="A262" i="58"/>
  <c r="B262" i="58"/>
  <c r="D262" i="58"/>
  <c r="E262" i="58"/>
  <c r="F262" i="58"/>
  <c r="G262" i="58"/>
  <c r="H262" i="58"/>
  <c r="I262" i="58"/>
  <c r="J262" i="58"/>
  <c r="K262" i="58"/>
  <c r="M262" i="58"/>
  <c r="N262" i="58"/>
  <c r="Q262" i="58"/>
  <c r="R262" i="58"/>
  <c r="T262" i="58"/>
  <c r="U262" i="58"/>
  <c r="V262" i="58"/>
  <c r="W262" i="58"/>
  <c r="X262" i="58"/>
  <c r="Y262" i="58"/>
  <c r="Z262" i="58"/>
  <c r="AB262" i="58"/>
  <c r="AC262" i="58"/>
  <c r="AD262" i="58"/>
  <c r="AE262" i="58"/>
  <c r="AF262" i="58"/>
  <c r="AG262" i="58"/>
  <c r="AH262" i="58"/>
  <c r="AI262" i="58"/>
  <c r="AJ262" i="58"/>
  <c r="AL262" i="58"/>
  <c r="AM262" i="58"/>
  <c r="AN262" i="58"/>
  <c r="AO262" i="58"/>
  <c r="AQ262" i="58"/>
  <c r="AR262" i="58"/>
  <c r="AS262" i="58"/>
  <c r="AT262" i="58"/>
  <c r="AV262" i="58"/>
  <c r="AX262" i="58"/>
  <c r="AZ262" i="58"/>
  <c r="A263" i="58"/>
  <c r="B263" i="58"/>
  <c r="D263" i="58"/>
  <c r="E263" i="58"/>
  <c r="F263" i="58"/>
  <c r="G263" i="58"/>
  <c r="H263" i="58"/>
  <c r="I263" i="58"/>
  <c r="J263" i="58"/>
  <c r="K263" i="58"/>
  <c r="M263" i="58"/>
  <c r="N263" i="58"/>
  <c r="Q263" i="58"/>
  <c r="R263" i="58"/>
  <c r="T263" i="58"/>
  <c r="U263" i="58"/>
  <c r="V263" i="58"/>
  <c r="W263" i="58"/>
  <c r="X263" i="58"/>
  <c r="Y263" i="58"/>
  <c r="Z263" i="58"/>
  <c r="AB263" i="58"/>
  <c r="AC263" i="58"/>
  <c r="AD263" i="58"/>
  <c r="AE263" i="58"/>
  <c r="AF263" i="58"/>
  <c r="AG263" i="58"/>
  <c r="AH263" i="58"/>
  <c r="AI263" i="58"/>
  <c r="AJ263" i="58"/>
  <c r="AL263" i="58"/>
  <c r="AM263" i="58"/>
  <c r="AN263" i="58"/>
  <c r="AO263" i="58"/>
  <c r="AQ263" i="58"/>
  <c r="AR263" i="58"/>
  <c r="AS263" i="58"/>
  <c r="AT263" i="58"/>
  <c r="AV263" i="58"/>
  <c r="AX263" i="58"/>
  <c r="AZ263" i="58"/>
  <c r="A264" i="58"/>
  <c r="B264" i="58"/>
  <c r="D264" i="58"/>
  <c r="E264" i="58"/>
  <c r="F264" i="58"/>
  <c r="G264" i="58"/>
  <c r="H264" i="58"/>
  <c r="I264" i="58"/>
  <c r="J264" i="58"/>
  <c r="K264" i="58"/>
  <c r="M264" i="58"/>
  <c r="N264" i="58"/>
  <c r="Q264" i="58"/>
  <c r="R264" i="58"/>
  <c r="T264" i="58"/>
  <c r="U264" i="58"/>
  <c r="V264" i="58"/>
  <c r="W264" i="58"/>
  <c r="X264" i="58"/>
  <c r="Y264" i="58"/>
  <c r="Z264" i="58"/>
  <c r="AB264" i="58"/>
  <c r="AC264" i="58"/>
  <c r="AD264" i="58"/>
  <c r="AE264" i="58"/>
  <c r="AF264" i="58"/>
  <c r="AG264" i="58"/>
  <c r="AH264" i="58"/>
  <c r="AI264" i="58"/>
  <c r="AJ264" i="58"/>
  <c r="AL264" i="58"/>
  <c r="AM264" i="58"/>
  <c r="AN264" i="58"/>
  <c r="AO264" i="58"/>
  <c r="AQ264" i="58"/>
  <c r="AR264" i="58"/>
  <c r="AS264" i="58"/>
  <c r="AT264" i="58"/>
  <c r="AV264" i="58"/>
  <c r="AX264" i="58"/>
  <c r="AZ264" i="58"/>
  <c r="A265" i="58"/>
  <c r="B265" i="58"/>
  <c r="D265" i="58"/>
  <c r="E265" i="58"/>
  <c r="F265" i="58"/>
  <c r="G265" i="58"/>
  <c r="H265" i="58"/>
  <c r="I265" i="58"/>
  <c r="J265" i="58"/>
  <c r="K265" i="58"/>
  <c r="M265" i="58"/>
  <c r="N265" i="58"/>
  <c r="Q265" i="58"/>
  <c r="R265" i="58"/>
  <c r="T265" i="58"/>
  <c r="U265" i="58"/>
  <c r="V265" i="58"/>
  <c r="W265" i="58"/>
  <c r="X265" i="58"/>
  <c r="Y265" i="58"/>
  <c r="Z265" i="58"/>
  <c r="AB265" i="58"/>
  <c r="AC265" i="58"/>
  <c r="AD265" i="58"/>
  <c r="AE265" i="58"/>
  <c r="AF265" i="58"/>
  <c r="AG265" i="58"/>
  <c r="AH265" i="58"/>
  <c r="AI265" i="58"/>
  <c r="AJ265" i="58"/>
  <c r="AL265" i="58"/>
  <c r="AM265" i="58"/>
  <c r="AN265" i="58"/>
  <c r="AO265" i="58"/>
  <c r="AQ265" i="58"/>
  <c r="AR265" i="58"/>
  <c r="AS265" i="58"/>
  <c r="AT265" i="58"/>
  <c r="AV265" i="58"/>
  <c r="AX265" i="58"/>
  <c r="AZ265" i="58"/>
  <c r="A266" i="58"/>
  <c r="B266" i="58"/>
  <c r="D266" i="58"/>
  <c r="E266" i="58"/>
  <c r="F266" i="58"/>
  <c r="G266" i="58"/>
  <c r="H266" i="58"/>
  <c r="I266" i="58"/>
  <c r="J266" i="58"/>
  <c r="K266" i="58"/>
  <c r="M266" i="58"/>
  <c r="N266" i="58"/>
  <c r="Q266" i="58"/>
  <c r="R266" i="58"/>
  <c r="T266" i="58"/>
  <c r="U266" i="58"/>
  <c r="V266" i="58"/>
  <c r="W266" i="58"/>
  <c r="X266" i="58"/>
  <c r="Y266" i="58"/>
  <c r="Z266" i="58"/>
  <c r="AB266" i="58"/>
  <c r="AC266" i="58"/>
  <c r="AD266" i="58"/>
  <c r="AE266" i="58"/>
  <c r="AF266" i="58"/>
  <c r="AG266" i="58"/>
  <c r="AH266" i="58"/>
  <c r="AI266" i="58"/>
  <c r="AJ266" i="58"/>
  <c r="AL266" i="58"/>
  <c r="AM266" i="58"/>
  <c r="AN266" i="58"/>
  <c r="AO266" i="58"/>
  <c r="AQ266" i="58"/>
  <c r="AR266" i="58"/>
  <c r="AS266" i="58"/>
  <c r="AT266" i="58"/>
  <c r="AV266" i="58"/>
  <c r="AX266" i="58"/>
  <c r="AZ266" i="58"/>
  <c r="A267" i="58"/>
  <c r="B267" i="58"/>
  <c r="D267" i="58"/>
  <c r="E267" i="58"/>
  <c r="F267" i="58"/>
  <c r="G267" i="58"/>
  <c r="H267" i="58"/>
  <c r="I267" i="58"/>
  <c r="J267" i="58"/>
  <c r="K267" i="58"/>
  <c r="M267" i="58"/>
  <c r="N267" i="58"/>
  <c r="Q267" i="58"/>
  <c r="R267" i="58"/>
  <c r="T267" i="58"/>
  <c r="U267" i="58"/>
  <c r="V267" i="58"/>
  <c r="W267" i="58"/>
  <c r="X267" i="58"/>
  <c r="Y267" i="58"/>
  <c r="Z267" i="58"/>
  <c r="AB267" i="58"/>
  <c r="AC267" i="58"/>
  <c r="AD267" i="58"/>
  <c r="AE267" i="58"/>
  <c r="AF267" i="58"/>
  <c r="AG267" i="58"/>
  <c r="AH267" i="58"/>
  <c r="AI267" i="58"/>
  <c r="AJ267" i="58"/>
  <c r="AL267" i="58"/>
  <c r="AM267" i="58"/>
  <c r="AN267" i="58"/>
  <c r="AO267" i="58"/>
  <c r="AQ267" i="58"/>
  <c r="AR267" i="58"/>
  <c r="AS267" i="58"/>
  <c r="AT267" i="58"/>
  <c r="AV267" i="58"/>
  <c r="AX267" i="58"/>
  <c r="AZ267" i="58"/>
  <c r="A268" i="58"/>
  <c r="B268" i="58"/>
  <c r="D268" i="58"/>
  <c r="E268" i="58"/>
  <c r="F268" i="58"/>
  <c r="G268" i="58"/>
  <c r="H268" i="58"/>
  <c r="I268" i="58"/>
  <c r="J268" i="58"/>
  <c r="K268" i="58"/>
  <c r="M268" i="58"/>
  <c r="N268" i="58"/>
  <c r="Q268" i="58"/>
  <c r="R268" i="58"/>
  <c r="T268" i="58"/>
  <c r="U268" i="58"/>
  <c r="V268" i="58"/>
  <c r="W268" i="58"/>
  <c r="X268" i="58"/>
  <c r="Y268" i="58"/>
  <c r="Z268" i="58"/>
  <c r="AB268" i="58"/>
  <c r="AC268" i="58"/>
  <c r="AD268" i="58"/>
  <c r="AE268" i="58"/>
  <c r="AF268" i="58"/>
  <c r="AG268" i="58"/>
  <c r="AH268" i="58"/>
  <c r="AI268" i="58"/>
  <c r="AJ268" i="58"/>
  <c r="AL268" i="58"/>
  <c r="AM268" i="58"/>
  <c r="AN268" i="58"/>
  <c r="AO268" i="58"/>
  <c r="AQ268" i="58"/>
  <c r="AR268" i="58"/>
  <c r="AS268" i="58"/>
  <c r="AT268" i="58"/>
  <c r="AV268" i="58"/>
  <c r="AX268" i="58"/>
  <c r="AZ268" i="58"/>
  <c r="A269" i="58"/>
  <c r="B269" i="58"/>
  <c r="D269" i="58"/>
  <c r="E269" i="58"/>
  <c r="F269" i="58"/>
  <c r="G269" i="58"/>
  <c r="H269" i="58"/>
  <c r="I269" i="58"/>
  <c r="J269" i="58"/>
  <c r="K269" i="58"/>
  <c r="M269" i="58"/>
  <c r="N269" i="58"/>
  <c r="Q269" i="58"/>
  <c r="R269" i="58"/>
  <c r="T269" i="58"/>
  <c r="U269" i="58"/>
  <c r="V269" i="58"/>
  <c r="W269" i="58"/>
  <c r="X269" i="58"/>
  <c r="Y269" i="58"/>
  <c r="Z269" i="58"/>
  <c r="AB269" i="58"/>
  <c r="AC269" i="58"/>
  <c r="AD269" i="58"/>
  <c r="AE269" i="58"/>
  <c r="AF269" i="58"/>
  <c r="AG269" i="58"/>
  <c r="AH269" i="58"/>
  <c r="AI269" i="58"/>
  <c r="AJ269" i="58"/>
  <c r="AL269" i="58"/>
  <c r="AM269" i="58"/>
  <c r="AN269" i="58"/>
  <c r="AO269" i="58"/>
  <c r="AQ269" i="58"/>
  <c r="AR269" i="58"/>
  <c r="AS269" i="58"/>
  <c r="AT269" i="58"/>
  <c r="AV269" i="58"/>
  <c r="AX269" i="58"/>
  <c r="AZ269" i="58"/>
  <c r="A270" i="58"/>
  <c r="B270" i="58"/>
  <c r="D270" i="58"/>
  <c r="E270" i="58"/>
  <c r="F270" i="58"/>
  <c r="G270" i="58"/>
  <c r="H270" i="58"/>
  <c r="I270" i="58"/>
  <c r="J270" i="58"/>
  <c r="K270" i="58"/>
  <c r="M270" i="58"/>
  <c r="N270" i="58"/>
  <c r="Q270" i="58"/>
  <c r="R270" i="58"/>
  <c r="T270" i="58"/>
  <c r="U270" i="58"/>
  <c r="V270" i="58"/>
  <c r="W270" i="58"/>
  <c r="X270" i="58"/>
  <c r="Y270" i="58"/>
  <c r="Z270" i="58"/>
  <c r="AB270" i="58"/>
  <c r="AC270" i="58"/>
  <c r="AD270" i="58"/>
  <c r="AE270" i="58"/>
  <c r="AF270" i="58"/>
  <c r="AG270" i="58"/>
  <c r="AH270" i="58"/>
  <c r="AI270" i="58"/>
  <c r="AJ270" i="58"/>
  <c r="AL270" i="58"/>
  <c r="AM270" i="58"/>
  <c r="AN270" i="58"/>
  <c r="AO270" i="58"/>
  <c r="AQ270" i="58"/>
  <c r="AR270" i="58"/>
  <c r="AS270" i="58"/>
  <c r="AT270" i="58"/>
  <c r="AV270" i="58"/>
  <c r="AX270" i="58"/>
  <c r="AZ270" i="58"/>
  <c r="A271" i="58"/>
  <c r="B271" i="58"/>
  <c r="D271" i="58"/>
  <c r="E271" i="58"/>
  <c r="F271" i="58"/>
  <c r="G271" i="58"/>
  <c r="H271" i="58"/>
  <c r="I271" i="58"/>
  <c r="J271" i="58"/>
  <c r="K271" i="58"/>
  <c r="M271" i="58"/>
  <c r="N271" i="58"/>
  <c r="Q271" i="58"/>
  <c r="R271" i="58"/>
  <c r="T271" i="58"/>
  <c r="U271" i="58"/>
  <c r="V271" i="58"/>
  <c r="W271" i="58"/>
  <c r="X271" i="58"/>
  <c r="Y271" i="58"/>
  <c r="Z271" i="58"/>
  <c r="AB271" i="58"/>
  <c r="AC271" i="58"/>
  <c r="AD271" i="58"/>
  <c r="AE271" i="58"/>
  <c r="AF271" i="58"/>
  <c r="AG271" i="58"/>
  <c r="AH271" i="58"/>
  <c r="AI271" i="58"/>
  <c r="AJ271" i="58"/>
  <c r="AL271" i="58"/>
  <c r="AM271" i="58"/>
  <c r="AN271" i="58"/>
  <c r="AO271" i="58"/>
  <c r="AQ271" i="58"/>
  <c r="AR271" i="58"/>
  <c r="AS271" i="58"/>
  <c r="AT271" i="58"/>
  <c r="AV271" i="58"/>
  <c r="AX271" i="58"/>
  <c r="AZ271" i="58"/>
  <c r="A272" i="58"/>
  <c r="B272" i="58"/>
  <c r="D272" i="58"/>
  <c r="E272" i="58"/>
  <c r="F272" i="58"/>
  <c r="G272" i="58"/>
  <c r="H272" i="58"/>
  <c r="I272" i="58"/>
  <c r="J272" i="58"/>
  <c r="K272" i="58"/>
  <c r="M272" i="58"/>
  <c r="N272" i="58"/>
  <c r="Q272" i="58"/>
  <c r="R272" i="58"/>
  <c r="T272" i="58"/>
  <c r="U272" i="58"/>
  <c r="V272" i="58"/>
  <c r="W272" i="58"/>
  <c r="X272" i="58"/>
  <c r="Y272" i="58"/>
  <c r="Z272" i="58"/>
  <c r="AB272" i="58"/>
  <c r="AC272" i="58"/>
  <c r="AD272" i="58"/>
  <c r="AE272" i="58"/>
  <c r="AF272" i="58"/>
  <c r="AG272" i="58"/>
  <c r="AH272" i="58"/>
  <c r="AI272" i="58"/>
  <c r="AJ272" i="58"/>
  <c r="AL272" i="58"/>
  <c r="AM272" i="58"/>
  <c r="AN272" i="58"/>
  <c r="AO272" i="58"/>
  <c r="AQ272" i="58"/>
  <c r="AR272" i="58"/>
  <c r="AS272" i="58"/>
  <c r="AT272" i="58"/>
  <c r="AV272" i="58"/>
  <c r="AX272" i="58"/>
  <c r="AZ272" i="58"/>
  <c r="A273" i="58"/>
  <c r="B273" i="58"/>
  <c r="D273" i="58"/>
  <c r="E273" i="58"/>
  <c r="F273" i="58"/>
  <c r="G273" i="58"/>
  <c r="H273" i="58"/>
  <c r="I273" i="58"/>
  <c r="J273" i="58"/>
  <c r="K273" i="58"/>
  <c r="M273" i="58"/>
  <c r="N273" i="58"/>
  <c r="Q273" i="58"/>
  <c r="R273" i="58"/>
  <c r="T273" i="58"/>
  <c r="U273" i="58"/>
  <c r="V273" i="58"/>
  <c r="W273" i="58"/>
  <c r="X273" i="58"/>
  <c r="Y273" i="58"/>
  <c r="Z273" i="58"/>
  <c r="AB273" i="58"/>
  <c r="AC273" i="58"/>
  <c r="AD273" i="58"/>
  <c r="AE273" i="58"/>
  <c r="AF273" i="58"/>
  <c r="AG273" i="58"/>
  <c r="AH273" i="58"/>
  <c r="AI273" i="58"/>
  <c r="AJ273" i="58"/>
  <c r="AL273" i="58"/>
  <c r="AM273" i="58"/>
  <c r="AN273" i="58"/>
  <c r="AO273" i="58"/>
  <c r="AQ273" i="58"/>
  <c r="AR273" i="58"/>
  <c r="AS273" i="58"/>
  <c r="AT273" i="58"/>
  <c r="AV273" i="58"/>
  <c r="AX273" i="58"/>
  <c r="AZ273" i="58"/>
  <c r="A274" i="58"/>
  <c r="B274" i="58"/>
  <c r="D274" i="58"/>
  <c r="E274" i="58"/>
  <c r="F274" i="58"/>
  <c r="G274" i="58"/>
  <c r="H274" i="58"/>
  <c r="I274" i="58"/>
  <c r="J274" i="58"/>
  <c r="K274" i="58"/>
  <c r="M274" i="58"/>
  <c r="N274" i="58"/>
  <c r="Q274" i="58"/>
  <c r="R274" i="58"/>
  <c r="T274" i="58"/>
  <c r="U274" i="58"/>
  <c r="V274" i="58"/>
  <c r="W274" i="58"/>
  <c r="X274" i="58"/>
  <c r="Y274" i="58"/>
  <c r="Z274" i="58"/>
  <c r="AB274" i="58"/>
  <c r="AC274" i="58"/>
  <c r="AD274" i="58"/>
  <c r="AE274" i="58"/>
  <c r="AF274" i="58"/>
  <c r="AG274" i="58"/>
  <c r="AH274" i="58"/>
  <c r="AI274" i="58"/>
  <c r="AJ274" i="58"/>
  <c r="AL274" i="58"/>
  <c r="AM274" i="58"/>
  <c r="AN274" i="58"/>
  <c r="AO274" i="58"/>
  <c r="AQ274" i="58"/>
  <c r="AR274" i="58"/>
  <c r="AS274" i="58"/>
  <c r="AT274" i="58"/>
  <c r="AV274" i="58"/>
  <c r="AX274" i="58"/>
  <c r="AZ274" i="58"/>
  <c r="A275" i="58"/>
  <c r="B275" i="58"/>
  <c r="D275" i="58"/>
  <c r="E275" i="58"/>
  <c r="F275" i="58"/>
  <c r="G275" i="58"/>
  <c r="H275" i="58"/>
  <c r="I275" i="58"/>
  <c r="J275" i="58"/>
  <c r="K275" i="58"/>
  <c r="M275" i="58"/>
  <c r="N275" i="58"/>
  <c r="Q275" i="58"/>
  <c r="R275" i="58"/>
  <c r="T275" i="58"/>
  <c r="U275" i="58"/>
  <c r="V275" i="58"/>
  <c r="W275" i="58"/>
  <c r="X275" i="58"/>
  <c r="Y275" i="58"/>
  <c r="Z275" i="58"/>
  <c r="AB275" i="58"/>
  <c r="AC275" i="58"/>
  <c r="AD275" i="58"/>
  <c r="AE275" i="58"/>
  <c r="AF275" i="58"/>
  <c r="AG275" i="58"/>
  <c r="AH275" i="58"/>
  <c r="AI275" i="58"/>
  <c r="AJ275" i="58"/>
  <c r="AL275" i="58"/>
  <c r="AM275" i="58"/>
  <c r="AN275" i="58"/>
  <c r="AO275" i="58"/>
  <c r="AQ275" i="58"/>
  <c r="AR275" i="58"/>
  <c r="AS275" i="58"/>
  <c r="AT275" i="58"/>
  <c r="AV275" i="58"/>
  <c r="AX275" i="58"/>
  <c r="AZ275" i="58"/>
  <c r="A276" i="58"/>
  <c r="B276" i="58"/>
  <c r="D276" i="58"/>
  <c r="E276" i="58"/>
  <c r="F276" i="58"/>
  <c r="G276" i="58"/>
  <c r="H276" i="58"/>
  <c r="I276" i="58"/>
  <c r="J276" i="58"/>
  <c r="K276" i="58"/>
  <c r="M276" i="58"/>
  <c r="N276" i="58"/>
  <c r="Q276" i="58"/>
  <c r="R276" i="58"/>
  <c r="T276" i="58"/>
  <c r="U276" i="58"/>
  <c r="V276" i="58"/>
  <c r="W276" i="58"/>
  <c r="X276" i="58"/>
  <c r="Y276" i="58"/>
  <c r="Z276" i="58"/>
  <c r="AB276" i="58"/>
  <c r="AC276" i="58"/>
  <c r="AD276" i="58"/>
  <c r="AE276" i="58"/>
  <c r="AF276" i="58"/>
  <c r="AG276" i="58"/>
  <c r="AH276" i="58"/>
  <c r="AI276" i="58"/>
  <c r="AJ276" i="58"/>
  <c r="AL276" i="58"/>
  <c r="AM276" i="58"/>
  <c r="AN276" i="58"/>
  <c r="AO276" i="58"/>
  <c r="AQ276" i="58"/>
  <c r="AR276" i="58"/>
  <c r="AS276" i="58"/>
  <c r="AT276" i="58"/>
  <c r="AV276" i="58"/>
  <c r="AX276" i="58"/>
  <c r="AZ276" i="58"/>
  <c r="A277" i="58"/>
  <c r="B277" i="58"/>
  <c r="D277" i="58"/>
  <c r="E277" i="58"/>
  <c r="F277" i="58"/>
  <c r="G277" i="58"/>
  <c r="H277" i="58"/>
  <c r="I277" i="58"/>
  <c r="J277" i="58"/>
  <c r="K277" i="58"/>
  <c r="M277" i="58"/>
  <c r="N277" i="58"/>
  <c r="Q277" i="58"/>
  <c r="R277" i="58"/>
  <c r="T277" i="58"/>
  <c r="U277" i="58"/>
  <c r="V277" i="58"/>
  <c r="W277" i="58"/>
  <c r="X277" i="58"/>
  <c r="Y277" i="58"/>
  <c r="Z277" i="58"/>
  <c r="AB277" i="58"/>
  <c r="AC277" i="58"/>
  <c r="AD277" i="58"/>
  <c r="AE277" i="58"/>
  <c r="AF277" i="58"/>
  <c r="AG277" i="58"/>
  <c r="AH277" i="58"/>
  <c r="AI277" i="58"/>
  <c r="AJ277" i="58"/>
  <c r="AL277" i="58"/>
  <c r="AM277" i="58"/>
  <c r="AN277" i="58"/>
  <c r="AO277" i="58"/>
  <c r="AQ277" i="58"/>
  <c r="AR277" i="58"/>
  <c r="AS277" i="58"/>
  <c r="AT277" i="58"/>
  <c r="AV277" i="58"/>
  <c r="AX277" i="58"/>
  <c r="AZ277" i="58"/>
  <c r="A278" i="58"/>
  <c r="B278" i="58"/>
  <c r="D278" i="58"/>
  <c r="E278" i="58"/>
  <c r="F278" i="58"/>
  <c r="G278" i="58"/>
  <c r="H278" i="58"/>
  <c r="I278" i="58"/>
  <c r="J278" i="58"/>
  <c r="K278" i="58"/>
  <c r="M278" i="58"/>
  <c r="N278" i="58"/>
  <c r="Q278" i="58"/>
  <c r="R278" i="58"/>
  <c r="T278" i="58"/>
  <c r="U278" i="58"/>
  <c r="V278" i="58"/>
  <c r="W278" i="58"/>
  <c r="X278" i="58"/>
  <c r="Y278" i="58"/>
  <c r="Z278" i="58"/>
  <c r="AB278" i="58"/>
  <c r="AC278" i="58"/>
  <c r="AD278" i="58"/>
  <c r="AE278" i="58"/>
  <c r="AF278" i="58"/>
  <c r="AG278" i="58"/>
  <c r="AH278" i="58"/>
  <c r="AI278" i="58"/>
  <c r="AJ278" i="58"/>
  <c r="AL278" i="58"/>
  <c r="AM278" i="58"/>
  <c r="AN278" i="58"/>
  <c r="AO278" i="58"/>
  <c r="AQ278" i="58"/>
  <c r="AR278" i="58"/>
  <c r="AS278" i="58"/>
  <c r="AT278" i="58"/>
  <c r="AV278" i="58"/>
  <c r="AX278" i="58"/>
  <c r="AZ278" i="58"/>
  <c r="A279" i="58"/>
  <c r="B279" i="58"/>
  <c r="D279" i="58"/>
  <c r="E279" i="58"/>
  <c r="F279" i="58"/>
  <c r="G279" i="58"/>
  <c r="H279" i="58"/>
  <c r="I279" i="58"/>
  <c r="J279" i="58"/>
  <c r="K279" i="58"/>
  <c r="M279" i="58"/>
  <c r="N279" i="58"/>
  <c r="Q279" i="58"/>
  <c r="R279" i="58"/>
  <c r="T279" i="58"/>
  <c r="U279" i="58"/>
  <c r="V279" i="58"/>
  <c r="W279" i="58"/>
  <c r="X279" i="58"/>
  <c r="Y279" i="58"/>
  <c r="Z279" i="58"/>
  <c r="AB279" i="58"/>
  <c r="AC279" i="58"/>
  <c r="AD279" i="58"/>
  <c r="AE279" i="58"/>
  <c r="AF279" i="58"/>
  <c r="AG279" i="58"/>
  <c r="AH279" i="58"/>
  <c r="AI279" i="58"/>
  <c r="AJ279" i="58"/>
  <c r="AL279" i="58"/>
  <c r="AM279" i="58"/>
  <c r="AN279" i="58"/>
  <c r="AO279" i="58"/>
  <c r="AQ279" i="58"/>
  <c r="AR279" i="58"/>
  <c r="AS279" i="58"/>
  <c r="AT279" i="58"/>
  <c r="AV279" i="58"/>
  <c r="AX279" i="58"/>
  <c r="AZ279" i="58"/>
  <c r="A280" i="58"/>
  <c r="B280" i="58"/>
  <c r="D280" i="58"/>
  <c r="E280" i="58"/>
  <c r="F280" i="58"/>
  <c r="G280" i="58"/>
  <c r="H280" i="58"/>
  <c r="I280" i="58"/>
  <c r="J280" i="58"/>
  <c r="K280" i="58"/>
  <c r="M280" i="58"/>
  <c r="N280" i="58"/>
  <c r="Q280" i="58"/>
  <c r="R280" i="58"/>
  <c r="T280" i="58"/>
  <c r="U280" i="58"/>
  <c r="V280" i="58"/>
  <c r="W280" i="58"/>
  <c r="X280" i="58"/>
  <c r="Y280" i="58"/>
  <c r="Z280" i="58"/>
  <c r="AB280" i="58"/>
  <c r="AC280" i="58"/>
  <c r="AD280" i="58"/>
  <c r="AE280" i="58"/>
  <c r="AF280" i="58"/>
  <c r="AG280" i="58"/>
  <c r="AH280" i="58"/>
  <c r="AI280" i="58"/>
  <c r="AJ280" i="58"/>
  <c r="AL280" i="58"/>
  <c r="AM280" i="58"/>
  <c r="AN280" i="58"/>
  <c r="AO280" i="58"/>
  <c r="AQ280" i="58"/>
  <c r="AR280" i="58"/>
  <c r="AS280" i="58"/>
  <c r="AT280" i="58"/>
  <c r="AV280" i="58"/>
  <c r="AX280" i="58"/>
  <c r="AZ280" i="58"/>
  <c r="A281" i="58"/>
  <c r="B281" i="58"/>
  <c r="D281" i="58"/>
  <c r="E281" i="58"/>
  <c r="F281" i="58"/>
  <c r="G281" i="58"/>
  <c r="H281" i="58"/>
  <c r="I281" i="58"/>
  <c r="J281" i="58"/>
  <c r="K281" i="58"/>
  <c r="M281" i="58"/>
  <c r="N281" i="58"/>
  <c r="Q281" i="58"/>
  <c r="R281" i="58"/>
  <c r="T281" i="58"/>
  <c r="U281" i="58"/>
  <c r="V281" i="58"/>
  <c r="W281" i="58"/>
  <c r="X281" i="58"/>
  <c r="Y281" i="58"/>
  <c r="Z281" i="58"/>
  <c r="AB281" i="58"/>
  <c r="AC281" i="58"/>
  <c r="AD281" i="58"/>
  <c r="AE281" i="58"/>
  <c r="AF281" i="58"/>
  <c r="AG281" i="58"/>
  <c r="AH281" i="58"/>
  <c r="AI281" i="58"/>
  <c r="AJ281" i="58"/>
  <c r="AL281" i="58"/>
  <c r="AM281" i="58"/>
  <c r="AN281" i="58"/>
  <c r="AO281" i="58"/>
  <c r="AQ281" i="58"/>
  <c r="AR281" i="58"/>
  <c r="AS281" i="58"/>
  <c r="AT281" i="58"/>
  <c r="AV281" i="58"/>
  <c r="AX281" i="58"/>
  <c r="AZ281" i="58"/>
  <c r="A282" i="58"/>
  <c r="B282" i="58"/>
  <c r="D282" i="58"/>
  <c r="E282" i="58"/>
  <c r="F282" i="58"/>
  <c r="G282" i="58"/>
  <c r="H282" i="58"/>
  <c r="I282" i="58"/>
  <c r="J282" i="58"/>
  <c r="K282" i="58"/>
  <c r="M282" i="58"/>
  <c r="N282" i="58"/>
  <c r="Q282" i="58"/>
  <c r="R282" i="58"/>
  <c r="T282" i="58"/>
  <c r="U282" i="58"/>
  <c r="V282" i="58"/>
  <c r="W282" i="58"/>
  <c r="X282" i="58"/>
  <c r="Y282" i="58"/>
  <c r="Z282" i="58"/>
  <c r="AB282" i="58"/>
  <c r="AC282" i="58"/>
  <c r="AD282" i="58"/>
  <c r="AE282" i="58"/>
  <c r="AF282" i="58"/>
  <c r="AG282" i="58"/>
  <c r="AH282" i="58"/>
  <c r="AI282" i="58"/>
  <c r="AJ282" i="58"/>
  <c r="AL282" i="58"/>
  <c r="AM282" i="58"/>
  <c r="AN282" i="58"/>
  <c r="AO282" i="58"/>
  <c r="AQ282" i="58"/>
  <c r="AR282" i="58"/>
  <c r="AS282" i="58"/>
  <c r="AT282" i="58"/>
  <c r="AV282" i="58"/>
  <c r="AX282" i="58"/>
  <c r="AZ282" i="58"/>
  <c r="A283" i="58"/>
  <c r="B283" i="58"/>
  <c r="D283" i="58"/>
  <c r="E283" i="58"/>
  <c r="F283" i="58"/>
  <c r="G283" i="58"/>
  <c r="H283" i="58"/>
  <c r="I283" i="58"/>
  <c r="J283" i="58"/>
  <c r="K283" i="58"/>
  <c r="M283" i="58"/>
  <c r="N283" i="58"/>
  <c r="Q283" i="58"/>
  <c r="R283" i="58"/>
  <c r="T283" i="58"/>
  <c r="U283" i="58"/>
  <c r="V283" i="58"/>
  <c r="W283" i="58"/>
  <c r="X283" i="58"/>
  <c r="Y283" i="58"/>
  <c r="Z283" i="58"/>
  <c r="AB283" i="58"/>
  <c r="AC283" i="58"/>
  <c r="AD283" i="58"/>
  <c r="AE283" i="58"/>
  <c r="AF283" i="58"/>
  <c r="AG283" i="58"/>
  <c r="AH283" i="58"/>
  <c r="AI283" i="58"/>
  <c r="AJ283" i="58"/>
  <c r="AL283" i="58"/>
  <c r="AM283" i="58"/>
  <c r="AN283" i="58"/>
  <c r="AO283" i="58"/>
  <c r="AQ283" i="58"/>
  <c r="AR283" i="58"/>
  <c r="AS283" i="58"/>
  <c r="AT283" i="58"/>
  <c r="AV283" i="58"/>
  <c r="AX283" i="58"/>
  <c r="AZ283" i="58"/>
  <c r="A284" i="58"/>
  <c r="B284" i="58"/>
  <c r="D284" i="58"/>
  <c r="E284" i="58"/>
  <c r="F284" i="58"/>
  <c r="G284" i="58"/>
  <c r="H284" i="58"/>
  <c r="I284" i="58"/>
  <c r="J284" i="58"/>
  <c r="K284" i="58"/>
  <c r="M284" i="58"/>
  <c r="N284" i="58"/>
  <c r="Q284" i="58"/>
  <c r="R284" i="58"/>
  <c r="T284" i="58"/>
  <c r="U284" i="58"/>
  <c r="V284" i="58"/>
  <c r="W284" i="58"/>
  <c r="X284" i="58"/>
  <c r="Y284" i="58"/>
  <c r="Z284" i="58"/>
  <c r="AB284" i="58"/>
  <c r="AC284" i="58"/>
  <c r="AD284" i="58"/>
  <c r="AE284" i="58"/>
  <c r="AF284" i="58"/>
  <c r="AG284" i="58"/>
  <c r="AH284" i="58"/>
  <c r="AI284" i="58"/>
  <c r="AJ284" i="58"/>
  <c r="AL284" i="58"/>
  <c r="AM284" i="58"/>
  <c r="AN284" i="58"/>
  <c r="AO284" i="58"/>
  <c r="AQ284" i="58"/>
  <c r="AR284" i="58"/>
  <c r="AS284" i="58"/>
  <c r="AT284" i="58"/>
  <c r="AV284" i="58"/>
  <c r="AX284" i="58"/>
  <c r="AZ284" i="58"/>
  <c r="A285" i="58"/>
  <c r="B285" i="58"/>
  <c r="D285" i="58"/>
  <c r="E285" i="58"/>
  <c r="F285" i="58"/>
  <c r="G285" i="58"/>
  <c r="H285" i="58"/>
  <c r="I285" i="58"/>
  <c r="J285" i="58"/>
  <c r="K285" i="58"/>
  <c r="M285" i="58"/>
  <c r="N285" i="58"/>
  <c r="Q285" i="58"/>
  <c r="R285" i="58"/>
  <c r="T285" i="58"/>
  <c r="U285" i="58"/>
  <c r="V285" i="58"/>
  <c r="W285" i="58"/>
  <c r="X285" i="58"/>
  <c r="Y285" i="58"/>
  <c r="Z285" i="58"/>
  <c r="AB285" i="58"/>
  <c r="AC285" i="58"/>
  <c r="AD285" i="58"/>
  <c r="AE285" i="58"/>
  <c r="AF285" i="58"/>
  <c r="AG285" i="58"/>
  <c r="AH285" i="58"/>
  <c r="AI285" i="58"/>
  <c r="AJ285" i="58"/>
  <c r="AL285" i="58"/>
  <c r="AM285" i="58"/>
  <c r="AN285" i="58"/>
  <c r="AO285" i="58"/>
  <c r="AQ285" i="58"/>
  <c r="AR285" i="58"/>
  <c r="AS285" i="58"/>
  <c r="AT285" i="58"/>
  <c r="AV285" i="58"/>
  <c r="AX285" i="58"/>
  <c r="AZ285" i="58"/>
  <c r="A286" i="58"/>
  <c r="B286" i="58"/>
  <c r="D286" i="58"/>
  <c r="E286" i="58"/>
  <c r="F286" i="58"/>
  <c r="G286" i="58"/>
  <c r="H286" i="58"/>
  <c r="I286" i="58"/>
  <c r="J286" i="58"/>
  <c r="K286" i="58"/>
  <c r="M286" i="58"/>
  <c r="N286" i="58"/>
  <c r="Q286" i="58"/>
  <c r="R286" i="58"/>
  <c r="T286" i="58"/>
  <c r="U286" i="58"/>
  <c r="V286" i="58"/>
  <c r="W286" i="58"/>
  <c r="X286" i="58"/>
  <c r="Y286" i="58"/>
  <c r="Z286" i="58"/>
  <c r="AB286" i="58"/>
  <c r="AC286" i="58"/>
  <c r="AD286" i="58"/>
  <c r="AE286" i="58"/>
  <c r="AF286" i="58"/>
  <c r="AG286" i="58"/>
  <c r="AH286" i="58"/>
  <c r="AI286" i="58"/>
  <c r="AJ286" i="58"/>
  <c r="AL286" i="58"/>
  <c r="AM286" i="58"/>
  <c r="AN286" i="58"/>
  <c r="AO286" i="58"/>
  <c r="AQ286" i="58"/>
  <c r="AR286" i="58"/>
  <c r="AS286" i="58"/>
  <c r="AT286" i="58"/>
  <c r="AV286" i="58"/>
  <c r="AX286" i="58"/>
  <c r="AZ286" i="58"/>
  <c r="A287" i="58"/>
  <c r="B287" i="58"/>
  <c r="D287" i="58"/>
  <c r="E287" i="58"/>
  <c r="F287" i="58"/>
  <c r="G287" i="58"/>
  <c r="H287" i="58"/>
  <c r="I287" i="58"/>
  <c r="J287" i="58"/>
  <c r="K287" i="58"/>
  <c r="M287" i="58"/>
  <c r="N287" i="58"/>
  <c r="Q287" i="58"/>
  <c r="R287" i="58"/>
  <c r="T287" i="58"/>
  <c r="U287" i="58"/>
  <c r="V287" i="58"/>
  <c r="W287" i="58"/>
  <c r="X287" i="58"/>
  <c r="Y287" i="58"/>
  <c r="Z287" i="58"/>
  <c r="AB287" i="58"/>
  <c r="AC287" i="58"/>
  <c r="AD287" i="58"/>
  <c r="AE287" i="58"/>
  <c r="AF287" i="58"/>
  <c r="AG287" i="58"/>
  <c r="AH287" i="58"/>
  <c r="AI287" i="58"/>
  <c r="AJ287" i="58"/>
  <c r="AL287" i="58"/>
  <c r="AM287" i="58"/>
  <c r="AN287" i="58"/>
  <c r="AO287" i="58"/>
  <c r="AQ287" i="58"/>
  <c r="AR287" i="58"/>
  <c r="AS287" i="58"/>
  <c r="AT287" i="58"/>
  <c r="AV287" i="58"/>
  <c r="AX287" i="58"/>
  <c r="AZ287" i="58"/>
  <c r="A288" i="58"/>
  <c r="B288" i="58"/>
  <c r="D288" i="58"/>
  <c r="E288" i="58"/>
  <c r="F288" i="58"/>
  <c r="G288" i="58"/>
  <c r="H288" i="58"/>
  <c r="I288" i="58"/>
  <c r="J288" i="58"/>
  <c r="K288" i="58"/>
  <c r="M288" i="58"/>
  <c r="N288" i="58"/>
  <c r="Q288" i="58"/>
  <c r="R288" i="58"/>
  <c r="T288" i="58"/>
  <c r="U288" i="58"/>
  <c r="V288" i="58"/>
  <c r="W288" i="58"/>
  <c r="X288" i="58"/>
  <c r="Y288" i="58"/>
  <c r="Z288" i="58"/>
  <c r="AB288" i="58"/>
  <c r="AC288" i="58"/>
  <c r="AD288" i="58"/>
  <c r="AE288" i="58"/>
  <c r="AF288" i="58"/>
  <c r="AG288" i="58"/>
  <c r="AH288" i="58"/>
  <c r="AI288" i="58"/>
  <c r="AJ288" i="58"/>
  <c r="AL288" i="58"/>
  <c r="AM288" i="58"/>
  <c r="AN288" i="58"/>
  <c r="AO288" i="58"/>
  <c r="AQ288" i="58"/>
  <c r="AR288" i="58"/>
  <c r="AS288" i="58"/>
  <c r="AT288" i="58"/>
  <c r="AV288" i="58"/>
  <c r="AX288" i="58"/>
  <c r="AZ288" i="58"/>
  <c r="A289" i="58"/>
  <c r="B289" i="58"/>
  <c r="D289" i="58"/>
  <c r="E289" i="58"/>
  <c r="F289" i="58"/>
  <c r="G289" i="58"/>
  <c r="H289" i="58"/>
  <c r="I289" i="58"/>
  <c r="J289" i="58"/>
  <c r="K289" i="58"/>
  <c r="M289" i="58"/>
  <c r="N289" i="58"/>
  <c r="Q289" i="58"/>
  <c r="R289" i="58"/>
  <c r="T289" i="58"/>
  <c r="U289" i="58"/>
  <c r="V289" i="58"/>
  <c r="W289" i="58"/>
  <c r="X289" i="58"/>
  <c r="Y289" i="58"/>
  <c r="Z289" i="58"/>
  <c r="AB289" i="58"/>
  <c r="AC289" i="58"/>
  <c r="AD289" i="58"/>
  <c r="AE289" i="58"/>
  <c r="AF289" i="58"/>
  <c r="AG289" i="58"/>
  <c r="AH289" i="58"/>
  <c r="AI289" i="58"/>
  <c r="AJ289" i="58"/>
  <c r="AL289" i="58"/>
  <c r="AM289" i="58"/>
  <c r="AN289" i="58"/>
  <c r="AO289" i="58"/>
  <c r="AQ289" i="58"/>
  <c r="AR289" i="58"/>
  <c r="AS289" i="58"/>
  <c r="AT289" i="58"/>
  <c r="AV289" i="58"/>
  <c r="AX289" i="58"/>
  <c r="AZ289" i="58"/>
  <c r="A290" i="58"/>
  <c r="B290" i="58"/>
  <c r="D290" i="58"/>
  <c r="E290" i="58"/>
  <c r="F290" i="58"/>
  <c r="G290" i="58"/>
  <c r="H290" i="58"/>
  <c r="I290" i="58"/>
  <c r="J290" i="58"/>
  <c r="K290" i="58"/>
  <c r="M290" i="58"/>
  <c r="N290" i="58"/>
  <c r="Q290" i="58"/>
  <c r="R290" i="58"/>
  <c r="T290" i="58"/>
  <c r="U290" i="58"/>
  <c r="V290" i="58"/>
  <c r="W290" i="58"/>
  <c r="X290" i="58"/>
  <c r="Y290" i="58"/>
  <c r="Z290" i="58"/>
  <c r="AB290" i="58"/>
  <c r="AC290" i="58"/>
  <c r="AD290" i="58"/>
  <c r="AE290" i="58"/>
  <c r="AF290" i="58"/>
  <c r="AG290" i="58"/>
  <c r="AH290" i="58"/>
  <c r="AI290" i="58"/>
  <c r="AJ290" i="58"/>
  <c r="AL290" i="58"/>
  <c r="AM290" i="58"/>
  <c r="AN290" i="58"/>
  <c r="AO290" i="58"/>
  <c r="AQ290" i="58"/>
  <c r="AR290" i="58"/>
  <c r="AS290" i="58"/>
  <c r="AT290" i="58"/>
  <c r="AV290" i="58"/>
  <c r="AX290" i="58"/>
  <c r="AZ290" i="58"/>
  <c r="A291" i="58"/>
  <c r="B291" i="58"/>
  <c r="D291" i="58"/>
  <c r="E291" i="58"/>
  <c r="F291" i="58"/>
  <c r="G291" i="58"/>
  <c r="H291" i="58"/>
  <c r="I291" i="58"/>
  <c r="J291" i="58"/>
  <c r="K291" i="58"/>
  <c r="M291" i="58"/>
  <c r="N291" i="58"/>
  <c r="Q291" i="58"/>
  <c r="R291" i="58"/>
  <c r="T291" i="58"/>
  <c r="U291" i="58"/>
  <c r="V291" i="58"/>
  <c r="W291" i="58"/>
  <c r="X291" i="58"/>
  <c r="Y291" i="58"/>
  <c r="Z291" i="58"/>
  <c r="AB291" i="58"/>
  <c r="AC291" i="58"/>
  <c r="AD291" i="58"/>
  <c r="AE291" i="58"/>
  <c r="AF291" i="58"/>
  <c r="AG291" i="58"/>
  <c r="AH291" i="58"/>
  <c r="AI291" i="58"/>
  <c r="AJ291" i="58"/>
  <c r="AL291" i="58"/>
  <c r="AM291" i="58"/>
  <c r="AN291" i="58"/>
  <c r="AO291" i="58"/>
  <c r="AQ291" i="58"/>
  <c r="AR291" i="58"/>
  <c r="AS291" i="58"/>
  <c r="AT291" i="58"/>
  <c r="AV291" i="58"/>
  <c r="AX291" i="58"/>
  <c r="AZ291" i="58"/>
  <c r="A292" i="58"/>
  <c r="B292" i="58"/>
  <c r="D292" i="58"/>
  <c r="E292" i="58"/>
  <c r="F292" i="58"/>
  <c r="G292" i="58"/>
  <c r="H292" i="58"/>
  <c r="I292" i="58"/>
  <c r="J292" i="58"/>
  <c r="K292" i="58"/>
  <c r="M292" i="58"/>
  <c r="N292" i="58"/>
  <c r="Q292" i="58"/>
  <c r="R292" i="58"/>
  <c r="T292" i="58"/>
  <c r="U292" i="58"/>
  <c r="V292" i="58"/>
  <c r="W292" i="58"/>
  <c r="X292" i="58"/>
  <c r="Y292" i="58"/>
  <c r="Z292" i="58"/>
  <c r="AB292" i="58"/>
  <c r="AC292" i="58"/>
  <c r="AD292" i="58"/>
  <c r="AE292" i="58"/>
  <c r="AF292" i="58"/>
  <c r="AG292" i="58"/>
  <c r="AH292" i="58"/>
  <c r="AI292" i="58"/>
  <c r="AJ292" i="58"/>
  <c r="AL292" i="58"/>
  <c r="AM292" i="58"/>
  <c r="AN292" i="58"/>
  <c r="AO292" i="58"/>
  <c r="AQ292" i="58"/>
  <c r="AR292" i="58"/>
  <c r="AS292" i="58"/>
  <c r="AT292" i="58"/>
  <c r="AV292" i="58"/>
  <c r="AX292" i="58"/>
  <c r="AZ292" i="58"/>
  <c r="A293" i="58"/>
  <c r="B293" i="58"/>
  <c r="D293" i="58"/>
  <c r="E293" i="58"/>
  <c r="F293" i="58"/>
  <c r="G293" i="58"/>
  <c r="H293" i="58"/>
  <c r="I293" i="58"/>
  <c r="J293" i="58"/>
  <c r="K293" i="58"/>
  <c r="M293" i="58"/>
  <c r="N293" i="58"/>
  <c r="Q293" i="58"/>
  <c r="R293" i="58"/>
  <c r="T293" i="58"/>
  <c r="U293" i="58"/>
  <c r="V293" i="58"/>
  <c r="W293" i="58"/>
  <c r="X293" i="58"/>
  <c r="Y293" i="58"/>
  <c r="Z293" i="58"/>
  <c r="AB293" i="58"/>
  <c r="AC293" i="58"/>
  <c r="AD293" i="58"/>
  <c r="AE293" i="58"/>
  <c r="AF293" i="58"/>
  <c r="AG293" i="58"/>
  <c r="AH293" i="58"/>
  <c r="AI293" i="58"/>
  <c r="AJ293" i="58"/>
  <c r="AL293" i="58"/>
  <c r="AM293" i="58"/>
  <c r="AN293" i="58"/>
  <c r="AO293" i="58"/>
  <c r="AQ293" i="58"/>
  <c r="AR293" i="58"/>
  <c r="AS293" i="58"/>
  <c r="AT293" i="58"/>
  <c r="AV293" i="58"/>
  <c r="AX293" i="58"/>
  <c r="AZ293" i="58"/>
  <c r="A294" i="58"/>
  <c r="B294" i="58"/>
  <c r="D294" i="58"/>
  <c r="E294" i="58"/>
  <c r="F294" i="58"/>
  <c r="G294" i="58"/>
  <c r="H294" i="58"/>
  <c r="I294" i="58"/>
  <c r="J294" i="58"/>
  <c r="K294" i="58"/>
  <c r="M294" i="58"/>
  <c r="N294" i="58"/>
  <c r="Q294" i="58"/>
  <c r="R294" i="58"/>
  <c r="T294" i="58"/>
  <c r="U294" i="58"/>
  <c r="V294" i="58"/>
  <c r="W294" i="58"/>
  <c r="X294" i="58"/>
  <c r="Y294" i="58"/>
  <c r="Z294" i="58"/>
  <c r="AB294" i="58"/>
  <c r="AC294" i="58"/>
  <c r="AD294" i="58"/>
  <c r="AE294" i="58"/>
  <c r="AF294" i="58"/>
  <c r="AG294" i="58"/>
  <c r="AH294" i="58"/>
  <c r="AI294" i="58"/>
  <c r="AJ294" i="58"/>
  <c r="AL294" i="58"/>
  <c r="AM294" i="58"/>
  <c r="AN294" i="58"/>
  <c r="AO294" i="58"/>
  <c r="AQ294" i="58"/>
  <c r="AR294" i="58"/>
  <c r="AS294" i="58"/>
  <c r="AT294" i="58"/>
  <c r="AV294" i="58"/>
  <c r="AX294" i="58"/>
  <c r="AZ294" i="58"/>
  <c r="A295" i="58"/>
  <c r="B295" i="58"/>
  <c r="D295" i="58"/>
  <c r="E295" i="58"/>
  <c r="F295" i="58"/>
  <c r="G295" i="58"/>
  <c r="H295" i="58"/>
  <c r="I295" i="58"/>
  <c r="J295" i="58"/>
  <c r="K295" i="58"/>
  <c r="M295" i="58"/>
  <c r="N295" i="58"/>
  <c r="Q295" i="58"/>
  <c r="R295" i="58"/>
  <c r="T295" i="58"/>
  <c r="U295" i="58"/>
  <c r="V295" i="58"/>
  <c r="W295" i="58"/>
  <c r="X295" i="58"/>
  <c r="Y295" i="58"/>
  <c r="Z295" i="58"/>
  <c r="AB295" i="58"/>
  <c r="AC295" i="58"/>
  <c r="AD295" i="58"/>
  <c r="AE295" i="58"/>
  <c r="AF295" i="58"/>
  <c r="AG295" i="58"/>
  <c r="AH295" i="58"/>
  <c r="AI295" i="58"/>
  <c r="AJ295" i="58"/>
  <c r="AL295" i="58"/>
  <c r="AM295" i="58"/>
  <c r="AN295" i="58"/>
  <c r="AO295" i="58"/>
  <c r="AQ295" i="58"/>
  <c r="AR295" i="58"/>
  <c r="AS295" i="58"/>
  <c r="AT295" i="58"/>
  <c r="AV295" i="58"/>
  <c r="AX295" i="58"/>
  <c r="AZ295" i="58"/>
  <c r="A296" i="58"/>
  <c r="B296" i="58"/>
  <c r="D296" i="58"/>
  <c r="E296" i="58"/>
  <c r="F296" i="58"/>
  <c r="G296" i="58"/>
  <c r="H296" i="58"/>
  <c r="I296" i="58"/>
  <c r="J296" i="58"/>
  <c r="K296" i="58"/>
  <c r="M296" i="58"/>
  <c r="N296" i="58"/>
  <c r="Q296" i="58"/>
  <c r="R296" i="58"/>
  <c r="T296" i="58"/>
  <c r="U296" i="58"/>
  <c r="V296" i="58"/>
  <c r="W296" i="58"/>
  <c r="X296" i="58"/>
  <c r="Y296" i="58"/>
  <c r="Z296" i="58"/>
  <c r="AB296" i="58"/>
  <c r="AC296" i="58"/>
  <c r="AD296" i="58"/>
  <c r="AE296" i="58"/>
  <c r="AF296" i="58"/>
  <c r="AG296" i="58"/>
  <c r="AH296" i="58"/>
  <c r="AI296" i="58"/>
  <c r="AJ296" i="58"/>
  <c r="AL296" i="58"/>
  <c r="AM296" i="58"/>
  <c r="AN296" i="58"/>
  <c r="AO296" i="58"/>
  <c r="AQ296" i="58"/>
  <c r="AR296" i="58"/>
  <c r="AS296" i="58"/>
  <c r="AT296" i="58"/>
  <c r="AV296" i="58"/>
  <c r="AX296" i="58"/>
  <c r="AZ296" i="58"/>
  <c r="A297" i="58"/>
  <c r="B297" i="58"/>
  <c r="D297" i="58"/>
  <c r="E297" i="58"/>
  <c r="F297" i="58"/>
  <c r="G297" i="58"/>
  <c r="H297" i="58"/>
  <c r="I297" i="58"/>
  <c r="J297" i="58"/>
  <c r="K297" i="58"/>
  <c r="M297" i="58"/>
  <c r="N297" i="58"/>
  <c r="Q297" i="58"/>
  <c r="R297" i="58"/>
  <c r="T297" i="58"/>
  <c r="U297" i="58"/>
  <c r="V297" i="58"/>
  <c r="W297" i="58"/>
  <c r="X297" i="58"/>
  <c r="Y297" i="58"/>
  <c r="Z297" i="58"/>
  <c r="AB297" i="58"/>
  <c r="AC297" i="58"/>
  <c r="AD297" i="58"/>
  <c r="AE297" i="58"/>
  <c r="AF297" i="58"/>
  <c r="AG297" i="58"/>
  <c r="AH297" i="58"/>
  <c r="AI297" i="58"/>
  <c r="AJ297" i="58"/>
  <c r="AL297" i="58"/>
  <c r="AM297" i="58"/>
  <c r="AN297" i="58"/>
  <c r="AO297" i="58"/>
  <c r="AQ297" i="58"/>
  <c r="AR297" i="58"/>
  <c r="AS297" i="58"/>
  <c r="AT297" i="58"/>
  <c r="AV297" i="58"/>
  <c r="AX297" i="58"/>
  <c r="AZ297" i="58"/>
  <c r="A298" i="58"/>
  <c r="B298" i="58"/>
  <c r="D298" i="58"/>
  <c r="E298" i="58"/>
  <c r="F298" i="58"/>
  <c r="G298" i="58"/>
  <c r="H298" i="58"/>
  <c r="I298" i="58"/>
  <c r="J298" i="58"/>
  <c r="K298" i="58"/>
  <c r="M298" i="58"/>
  <c r="N298" i="58"/>
  <c r="Q298" i="58"/>
  <c r="R298" i="58"/>
  <c r="T298" i="58"/>
  <c r="U298" i="58"/>
  <c r="V298" i="58"/>
  <c r="W298" i="58"/>
  <c r="X298" i="58"/>
  <c r="Y298" i="58"/>
  <c r="Z298" i="58"/>
  <c r="AB298" i="58"/>
  <c r="AC298" i="58"/>
  <c r="AD298" i="58"/>
  <c r="AE298" i="58"/>
  <c r="AF298" i="58"/>
  <c r="AG298" i="58"/>
  <c r="AH298" i="58"/>
  <c r="AI298" i="58"/>
  <c r="AJ298" i="58"/>
  <c r="AL298" i="58"/>
  <c r="AM298" i="58"/>
  <c r="AN298" i="58"/>
  <c r="AO298" i="58"/>
  <c r="AQ298" i="58"/>
  <c r="AR298" i="58"/>
  <c r="AS298" i="58"/>
  <c r="AT298" i="58"/>
  <c r="AV298" i="58"/>
  <c r="AX298" i="58"/>
  <c r="AZ298" i="58"/>
  <c r="A299" i="58"/>
  <c r="B299" i="58"/>
  <c r="D299" i="58"/>
  <c r="E299" i="58"/>
  <c r="F299" i="58"/>
  <c r="G299" i="58"/>
  <c r="H299" i="58"/>
  <c r="I299" i="58"/>
  <c r="J299" i="58"/>
  <c r="K299" i="58"/>
  <c r="M299" i="58"/>
  <c r="N299" i="58"/>
  <c r="Q299" i="58"/>
  <c r="R299" i="58"/>
  <c r="T299" i="58"/>
  <c r="U299" i="58"/>
  <c r="V299" i="58"/>
  <c r="W299" i="58"/>
  <c r="X299" i="58"/>
  <c r="Y299" i="58"/>
  <c r="Z299" i="58"/>
  <c r="AB299" i="58"/>
  <c r="AC299" i="58"/>
  <c r="AD299" i="58"/>
  <c r="AE299" i="58"/>
  <c r="AF299" i="58"/>
  <c r="AG299" i="58"/>
  <c r="AH299" i="58"/>
  <c r="AI299" i="58"/>
  <c r="AJ299" i="58"/>
  <c r="AL299" i="58"/>
  <c r="AM299" i="58"/>
  <c r="AN299" i="58"/>
  <c r="AO299" i="58"/>
  <c r="AQ299" i="58"/>
  <c r="AR299" i="58"/>
  <c r="AS299" i="58"/>
  <c r="AT299" i="58"/>
  <c r="AV299" i="58"/>
  <c r="AX299" i="58"/>
  <c r="AZ299" i="58"/>
  <c r="A300" i="58"/>
  <c r="B300" i="58"/>
  <c r="D300" i="58"/>
  <c r="E300" i="58"/>
  <c r="F300" i="58"/>
  <c r="G300" i="58"/>
  <c r="H300" i="58"/>
  <c r="I300" i="58"/>
  <c r="J300" i="58"/>
  <c r="K300" i="58"/>
  <c r="M300" i="58"/>
  <c r="N300" i="58"/>
  <c r="Q300" i="58"/>
  <c r="R300" i="58"/>
  <c r="T300" i="58"/>
  <c r="U300" i="58"/>
  <c r="V300" i="58"/>
  <c r="W300" i="58"/>
  <c r="X300" i="58"/>
  <c r="Y300" i="58"/>
  <c r="Z300" i="58"/>
  <c r="AB300" i="58"/>
  <c r="AC300" i="58"/>
  <c r="AD300" i="58"/>
  <c r="AE300" i="58"/>
  <c r="AF300" i="58"/>
  <c r="AG300" i="58"/>
  <c r="AH300" i="58"/>
  <c r="AI300" i="58"/>
  <c r="AJ300" i="58"/>
  <c r="AL300" i="58"/>
  <c r="AM300" i="58"/>
  <c r="AN300" i="58"/>
  <c r="AO300" i="58"/>
  <c r="AQ300" i="58"/>
  <c r="AR300" i="58"/>
  <c r="AS300" i="58"/>
  <c r="AT300" i="58"/>
  <c r="AV300" i="58"/>
  <c r="AX300" i="58"/>
  <c r="AZ300" i="58"/>
  <c r="A301" i="58"/>
  <c r="B301" i="58"/>
  <c r="D301" i="58"/>
  <c r="E301" i="58"/>
  <c r="F301" i="58"/>
  <c r="G301" i="58"/>
  <c r="H301" i="58"/>
  <c r="I301" i="58"/>
  <c r="J301" i="58"/>
  <c r="K301" i="58"/>
  <c r="M301" i="58"/>
  <c r="N301" i="58"/>
  <c r="Q301" i="58"/>
  <c r="R301" i="58"/>
  <c r="T301" i="58"/>
  <c r="U301" i="58"/>
  <c r="V301" i="58"/>
  <c r="W301" i="58"/>
  <c r="X301" i="58"/>
  <c r="Y301" i="58"/>
  <c r="Z301" i="58"/>
  <c r="AB301" i="58"/>
  <c r="AC301" i="58"/>
  <c r="AD301" i="58"/>
  <c r="AE301" i="58"/>
  <c r="AF301" i="58"/>
  <c r="AG301" i="58"/>
  <c r="AH301" i="58"/>
  <c r="AI301" i="58"/>
  <c r="AJ301" i="58"/>
  <c r="AL301" i="58"/>
  <c r="AM301" i="58"/>
  <c r="AN301" i="58"/>
  <c r="AO301" i="58"/>
  <c r="AQ301" i="58"/>
  <c r="AR301" i="58"/>
  <c r="AS301" i="58"/>
  <c r="AT301" i="58"/>
  <c r="AV301" i="58"/>
  <c r="AX301" i="58"/>
  <c r="AZ301" i="58"/>
  <c r="A302" i="58"/>
  <c r="B302" i="58"/>
  <c r="D302" i="58"/>
  <c r="E302" i="58"/>
  <c r="F302" i="58"/>
  <c r="G302" i="58"/>
  <c r="H302" i="58"/>
  <c r="I302" i="58"/>
  <c r="J302" i="58"/>
  <c r="K302" i="58"/>
  <c r="M302" i="58"/>
  <c r="N302" i="58"/>
  <c r="Q302" i="58"/>
  <c r="R302" i="58"/>
  <c r="T302" i="58"/>
  <c r="U302" i="58"/>
  <c r="V302" i="58"/>
  <c r="W302" i="58"/>
  <c r="X302" i="58"/>
  <c r="Y302" i="58"/>
  <c r="Z302" i="58"/>
  <c r="AB302" i="58"/>
  <c r="AC302" i="58"/>
  <c r="AD302" i="58"/>
  <c r="AE302" i="58"/>
  <c r="AF302" i="58"/>
  <c r="AG302" i="58"/>
  <c r="AH302" i="58"/>
  <c r="AI302" i="58"/>
  <c r="AJ302" i="58"/>
  <c r="AL302" i="58"/>
  <c r="AM302" i="58"/>
  <c r="AN302" i="58"/>
  <c r="AO302" i="58"/>
  <c r="AQ302" i="58"/>
  <c r="AR302" i="58"/>
  <c r="AS302" i="58"/>
  <c r="AT302" i="58"/>
  <c r="AV302" i="58"/>
  <c r="AX302" i="58"/>
  <c r="AZ302" i="58"/>
  <c r="A303" i="58"/>
  <c r="B303" i="58"/>
  <c r="D303" i="58"/>
  <c r="E303" i="58"/>
  <c r="F303" i="58"/>
  <c r="G303" i="58"/>
  <c r="H303" i="58"/>
  <c r="I303" i="58"/>
  <c r="J303" i="58"/>
  <c r="K303" i="58"/>
  <c r="M303" i="58"/>
  <c r="N303" i="58"/>
  <c r="Q303" i="58"/>
  <c r="R303" i="58"/>
  <c r="T303" i="58"/>
  <c r="U303" i="58"/>
  <c r="V303" i="58"/>
  <c r="W303" i="58"/>
  <c r="X303" i="58"/>
  <c r="Y303" i="58"/>
  <c r="Z303" i="58"/>
  <c r="AB303" i="58"/>
  <c r="AC303" i="58"/>
  <c r="AD303" i="58"/>
  <c r="AE303" i="58"/>
  <c r="AF303" i="58"/>
  <c r="AG303" i="58"/>
  <c r="AH303" i="58"/>
  <c r="AI303" i="58"/>
  <c r="AJ303" i="58"/>
  <c r="AL303" i="58"/>
  <c r="AM303" i="58"/>
  <c r="AN303" i="58"/>
  <c r="AO303" i="58"/>
  <c r="AQ303" i="58"/>
  <c r="AR303" i="58"/>
  <c r="AS303" i="58"/>
  <c r="AT303" i="58"/>
  <c r="AV303" i="58"/>
  <c r="AX303" i="58"/>
  <c r="AZ303" i="58"/>
  <c r="A304" i="58"/>
  <c r="B304" i="58"/>
  <c r="D304" i="58"/>
  <c r="E304" i="58"/>
  <c r="F304" i="58"/>
  <c r="G304" i="58"/>
  <c r="H304" i="58"/>
  <c r="I304" i="58"/>
  <c r="J304" i="58"/>
  <c r="K304" i="58"/>
  <c r="M304" i="58"/>
  <c r="N304" i="58"/>
  <c r="Q304" i="58"/>
  <c r="R304" i="58"/>
  <c r="T304" i="58"/>
  <c r="U304" i="58"/>
  <c r="V304" i="58"/>
  <c r="W304" i="58"/>
  <c r="X304" i="58"/>
  <c r="Y304" i="58"/>
  <c r="Z304" i="58"/>
  <c r="AB304" i="58"/>
  <c r="AC304" i="58"/>
  <c r="AD304" i="58"/>
  <c r="AE304" i="58"/>
  <c r="AF304" i="58"/>
  <c r="AG304" i="58"/>
  <c r="AH304" i="58"/>
  <c r="AI304" i="58"/>
  <c r="AJ304" i="58"/>
  <c r="AL304" i="58"/>
  <c r="AM304" i="58"/>
  <c r="AN304" i="58"/>
  <c r="AO304" i="58"/>
  <c r="AQ304" i="58"/>
  <c r="AR304" i="58"/>
  <c r="AS304" i="58"/>
  <c r="AT304" i="58"/>
  <c r="AV304" i="58"/>
  <c r="AX304" i="58"/>
  <c r="AZ304" i="58"/>
  <c r="A305" i="58"/>
  <c r="B305" i="58"/>
  <c r="D305" i="58"/>
  <c r="E305" i="58"/>
  <c r="F305" i="58"/>
  <c r="G305" i="58"/>
  <c r="H305" i="58"/>
  <c r="I305" i="58"/>
  <c r="J305" i="58"/>
  <c r="K305" i="58"/>
  <c r="M305" i="58"/>
  <c r="N305" i="58"/>
  <c r="Q305" i="58"/>
  <c r="R305" i="58"/>
  <c r="T305" i="58"/>
  <c r="U305" i="58"/>
  <c r="V305" i="58"/>
  <c r="W305" i="58"/>
  <c r="X305" i="58"/>
  <c r="Y305" i="58"/>
  <c r="Z305" i="58"/>
  <c r="AB305" i="58"/>
  <c r="AC305" i="58"/>
  <c r="AD305" i="58"/>
  <c r="AE305" i="58"/>
  <c r="AF305" i="58"/>
  <c r="AG305" i="58"/>
  <c r="AH305" i="58"/>
  <c r="AI305" i="58"/>
  <c r="AJ305" i="58"/>
  <c r="AL305" i="58"/>
  <c r="AM305" i="58"/>
  <c r="AN305" i="58"/>
  <c r="AO305" i="58"/>
  <c r="AQ305" i="58"/>
  <c r="AR305" i="58"/>
  <c r="AS305" i="58"/>
  <c r="AT305" i="58"/>
  <c r="AV305" i="58"/>
  <c r="AX305" i="58"/>
  <c r="AZ305" i="58"/>
  <c r="A306" i="58"/>
  <c r="B306" i="58"/>
  <c r="D306" i="58"/>
  <c r="E306" i="58"/>
  <c r="F306" i="58"/>
  <c r="G306" i="58"/>
  <c r="H306" i="58"/>
  <c r="I306" i="58"/>
  <c r="J306" i="58"/>
  <c r="K306" i="58"/>
  <c r="M306" i="58"/>
  <c r="N306" i="58"/>
  <c r="Q306" i="58"/>
  <c r="R306" i="58"/>
  <c r="T306" i="58"/>
  <c r="U306" i="58"/>
  <c r="V306" i="58"/>
  <c r="W306" i="58"/>
  <c r="X306" i="58"/>
  <c r="Y306" i="58"/>
  <c r="Z306" i="58"/>
  <c r="AB306" i="58"/>
  <c r="AC306" i="58"/>
  <c r="AD306" i="58"/>
  <c r="AE306" i="58"/>
  <c r="AF306" i="58"/>
  <c r="AG306" i="58"/>
  <c r="AH306" i="58"/>
  <c r="AI306" i="58"/>
  <c r="AJ306" i="58"/>
  <c r="AL306" i="58"/>
  <c r="AM306" i="58"/>
  <c r="AN306" i="58"/>
  <c r="AO306" i="58"/>
  <c r="AQ306" i="58"/>
  <c r="AR306" i="58"/>
  <c r="AS306" i="58"/>
  <c r="AT306" i="58"/>
  <c r="AV306" i="58"/>
  <c r="AX306" i="58"/>
  <c r="AZ306" i="58"/>
  <c r="A307" i="58"/>
  <c r="B307" i="58"/>
  <c r="D307" i="58"/>
  <c r="E307" i="58"/>
  <c r="F307" i="58"/>
  <c r="G307" i="58"/>
  <c r="H307" i="58"/>
  <c r="I307" i="58"/>
  <c r="J307" i="58"/>
  <c r="K307" i="58"/>
  <c r="M307" i="58"/>
  <c r="N307" i="58"/>
  <c r="Q307" i="58"/>
  <c r="R307" i="58"/>
  <c r="T307" i="58"/>
  <c r="U307" i="58"/>
  <c r="V307" i="58"/>
  <c r="W307" i="58"/>
  <c r="X307" i="58"/>
  <c r="Y307" i="58"/>
  <c r="Z307" i="58"/>
  <c r="AB307" i="58"/>
  <c r="AC307" i="58"/>
  <c r="AD307" i="58"/>
  <c r="AE307" i="58"/>
  <c r="AF307" i="58"/>
  <c r="AG307" i="58"/>
  <c r="AH307" i="58"/>
  <c r="AI307" i="58"/>
  <c r="AJ307" i="58"/>
  <c r="AL307" i="58"/>
  <c r="AM307" i="58"/>
  <c r="AN307" i="58"/>
  <c r="AO307" i="58"/>
  <c r="AQ307" i="58"/>
  <c r="AR307" i="58"/>
  <c r="AS307" i="58"/>
  <c r="AT307" i="58"/>
  <c r="AV307" i="58"/>
  <c r="AX307" i="58"/>
  <c r="AZ307" i="58"/>
  <c r="A308" i="58"/>
  <c r="B308" i="58"/>
  <c r="D308" i="58"/>
  <c r="E308" i="58"/>
  <c r="F308" i="58"/>
  <c r="G308" i="58"/>
  <c r="H308" i="58"/>
  <c r="I308" i="58"/>
  <c r="J308" i="58"/>
  <c r="K308" i="58"/>
  <c r="M308" i="58"/>
  <c r="N308" i="58"/>
  <c r="Q308" i="58"/>
  <c r="R308" i="58"/>
  <c r="T308" i="58"/>
  <c r="U308" i="58"/>
  <c r="V308" i="58"/>
  <c r="W308" i="58"/>
  <c r="X308" i="58"/>
  <c r="Y308" i="58"/>
  <c r="Z308" i="58"/>
  <c r="AB308" i="58"/>
  <c r="AC308" i="58"/>
  <c r="AD308" i="58"/>
  <c r="AE308" i="58"/>
  <c r="AF308" i="58"/>
  <c r="AG308" i="58"/>
  <c r="AH308" i="58"/>
  <c r="AI308" i="58"/>
  <c r="AJ308" i="58"/>
  <c r="AL308" i="58"/>
  <c r="AM308" i="58"/>
  <c r="AN308" i="58"/>
  <c r="AO308" i="58"/>
  <c r="AQ308" i="58"/>
  <c r="AR308" i="58"/>
  <c r="AS308" i="58"/>
  <c r="AT308" i="58"/>
  <c r="AV308" i="58"/>
  <c r="AX308" i="58"/>
  <c r="AZ308" i="58"/>
  <c r="A309" i="58"/>
  <c r="B309" i="58"/>
  <c r="D309" i="58"/>
  <c r="E309" i="58"/>
  <c r="F309" i="58"/>
  <c r="G309" i="58"/>
  <c r="H309" i="58"/>
  <c r="I309" i="58"/>
  <c r="J309" i="58"/>
  <c r="K309" i="58"/>
  <c r="M309" i="58"/>
  <c r="N309" i="58"/>
  <c r="Q309" i="58"/>
  <c r="R309" i="58"/>
  <c r="T309" i="58"/>
  <c r="U309" i="58"/>
  <c r="V309" i="58"/>
  <c r="W309" i="58"/>
  <c r="X309" i="58"/>
  <c r="Y309" i="58"/>
  <c r="Z309" i="58"/>
  <c r="AB309" i="58"/>
  <c r="AC309" i="58"/>
  <c r="AD309" i="58"/>
  <c r="AE309" i="58"/>
  <c r="AF309" i="58"/>
  <c r="AG309" i="58"/>
  <c r="AH309" i="58"/>
  <c r="AI309" i="58"/>
  <c r="AJ309" i="58"/>
  <c r="AL309" i="58"/>
  <c r="AM309" i="58"/>
  <c r="AN309" i="58"/>
  <c r="AO309" i="58"/>
  <c r="AQ309" i="58"/>
  <c r="AR309" i="58"/>
  <c r="AS309" i="58"/>
  <c r="AT309" i="58"/>
  <c r="AV309" i="58"/>
  <c r="AX309" i="58"/>
  <c r="AZ309" i="58"/>
  <c r="A310" i="58"/>
  <c r="B310" i="58"/>
  <c r="D310" i="58"/>
  <c r="E310" i="58"/>
  <c r="F310" i="58"/>
  <c r="G310" i="58"/>
  <c r="H310" i="58"/>
  <c r="I310" i="58"/>
  <c r="J310" i="58"/>
  <c r="K310" i="58"/>
  <c r="M310" i="58"/>
  <c r="N310" i="58"/>
  <c r="Q310" i="58"/>
  <c r="R310" i="58"/>
  <c r="T310" i="58"/>
  <c r="U310" i="58"/>
  <c r="V310" i="58"/>
  <c r="W310" i="58"/>
  <c r="X310" i="58"/>
  <c r="Y310" i="58"/>
  <c r="Z310" i="58"/>
  <c r="AB310" i="58"/>
  <c r="AC310" i="58"/>
  <c r="AD310" i="58"/>
  <c r="AE310" i="58"/>
  <c r="AF310" i="58"/>
  <c r="AG310" i="58"/>
  <c r="AH310" i="58"/>
  <c r="AI310" i="58"/>
  <c r="AJ310" i="58"/>
  <c r="AL310" i="58"/>
  <c r="AM310" i="58"/>
  <c r="AN310" i="58"/>
  <c r="AO310" i="58"/>
  <c r="AQ310" i="58"/>
  <c r="AR310" i="58"/>
  <c r="AS310" i="58"/>
  <c r="AT310" i="58"/>
  <c r="AV310" i="58"/>
  <c r="AX310" i="58"/>
  <c r="AZ310" i="58"/>
  <c r="A311" i="58"/>
  <c r="B311" i="58"/>
  <c r="D311" i="58"/>
  <c r="E311" i="58"/>
  <c r="F311" i="58"/>
  <c r="G311" i="58"/>
  <c r="H311" i="58"/>
  <c r="I311" i="58"/>
  <c r="J311" i="58"/>
  <c r="K311" i="58"/>
  <c r="M311" i="58"/>
  <c r="N311" i="58"/>
  <c r="Q311" i="58"/>
  <c r="R311" i="58"/>
  <c r="T311" i="58"/>
  <c r="U311" i="58"/>
  <c r="V311" i="58"/>
  <c r="W311" i="58"/>
  <c r="X311" i="58"/>
  <c r="Y311" i="58"/>
  <c r="Z311" i="58"/>
  <c r="AB311" i="58"/>
  <c r="AC311" i="58"/>
  <c r="AD311" i="58"/>
  <c r="AE311" i="58"/>
  <c r="AF311" i="58"/>
  <c r="AG311" i="58"/>
  <c r="AH311" i="58"/>
  <c r="AI311" i="58"/>
  <c r="AJ311" i="58"/>
  <c r="AL311" i="58"/>
  <c r="AM311" i="58"/>
  <c r="AN311" i="58"/>
  <c r="AO311" i="58"/>
  <c r="AQ311" i="58"/>
  <c r="AR311" i="58"/>
  <c r="AS311" i="58"/>
  <c r="AT311" i="58"/>
  <c r="AV311" i="58"/>
  <c r="AX311" i="58"/>
  <c r="AZ311" i="58"/>
  <c r="A312" i="58"/>
  <c r="B312" i="58"/>
  <c r="D312" i="58"/>
  <c r="E312" i="58"/>
  <c r="F312" i="58"/>
  <c r="G312" i="58"/>
  <c r="H312" i="58"/>
  <c r="I312" i="58"/>
  <c r="J312" i="58"/>
  <c r="K312" i="58"/>
  <c r="M312" i="58"/>
  <c r="N312" i="58"/>
  <c r="Q312" i="58"/>
  <c r="R312" i="58"/>
  <c r="T312" i="58"/>
  <c r="U312" i="58"/>
  <c r="V312" i="58"/>
  <c r="W312" i="58"/>
  <c r="X312" i="58"/>
  <c r="Y312" i="58"/>
  <c r="Z312" i="58"/>
  <c r="AB312" i="58"/>
  <c r="AC312" i="58"/>
  <c r="AD312" i="58"/>
  <c r="AE312" i="58"/>
  <c r="AF312" i="58"/>
  <c r="AG312" i="58"/>
  <c r="AH312" i="58"/>
  <c r="AI312" i="58"/>
  <c r="AJ312" i="58"/>
  <c r="AL312" i="58"/>
  <c r="AM312" i="58"/>
  <c r="AN312" i="58"/>
  <c r="AO312" i="58"/>
  <c r="AQ312" i="58"/>
  <c r="AR312" i="58"/>
  <c r="AS312" i="58"/>
  <c r="AT312" i="58"/>
  <c r="AV312" i="58"/>
  <c r="AX312" i="58"/>
  <c r="AZ312" i="58"/>
  <c r="A313" i="58"/>
  <c r="B313" i="58"/>
  <c r="D313" i="58"/>
  <c r="E313" i="58"/>
  <c r="F313" i="58"/>
  <c r="G313" i="58"/>
  <c r="H313" i="58"/>
  <c r="I313" i="58"/>
  <c r="J313" i="58"/>
  <c r="K313" i="58"/>
  <c r="M313" i="58"/>
  <c r="N313" i="58"/>
  <c r="Q313" i="58"/>
  <c r="R313" i="58"/>
  <c r="T313" i="58"/>
  <c r="U313" i="58"/>
  <c r="V313" i="58"/>
  <c r="W313" i="58"/>
  <c r="X313" i="58"/>
  <c r="Y313" i="58"/>
  <c r="Z313" i="58"/>
  <c r="AB313" i="58"/>
  <c r="AC313" i="58"/>
  <c r="AD313" i="58"/>
  <c r="AE313" i="58"/>
  <c r="AF313" i="58"/>
  <c r="AG313" i="58"/>
  <c r="AH313" i="58"/>
  <c r="AI313" i="58"/>
  <c r="AJ313" i="58"/>
  <c r="AL313" i="58"/>
  <c r="AM313" i="58"/>
  <c r="AN313" i="58"/>
  <c r="AO313" i="58"/>
  <c r="AQ313" i="58"/>
  <c r="AR313" i="58"/>
  <c r="AS313" i="58"/>
  <c r="AT313" i="58"/>
  <c r="AV313" i="58"/>
  <c r="AX313" i="58"/>
  <c r="AZ313" i="58"/>
  <c r="A314" i="58"/>
  <c r="B314" i="58"/>
  <c r="D314" i="58"/>
  <c r="E314" i="58"/>
  <c r="F314" i="58"/>
  <c r="G314" i="58"/>
  <c r="H314" i="58"/>
  <c r="I314" i="58"/>
  <c r="J314" i="58"/>
  <c r="K314" i="58"/>
  <c r="M314" i="58"/>
  <c r="N314" i="58"/>
  <c r="Q314" i="58"/>
  <c r="R314" i="58"/>
  <c r="T314" i="58"/>
  <c r="U314" i="58"/>
  <c r="V314" i="58"/>
  <c r="W314" i="58"/>
  <c r="X314" i="58"/>
  <c r="Y314" i="58"/>
  <c r="Z314" i="58"/>
  <c r="AB314" i="58"/>
  <c r="AC314" i="58"/>
  <c r="AD314" i="58"/>
  <c r="AE314" i="58"/>
  <c r="AF314" i="58"/>
  <c r="AG314" i="58"/>
  <c r="AH314" i="58"/>
  <c r="AI314" i="58"/>
  <c r="AJ314" i="58"/>
  <c r="AL314" i="58"/>
  <c r="AM314" i="58"/>
  <c r="AN314" i="58"/>
  <c r="AO314" i="58"/>
  <c r="AQ314" i="58"/>
  <c r="AR314" i="58"/>
  <c r="AS314" i="58"/>
  <c r="AT314" i="58"/>
  <c r="AV314" i="58"/>
  <c r="AX314" i="58"/>
  <c r="AZ314" i="58"/>
  <c r="A315" i="58"/>
  <c r="B315" i="58"/>
  <c r="D315" i="58"/>
  <c r="E315" i="58"/>
  <c r="F315" i="58"/>
  <c r="G315" i="58"/>
  <c r="H315" i="58"/>
  <c r="I315" i="58"/>
  <c r="J315" i="58"/>
  <c r="K315" i="58"/>
  <c r="M315" i="58"/>
  <c r="N315" i="58"/>
  <c r="Q315" i="58"/>
  <c r="R315" i="58"/>
  <c r="T315" i="58"/>
  <c r="U315" i="58"/>
  <c r="V315" i="58"/>
  <c r="W315" i="58"/>
  <c r="X315" i="58"/>
  <c r="Y315" i="58"/>
  <c r="Z315" i="58"/>
  <c r="AB315" i="58"/>
  <c r="AC315" i="58"/>
  <c r="AD315" i="58"/>
  <c r="AE315" i="58"/>
  <c r="AF315" i="58"/>
  <c r="AG315" i="58"/>
  <c r="AH315" i="58"/>
  <c r="AI315" i="58"/>
  <c r="AJ315" i="58"/>
  <c r="AL315" i="58"/>
  <c r="AM315" i="58"/>
  <c r="AN315" i="58"/>
  <c r="AO315" i="58"/>
  <c r="AQ315" i="58"/>
  <c r="AR315" i="58"/>
  <c r="AS315" i="58"/>
  <c r="AT315" i="58"/>
  <c r="AV315" i="58"/>
  <c r="AX315" i="58"/>
  <c r="AZ315" i="58"/>
  <c r="A316" i="58"/>
  <c r="B316" i="58"/>
  <c r="D316" i="58"/>
  <c r="E316" i="58"/>
  <c r="F316" i="58"/>
  <c r="G316" i="58"/>
  <c r="H316" i="58"/>
  <c r="I316" i="58"/>
  <c r="J316" i="58"/>
  <c r="K316" i="58"/>
  <c r="M316" i="58"/>
  <c r="N316" i="58"/>
  <c r="Q316" i="58"/>
  <c r="R316" i="58"/>
  <c r="T316" i="58"/>
  <c r="U316" i="58"/>
  <c r="V316" i="58"/>
  <c r="W316" i="58"/>
  <c r="X316" i="58"/>
  <c r="Y316" i="58"/>
  <c r="Z316" i="58"/>
  <c r="AB316" i="58"/>
  <c r="AC316" i="58"/>
  <c r="AD316" i="58"/>
  <c r="AE316" i="58"/>
  <c r="AF316" i="58"/>
  <c r="AG316" i="58"/>
  <c r="AH316" i="58"/>
  <c r="AI316" i="58"/>
  <c r="AJ316" i="58"/>
  <c r="AL316" i="58"/>
  <c r="AM316" i="58"/>
  <c r="AN316" i="58"/>
  <c r="AO316" i="58"/>
  <c r="AQ316" i="58"/>
  <c r="AR316" i="58"/>
  <c r="AS316" i="58"/>
  <c r="AT316" i="58"/>
  <c r="AV316" i="58"/>
  <c r="AX316" i="58"/>
  <c r="AZ316" i="58"/>
  <c r="A317" i="58"/>
  <c r="B317" i="58"/>
  <c r="D317" i="58"/>
  <c r="E317" i="58"/>
  <c r="F317" i="58"/>
  <c r="G317" i="58"/>
  <c r="H317" i="58"/>
  <c r="I317" i="58"/>
  <c r="J317" i="58"/>
  <c r="K317" i="58"/>
  <c r="M317" i="58"/>
  <c r="N317" i="58"/>
  <c r="Q317" i="58"/>
  <c r="R317" i="58"/>
  <c r="T317" i="58"/>
  <c r="U317" i="58"/>
  <c r="V317" i="58"/>
  <c r="W317" i="58"/>
  <c r="X317" i="58"/>
  <c r="Y317" i="58"/>
  <c r="Z317" i="58"/>
  <c r="AB317" i="58"/>
  <c r="AC317" i="58"/>
  <c r="AD317" i="58"/>
  <c r="AE317" i="58"/>
  <c r="AF317" i="58"/>
  <c r="AG317" i="58"/>
  <c r="AH317" i="58"/>
  <c r="AI317" i="58"/>
  <c r="AJ317" i="58"/>
  <c r="AL317" i="58"/>
  <c r="AM317" i="58"/>
  <c r="AN317" i="58"/>
  <c r="AO317" i="58"/>
  <c r="AQ317" i="58"/>
  <c r="AR317" i="58"/>
  <c r="AS317" i="58"/>
  <c r="AT317" i="58"/>
  <c r="AV317" i="58"/>
  <c r="AX317" i="58"/>
  <c r="AZ317" i="58"/>
  <c r="A318" i="58"/>
  <c r="B318" i="58"/>
  <c r="D318" i="58"/>
  <c r="E318" i="58"/>
  <c r="F318" i="58"/>
  <c r="G318" i="58"/>
  <c r="H318" i="58"/>
  <c r="I318" i="58"/>
  <c r="J318" i="58"/>
  <c r="K318" i="58"/>
  <c r="M318" i="58"/>
  <c r="N318" i="58"/>
  <c r="Q318" i="58"/>
  <c r="R318" i="58"/>
  <c r="T318" i="58"/>
  <c r="U318" i="58"/>
  <c r="V318" i="58"/>
  <c r="W318" i="58"/>
  <c r="X318" i="58"/>
  <c r="Y318" i="58"/>
  <c r="Z318" i="58"/>
  <c r="AB318" i="58"/>
  <c r="AC318" i="58"/>
  <c r="AD318" i="58"/>
  <c r="AE318" i="58"/>
  <c r="AF318" i="58"/>
  <c r="AG318" i="58"/>
  <c r="AH318" i="58"/>
  <c r="AI318" i="58"/>
  <c r="AJ318" i="58"/>
  <c r="AL318" i="58"/>
  <c r="AM318" i="58"/>
  <c r="AN318" i="58"/>
  <c r="AO318" i="58"/>
  <c r="AQ318" i="58"/>
  <c r="AR318" i="58"/>
  <c r="AS318" i="58"/>
  <c r="AT318" i="58"/>
  <c r="AV318" i="58"/>
  <c r="AX318" i="58"/>
  <c r="AZ318" i="58"/>
  <c r="A319" i="58"/>
  <c r="B319" i="58"/>
  <c r="D319" i="58"/>
  <c r="E319" i="58"/>
  <c r="F319" i="58"/>
  <c r="G319" i="58"/>
  <c r="H319" i="58"/>
  <c r="I319" i="58"/>
  <c r="J319" i="58"/>
  <c r="K319" i="58"/>
  <c r="M319" i="58"/>
  <c r="N319" i="58"/>
  <c r="Q319" i="58"/>
  <c r="R319" i="58"/>
  <c r="T319" i="58"/>
  <c r="U319" i="58"/>
  <c r="V319" i="58"/>
  <c r="W319" i="58"/>
  <c r="X319" i="58"/>
  <c r="Y319" i="58"/>
  <c r="Z319" i="58"/>
  <c r="AB319" i="58"/>
  <c r="AC319" i="58"/>
  <c r="AD319" i="58"/>
  <c r="AE319" i="58"/>
  <c r="AF319" i="58"/>
  <c r="AG319" i="58"/>
  <c r="AH319" i="58"/>
  <c r="AI319" i="58"/>
  <c r="AJ319" i="58"/>
  <c r="AL319" i="58"/>
  <c r="AM319" i="58"/>
  <c r="AN319" i="58"/>
  <c r="AO319" i="58"/>
  <c r="AQ319" i="58"/>
  <c r="AR319" i="58"/>
  <c r="AS319" i="58"/>
  <c r="AT319" i="58"/>
  <c r="AV319" i="58"/>
  <c r="AX319" i="58"/>
  <c r="AZ319" i="58"/>
  <c r="A320" i="58"/>
  <c r="B320" i="58"/>
  <c r="D320" i="58"/>
  <c r="E320" i="58"/>
  <c r="F320" i="58"/>
  <c r="G320" i="58"/>
  <c r="H320" i="58"/>
  <c r="I320" i="58"/>
  <c r="J320" i="58"/>
  <c r="K320" i="58"/>
  <c r="M320" i="58"/>
  <c r="N320" i="58"/>
  <c r="Q320" i="58"/>
  <c r="R320" i="58"/>
  <c r="T320" i="58"/>
  <c r="U320" i="58"/>
  <c r="V320" i="58"/>
  <c r="W320" i="58"/>
  <c r="X320" i="58"/>
  <c r="Y320" i="58"/>
  <c r="Z320" i="58"/>
  <c r="AB320" i="58"/>
  <c r="AC320" i="58"/>
  <c r="AD320" i="58"/>
  <c r="AE320" i="58"/>
  <c r="AF320" i="58"/>
  <c r="AG320" i="58"/>
  <c r="AH320" i="58"/>
  <c r="AI320" i="58"/>
  <c r="AJ320" i="58"/>
  <c r="AL320" i="58"/>
  <c r="AM320" i="58"/>
  <c r="AN320" i="58"/>
  <c r="AO320" i="58"/>
  <c r="AQ320" i="58"/>
  <c r="AR320" i="58"/>
  <c r="AS320" i="58"/>
  <c r="AT320" i="58"/>
  <c r="AV320" i="58"/>
  <c r="AX320" i="58"/>
  <c r="AZ320" i="58"/>
  <c r="A321" i="58"/>
  <c r="B321" i="58"/>
  <c r="D321" i="58"/>
  <c r="E321" i="58"/>
  <c r="F321" i="58"/>
  <c r="G321" i="58"/>
  <c r="H321" i="58"/>
  <c r="I321" i="58"/>
  <c r="J321" i="58"/>
  <c r="K321" i="58"/>
  <c r="M321" i="58"/>
  <c r="N321" i="58"/>
  <c r="Q321" i="58"/>
  <c r="R321" i="58"/>
  <c r="T321" i="58"/>
  <c r="U321" i="58"/>
  <c r="V321" i="58"/>
  <c r="W321" i="58"/>
  <c r="X321" i="58"/>
  <c r="Y321" i="58"/>
  <c r="Z321" i="58"/>
  <c r="AB321" i="58"/>
  <c r="AC321" i="58"/>
  <c r="AD321" i="58"/>
  <c r="AE321" i="58"/>
  <c r="AF321" i="58"/>
  <c r="AG321" i="58"/>
  <c r="AH321" i="58"/>
  <c r="AI321" i="58"/>
  <c r="AJ321" i="58"/>
  <c r="AL321" i="58"/>
  <c r="AM321" i="58"/>
  <c r="AN321" i="58"/>
  <c r="AO321" i="58"/>
  <c r="AQ321" i="58"/>
  <c r="AR321" i="58"/>
  <c r="AS321" i="58"/>
  <c r="AT321" i="58"/>
  <c r="AV321" i="58"/>
  <c r="AX321" i="58"/>
  <c r="AZ321" i="58"/>
  <c r="A322" i="58"/>
  <c r="B322" i="58"/>
  <c r="D322" i="58"/>
  <c r="E322" i="58"/>
  <c r="F322" i="58"/>
  <c r="G322" i="58"/>
  <c r="H322" i="58"/>
  <c r="I322" i="58"/>
  <c r="J322" i="58"/>
  <c r="K322" i="58"/>
  <c r="M322" i="58"/>
  <c r="N322" i="58"/>
  <c r="Q322" i="58"/>
  <c r="R322" i="58"/>
  <c r="T322" i="58"/>
  <c r="U322" i="58"/>
  <c r="V322" i="58"/>
  <c r="W322" i="58"/>
  <c r="X322" i="58"/>
  <c r="Y322" i="58"/>
  <c r="Z322" i="58"/>
  <c r="AB322" i="58"/>
  <c r="AC322" i="58"/>
  <c r="AD322" i="58"/>
  <c r="AE322" i="58"/>
  <c r="AF322" i="58"/>
  <c r="AG322" i="58"/>
  <c r="AH322" i="58"/>
  <c r="AI322" i="58"/>
  <c r="AJ322" i="58"/>
  <c r="AL322" i="58"/>
  <c r="AM322" i="58"/>
  <c r="AN322" i="58"/>
  <c r="AO322" i="58"/>
  <c r="AQ322" i="58"/>
  <c r="AR322" i="58"/>
  <c r="AS322" i="58"/>
  <c r="AT322" i="58"/>
  <c r="AV322" i="58"/>
  <c r="AX322" i="58"/>
  <c r="AZ322" i="58"/>
  <c r="A323" i="58"/>
  <c r="B323" i="58"/>
  <c r="D323" i="58"/>
  <c r="E323" i="58"/>
  <c r="F323" i="58"/>
  <c r="G323" i="58"/>
  <c r="H323" i="58"/>
  <c r="I323" i="58"/>
  <c r="J323" i="58"/>
  <c r="K323" i="58"/>
  <c r="M323" i="58"/>
  <c r="N323" i="58"/>
  <c r="Q323" i="58"/>
  <c r="R323" i="58"/>
  <c r="T323" i="58"/>
  <c r="U323" i="58"/>
  <c r="V323" i="58"/>
  <c r="W323" i="58"/>
  <c r="X323" i="58"/>
  <c r="Y323" i="58"/>
  <c r="Z323" i="58"/>
  <c r="AB323" i="58"/>
  <c r="AC323" i="58"/>
  <c r="AD323" i="58"/>
  <c r="AE323" i="58"/>
  <c r="AF323" i="58"/>
  <c r="AG323" i="58"/>
  <c r="AH323" i="58"/>
  <c r="AI323" i="58"/>
  <c r="AJ323" i="58"/>
  <c r="AL323" i="58"/>
  <c r="AM323" i="58"/>
  <c r="AN323" i="58"/>
  <c r="AO323" i="58"/>
  <c r="AQ323" i="58"/>
  <c r="AR323" i="58"/>
  <c r="AS323" i="58"/>
  <c r="AT323" i="58"/>
  <c r="AV323" i="58"/>
  <c r="AX323" i="58"/>
  <c r="AZ323" i="58"/>
  <c r="A324" i="58"/>
  <c r="B324" i="58"/>
  <c r="D324" i="58"/>
  <c r="E324" i="58"/>
  <c r="F324" i="58"/>
  <c r="G324" i="58"/>
  <c r="H324" i="58"/>
  <c r="I324" i="58"/>
  <c r="J324" i="58"/>
  <c r="K324" i="58"/>
  <c r="M324" i="58"/>
  <c r="N324" i="58"/>
  <c r="Q324" i="58"/>
  <c r="R324" i="58"/>
  <c r="T324" i="58"/>
  <c r="U324" i="58"/>
  <c r="V324" i="58"/>
  <c r="W324" i="58"/>
  <c r="X324" i="58"/>
  <c r="Y324" i="58"/>
  <c r="Z324" i="58"/>
  <c r="AB324" i="58"/>
  <c r="AC324" i="58"/>
  <c r="AD324" i="58"/>
  <c r="AE324" i="58"/>
  <c r="AF324" i="58"/>
  <c r="AG324" i="58"/>
  <c r="AH324" i="58"/>
  <c r="AI324" i="58"/>
  <c r="AJ324" i="58"/>
  <c r="AL324" i="58"/>
  <c r="AM324" i="58"/>
  <c r="AN324" i="58"/>
  <c r="AO324" i="58"/>
  <c r="AQ324" i="58"/>
  <c r="AR324" i="58"/>
  <c r="AS324" i="58"/>
  <c r="AT324" i="58"/>
  <c r="AV324" i="58"/>
  <c r="AX324" i="58"/>
  <c r="AZ324" i="58"/>
  <c r="A325" i="58"/>
  <c r="B325" i="58"/>
  <c r="D325" i="58"/>
  <c r="E325" i="58"/>
  <c r="F325" i="58"/>
  <c r="G325" i="58"/>
  <c r="H325" i="58"/>
  <c r="I325" i="58"/>
  <c r="J325" i="58"/>
  <c r="K325" i="58"/>
  <c r="M325" i="58"/>
  <c r="N325" i="58"/>
  <c r="Q325" i="58"/>
  <c r="R325" i="58"/>
  <c r="T325" i="58"/>
  <c r="U325" i="58"/>
  <c r="V325" i="58"/>
  <c r="W325" i="58"/>
  <c r="X325" i="58"/>
  <c r="Y325" i="58"/>
  <c r="Z325" i="58"/>
  <c r="AB325" i="58"/>
  <c r="AC325" i="58"/>
  <c r="AD325" i="58"/>
  <c r="AE325" i="58"/>
  <c r="AF325" i="58"/>
  <c r="AG325" i="58"/>
  <c r="AH325" i="58"/>
  <c r="AI325" i="58"/>
  <c r="AJ325" i="58"/>
  <c r="AL325" i="58"/>
  <c r="AM325" i="58"/>
  <c r="AN325" i="58"/>
  <c r="AO325" i="58"/>
  <c r="AQ325" i="58"/>
  <c r="AR325" i="58"/>
  <c r="AS325" i="58"/>
  <c r="AT325" i="58"/>
  <c r="AV325" i="58"/>
  <c r="AX325" i="58"/>
  <c r="AZ325" i="58"/>
  <c r="A326" i="58"/>
  <c r="B326" i="58"/>
  <c r="D326" i="58"/>
  <c r="E326" i="58"/>
  <c r="F326" i="58"/>
  <c r="G326" i="58"/>
  <c r="H326" i="58"/>
  <c r="I326" i="58"/>
  <c r="J326" i="58"/>
  <c r="K326" i="58"/>
  <c r="M326" i="58"/>
  <c r="N326" i="58"/>
  <c r="Q326" i="58"/>
  <c r="R326" i="58"/>
  <c r="T326" i="58"/>
  <c r="U326" i="58"/>
  <c r="V326" i="58"/>
  <c r="W326" i="58"/>
  <c r="X326" i="58"/>
  <c r="Y326" i="58"/>
  <c r="Z326" i="58"/>
  <c r="AB326" i="58"/>
  <c r="AC326" i="58"/>
  <c r="AD326" i="58"/>
  <c r="AE326" i="58"/>
  <c r="AF326" i="58"/>
  <c r="AG326" i="58"/>
  <c r="AH326" i="58"/>
  <c r="AI326" i="58"/>
  <c r="AJ326" i="58"/>
  <c r="AL326" i="58"/>
  <c r="AM326" i="58"/>
  <c r="AN326" i="58"/>
  <c r="AO326" i="58"/>
  <c r="AQ326" i="58"/>
  <c r="AR326" i="58"/>
  <c r="AS326" i="58"/>
  <c r="AT326" i="58"/>
  <c r="AV326" i="58"/>
  <c r="AX326" i="58"/>
  <c r="AZ326" i="58"/>
  <c r="A327" i="58"/>
  <c r="B327" i="58"/>
  <c r="D327" i="58"/>
  <c r="E327" i="58"/>
  <c r="F327" i="58"/>
  <c r="G327" i="58"/>
  <c r="H327" i="58"/>
  <c r="I327" i="58"/>
  <c r="J327" i="58"/>
  <c r="K327" i="58"/>
  <c r="M327" i="58"/>
  <c r="N327" i="58"/>
  <c r="Q327" i="58"/>
  <c r="R327" i="58"/>
  <c r="T327" i="58"/>
  <c r="U327" i="58"/>
  <c r="V327" i="58"/>
  <c r="W327" i="58"/>
  <c r="X327" i="58"/>
  <c r="Y327" i="58"/>
  <c r="Z327" i="58"/>
  <c r="AB327" i="58"/>
  <c r="AC327" i="58"/>
  <c r="AD327" i="58"/>
  <c r="AE327" i="58"/>
  <c r="AF327" i="58"/>
  <c r="AG327" i="58"/>
  <c r="AH327" i="58"/>
  <c r="AI327" i="58"/>
  <c r="AJ327" i="58"/>
  <c r="AL327" i="58"/>
  <c r="AM327" i="58"/>
  <c r="AN327" i="58"/>
  <c r="AO327" i="58"/>
  <c r="AQ327" i="58"/>
  <c r="AR327" i="58"/>
  <c r="AS327" i="58"/>
  <c r="AT327" i="58"/>
  <c r="AV327" i="58"/>
  <c r="AX327" i="58"/>
  <c r="AZ327" i="58"/>
  <c r="A328" i="58"/>
  <c r="B328" i="58"/>
  <c r="D328" i="58"/>
  <c r="E328" i="58"/>
  <c r="F328" i="58"/>
  <c r="G328" i="58"/>
  <c r="H328" i="58"/>
  <c r="I328" i="58"/>
  <c r="J328" i="58"/>
  <c r="K328" i="58"/>
  <c r="M328" i="58"/>
  <c r="N328" i="58"/>
  <c r="Q328" i="58"/>
  <c r="R328" i="58"/>
  <c r="T328" i="58"/>
  <c r="U328" i="58"/>
  <c r="V328" i="58"/>
  <c r="W328" i="58"/>
  <c r="X328" i="58"/>
  <c r="Y328" i="58"/>
  <c r="Z328" i="58"/>
  <c r="AB328" i="58"/>
  <c r="AC328" i="58"/>
  <c r="AD328" i="58"/>
  <c r="AE328" i="58"/>
  <c r="AF328" i="58"/>
  <c r="AG328" i="58"/>
  <c r="AH328" i="58"/>
  <c r="AI328" i="58"/>
  <c r="AJ328" i="58"/>
  <c r="AL328" i="58"/>
  <c r="AM328" i="58"/>
  <c r="AN328" i="58"/>
  <c r="AO328" i="58"/>
  <c r="AQ328" i="58"/>
  <c r="AR328" i="58"/>
  <c r="AS328" i="58"/>
  <c r="AT328" i="58"/>
  <c r="AV328" i="58"/>
  <c r="AX328" i="58"/>
  <c r="AZ328" i="58"/>
  <c r="A329" i="58"/>
  <c r="B329" i="58"/>
  <c r="D329" i="58"/>
  <c r="E329" i="58"/>
  <c r="F329" i="58"/>
  <c r="G329" i="58"/>
  <c r="H329" i="58"/>
  <c r="I329" i="58"/>
  <c r="J329" i="58"/>
  <c r="K329" i="58"/>
  <c r="M329" i="58"/>
  <c r="N329" i="58"/>
  <c r="Q329" i="58"/>
  <c r="R329" i="58"/>
  <c r="T329" i="58"/>
  <c r="U329" i="58"/>
  <c r="V329" i="58"/>
  <c r="W329" i="58"/>
  <c r="X329" i="58"/>
  <c r="Y329" i="58"/>
  <c r="Z329" i="58"/>
  <c r="AB329" i="58"/>
  <c r="AC329" i="58"/>
  <c r="AD329" i="58"/>
  <c r="AE329" i="58"/>
  <c r="AF329" i="58"/>
  <c r="AG329" i="58"/>
  <c r="AH329" i="58"/>
  <c r="AI329" i="58"/>
  <c r="AJ329" i="58"/>
  <c r="AL329" i="58"/>
  <c r="AM329" i="58"/>
  <c r="AN329" i="58"/>
  <c r="AO329" i="58"/>
  <c r="AQ329" i="58"/>
  <c r="AR329" i="58"/>
  <c r="AS329" i="58"/>
  <c r="AT329" i="58"/>
  <c r="AV329" i="58"/>
  <c r="AX329" i="58"/>
  <c r="AZ329" i="58"/>
  <c r="A330" i="58"/>
  <c r="B330" i="58"/>
  <c r="D330" i="58"/>
  <c r="E330" i="58"/>
  <c r="F330" i="58"/>
  <c r="G330" i="58"/>
  <c r="H330" i="58"/>
  <c r="I330" i="58"/>
  <c r="J330" i="58"/>
  <c r="K330" i="58"/>
  <c r="M330" i="58"/>
  <c r="N330" i="58"/>
  <c r="Q330" i="58"/>
  <c r="R330" i="58"/>
  <c r="T330" i="58"/>
  <c r="U330" i="58"/>
  <c r="V330" i="58"/>
  <c r="W330" i="58"/>
  <c r="X330" i="58"/>
  <c r="Y330" i="58"/>
  <c r="Z330" i="58"/>
  <c r="AB330" i="58"/>
  <c r="AC330" i="58"/>
  <c r="AD330" i="58"/>
  <c r="AE330" i="58"/>
  <c r="AF330" i="58"/>
  <c r="AG330" i="58"/>
  <c r="AH330" i="58"/>
  <c r="AI330" i="58"/>
  <c r="AJ330" i="58"/>
  <c r="AL330" i="58"/>
  <c r="AM330" i="58"/>
  <c r="AN330" i="58"/>
  <c r="AO330" i="58"/>
  <c r="AQ330" i="58"/>
  <c r="AR330" i="58"/>
  <c r="AS330" i="58"/>
  <c r="AT330" i="58"/>
  <c r="AV330" i="58"/>
  <c r="AX330" i="58"/>
  <c r="AZ330" i="58"/>
  <c r="A331" i="58"/>
  <c r="B331" i="58"/>
  <c r="D331" i="58"/>
  <c r="E331" i="58"/>
  <c r="F331" i="58"/>
  <c r="G331" i="58"/>
  <c r="H331" i="58"/>
  <c r="I331" i="58"/>
  <c r="J331" i="58"/>
  <c r="K331" i="58"/>
  <c r="M331" i="58"/>
  <c r="N331" i="58"/>
  <c r="Q331" i="58"/>
  <c r="R331" i="58"/>
  <c r="T331" i="58"/>
  <c r="U331" i="58"/>
  <c r="V331" i="58"/>
  <c r="W331" i="58"/>
  <c r="X331" i="58"/>
  <c r="Y331" i="58"/>
  <c r="Z331" i="58"/>
  <c r="AB331" i="58"/>
  <c r="AC331" i="58"/>
  <c r="AD331" i="58"/>
  <c r="AE331" i="58"/>
  <c r="AF331" i="58"/>
  <c r="AG331" i="58"/>
  <c r="AH331" i="58"/>
  <c r="AI331" i="58"/>
  <c r="AJ331" i="58"/>
  <c r="AL331" i="58"/>
  <c r="AM331" i="58"/>
  <c r="AN331" i="58"/>
  <c r="AO331" i="58"/>
  <c r="AQ331" i="58"/>
  <c r="AR331" i="58"/>
  <c r="AS331" i="58"/>
  <c r="AT331" i="58"/>
  <c r="AV331" i="58"/>
  <c r="AX331" i="58"/>
  <c r="AZ331" i="58"/>
  <c r="A332" i="58"/>
  <c r="B332" i="58"/>
  <c r="D332" i="58"/>
  <c r="E332" i="58"/>
  <c r="F332" i="58"/>
  <c r="G332" i="58"/>
  <c r="H332" i="58"/>
  <c r="I332" i="58"/>
  <c r="J332" i="58"/>
  <c r="K332" i="58"/>
  <c r="M332" i="58"/>
  <c r="N332" i="58"/>
  <c r="Q332" i="58"/>
  <c r="R332" i="58"/>
  <c r="T332" i="58"/>
  <c r="U332" i="58"/>
  <c r="V332" i="58"/>
  <c r="W332" i="58"/>
  <c r="X332" i="58"/>
  <c r="Y332" i="58"/>
  <c r="Z332" i="58"/>
  <c r="AB332" i="58"/>
  <c r="AC332" i="58"/>
  <c r="AD332" i="58"/>
  <c r="AE332" i="58"/>
  <c r="AF332" i="58"/>
  <c r="AG332" i="58"/>
  <c r="AH332" i="58"/>
  <c r="AI332" i="58"/>
  <c r="AJ332" i="58"/>
  <c r="AL332" i="58"/>
  <c r="AM332" i="58"/>
  <c r="AN332" i="58"/>
  <c r="AO332" i="58"/>
  <c r="AQ332" i="58"/>
  <c r="AR332" i="58"/>
  <c r="AS332" i="58"/>
  <c r="AT332" i="58"/>
  <c r="AV332" i="58"/>
  <c r="AX332" i="58"/>
  <c r="AZ332" i="58"/>
  <c r="A333" i="58"/>
  <c r="B333" i="58"/>
  <c r="D333" i="58"/>
  <c r="E333" i="58"/>
  <c r="F333" i="58"/>
  <c r="G333" i="58"/>
  <c r="H333" i="58"/>
  <c r="I333" i="58"/>
  <c r="J333" i="58"/>
  <c r="K333" i="58"/>
  <c r="M333" i="58"/>
  <c r="N333" i="58"/>
  <c r="Q333" i="58"/>
  <c r="R333" i="58"/>
  <c r="T333" i="58"/>
  <c r="U333" i="58"/>
  <c r="V333" i="58"/>
  <c r="W333" i="58"/>
  <c r="X333" i="58"/>
  <c r="Y333" i="58"/>
  <c r="Z333" i="58"/>
  <c r="AB333" i="58"/>
  <c r="AC333" i="58"/>
  <c r="AD333" i="58"/>
  <c r="AE333" i="58"/>
  <c r="AF333" i="58"/>
  <c r="AG333" i="58"/>
  <c r="AH333" i="58"/>
  <c r="AI333" i="58"/>
  <c r="AJ333" i="58"/>
  <c r="AL333" i="58"/>
  <c r="AM333" i="58"/>
  <c r="AN333" i="58"/>
  <c r="AO333" i="58"/>
  <c r="AQ333" i="58"/>
  <c r="AR333" i="58"/>
  <c r="AS333" i="58"/>
  <c r="AT333" i="58"/>
  <c r="AV333" i="58"/>
  <c r="AX333" i="58"/>
  <c r="AZ333" i="58"/>
  <c r="A334" i="58"/>
  <c r="B334" i="58"/>
  <c r="D334" i="58"/>
  <c r="E334" i="58"/>
  <c r="F334" i="58"/>
  <c r="G334" i="58"/>
  <c r="H334" i="58"/>
  <c r="I334" i="58"/>
  <c r="J334" i="58"/>
  <c r="K334" i="58"/>
  <c r="M334" i="58"/>
  <c r="N334" i="58"/>
  <c r="Q334" i="58"/>
  <c r="R334" i="58"/>
  <c r="T334" i="58"/>
  <c r="U334" i="58"/>
  <c r="V334" i="58"/>
  <c r="W334" i="58"/>
  <c r="X334" i="58"/>
  <c r="Y334" i="58"/>
  <c r="Z334" i="58"/>
  <c r="AB334" i="58"/>
  <c r="AC334" i="58"/>
  <c r="AD334" i="58"/>
  <c r="AE334" i="58"/>
  <c r="AF334" i="58"/>
  <c r="AG334" i="58"/>
  <c r="AH334" i="58"/>
  <c r="AI334" i="58"/>
  <c r="AJ334" i="58"/>
  <c r="AL334" i="58"/>
  <c r="AM334" i="58"/>
  <c r="AN334" i="58"/>
  <c r="AO334" i="58"/>
  <c r="AQ334" i="58"/>
  <c r="AR334" i="58"/>
  <c r="AS334" i="58"/>
  <c r="AT334" i="58"/>
  <c r="AV334" i="58"/>
  <c r="AX334" i="58"/>
  <c r="AZ334" i="58"/>
  <c r="A335" i="58"/>
  <c r="B335" i="58"/>
  <c r="D335" i="58"/>
  <c r="E335" i="58"/>
  <c r="F335" i="58"/>
  <c r="G335" i="58"/>
  <c r="H335" i="58"/>
  <c r="I335" i="58"/>
  <c r="J335" i="58"/>
  <c r="K335" i="58"/>
  <c r="M335" i="58"/>
  <c r="N335" i="58"/>
  <c r="Q335" i="58"/>
  <c r="R335" i="58"/>
  <c r="T335" i="58"/>
  <c r="U335" i="58"/>
  <c r="V335" i="58"/>
  <c r="W335" i="58"/>
  <c r="X335" i="58"/>
  <c r="Y335" i="58"/>
  <c r="Z335" i="58"/>
  <c r="AB335" i="58"/>
  <c r="AC335" i="58"/>
  <c r="AD335" i="58"/>
  <c r="AE335" i="58"/>
  <c r="AF335" i="58"/>
  <c r="AG335" i="58"/>
  <c r="AH335" i="58"/>
  <c r="AI335" i="58"/>
  <c r="AJ335" i="58"/>
  <c r="AL335" i="58"/>
  <c r="AM335" i="58"/>
  <c r="AN335" i="58"/>
  <c r="AO335" i="58"/>
  <c r="AQ335" i="58"/>
  <c r="AR335" i="58"/>
  <c r="AS335" i="58"/>
  <c r="AT335" i="58"/>
  <c r="AV335" i="58"/>
  <c r="AX335" i="58"/>
  <c r="AZ335" i="58"/>
  <c r="A336" i="58"/>
  <c r="B336" i="58"/>
  <c r="D336" i="58"/>
  <c r="E336" i="58"/>
  <c r="F336" i="58"/>
  <c r="G336" i="58"/>
  <c r="H336" i="58"/>
  <c r="I336" i="58"/>
  <c r="J336" i="58"/>
  <c r="K336" i="58"/>
  <c r="M336" i="58"/>
  <c r="N336" i="58"/>
  <c r="Q336" i="58"/>
  <c r="R336" i="58"/>
  <c r="T336" i="58"/>
  <c r="U336" i="58"/>
  <c r="V336" i="58"/>
  <c r="W336" i="58"/>
  <c r="X336" i="58"/>
  <c r="Y336" i="58"/>
  <c r="Z336" i="58"/>
  <c r="AB336" i="58"/>
  <c r="AC336" i="58"/>
  <c r="AD336" i="58"/>
  <c r="AE336" i="58"/>
  <c r="AF336" i="58"/>
  <c r="AG336" i="58"/>
  <c r="AH336" i="58"/>
  <c r="AI336" i="58"/>
  <c r="AJ336" i="58"/>
  <c r="AL336" i="58"/>
  <c r="AM336" i="58"/>
  <c r="AN336" i="58"/>
  <c r="AO336" i="58"/>
  <c r="AQ336" i="58"/>
  <c r="AR336" i="58"/>
  <c r="AS336" i="58"/>
  <c r="AT336" i="58"/>
  <c r="AV336" i="58"/>
  <c r="AX336" i="58"/>
  <c r="AZ336" i="58"/>
  <c r="A337" i="58"/>
  <c r="B337" i="58"/>
  <c r="D337" i="58"/>
  <c r="E337" i="58"/>
  <c r="F337" i="58"/>
  <c r="G337" i="58"/>
  <c r="H337" i="58"/>
  <c r="I337" i="58"/>
  <c r="J337" i="58"/>
  <c r="K337" i="58"/>
  <c r="M337" i="58"/>
  <c r="N337" i="58"/>
  <c r="Q337" i="58"/>
  <c r="R337" i="58"/>
  <c r="T337" i="58"/>
  <c r="U337" i="58"/>
  <c r="V337" i="58"/>
  <c r="W337" i="58"/>
  <c r="X337" i="58"/>
  <c r="Y337" i="58"/>
  <c r="Z337" i="58"/>
  <c r="AB337" i="58"/>
  <c r="AC337" i="58"/>
  <c r="AD337" i="58"/>
  <c r="AE337" i="58"/>
  <c r="AF337" i="58"/>
  <c r="AG337" i="58"/>
  <c r="AH337" i="58"/>
  <c r="AI337" i="58"/>
  <c r="AJ337" i="58"/>
  <c r="AL337" i="58"/>
  <c r="AM337" i="58"/>
  <c r="AN337" i="58"/>
  <c r="AO337" i="58"/>
  <c r="AQ337" i="58"/>
  <c r="AR337" i="58"/>
  <c r="AS337" i="58"/>
  <c r="AT337" i="58"/>
  <c r="AV337" i="58"/>
  <c r="AX337" i="58"/>
  <c r="AZ337" i="58"/>
  <c r="A338" i="58"/>
  <c r="B338" i="58"/>
  <c r="D338" i="58"/>
  <c r="E338" i="58"/>
  <c r="F338" i="58"/>
  <c r="G338" i="58"/>
  <c r="H338" i="58"/>
  <c r="I338" i="58"/>
  <c r="J338" i="58"/>
  <c r="K338" i="58"/>
  <c r="M338" i="58"/>
  <c r="N338" i="58"/>
  <c r="Q338" i="58"/>
  <c r="R338" i="58"/>
  <c r="T338" i="58"/>
  <c r="U338" i="58"/>
  <c r="V338" i="58"/>
  <c r="W338" i="58"/>
  <c r="X338" i="58"/>
  <c r="Y338" i="58"/>
  <c r="Z338" i="58"/>
  <c r="AB338" i="58"/>
  <c r="AC338" i="58"/>
  <c r="AD338" i="58"/>
  <c r="AE338" i="58"/>
  <c r="AF338" i="58"/>
  <c r="AG338" i="58"/>
  <c r="AH338" i="58"/>
  <c r="AI338" i="58"/>
  <c r="AJ338" i="58"/>
  <c r="AL338" i="58"/>
  <c r="AM338" i="58"/>
  <c r="AN338" i="58"/>
  <c r="AO338" i="58"/>
  <c r="AQ338" i="58"/>
  <c r="AR338" i="58"/>
  <c r="AS338" i="58"/>
  <c r="AT338" i="58"/>
  <c r="AV338" i="58"/>
  <c r="AX338" i="58"/>
  <c r="AZ338" i="58"/>
  <c r="A339" i="58"/>
  <c r="B339" i="58"/>
  <c r="D339" i="58"/>
  <c r="E339" i="58"/>
  <c r="F339" i="58"/>
  <c r="G339" i="58"/>
  <c r="H339" i="58"/>
  <c r="I339" i="58"/>
  <c r="J339" i="58"/>
  <c r="K339" i="58"/>
  <c r="M339" i="58"/>
  <c r="N339" i="58"/>
  <c r="Q339" i="58"/>
  <c r="R339" i="58"/>
  <c r="T339" i="58"/>
  <c r="U339" i="58"/>
  <c r="V339" i="58"/>
  <c r="W339" i="58"/>
  <c r="X339" i="58"/>
  <c r="Y339" i="58"/>
  <c r="Z339" i="58"/>
  <c r="AB339" i="58"/>
  <c r="AC339" i="58"/>
  <c r="AD339" i="58"/>
  <c r="AE339" i="58"/>
  <c r="AF339" i="58"/>
  <c r="AG339" i="58"/>
  <c r="AH339" i="58"/>
  <c r="AI339" i="58"/>
  <c r="AJ339" i="58"/>
  <c r="AL339" i="58"/>
  <c r="AM339" i="58"/>
  <c r="AN339" i="58"/>
  <c r="AO339" i="58"/>
  <c r="AQ339" i="58"/>
  <c r="AR339" i="58"/>
  <c r="AS339" i="58"/>
  <c r="AT339" i="58"/>
  <c r="AV339" i="58"/>
  <c r="AX339" i="58"/>
  <c r="AZ339" i="58"/>
  <c r="A340" i="58"/>
  <c r="B340" i="58"/>
  <c r="D340" i="58"/>
  <c r="E340" i="58"/>
  <c r="F340" i="58"/>
  <c r="G340" i="58"/>
  <c r="H340" i="58"/>
  <c r="I340" i="58"/>
  <c r="J340" i="58"/>
  <c r="K340" i="58"/>
  <c r="M340" i="58"/>
  <c r="N340" i="58"/>
  <c r="Q340" i="58"/>
  <c r="R340" i="58"/>
  <c r="T340" i="58"/>
  <c r="U340" i="58"/>
  <c r="V340" i="58"/>
  <c r="W340" i="58"/>
  <c r="X340" i="58"/>
  <c r="Y340" i="58"/>
  <c r="Z340" i="58"/>
  <c r="AB340" i="58"/>
  <c r="AC340" i="58"/>
  <c r="AD340" i="58"/>
  <c r="AE340" i="58"/>
  <c r="AF340" i="58"/>
  <c r="AG340" i="58"/>
  <c r="AH340" i="58"/>
  <c r="AI340" i="58"/>
  <c r="AJ340" i="58"/>
  <c r="AL340" i="58"/>
  <c r="AM340" i="58"/>
  <c r="AN340" i="58"/>
  <c r="AO340" i="58"/>
  <c r="AQ340" i="58"/>
  <c r="AR340" i="58"/>
  <c r="AS340" i="58"/>
  <c r="AT340" i="58"/>
  <c r="AV340" i="58"/>
  <c r="AX340" i="58"/>
  <c r="AZ340" i="58"/>
  <c r="A341" i="58"/>
  <c r="B341" i="58"/>
  <c r="D341" i="58"/>
  <c r="E341" i="58"/>
  <c r="F341" i="58"/>
  <c r="G341" i="58"/>
  <c r="H341" i="58"/>
  <c r="I341" i="58"/>
  <c r="J341" i="58"/>
  <c r="K341" i="58"/>
  <c r="M341" i="58"/>
  <c r="N341" i="58"/>
  <c r="Q341" i="58"/>
  <c r="R341" i="58"/>
  <c r="T341" i="58"/>
  <c r="U341" i="58"/>
  <c r="V341" i="58"/>
  <c r="W341" i="58"/>
  <c r="X341" i="58"/>
  <c r="Y341" i="58"/>
  <c r="Z341" i="58"/>
  <c r="AB341" i="58"/>
  <c r="AC341" i="58"/>
  <c r="AD341" i="58"/>
  <c r="AE341" i="58"/>
  <c r="AF341" i="58"/>
  <c r="AG341" i="58"/>
  <c r="AH341" i="58"/>
  <c r="AI341" i="58"/>
  <c r="AJ341" i="58"/>
  <c r="AL341" i="58"/>
  <c r="AM341" i="58"/>
  <c r="AN341" i="58"/>
  <c r="AO341" i="58"/>
  <c r="AQ341" i="58"/>
  <c r="AR341" i="58"/>
  <c r="AS341" i="58"/>
  <c r="AT341" i="58"/>
  <c r="AV341" i="58"/>
  <c r="AX341" i="58"/>
  <c r="AZ341" i="58"/>
  <c r="A342" i="58"/>
  <c r="B342" i="58"/>
  <c r="D342" i="58"/>
  <c r="E342" i="58"/>
  <c r="F342" i="58"/>
  <c r="G342" i="58"/>
  <c r="H342" i="58"/>
  <c r="I342" i="58"/>
  <c r="J342" i="58"/>
  <c r="K342" i="58"/>
  <c r="M342" i="58"/>
  <c r="N342" i="58"/>
  <c r="Q342" i="58"/>
  <c r="R342" i="58"/>
  <c r="T342" i="58"/>
  <c r="U342" i="58"/>
  <c r="V342" i="58"/>
  <c r="W342" i="58"/>
  <c r="X342" i="58"/>
  <c r="Y342" i="58"/>
  <c r="Z342" i="58"/>
  <c r="AB342" i="58"/>
  <c r="AC342" i="58"/>
  <c r="AD342" i="58"/>
  <c r="AE342" i="58"/>
  <c r="AF342" i="58"/>
  <c r="AG342" i="58"/>
  <c r="AH342" i="58"/>
  <c r="AI342" i="58"/>
  <c r="AJ342" i="58"/>
  <c r="AL342" i="58"/>
  <c r="AM342" i="58"/>
  <c r="AN342" i="58"/>
  <c r="AO342" i="58"/>
  <c r="AQ342" i="58"/>
  <c r="AR342" i="58"/>
  <c r="AS342" i="58"/>
  <c r="AT342" i="58"/>
  <c r="AV342" i="58"/>
  <c r="AX342" i="58"/>
  <c r="AZ342" i="58"/>
  <c r="A343" i="58"/>
  <c r="B343" i="58"/>
  <c r="D343" i="58"/>
  <c r="E343" i="58"/>
  <c r="F343" i="58"/>
  <c r="G343" i="58"/>
  <c r="H343" i="58"/>
  <c r="I343" i="58"/>
  <c r="J343" i="58"/>
  <c r="K343" i="58"/>
  <c r="M343" i="58"/>
  <c r="N343" i="58"/>
  <c r="Q343" i="58"/>
  <c r="R343" i="58"/>
  <c r="T343" i="58"/>
  <c r="U343" i="58"/>
  <c r="V343" i="58"/>
  <c r="W343" i="58"/>
  <c r="X343" i="58"/>
  <c r="Y343" i="58"/>
  <c r="Z343" i="58"/>
  <c r="AB343" i="58"/>
  <c r="AC343" i="58"/>
  <c r="AD343" i="58"/>
  <c r="AE343" i="58"/>
  <c r="AF343" i="58"/>
  <c r="AG343" i="58"/>
  <c r="AH343" i="58"/>
  <c r="AI343" i="58"/>
  <c r="AJ343" i="58"/>
  <c r="AL343" i="58"/>
  <c r="AM343" i="58"/>
  <c r="AN343" i="58"/>
  <c r="AO343" i="58"/>
  <c r="AQ343" i="58"/>
  <c r="AR343" i="58"/>
  <c r="AS343" i="58"/>
  <c r="AT343" i="58"/>
  <c r="AV343" i="58"/>
  <c r="AX343" i="58"/>
  <c r="AZ343" i="58"/>
  <c r="A344" i="58"/>
  <c r="B344" i="58"/>
  <c r="D344" i="58"/>
  <c r="E344" i="58"/>
  <c r="F344" i="58"/>
  <c r="G344" i="58"/>
  <c r="H344" i="58"/>
  <c r="I344" i="58"/>
  <c r="J344" i="58"/>
  <c r="K344" i="58"/>
  <c r="M344" i="58"/>
  <c r="N344" i="58"/>
  <c r="Q344" i="58"/>
  <c r="R344" i="58"/>
  <c r="T344" i="58"/>
  <c r="U344" i="58"/>
  <c r="V344" i="58"/>
  <c r="W344" i="58"/>
  <c r="X344" i="58"/>
  <c r="Y344" i="58"/>
  <c r="Z344" i="58"/>
  <c r="AB344" i="58"/>
  <c r="AC344" i="58"/>
  <c r="AD344" i="58"/>
  <c r="AE344" i="58"/>
  <c r="AF344" i="58"/>
  <c r="AG344" i="58"/>
  <c r="AH344" i="58"/>
  <c r="AI344" i="58"/>
  <c r="AJ344" i="58"/>
  <c r="AL344" i="58"/>
  <c r="AM344" i="58"/>
  <c r="AN344" i="58"/>
  <c r="AO344" i="58"/>
  <c r="AQ344" i="58"/>
  <c r="AR344" i="58"/>
  <c r="AS344" i="58"/>
  <c r="AT344" i="58"/>
  <c r="AV344" i="58"/>
  <c r="AX344" i="58"/>
  <c r="AZ344" i="58"/>
  <c r="A345" i="58"/>
  <c r="B345" i="58"/>
  <c r="D345" i="58"/>
  <c r="E345" i="58"/>
  <c r="F345" i="58"/>
  <c r="G345" i="58"/>
  <c r="H345" i="58"/>
  <c r="I345" i="58"/>
  <c r="J345" i="58"/>
  <c r="K345" i="58"/>
  <c r="M345" i="58"/>
  <c r="N345" i="58"/>
  <c r="Q345" i="58"/>
  <c r="R345" i="58"/>
  <c r="T345" i="58"/>
  <c r="U345" i="58"/>
  <c r="V345" i="58"/>
  <c r="W345" i="58"/>
  <c r="X345" i="58"/>
  <c r="Y345" i="58"/>
  <c r="Z345" i="58"/>
  <c r="AB345" i="58"/>
  <c r="AC345" i="58"/>
  <c r="AD345" i="58"/>
  <c r="AE345" i="58"/>
  <c r="AF345" i="58"/>
  <c r="AG345" i="58"/>
  <c r="AH345" i="58"/>
  <c r="AI345" i="58"/>
  <c r="AJ345" i="58"/>
  <c r="AL345" i="58"/>
  <c r="AM345" i="58"/>
  <c r="AN345" i="58"/>
  <c r="AO345" i="58"/>
  <c r="AQ345" i="58"/>
  <c r="AR345" i="58"/>
  <c r="AS345" i="58"/>
  <c r="AT345" i="58"/>
  <c r="AV345" i="58"/>
  <c r="AX345" i="58"/>
  <c r="AZ345" i="58"/>
  <c r="A346" i="58"/>
  <c r="B346" i="58"/>
  <c r="D346" i="58"/>
  <c r="E346" i="58"/>
  <c r="F346" i="58"/>
  <c r="G346" i="58"/>
  <c r="H346" i="58"/>
  <c r="I346" i="58"/>
  <c r="J346" i="58"/>
  <c r="K346" i="58"/>
  <c r="M346" i="58"/>
  <c r="N346" i="58"/>
  <c r="Q346" i="58"/>
  <c r="R346" i="58"/>
  <c r="T346" i="58"/>
  <c r="U346" i="58"/>
  <c r="V346" i="58"/>
  <c r="W346" i="58"/>
  <c r="X346" i="58"/>
  <c r="Y346" i="58"/>
  <c r="Z346" i="58"/>
  <c r="AB346" i="58"/>
  <c r="AC346" i="58"/>
  <c r="AD346" i="58"/>
  <c r="AE346" i="58"/>
  <c r="AF346" i="58"/>
  <c r="AG346" i="58"/>
  <c r="AH346" i="58"/>
  <c r="AI346" i="58"/>
  <c r="AJ346" i="58"/>
  <c r="AL346" i="58"/>
  <c r="AM346" i="58"/>
  <c r="AN346" i="58"/>
  <c r="AO346" i="58"/>
  <c r="AQ346" i="58"/>
  <c r="AR346" i="58"/>
  <c r="AS346" i="58"/>
  <c r="AT346" i="58"/>
  <c r="AV346" i="58"/>
  <c r="AX346" i="58"/>
  <c r="AZ346" i="58"/>
  <c r="A347" i="58"/>
  <c r="B347" i="58"/>
  <c r="D347" i="58"/>
  <c r="E347" i="58"/>
  <c r="F347" i="58"/>
  <c r="G347" i="58"/>
  <c r="H347" i="58"/>
  <c r="I347" i="58"/>
  <c r="J347" i="58"/>
  <c r="K347" i="58"/>
  <c r="M347" i="58"/>
  <c r="N347" i="58"/>
  <c r="Q347" i="58"/>
  <c r="R347" i="58"/>
  <c r="T347" i="58"/>
  <c r="U347" i="58"/>
  <c r="V347" i="58"/>
  <c r="W347" i="58"/>
  <c r="X347" i="58"/>
  <c r="Y347" i="58"/>
  <c r="Z347" i="58"/>
  <c r="AB347" i="58"/>
  <c r="AC347" i="58"/>
  <c r="AD347" i="58"/>
  <c r="AE347" i="58"/>
  <c r="AF347" i="58"/>
  <c r="AG347" i="58"/>
  <c r="AH347" i="58"/>
  <c r="AI347" i="58"/>
  <c r="AJ347" i="58"/>
  <c r="AL347" i="58"/>
  <c r="AM347" i="58"/>
  <c r="AN347" i="58"/>
  <c r="AO347" i="58"/>
  <c r="AQ347" i="58"/>
  <c r="AR347" i="58"/>
  <c r="AS347" i="58"/>
  <c r="AT347" i="58"/>
  <c r="AV347" i="58"/>
  <c r="AX347" i="58"/>
  <c r="AZ347" i="58"/>
  <c r="A348" i="58"/>
  <c r="B348" i="58"/>
  <c r="D348" i="58"/>
  <c r="E348" i="58"/>
  <c r="F348" i="58"/>
  <c r="G348" i="58"/>
  <c r="H348" i="58"/>
  <c r="I348" i="58"/>
  <c r="J348" i="58"/>
  <c r="K348" i="58"/>
  <c r="M348" i="58"/>
  <c r="N348" i="58"/>
  <c r="Q348" i="58"/>
  <c r="R348" i="58"/>
  <c r="T348" i="58"/>
  <c r="U348" i="58"/>
  <c r="V348" i="58"/>
  <c r="W348" i="58"/>
  <c r="X348" i="58"/>
  <c r="Y348" i="58"/>
  <c r="Z348" i="58"/>
  <c r="AB348" i="58"/>
  <c r="AC348" i="58"/>
  <c r="AD348" i="58"/>
  <c r="AE348" i="58"/>
  <c r="AF348" i="58"/>
  <c r="AG348" i="58"/>
  <c r="AH348" i="58"/>
  <c r="AI348" i="58"/>
  <c r="AJ348" i="58"/>
  <c r="AL348" i="58"/>
  <c r="AM348" i="58"/>
  <c r="AN348" i="58"/>
  <c r="AO348" i="58"/>
  <c r="AQ348" i="58"/>
  <c r="AR348" i="58"/>
  <c r="AS348" i="58"/>
  <c r="AT348" i="58"/>
  <c r="AV348" i="58"/>
  <c r="AX348" i="58"/>
  <c r="AZ348" i="58"/>
  <c r="A349" i="58"/>
  <c r="B349" i="58"/>
  <c r="D349" i="58"/>
  <c r="E349" i="58"/>
  <c r="F349" i="58"/>
  <c r="G349" i="58"/>
  <c r="H349" i="58"/>
  <c r="I349" i="58"/>
  <c r="J349" i="58"/>
  <c r="K349" i="58"/>
  <c r="M349" i="58"/>
  <c r="N349" i="58"/>
  <c r="Q349" i="58"/>
  <c r="R349" i="58"/>
  <c r="T349" i="58"/>
  <c r="U349" i="58"/>
  <c r="V349" i="58"/>
  <c r="W349" i="58"/>
  <c r="X349" i="58"/>
  <c r="Y349" i="58"/>
  <c r="Z349" i="58"/>
  <c r="AB349" i="58"/>
  <c r="AC349" i="58"/>
  <c r="AD349" i="58"/>
  <c r="AE349" i="58"/>
  <c r="AF349" i="58"/>
  <c r="AG349" i="58"/>
  <c r="AH349" i="58"/>
  <c r="AI349" i="58"/>
  <c r="AJ349" i="58"/>
  <c r="AL349" i="58"/>
  <c r="AM349" i="58"/>
  <c r="AN349" i="58"/>
  <c r="AO349" i="58"/>
  <c r="AQ349" i="58"/>
  <c r="AR349" i="58"/>
  <c r="AS349" i="58"/>
  <c r="AT349" i="58"/>
  <c r="AV349" i="58"/>
  <c r="AX349" i="58"/>
  <c r="AZ349" i="58"/>
  <c r="A350" i="58"/>
  <c r="B350" i="58"/>
  <c r="D350" i="58"/>
  <c r="E350" i="58"/>
  <c r="F350" i="58"/>
  <c r="G350" i="58"/>
  <c r="H350" i="58"/>
  <c r="I350" i="58"/>
  <c r="J350" i="58"/>
  <c r="K350" i="58"/>
  <c r="M350" i="58"/>
  <c r="N350" i="58"/>
  <c r="Q350" i="58"/>
  <c r="R350" i="58"/>
  <c r="T350" i="58"/>
  <c r="U350" i="58"/>
  <c r="V350" i="58"/>
  <c r="W350" i="58"/>
  <c r="X350" i="58"/>
  <c r="Y350" i="58"/>
  <c r="Z350" i="58"/>
  <c r="AB350" i="58"/>
  <c r="AC350" i="58"/>
  <c r="AD350" i="58"/>
  <c r="AE350" i="58"/>
  <c r="AF350" i="58"/>
  <c r="AG350" i="58"/>
  <c r="AH350" i="58"/>
  <c r="AI350" i="58"/>
  <c r="AJ350" i="58"/>
  <c r="AL350" i="58"/>
  <c r="AM350" i="58"/>
  <c r="AN350" i="58"/>
  <c r="AO350" i="58"/>
  <c r="AQ350" i="58"/>
  <c r="AR350" i="58"/>
  <c r="AS350" i="58"/>
  <c r="AT350" i="58"/>
  <c r="AV350" i="58"/>
  <c r="AX350" i="58"/>
  <c r="AZ350" i="58"/>
  <c r="A351" i="58"/>
  <c r="B351" i="58"/>
  <c r="D351" i="58"/>
  <c r="E351" i="58"/>
  <c r="F351" i="58"/>
  <c r="G351" i="58"/>
  <c r="H351" i="58"/>
  <c r="I351" i="58"/>
  <c r="J351" i="58"/>
  <c r="K351" i="58"/>
  <c r="M351" i="58"/>
  <c r="N351" i="58"/>
  <c r="Q351" i="58"/>
  <c r="R351" i="58"/>
  <c r="T351" i="58"/>
  <c r="U351" i="58"/>
  <c r="V351" i="58"/>
  <c r="W351" i="58"/>
  <c r="X351" i="58"/>
  <c r="Y351" i="58"/>
  <c r="Z351" i="58"/>
  <c r="AB351" i="58"/>
  <c r="AC351" i="58"/>
  <c r="AD351" i="58"/>
  <c r="AE351" i="58"/>
  <c r="AF351" i="58"/>
  <c r="AG351" i="58"/>
  <c r="AH351" i="58"/>
  <c r="AI351" i="58"/>
  <c r="AJ351" i="58"/>
  <c r="AL351" i="58"/>
  <c r="AM351" i="58"/>
  <c r="AN351" i="58"/>
  <c r="AO351" i="58"/>
  <c r="AQ351" i="58"/>
  <c r="AR351" i="58"/>
  <c r="AS351" i="58"/>
  <c r="AT351" i="58"/>
  <c r="AV351" i="58"/>
  <c r="AX351" i="58"/>
  <c r="AZ351" i="58"/>
  <c r="A352" i="58"/>
  <c r="B352" i="58"/>
  <c r="D352" i="58"/>
  <c r="E352" i="58"/>
  <c r="F352" i="58"/>
  <c r="G352" i="58"/>
  <c r="H352" i="58"/>
  <c r="I352" i="58"/>
  <c r="J352" i="58"/>
  <c r="K352" i="58"/>
  <c r="M352" i="58"/>
  <c r="N352" i="58"/>
  <c r="Q352" i="58"/>
  <c r="R352" i="58"/>
  <c r="T352" i="58"/>
  <c r="U352" i="58"/>
  <c r="V352" i="58"/>
  <c r="W352" i="58"/>
  <c r="X352" i="58"/>
  <c r="Y352" i="58"/>
  <c r="Z352" i="58"/>
  <c r="AB352" i="58"/>
  <c r="AC352" i="58"/>
  <c r="AD352" i="58"/>
  <c r="AE352" i="58"/>
  <c r="AF352" i="58"/>
  <c r="AG352" i="58"/>
  <c r="AH352" i="58"/>
  <c r="AI352" i="58"/>
  <c r="AJ352" i="58"/>
  <c r="AL352" i="58"/>
  <c r="AM352" i="58"/>
  <c r="AN352" i="58"/>
  <c r="AO352" i="58"/>
  <c r="AQ352" i="58"/>
  <c r="AR352" i="58"/>
  <c r="AS352" i="58"/>
  <c r="AT352" i="58"/>
  <c r="AV352" i="58"/>
  <c r="AX352" i="58"/>
  <c r="AZ352" i="58"/>
  <c r="A353" i="58"/>
  <c r="B353" i="58"/>
  <c r="D353" i="58"/>
  <c r="E353" i="58"/>
  <c r="F353" i="58"/>
  <c r="G353" i="58"/>
  <c r="H353" i="58"/>
  <c r="I353" i="58"/>
  <c r="J353" i="58"/>
  <c r="K353" i="58"/>
  <c r="M353" i="58"/>
  <c r="N353" i="58"/>
  <c r="Q353" i="58"/>
  <c r="R353" i="58"/>
  <c r="T353" i="58"/>
  <c r="U353" i="58"/>
  <c r="V353" i="58"/>
  <c r="W353" i="58"/>
  <c r="X353" i="58"/>
  <c r="Y353" i="58"/>
  <c r="Z353" i="58"/>
  <c r="AB353" i="58"/>
  <c r="AC353" i="58"/>
  <c r="AD353" i="58"/>
  <c r="AE353" i="58"/>
  <c r="AF353" i="58"/>
  <c r="AG353" i="58"/>
  <c r="AH353" i="58"/>
  <c r="AI353" i="58"/>
  <c r="AJ353" i="58"/>
  <c r="AL353" i="58"/>
  <c r="AM353" i="58"/>
  <c r="AN353" i="58"/>
  <c r="AO353" i="58"/>
  <c r="AQ353" i="58"/>
  <c r="AR353" i="58"/>
  <c r="AS353" i="58"/>
  <c r="AT353" i="58"/>
  <c r="AV353" i="58"/>
  <c r="AX353" i="58"/>
  <c r="AZ353" i="58"/>
  <c r="A354" i="58"/>
  <c r="B354" i="58"/>
  <c r="D354" i="58"/>
  <c r="E354" i="58"/>
  <c r="F354" i="58"/>
  <c r="G354" i="58"/>
  <c r="H354" i="58"/>
  <c r="I354" i="58"/>
  <c r="J354" i="58"/>
  <c r="K354" i="58"/>
  <c r="M354" i="58"/>
  <c r="N354" i="58"/>
  <c r="Q354" i="58"/>
  <c r="R354" i="58"/>
  <c r="T354" i="58"/>
  <c r="U354" i="58"/>
  <c r="V354" i="58"/>
  <c r="W354" i="58"/>
  <c r="X354" i="58"/>
  <c r="Y354" i="58"/>
  <c r="Z354" i="58"/>
  <c r="AB354" i="58"/>
  <c r="AC354" i="58"/>
  <c r="AD354" i="58"/>
  <c r="AE354" i="58"/>
  <c r="AF354" i="58"/>
  <c r="AG354" i="58"/>
  <c r="AH354" i="58"/>
  <c r="AI354" i="58"/>
  <c r="AJ354" i="58"/>
  <c r="AL354" i="58"/>
  <c r="AM354" i="58"/>
  <c r="AN354" i="58"/>
  <c r="AO354" i="58"/>
  <c r="AQ354" i="58"/>
  <c r="AR354" i="58"/>
  <c r="AS354" i="58"/>
  <c r="AT354" i="58"/>
  <c r="AV354" i="58"/>
  <c r="AX354" i="58"/>
  <c r="AZ354" i="58"/>
  <c r="A355" i="58"/>
  <c r="B355" i="58"/>
  <c r="D355" i="58"/>
  <c r="E355" i="58"/>
  <c r="F355" i="58"/>
  <c r="G355" i="58"/>
  <c r="H355" i="58"/>
  <c r="I355" i="58"/>
  <c r="J355" i="58"/>
  <c r="K355" i="58"/>
  <c r="M355" i="58"/>
  <c r="N355" i="58"/>
  <c r="Q355" i="58"/>
  <c r="R355" i="58"/>
  <c r="T355" i="58"/>
  <c r="U355" i="58"/>
  <c r="V355" i="58"/>
  <c r="W355" i="58"/>
  <c r="X355" i="58"/>
  <c r="Y355" i="58"/>
  <c r="Z355" i="58"/>
  <c r="AB355" i="58"/>
  <c r="AC355" i="58"/>
  <c r="AD355" i="58"/>
  <c r="AE355" i="58"/>
  <c r="AF355" i="58"/>
  <c r="AG355" i="58"/>
  <c r="AH355" i="58"/>
  <c r="AI355" i="58"/>
  <c r="AJ355" i="58"/>
  <c r="AL355" i="58"/>
  <c r="AM355" i="58"/>
  <c r="AN355" i="58"/>
  <c r="AO355" i="58"/>
  <c r="AQ355" i="58"/>
  <c r="AR355" i="58"/>
  <c r="AS355" i="58"/>
  <c r="AT355" i="58"/>
  <c r="AV355" i="58"/>
  <c r="AX355" i="58"/>
  <c r="AZ355" i="58"/>
  <c r="A356" i="58"/>
  <c r="B356" i="58"/>
  <c r="D356" i="58"/>
  <c r="E356" i="58"/>
  <c r="F356" i="58"/>
  <c r="G356" i="58"/>
  <c r="H356" i="58"/>
  <c r="I356" i="58"/>
  <c r="J356" i="58"/>
  <c r="K356" i="58"/>
  <c r="M356" i="58"/>
  <c r="N356" i="58"/>
  <c r="Q356" i="58"/>
  <c r="R356" i="58"/>
  <c r="T356" i="58"/>
  <c r="U356" i="58"/>
  <c r="V356" i="58"/>
  <c r="W356" i="58"/>
  <c r="X356" i="58"/>
  <c r="Y356" i="58"/>
  <c r="Z356" i="58"/>
  <c r="AB356" i="58"/>
  <c r="AC356" i="58"/>
  <c r="AD356" i="58"/>
  <c r="AE356" i="58"/>
  <c r="AF356" i="58"/>
  <c r="AG356" i="58"/>
  <c r="AH356" i="58"/>
  <c r="AI356" i="58"/>
  <c r="AJ356" i="58"/>
  <c r="AL356" i="58"/>
  <c r="AM356" i="58"/>
  <c r="AN356" i="58"/>
  <c r="AO356" i="58"/>
  <c r="AQ356" i="58"/>
  <c r="AR356" i="58"/>
  <c r="AS356" i="58"/>
  <c r="AT356" i="58"/>
  <c r="AV356" i="58"/>
  <c r="AX356" i="58"/>
  <c r="AZ356" i="58"/>
  <c r="A357" i="58"/>
  <c r="B357" i="58"/>
  <c r="D357" i="58"/>
  <c r="E357" i="58"/>
  <c r="F357" i="58"/>
  <c r="G357" i="58"/>
  <c r="H357" i="58"/>
  <c r="I357" i="58"/>
  <c r="J357" i="58"/>
  <c r="K357" i="58"/>
  <c r="M357" i="58"/>
  <c r="N357" i="58"/>
  <c r="Q357" i="58"/>
  <c r="R357" i="58"/>
  <c r="T357" i="58"/>
  <c r="U357" i="58"/>
  <c r="V357" i="58"/>
  <c r="W357" i="58"/>
  <c r="X357" i="58"/>
  <c r="Y357" i="58"/>
  <c r="Z357" i="58"/>
  <c r="AB357" i="58"/>
  <c r="AC357" i="58"/>
  <c r="AD357" i="58"/>
  <c r="AE357" i="58"/>
  <c r="AF357" i="58"/>
  <c r="AG357" i="58"/>
  <c r="AH357" i="58"/>
  <c r="AI357" i="58"/>
  <c r="AJ357" i="58"/>
  <c r="AL357" i="58"/>
  <c r="AM357" i="58"/>
  <c r="AN357" i="58"/>
  <c r="AO357" i="58"/>
  <c r="AQ357" i="58"/>
  <c r="AR357" i="58"/>
  <c r="AS357" i="58"/>
  <c r="AT357" i="58"/>
  <c r="AV357" i="58"/>
  <c r="AX357" i="58"/>
  <c r="AZ357" i="58"/>
  <c r="A358" i="58"/>
  <c r="B358" i="58"/>
  <c r="D358" i="58"/>
  <c r="E358" i="58"/>
  <c r="F358" i="58"/>
  <c r="G358" i="58"/>
  <c r="H358" i="58"/>
  <c r="I358" i="58"/>
  <c r="J358" i="58"/>
  <c r="K358" i="58"/>
  <c r="M358" i="58"/>
  <c r="N358" i="58"/>
  <c r="Q358" i="58"/>
  <c r="R358" i="58"/>
  <c r="T358" i="58"/>
  <c r="U358" i="58"/>
  <c r="V358" i="58"/>
  <c r="W358" i="58"/>
  <c r="X358" i="58"/>
  <c r="Y358" i="58"/>
  <c r="Z358" i="58"/>
  <c r="AB358" i="58"/>
  <c r="AC358" i="58"/>
  <c r="AD358" i="58"/>
  <c r="AE358" i="58"/>
  <c r="AF358" i="58"/>
  <c r="AG358" i="58"/>
  <c r="AH358" i="58"/>
  <c r="AI358" i="58"/>
  <c r="AJ358" i="58"/>
  <c r="AL358" i="58"/>
  <c r="AM358" i="58"/>
  <c r="AN358" i="58"/>
  <c r="AO358" i="58"/>
  <c r="AQ358" i="58"/>
  <c r="AR358" i="58"/>
  <c r="AS358" i="58"/>
  <c r="AT358" i="58"/>
  <c r="AV358" i="58"/>
  <c r="AX358" i="58"/>
  <c r="AZ358" i="58"/>
  <c r="A359" i="58"/>
  <c r="B359" i="58"/>
  <c r="D359" i="58"/>
  <c r="E359" i="58"/>
  <c r="F359" i="58"/>
  <c r="G359" i="58"/>
  <c r="H359" i="58"/>
  <c r="I359" i="58"/>
  <c r="J359" i="58"/>
  <c r="K359" i="58"/>
  <c r="M359" i="58"/>
  <c r="N359" i="58"/>
  <c r="Q359" i="58"/>
  <c r="R359" i="58"/>
  <c r="T359" i="58"/>
  <c r="U359" i="58"/>
  <c r="V359" i="58"/>
  <c r="W359" i="58"/>
  <c r="X359" i="58"/>
  <c r="Y359" i="58"/>
  <c r="Z359" i="58"/>
  <c r="AB359" i="58"/>
  <c r="AC359" i="58"/>
  <c r="AD359" i="58"/>
  <c r="AE359" i="58"/>
  <c r="AF359" i="58"/>
  <c r="AG359" i="58"/>
  <c r="AH359" i="58"/>
  <c r="AI359" i="58"/>
  <c r="AJ359" i="58"/>
  <c r="AL359" i="58"/>
  <c r="AM359" i="58"/>
  <c r="AN359" i="58"/>
  <c r="AO359" i="58"/>
  <c r="AQ359" i="58"/>
  <c r="AR359" i="58"/>
  <c r="AS359" i="58"/>
  <c r="AT359" i="58"/>
  <c r="AV359" i="58"/>
  <c r="AX359" i="58"/>
  <c r="AZ359" i="58"/>
  <c r="A360" i="58"/>
  <c r="B360" i="58"/>
  <c r="D360" i="58"/>
  <c r="E360" i="58"/>
  <c r="F360" i="58"/>
  <c r="G360" i="58"/>
  <c r="H360" i="58"/>
  <c r="I360" i="58"/>
  <c r="J360" i="58"/>
  <c r="K360" i="58"/>
  <c r="M360" i="58"/>
  <c r="N360" i="58"/>
  <c r="Q360" i="58"/>
  <c r="R360" i="58"/>
  <c r="T360" i="58"/>
  <c r="U360" i="58"/>
  <c r="V360" i="58"/>
  <c r="W360" i="58"/>
  <c r="X360" i="58"/>
  <c r="Y360" i="58"/>
  <c r="Z360" i="58"/>
  <c r="AB360" i="58"/>
  <c r="AC360" i="58"/>
  <c r="AD360" i="58"/>
  <c r="AE360" i="58"/>
  <c r="AF360" i="58"/>
  <c r="AG360" i="58"/>
  <c r="AH360" i="58"/>
  <c r="AI360" i="58"/>
  <c r="AJ360" i="58"/>
  <c r="AL360" i="58"/>
  <c r="AM360" i="58"/>
  <c r="AN360" i="58"/>
  <c r="AO360" i="58"/>
  <c r="AQ360" i="58"/>
  <c r="AR360" i="58"/>
  <c r="AS360" i="58"/>
  <c r="AT360" i="58"/>
  <c r="AV360" i="58"/>
  <c r="AX360" i="58"/>
  <c r="AZ360" i="58"/>
  <c r="A361" i="58"/>
  <c r="B361" i="58"/>
  <c r="D361" i="58"/>
  <c r="E361" i="58"/>
  <c r="F361" i="58"/>
  <c r="G361" i="58"/>
  <c r="H361" i="58"/>
  <c r="I361" i="58"/>
  <c r="J361" i="58"/>
  <c r="K361" i="58"/>
  <c r="M361" i="58"/>
  <c r="N361" i="58"/>
  <c r="Q361" i="58"/>
  <c r="R361" i="58"/>
  <c r="T361" i="58"/>
  <c r="U361" i="58"/>
  <c r="V361" i="58"/>
  <c r="W361" i="58"/>
  <c r="X361" i="58"/>
  <c r="Y361" i="58"/>
  <c r="Z361" i="58"/>
  <c r="AB361" i="58"/>
  <c r="AC361" i="58"/>
  <c r="AD361" i="58"/>
  <c r="AE361" i="58"/>
  <c r="AF361" i="58"/>
  <c r="AG361" i="58"/>
  <c r="AH361" i="58"/>
  <c r="AI361" i="58"/>
  <c r="AJ361" i="58"/>
  <c r="AL361" i="58"/>
  <c r="AM361" i="58"/>
  <c r="AN361" i="58"/>
  <c r="AO361" i="58"/>
  <c r="AQ361" i="58"/>
  <c r="AR361" i="58"/>
  <c r="AS361" i="58"/>
  <c r="AT361" i="58"/>
  <c r="AV361" i="58"/>
  <c r="AX361" i="58"/>
  <c r="AZ361" i="58"/>
  <c r="A362" i="58"/>
  <c r="B362" i="58"/>
  <c r="D362" i="58"/>
  <c r="E362" i="58"/>
  <c r="F362" i="58"/>
  <c r="G362" i="58"/>
  <c r="H362" i="58"/>
  <c r="I362" i="58"/>
  <c r="J362" i="58"/>
  <c r="K362" i="58"/>
  <c r="M362" i="58"/>
  <c r="N362" i="58"/>
  <c r="Q362" i="58"/>
  <c r="R362" i="58"/>
  <c r="T362" i="58"/>
  <c r="U362" i="58"/>
  <c r="V362" i="58"/>
  <c r="W362" i="58"/>
  <c r="X362" i="58"/>
  <c r="Y362" i="58"/>
  <c r="Z362" i="58"/>
  <c r="AB362" i="58"/>
  <c r="AC362" i="58"/>
  <c r="AD362" i="58"/>
  <c r="AE362" i="58"/>
  <c r="AF362" i="58"/>
  <c r="AG362" i="58"/>
  <c r="AH362" i="58"/>
  <c r="AI362" i="58"/>
  <c r="AJ362" i="58"/>
  <c r="AL362" i="58"/>
  <c r="AM362" i="58"/>
  <c r="AN362" i="58"/>
  <c r="AO362" i="58"/>
  <c r="AQ362" i="58"/>
  <c r="AR362" i="58"/>
  <c r="AS362" i="58"/>
  <c r="AT362" i="58"/>
  <c r="AV362" i="58"/>
  <c r="AX362" i="58"/>
  <c r="AZ362" i="58"/>
  <c r="A363" i="58"/>
  <c r="B363" i="58"/>
  <c r="D363" i="58"/>
  <c r="E363" i="58"/>
  <c r="F363" i="58"/>
  <c r="G363" i="58"/>
  <c r="H363" i="58"/>
  <c r="I363" i="58"/>
  <c r="J363" i="58"/>
  <c r="K363" i="58"/>
  <c r="M363" i="58"/>
  <c r="N363" i="58"/>
  <c r="Q363" i="58"/>
  <c r="R363" i="58"/>
  <c r="T363" i="58"/>
  <c r="U363" i="58"/>
  <c r="V363" i="58"/>
  <c r="W363" i="58"/>
  <c r="X363" i="58"/>
  <c r="Y363" i="58"/>
  <c r="Z363" i="58"/>
  <c r="AB363" i="58"/>
  <c r="AC363" i="58"/>
  <c r="AD363" i="58"/>
  <c r="AE363" i="58"/>
  <c r="AF363" i="58"/>
  <c r="AG363" i="58"/>
  <c r="AH363" i="58"/>
  <c r="AI363" i="58"/>
  <c r="AJ363" i="58"/>
  <c r="AL363" i="58"/>
  <c r="AM363" i="58"/>
  <c r="AN363" i="58"/>
  <c r="AO363" i="58"/>
  <c r="AQ363" i="58"/>
  <c r="AR363" i="58"/>
  <c r="AS363" i="58"/>
  <c r="AT363" i="58"/>
  <c r="AV363" i="58"/>
  <c r="AX363" i="58"/>
  <c r="AZ363" i="58"/>
  <c r="A364" i="58"/>
  <c r="B364" i="58"/>
  <c r="D364" i="58"/>
  <c r="E364" i="58"/>
  <c r="F364" i="58"/>
  <c r="G364" i="58"/>
  <c r="H364" i="58"/>
  <c r="I364" i="58"/>
  <c r="J364" i="58"/>
  <c r="K364" i="58"/>
  <c r="M364" i="58"/>
  <c r="N364" i="58"/>
  <c r="Q364" i="58"/>
  <c r="R364" i="58"/>
  <c r="T364" i="58"/>
  <c r="U364" i="58"/>
  <c r="V364" i="58"/>
  <c r="W364" i="58"/>
  <c r="X364" i="58"/>
  <c r="Y364" i="58"/>
  <c r="Z364" i="58"/>
  <c r="AB364" i="58"/>
  <c r="AC364" i="58"/>
  <c r="AD364" i="58"/>
  <c r="AE364" i="58"/>
  <c r="AF364" i="58"/>
  <c r="AG364" i="58"/>
  <c r="AH364" i="58"/>
  <c r="AI364" i="58"/>
  <c r="AJ364" i="58"/>
  <c r="AL364" i="58"/>
  <c r="AM364" i="58"/>
  <c r="AN364" i="58"/>
  <c r="AO364" i="58"/>
  <c r="AQ364" i="58"/>
  <c r="AR364" i="58"/>
  <c r="AS364" i="58"/>
  <c r="AT364" i="58"/>
  <c r="AV364" i="58"/>
  <c r="AX364" i="58"/>
  <c r="AZ364" i="58"/>
  <c r="A365" i="58"/>
  <c r="B365" i="58"/>
  <c r="D365" i="58"/>
  <c r="E365" i="58"/>
  <c r="F365" i="58"/>
  <c r="G365" i="58"/>
  <c r="H365" i="58"/>
  <c r="I365" i="58"/>
  <c r="J365" i="58"/>
  <c r="K365" i="58"/>
  <c r="M365" i="58"/>
  <c r="N365" i="58"/>
  <c r="Q365" i="58"/>
  <c r="R365" i="58"/>
  <c r="T365" i="58"/>
  <c r="U365" i="58"/>
  <c r="V365" i="58"/>
  <c r="W365" i="58"/>
  <c r="X365" i="58"/>
  <c r="Y365" i="58"/>
  <c r="Z365" i="58"/>
  <c r="AB365" i="58"/>
  <c r="AC365" i="58"/>
  <c r="AD365" i="58"/>
  <c r="AE365" i="58"/>
  <c r="AF365" i="58"/>
  <c r="AG365" i="58"/>
  <c r="AH365" i="58"/>
  <c r="AI365" i="58"/>
  <c r="AJ365" i="58"/>
  <c r="AL365" i="58"/>
  <c r="AM365" i="58"/>
  <c r="AN365" i="58"/>
  <c r="AO365" i="58"/>
  <c r="AQ365" i="58"/>
  <c r="AR365" i="58"/>
  <c r="AS365" i="58"/>
  <c r="AT365" i="58"/>
  <c r="AV365" i="58"/>
  <c r="AX365" i="58"/>
  <c r="AZ365" i="58"/>
  <c r="A366" i="58"/>
  <c r="B366" i="58"/>
  <c r="D366" i="58"/>
  <c r="E366" i="58"/>
  <c r="F366" i="58"/>
  <c r="G366" i="58"/>
  <c r="H366" i="58"/>
  <c r="I366" i="58"/>
  <c r="J366" i="58"/>
  <c r="K366" i="58"/>
  <c r="M366" i="58"/>
  <c r="N366" i="58"/>
  <c r="Q366" i="58"/>
  <c r="R366" i="58"/>
  <c r="T366" i="58"/>
  <c r="U366" i="58"/>
  <c r="V366" i="58"/>
  <c r="W366" i="58"/>
  <c r="X366" i="58"/>
  <c r="Y366" i="58"/>
  <c r="Z366" i="58"/>
  <c r="AB366" i="58"/>
  <c r="AC366" i="58"/>
  <c r="AD366" i="58"/>
  <c r="AE366" i="58"/>
  <c r="AF366" i="58"/>
  <c r="AG366" i="58"/>
  <c r="AH366" i="58"/>
  <c r="AI366" i="58"/>
  <c r="AJ366" i="58"/>
  <c r="AL366" i="58"/>
  <c r="AM366" i="58"/>
  <c r="AN366" i="58"/>
  <c r="AO366" i="58"/>
  <c r="AQ366" i="58"/>
  <c r="AR366" i="58"/>
  <c r="AS366" i="58"/>
  <c r="AT366" i="58"/>
  <c r="AV366" i="58"/>
  <c r="AX366" i="58"/>
  <c r="AZ366" i="58"/>
  <c r="A367" i="58"/>
  <c r="B367" i="58"/>
  <c r="D367" i="58"/>
  <c r="E367" i="58"/>
  <c r="F367" i="58"/>
  <c r="G367" i="58"/>
  <c r="H367" i="58"/>
  <c r="I367" i="58"/>
  <c r="J367" i="58"/>
  <c r="K367" i="58"/>
  <c r="M367" i="58"/>
  <c r="N367" i="58"/>
  <c r="Q367" i="58"/>
  <c r="R367" i="58"/>
  <c r="T367" i="58"/>
  <c r="U367" i="58"/>
  <c r="V367" i="58"/>
  <c r="W367" i="58"/>
  <c r="X367" i="58"/>
  <c r="Y367" i="58"/>
  <c r="Z367" i="58"/>
  <c r="AB367" i="58"/>
  <c r="AC367" i="58"/>
  <c r="AD367" i="58"/>
  <c r="AE367" i="58"/>
  <c r="AF367" i="58"/>
  <c r="AG367" i="58"/>
  <c r="AH367" i="58"/>
  <c r="AI367" i="58"/>
  <c r="AJ367" i="58"/>
  <c r="AL367" i="58"/>
  <c r="AM367" i="58"/>
  <c r="AN367" i="58"/>
  <c r="AO367" i="58"/>
  <c r="AQ367" i="58"/>
  <c r="AR367" i="58"/>
  <c r="AS367" i="58"/>
  <c r="AT367" i="58"/>
  <c r="AV367" i="58"/>
  <c r="AX367" i="58"/>
  <c r="AZ367" i="58"/>
  <c r="A368" i="58"/>
  <c r="B368" i="58"/>
  <c r="D368" i="58"/>
  <c r="E368" i="58"/>
  <c r="F368" i="58"/>
  <c r="G368" i="58"/>
  <c r="H368" i="58"/>
  <c r="I368" i="58"/>
  <c r="J368" i="58"/>
  <c r="K368" i="58"/>
  <c r="M368" i="58"/>
  <c r="N368" i="58"/>
  <c r="Q368" i="58"/>
  <c r="R368" i="58"/>
  <c r="T368" i="58"/>
  <c r="U368" i="58"/>
  <c r="V368" i="58"/>
  <c r="W368" i="58"/>
  <c r="X368" i="58"/>
  <c r="Y368" i="58"/>
  <c r="Z368" i="58"/>
  <c r="AB368" i="58"/>
  <c r="AC368" i="58"/>
  <c r="AD368" i="58"/>
  <c r="AE368" i="58"/>
  <c r="AF368" i="58"/>
  <c r="AG368" i="58"/>
  <c r="AH368" i="58"/>
  <c r="AI368" i="58"/>
  <c r="AJ368" i="58"/>
  <c r="AL368" i="58"/>
  <c r="AM368" i="58"/>
  <c r="AN368" i="58"/>
  <c r="AO368" i="58"/>
  <c r="AQ368" i="58"/>
  <c r="AR368" i="58"/>
  <c r="AS368" i="58"/>
  <c r="AT368" i="58"/>
  <c r="AV368" i="58"/>
  <c r="AX368" i="58"/>
  <c r="AZ368" i="58"/>
  <c r="A369" i="58"/>
  <c r="B369" i="58"/>
  <c r="D369" i="58"/>
  <c r="E369" i="58"/>
  <c r="F369" i="58"/>
  <c r="G369" i="58"/>
  <c r="H369" i="58"/>
  <c r="I369" i="58"/>
  <c r="J369" i="58"/>
  <c r="K369" i="58"/>
  <c r="M369" i="58"/>
  <c r="N369" i="58"/>
  <c r="Q369" i="58"/>
  <c r="R369" i="58"/>
  <c r="T369" i="58"/>
  <c r="U369" i="58"/>
  <c r="V369" i="58"/>
  <c r="W369" i="58"/>
  <c r="X369" i="58"/>
  <c r="Y369" i="58"/>
  <c r="Z369" i="58"/>
  <c r="AB369" i="58"/>
  <c r="AC369" i="58"/>
  <c r="AD369" i="58"/>
  <c r="AE369" i="58"/>
  <c r="AF369" i="58"/>
  <c r="AG369" i="58"/>
  <c r="AH369" i="58"/>
  <c r="AI369" i="58"/>
  <c r="AJ369" i="58"/>
  <c r="AL369" i="58"/>
  <c r="AM369" i="58"/>
  <c r="AN369" i="58"/>
  <c r="AO369" i="58"/>
  <c r="AQ369" i="58"/>
  <c r="AR369" i="58"/>
  <c r="AS369" i="58"/>
  <c r="AT369" i="58"/>
  <c r="AV369" i="58"/>
  <c r="AX369" i="58"/>
  <c r="AZ369" i="58"/>
  <c r="A370" i="58"/>
  <c r="W370" i="58"/>
  <c r="A3" i="49"/>
  <c r="B3" i="49"/>
  <c r="C3" i="49"/>
  <c r="D3" i="49"/>
  <c r="E3" i="49"/>
  <c r="J4" i="49"/>
  <c r="K4" i="49"/>
  <c r="L4" i="49"/>
  <c r="M4" i="49"/>
  <c r="N4" i="49"/>
  <c r="O4" i="49"/>
  <c r="Q4" i="49"/>
  <c r="R4" i="49"/>
  <c r="AE4" i="49"/>
  <c r="AF4" i="49"/>
  <c r="AG4" i="49"/>
  <c r="AH4" i="49"/>
  <c r="AI4" i="49"/>
  <c r="AJ4" i="49"/>
  <c r="AB5" i="49"/>
  <c r="AC5" i="49"/>
  <c r="AD5" i="49"/>
  <c r="AE5" i="49"/>
  <c r="AF5" i="49"/>
  <c r="AG5" i="49"/>
  <c r="AH5" i="49"/>
  <c r="AI5" i="49"/>
  <c r="AJ5" i="49"/>
  <c r="AL5" i="49"/>
  <c r="AM5" i="49"/>
  <c r="AN5" i="49"/>
  <c r="AO5" i="49"/>
  <c r="AQ5" i="49"/>
  <c r="AR5" i="49"/>
  <c r="AS5" i="49"/>
  <c r="AT5" i="49"/>
  <c r="H6" i="49"/>
  <c r="K6" i="49"/>
  <c r="N6" i="49"/>
  <c r="AB6" i="49"/>
  <c r="AC6" i="49"/>
  <c r="AD6" i="49"/>
  <c r="AE6" i="49"/>
  <c r="AF6" i="49"/>
  <c r="AG6" i="49"/>
  <c r="AH6" i="49"/>
  <c r="AI6" i="49"/>
  <c r="AJ6" i="49"/>
  <c r="D8" i="49"/>
  <c r="E8" i="49"/>
  <c r="F8" i="49"/>
  <c r="G8" i="49"/>
  <c r="H8" i="49"/>
  <c r="I8" i="49"/>
  <c r="J8" i="49"/>
  <c r="K8" i="49"/>
  <c r="L8" i="49"/>
  <c r="M8" i="49"/>
  <c r="N8" i="49"/>
  <c r="O8" i="49"/>
  <c r="Q8" i="49"/>
  <c r="R8" i="49"/>
  <c r="Y8" i="49"/>
  <c r="Z8" i="49"/>
  <c r="AB8" i="49"/>
  <c r="AC8" i="49"/>
  <c r="AD8" i="49"/>
  <c r="AE8" i="49"/>
  <c r="AF8" i="49"/>
  <c r="AG8" i="49"/>
  <c r="AH8" i="49"/>
  <c r="AI8" i="49"/>
  <c r="AJ8" i="49"/>
  <c r="AL8" i="49"/>
  <c r="AM8" i="49"/>
  <c r="AN8" i="49"/>
  <c r="AO8" i="49"/>
  <c r="AQ8" i="49"/>
  <c r="AR8" i="49"/>
  <c r="AS8" i="49"/>
  <c r="AT8" i="49"/>
  <c r="AV8" i="49"/>
  <c r="AX8" i="49"/>
  <c r="AZ8" i="49"/>
  <c r="A10" i="49"/>
  <c r="B10" i="49"/>
  <c r="D10" i="49"/>
  <c r="E10" i="49"/>
  <c r="F10" i="49"/>
  <c r="G10" i="49"/>
  <c r="H10" i="49"/>
  <c r="I10" i="49"/>
  <c r="J10" i="49"/>
  <c r="K10" i="49"/>
  <c r="M10" i="49"/>
  <c r="N10" i="49"/>
  <c r="Q10" i="49"/>
  <c r="R10" i="49"/>
  <c r="T10" i="49"/>
  <c r="U10" i="49"/>
  <c r="V10" i="49"/>
  <c r="W10" i="49"/>
  <c r="X10" i="49"/>
  <c r="Y10" i="49"/>
  <c r="Z10" i="49"/>
  <c r="AB10" i="49"/>
  <c r="AC10" i="49"/>
  <c r="AD10" i="49"/>
  <c r="AE10" i="49"/>
  <c r="AF10" i="49"/>
  <c r="AG10" i="49"/>
  <c r="AH10" i="49"/>
  <c r="AI10" i="49"/>
  <c r="AJ10" i="49"/>
  <c r="AL10" i="49"/>
  <c r="AM10" i="49"/>
  <c r="AN10" i="49"/>
  <c r="AO10" i="49"/>
  <c r="AQ10" i="49"/>
  <c r="AR10" i="49"/>
  <c r="AS10" i="49"/>
  <c r="AT10" i="49"/>
  <c r="AV10" i="49"/>
  <c r="AX10" i="49"/>
  <c r="AZ10" i="49"/>
  <c r="A11" i="49"/>
  <c r="B11" i="49"/>
  <c r="D11" i="49"/>
  <c r="E11" i="49"/>
  <c r="F11" i="49"/>
  <c r="G11" i="49"/>
  <c r="H11" i="49"/>
  <c r="I11" i="49"/>
  <c r="J11" i="49"/>
  <c r="K11" i="49"/>
  <c r="M11" i="49"/>
  <c r="N11" i="49"/>
  <c r="Q11" i="49"/>
  <c r="R11" i="49"/>
  <c r="T11" i="49"/>
  <c r="U11" i="49"/>
  <c r="V11" i="49"/>
  <c r="W11" i="49"/>
  <c r="X11" i="49"/>
  <c r="Y11" i="49"/>
  <c r="Z11" i="49"/>
  <c r="AB11" i="49"/>
  <c r="AC11" i="49"/>
  <c r="AD11" i="49"/>
  <c r="AE11" i="49"/>
  <c r="AF11" i="49"/>
  <c r="AG11" i="49"/>
  <c r="AH11" i="49"/>
  <c r="AI11" i="49"/>
  <c r="AJ11" i="49"/>
  <c r="AL11" i="49"/>
  <c r="AM11" i="49"/>
  <c r="AN11" i="49"/>
  <c r="AO11" i="49"/>
  <c r="AQ11" i="49"/>
  <c r="AR11" i="49"/>
  <c r="AS11" i="49"/>
  <c r="AT11" i="49"/>
  <c r="AV11" i="49"/>
  <c r="AX11" i="49"/>
  <c r="AZ11" i="49"/>
  <c r="A12" i="49"/>
  <c r="B12" i="49"/>
  <c r="D12" i="49"/>
  <c r="E12" i="49"/>
  <c r="F12" i="49"/>
  <c r="G12" i="49"/>
  <c r="H12" i="49"/>
  <c r="I12" i="49"/>
  <c r="J12" i="49"/>
  <c r="K12" i="49"/>
  <c r="M12" i="49"/>
  <c r="N12" i="49"/>
  <c r="Q12" i="49"/>
  <c r="R12" i="49"/>
  <c r="T12" i="49"/>
  <c r="U12" i="49"/>
  <c r="V12" i="49"/>
  <c r="W12" i="49"/>
  <c r="X12" i="49"/>
  <c r="Y12" i="49"/>
  <c r="Z12" i="49"/>
  <c r="AB12" i="49"/>
  <c r="AC12" i="49"/>
  <c r="AD12" i="49"/>
  <c r="AE12" i="49"/>
  <c r="AF12" i="49"/>
  <c r="AG12" i="49"/>
  <c r="AH12" i="49"/>
  <c r="AI12" i="49"/>
  <c r="AJ12" i="49"/>
  <c r="AL12" i="49"/>
  <c r="AM12" i="49"/>
  <c r="AN12" i="49"/>
  <c r="AO12" i="49"/>
  <c r="AQ12" i="49"/>
  <c r="AR12" i="49"/>
  <c r="AS12" i="49"/>
  <c r="AT12" i="49"/>
  <c r="AV12" i="49"/>
  <c r="AX12" i="49"/>
  <c r="AZ12" i="49"/>
  <c r="A13" i="49"/>
  <c r="B13" i="49"/>
  <c r="D13" i="49"/>
  <c r="E13" i="49"/>
  <c r="F13" i="49"/>
  <c r="G13" i="49"/>
  <c r="H13" i="49"/>
  <c r="I13" i="49"/>
  <c r="J13" i="49"/>
  <c r="K13" i="49"/>
  <c r="M13" i="49"/>
  <c r="N13" i="49"/>
  <c r="Q13" i="49"/>
  <c r="R13" i="49"/>
  <c r="T13" i="49"/>
  <c r="U13" i="49"/>
  <c r="V13" i="49"/>
  <c r="W13" i="49"/>
  <c r="X13" i="49"/>
  <c r="Y13" i="49"/>
  <c r="Z13" i="49"/>
  <c r="AB13" i="49"/>
  <c r="AC13" i="49"/>
  <c r="AD13" i="49"/>
  <c r="AE13" i="49"/>
  <c r="AF13" i="49"/>
  <c r="AG13" i="49"/>
  <c r="AH13" i="49"/>
  <c r="AI13" i="49"/>
  <c r="AJ13" i="49"/>
  <c r="AL13" i="49"/>
  <c r="AM13" i="49"/>
  <c r="AN13" i="49"/>
  <c r="AO13" i="49"/>
  <c r="AQ13" i="49"/>
  <c r="AR13" i="49"/>
  <c r="AS13" i="49"/>
  <c r="AT13" i="49"/>
  <c r="AV13" i="49"/>
  <c r="AX13" i="49"/>
  <c r="AZ13" i="49"/>
  <c r="A14" i="49"/>
  <c r="B14" i="49"/>
  <c r="D14" i="49"/>
  <c r="E14" i="49"/>
  <c r="F14" i="49"/>
  <c r="G14" i="49"/>
  <c r="H14" i="49"/>
  <c r="I14" i="49"/>
  <c r="J14" i="49"/>
  <c r="K14" i="49"/>
  <c r="M14" i="49"/>
  <c r="N14" i="49"/>
  <c r="Q14" i="49"/>
  <c r="R14" i="49"/>
  <c r="T14" i="49"/>
  <c r="U14" i="49"/>
  <c r="V14" i="49"/>
  <c r="W14" i="49"/>
  <c r="X14" i="49"/>
  <c r="Y14" i="49"/>
  <c r="Z14" i="49"/>
  <c r="AB14" i="49"/>
  <c r="AC14" i="49"/>
  <c r="AD14" i="49"/>
  <c r="AE14" i="49"/>
  <c r="AF14" i="49"/>
  <c r="AG14" i="49"/>
  <c r="AH14" i="49"/>
  <c r="AI14" i="49"/>
  <c r="AJ14" i="49"/>
  <c r="AL14" i="49"/>
  <c r="AM14" i="49"/>
  <c r="AN14" i="49"/>
  <c r="AO14" i="49"/>
  <c r="AQ14" i="49"/>
  <c r="AR14" i="49"/>
  <c r="AS14" i="49"/>
  <c r="AT14" i="49"/>
  <c r="AV14" i="49"/>
  <c r="AX14" i="49"/>
  <c r="AZ14" i="49"/>
  <c r="A15" i="49"/>
  <c r="B15" i="49"/>
  <c r="D15" i="49"/>
  <c r="E15" i="49"/>
  <c r="F15" i="49"/>
  <c r="G15" i="49"/>
  <c r="H15" i="49"/>
  <c r="I15" i="49"/>
  <c r="J15" i="49"/>
  <c r="K15" i="49"/>
  <c r="M15" i="49"/>
  <c r="N15" i="49"/>
  <c r="Q15" i="49"/>
  <c r="R15" i="49"/>
  <c r="T15" i="49"/>
  <c r="U15" i="49"/>
  <c r="V15" i="49"/>
  <c r="W15" i="49"/>
  <c r="X15" i="49"/>
  <c r="Y15" i="49"/>
  <c r="Z15" i="49"/>
  <c r="AB15" i="49"/>
  <c r="AC15" i="49"/>
  <c r="AD15" i="49"/>
  <c r="AE15" i="49"/>
  <c r="AF15" i="49"/>
  <c r="AG15" i="49"/>
  <c r="AH15" i="49"/>
  <c r="AI15" i="49"/>
  <c r="AJ15" i="49"/>
  <c r="AL15" i="49"/>
  <c r="AM15" i="49"/>
  <c r="AN15" i="49"/>
  <c r="AO15" i="49"/>
  <c r="AQ15" i="49"/>
  <c r="AR15" i="49"/>
  <c r="AS15" i="49"/>
  <c r="AT15" i="49"/>
  <c r="AV15" i="49"/>
  <c r="AX15" i="49"/>
  <c r="AZ15" i="49"/>
  <c r="A16" i="49"/>
  <c r="B16" i="49"/>
  <c r="D16" i="49"/>
  <c r="E16" i="49"/>
  <c r="F16" i="49"/>
  <c r="G16" i="49"/>
  <c r="H16" i="49"/>
  <c r="I16" i="49"/>
  <c r="J16" i="49"/>
  <c r="K16" i="49"/>
  <c r="M16" i="49"/>
  <c r="N16" i="49"/>
  <c r="Q16" i="49"/>
  <c r="R16" i="49"/>
  <c r="T16" i="49"/>
  <c r="U16" i="49"/>
  <c r="V16" i="49"/>
  <c r="W16" i="49"/>
  <c r="X16" i="49"/>
  <c r="Y16" i="49"/>
  <c r="Z16" i="49"/>
  <c r="AB16" i="49"/>
  <c r="AC16" i="49"/>
  <c r="AD16" i="49"/>
  <c r="AE16" i="49"/>
  <c r="AF16" i="49"/>
  <c r="AG16" i="49"/>
  <c r="AH16" i="49"/>
  <c r="AI16" i="49"/>
  <c r="AJ16" i="49"/>
  <c r="AL16" i="49"/>
  <c r="AM16" i="49"/>
  <c r="AN16" i="49"/>
  <c r="AO16" i="49"/>
  <c r="AQ16" i="49"/>
  <c r="AR16" i="49"/>
  <c r="AS16" i="49"/>
  <c r="AT16" i="49"/>
  <c r="AV16" i="49"/>
  <c r="AX16" i="49"/>
  <c r="AZ16" i="49"/>
  <c r="A17" i="49"/>
  <c r="B17" i="49"/>
  <c r="D17" i="49"/>
  <c r="E17" i="49"/>
  <c r="F17" i="49"/>
  <c r="G17" i="49"/>
  <c r="H17" i="49"/>
  <c r="I17" i="49"/>
  <c r="J17" i="49"/>
  <c r="K17" i="49"/>
  <c r="M17" i="49"/>
  <c r="N17" i="49"/>
  <c r="Q17" i="49"/>
  <c r="R17" i="49"/>
  <c r="T17" i="49"/>
  <c r="U17" i="49"/>
  <c r="V17" i="49"/>
  <c r="W17" i="49"/>
  <c r="X17" i="49"/>
  <c r="Y17" i="49"/>
  <c r="Z17" i="49"/>
  <c r="AB17" i="49"/>
  <c r="AC17" i="49"/>
  <c r="AD17" i="49"/>
  <c r="AE17" i="49"/>
  <c r="AF17" i="49"/>
  <c r="AG17" i="49"/>
  <c r="AH17" i="49"/>
  <c r="AI17" i="49"/>
  <c r="AJ17" i="49"/>
  <c r="AL17" i="49"/>
  <c r="AM17" i="49"/>
  <c r="AN17" i="49"/>
  <c r="AO17" i="49"/>
  <c r="AQ17" i="49"/>
  <c r="AR17" i="49"/>
  <c r="AS17" i="49"/>
  <c r="AT17" i="49"/>
  <c r="AV17" i="49"/>
  <c r="AX17" i="49"/>
  <c r="AZ17" i="49"/>
  <c r="A18" i="49"/>
  <c r="B18" i="49"/>
  <c r="D18" i="49"/>
  <c r="E18" i="49"/>
  <c r="F18" i="49"/>
  <c r="G18" i="49"/>
  <c r="H18" i="49"/>
  <c r="I18" i="49"/>
  <c r="J18" i="49"/>
  <c r="K18" i="49"/>
  <c r="M18" i="49"/>
  <c r="N18" i="49"/>
  <c r="Q18" i="49"/>
  <c r="R18" i="49"/>
  <c r="T18" i="49"/>
  <c r="U18" i="49"/>
  <c r="V18" i="49"/>
  <c r="W18" i="49"/>
  <c r="X18" i="49"/>
  <c r="Y18" i="49"/>
  <c r="Z18" i="49"/>
  <c r="AB18" i="49"/>
  <c r="AC18" i="49"/>
  <c r="AD18" i="49"/>
  <c r="AE18" i="49"/>
  <c r="AF18" i="49"/>
  <c r="AG18" i="49"/>
  <c r="AH18" i="49"/>
  <c r="AI18" i="49"/>
  <c r="AJ18" i="49"/>
  <c r="AL18" i="49"/>
  <c r="AM18" i="49"/>
  <c r="AN18" i="49"/>
  <c r="AO18" i="49"/>
  <c r="AQ18" i="49"/>
  <c r="AR18" i="49"/>
  <c r="AS18" i="49"/>
  <c r="AT18" i="49"/>
  <c r="AV18" i="49"/>
  <c r="AX18" i="49"/>
  <c r="AZ18" i="49"/>
  <c r="A19" i="49"/>
  <c r="B19" i="49"/>
  <c r="D19" i="49"/>
  <c r="E19" i="49"/>
  <c r="F19" i="49"/>
  <c r="G19" i="49"/>
  <c r="H19" i="49"/>
  <c r="I19" i="49"/>
  <c r="J19" i="49"/>
  <c r="K19" i="49"/>
  <c r="M19" i="49"/>
  <c r="N19" i="49"/>
  <c r="Q19" i="49"/>
  <c r="R19" i="49"/>
  <c r="T19" i="49"/>
  <c r="U19" i="49"/>
  <c r="V19" i="49"/>
  <c r="W19" i="49"/>
  <c r="X19" i="49"/>
  <c r="Y19" i="49"/>
  <c r="Z19" i="49"/>
  <c r="AB19" i="49"/>
  <c r="AC19" i="49"/>
  <c r="AD19" i="49"/>
  <c r="AE19" i="49"/>
  <c r="AF19" i="49"/>
  <c r="AG19" i="49"/>
  <c r="AH19" i="49"/>
  <c r="AI19" i="49"/>
  <c r="AJ19" i="49"/>
  <c r="AL19" i="49"/>
  <c r="AM19" i="49"/>
  <c r="AN19" i="49"/>
  <c r="AO19" i="49"/>
  <c r="AQ19" i="49"/>
  <c r="AR19" i="49"/>
  <c r="AS19" i="49"/>
  <c r="AT19" i="49"/>
  <c r="AV19" i="49"/>
  <c r="AX19" i="49"/>
  <c r="AZ19" i="49"/>
  <c r="A20" i="49"/>
  <c r="B20" i="49"/>
  <c r="D20" i="49"/>
  <c r="E20" i="49"/>
  <c r="F20" i="49"/>
  <c r="G20" i="49"/>
  <c r="H20" i="49"/>
  <c r="I20" i="49"/>
  <c r="J20" i="49"/>
  <c r="K20" i="49"/>
  <c r="M20" i="49"/>
  <c r="N20" i="49"/>
  <c r="Q20" i="49"/>
  <c r="R20" i="49"/>
  <c r="T20" i="49"/>
  <c r="U20" i="49"/>
  <c r="V20" i="49"/>
  <c r="W20" i="49"/>
  <c r="X20" i="49"/>
  <c r="Y20" i="49"/>
  <c r="Z20" i="49"/>
  <c r="AB20" i="49"/>
  <c r="AC20" i="49"/>
  <c r="AD20" i="49"/>
  <c r="AE20" i="49"/>
  <c r="AF20" i="49"/>
  <c r="AG20" i="49"/>
  <c r="AH20" i="49"/>
  <c r="AI20" i="49"/>
  <c r="AJ20" i="49"/>
  <c r="AL20" i="49"/>
  <c r="AM20" i="49"/>
  <c r="AN20" i="49"/>
  <c r="AO20" i="49"/>
  <c r="AQ20" i="49"/>
  <c r="AR20" i="49"/>
  <c r="AS20" i="49"/>
  <c r="AT20" i="49"/>
  <c r="AV20" i="49"/>
  <c r="AX20" i="49"/>
  <c r="AZ20" i="49"/>
  <c r="A21" i="49"/>
  <c r="B21" i="49"/>
  <c r="D21" i="49"/>
  <c r="E21" i="49"/>
  <c r="F21" i="49"/>
  <c r="G21" i="49"/>
  <c r="H21" i="49"/>
  <c r="I21" i="49"/>
  <c r="J21" i="49"/>
  <c r="K21" i="49"/>
  <c r="M21" i="49"/>
  <c r="N21" i="49"/>
  <c r="Q21" i="49"/>
  <c r="R21" i="49"/>
  <c r="T21" i="49"/>
  <c r="U21" i="49"/>
  <c r="V21" i="49"/>
  <c r="W21" i="49"/>
  <c r="X21" i="49"/>
  <c r="Y21" i="49"/>
  <c r="Z21" i="49"/>
  <c r="AB21" i="49"/>
  <c r="AC21" i="49"/>
  <c r="AD21" i="49"/>
  <c r="AE21" i="49"/>
  <c r="AF21" i="49"/>
  <c r="AG21" i="49"/>
  <c r="AH21" i="49"/>
  <c r="AI21" i="49"/>
  <c r="AJ21" i="49"/>
  <c r="AL21" i="49"/>
  <c r="AM21" i="49"/>
  <c r="AN21" i="49"/>
  <c r="AO21" i="49"/>
  <c r="AQ21" i="49"/>
  <c r="AR21" i="49"/>
  <c r="AS21" i="49"/>
  <c r="AT21" i="49"/>
  <c r="AV21" i="49"/>
  <c r="AX21" i="49"/>
  <c r="AZ21" i="49"/>
  <c r="A22" i="49"/>
  <c r="B22" i="49"/>
  <c r="D22" i="49"/>
  <c r="E22" i="49"/>
  <c r="F22" i="49"/>
  <c r="G22" i="49"/>
  <c r="H22" i="49"/>
  <c r="I22" i="49"/>
  <c r="J22" i="49"/>
  <c r="K22" i="49"/>
  <c r="M22" i="49"/>
  <c r="N22" i="49"/>
  <c r="Q22" i="49"/>
  <c r="R22" i="49"/>
  <c r="T22" i="49"/>
  <c r="U22" i="49"/>
  <c r="V22" i="49"/>
  <c r="W22" i="49"/>
  <c r="X22" i="49"/>
  <c r="Y22" i="49"/>
  <c r="Z22" i="49"/>
  <c r="AB22" i="49"/>
  <c r="AC22" i="49"/>
  <c r="AD22" i="49"/>
  <c r="AE22" i="49"/>
  <c r="AF22" i="49"/>
  <c r="AG22" i="49"/>
  <c r="AH22" i="49"/>
  <c r="AI22" i="49"/>
  <c r="AJ22" i="49"/>
  <c r="AL22" i="49"/>
  <c r="AM22" i="49"/>
  <c r="AN22" i="49"/>
  <c r="AO22" i="49"/>
  <c r="AQ22" i="49"/>
  <c r="AR22" i="49"/>
  <c r="AS22" i="49"/>
  <c r="AT22" i="49"/>
  <c r="AV22" i="49"/>
  <c r="AX22" i="49"/>
  <c r="AZ22" i="49"/>
  <c r="A23" i="49"/>
  <c r="B23" i="49"/>
  <c r="D23" i="49"/>
  <c r="E23" i="49"/>
  <c r="F23" i="49"/>
  <c r="G23" i="49"/>
  <c r="H23" i="49"/>
  <c r="I23" i="49"/>
  <c r="J23" i="49"/>
  <c r="K23" i="49"/>
  <c r="M23" i="49"/>
  <c r="N23" i="49"/>
  <c r="Q23" i="49"/>
  <c r="R23" i="49"/>
  <c r="T23" i="49"/>
  <c r="U23" i="49"/>
  <c r="V23" i="49"/>
  <c r="W23" i="49"/>
  <c r="X23" i="49"/>
  <c r="Y23" i="49"/>
  <c r="Z23" i="49"/>
  <c r="AB23" i="49"/>
  <c r="AC23" i="49"/>
  <c r="AD23" i="49"/>
  <c r="AE23" i="49"/>
  <c r="AF23" i="49"/>
  <c r="AG23" i="49"/>
  <c r="AH23" i="49"/>
  <c r="AI23" i="49"/>
  <c r="AJ23" i="49"/>
  <c r="AL23" i="49"/>
  <c r="AM23" i="49"/>
  <c r="AN23" i="49"/>
  <c r="AO23" i="49"/>
  <c r="AQ23" i="49"/>
  <c r="AR23" i="49"/>
  <c r="AS23" i="49"/>
  <c r="AT23" i="49"/>
  <c r="AV23" i="49"/>
  <c r="AX23" i="49"/>
  <c r="AZ23" i="49"/>
  <c r="A24" i="49"/>
  <c r="B24" i="49"/>
  <c r="D24" i="49"/>
  <c r="E24" i="49"/>
  <c r="F24" i="49"/>
  <c r="G24" i="49"/>
  <c r="H24" i="49"/>
  <c r="I24" i="49"/>
  <c r="J24" i="49"/>
  <c r="K24" i="49"/>
  <c r="M24" i="49"/>
  <c r="N24" i="49"/>
  <c r="Q24" i="49"/>
  <c r="R24" i="49"/>
  <c r="T24" i="49"/>
  <c r="U24" i="49"/>
  <c r="V24" i="49"/>
  <c r="W24" i="49"/>
  <c r="X24" i="49"/>
  <c r="Y24" i="49"/>
  <c r="Z24" i="49"/>
  <c r="AB24" i="49"/>
  <c r="AC24" i="49"/>
  <c r="AD24" i="49"/>
  <c r="AE24" i="49"/>
  <c r="AF24" i="49"/>
  <c r="AG24" i="49"/>
  <c r="AH24" i="49"/>
  <c r="AI24" i="49"/>
  <c r="AJ24" i="49"/>
  <c r="AL24" i="49"/>
  <c r="AM24" i="49"/>
  <c r="AN24" i="49"/>
  <c r="AO24" i="49"/>
  <c r="AQ24" i="49"/>
  <c r="AR24" i="49"/>
  <c r="AS24" i="49"/>
  <c r="AT24" i="49"/>
  <c r="AV24" i="49"/>
  <c r="AX24" i="49"/>
  <c r="AZ24" i="49"/>
  <c r="A25" i="49"/>
  <c r="B25" i="49"/>
  <c r="D25" i="49"/>
  <c r="E25" i="49"/>
  <c r="F25" i="49"/>
  <c r="G25" i="49"/>
  <c r="H25" i="49"/>
  <c r="I25" i="49"/>
  <c r="J25" i="49"/>
  <c r="K25" i="49"/>
  <c r="M25" i="49"/>
  <c r="N25" i="49"/>
  <c r="Q25" i="49"/>
  <c r="R25" i="49"/>
  <c r="T25" i="49"/>
  <c r="U25" i="49"/>
  <c r="V25" i="49"/>
  <c r="W25" i="49"/>
  <c r="X25" i="49"/>
  <c r="Y25" i="49"/>
  <c r="Z25" i="49"/>
  <c r="AB25" i="49"/>
  <c r="AC25" i="49"/>
  <c r="AD25" i="49"/>
  <c r="AE25" i="49"/>
  <c r="AF25" i="49"/>
  <c r="AG25" i="49"/>
  <c r="AH25" i="49"/>
  <c r="AI25" i="49"/>
  <c r="AJ25" i="49"/>
  <c r="AL25" i="49"/>
  <c r="AM25" i="49"/>
  <c r="AN25" i="49"/>
  <c r="AO25" i="49"/>
  <c r="AQ25" i="49"/>
  <c r="AR25" i="49"/>
  <c r="AS25" i="49"/>
  <c r="AT25" i="49"/>
  <c r="AV25" i="49"/>
  <c r="AX25" i="49"/>
  <c r="AZ25" i="49"/>
  <c r="A26" i="49"/>
  <c r="B26" i="49"/>
  <c r="D26" i="49"/>
  <c r="E26" i="49"/>
  <c r="F26" i="49"/>
  <c r="G26" i="49"/>
  <c r="H26" i="49"/>
  <c r="I26" i="49"/>
  <c r="J26" i="49"/>
  <c r="K26" i="49"/>
  <c r="M26" i="49"/>
  <c r="N26" i="49"/>
  <c r="Q26" i="49"/>
  <c r="R26" i="49"/>
  <c r="T26" i="49"/>
  <c r="U26" i="49"/>
  <c r="V26" i="49"/>
  <c r="W26" i="49"/>
  <c r="X26" i="49"/>
  <c r="Y26" i="49"/>
  <c r="Z26" i="49"/>
  <c r="AB26" i="49"/>
  <c r="AC26" i="49"/>
  <c r="AD26" i="49"/>
  <c r="AE26" i="49"/>
  <c r="AF26" i="49"/>
  <c r="AG26" i="49"/>
  <c r="AH26" i="49"/>
  <c r="AI26" i="49"/>
  <c r="AJ26" i="49"/>
  <c r="AL26" i="49"/>
  <c r="AM26" i="49"/>
  <c r="AN26" i="49"/>
  <c r="AO26" i="49"/>
  <c r="AQ26" i="49"/>
  <c r="AR26" i="49"/>
  <c r="AS26" i="49"/>
  <c r="AT26" i="49"/>
  <c r="AV26" i="49"/>
  <c r="AX26" i="49"/>
  <c r="AZ26" i="49"/>
  <c r="A27" i="49"/>
  <c r="B27" i="49"/>
  <c r="D27" i="49"/>
  <c r="E27" i="49"/>
  <c r="F27" i="49"/>
  <c r="G27" i="49"/>
  <c r="H27" i="49"/>
  <c r="I27" i="49"/>
  <c r="J27" i="49"/>
  <c r="K27" i="49"/>
  <c r="M27" i="49"/>
  <c r="N27" i="49"/>
  <c r="Q27" i="49"/>
  <c r="R27" i="49"/>
  <c r="T27" i="49"/>
  <c r="U27" i="49"/>
  <c r="V27" i="49"/>
  <c r="W27" i="49"/>
  <c r="X27" i="49"/>
  <c r="Y27" i="49"/>
  <c r="Z27" i="49"/>
  <c r="AB27" i="49"/>
  <c r="AC27" i="49"/>
  <c r="AD27" i="49"/>
  <c r="AE27" i="49"/>
  <c r="AF27" i="49"/>
  <c r="AG27" i="49"/>
  <c r="AH27" i="49"/>
  <c r="AI27" i="49"/>
  <c r="AJ27" i="49"/>
  <c r="AL27" i="49"/>
  <c r="AM27" i="49"/>
  <c r="AN27" i="49"/>
  <c r="AO27" i="49"/>
  <c r="AQ27" i="49"/>
  <c r="AR27" i="49"/>
  <c r="AS27" i="49"/>
  <c r="AT27" i="49"/>
  <c r="AV27" i="49"/>
  <c r="AX27" i="49"/>
  <c r="AZ27" i="49"/>
  <c r="A28" i="49"/>
  <c r="B28" i="49"/>
  <c r="D28" i="49"/>
  <c r="E28" i="49"/>
  <c r="F28" i="49"/>
  <c r="G28" i="49"/>
  <c r="H28" i="49"/>
  <c r="I28" i="49"/>
  <c r="J28" i="49"/>
  <c r="K28" i="49"/>
  <c r="M28" i="49"/>
  <c r="N28" i="49"/>
  <c r="Q28" i="49"/>
  <c r="R28" i="49"/>
  <c r="T28" i="49"/>
  <c r="U28" i="49"/>
  <c r="V28" i="49"/>
  <c r="W28" i="49"/>
  <c r="X28" i="49"/>
  <c r="Y28" i="49"/>
  <c r="Z28" i="49"/>
  <c r="AB28" i="49"/>
  <c r="AC28" i="49"/>
  <c r="AD28" i="49"/>
  <c r="AE28" i="49"/>
  <c r="AF28" i="49"/>
  <c r="AG28" i="49"/>
  <c r="AH28" i="49"/>
  <c r="AI28" i="49"/>
  <c r="AJ28" i="49"/>
  <c r="AL28" i="49"/>
  <c r="AM28" i="49"/>
  <c r="AN28" i="49"/>
  <c r="AO28" i="49"/>
  <c r="AQ28" i="49"/>
  <c r="AR28" i="49"/>
  <c r="AS28" i="49"/>
  <c r="AT28" i="49"/>
  <c r="AV28" i="49"/>
  <c r="AX28" i="49"/>
  <c r="AZ28" i="49"/>
  <c r="A29" i="49"/>
  <c r="B29" i="49"/>
  <c r="D29" i="49"/>
  <c r="E29" i="49"/>
  <c r="F29" i="49"/>
  <c r="G29" i="49"/>
  <c r="H29" i="49"/>
  <c r="I29" i="49"/>
  <c r="J29" i="49"/>
  <c r="K29" i="49"/>
  <c r="M29" i="49"/>
  <c r="N29" i="49"/>
  <c r="Q29" i="49"/>
  <c r="R29" i="49"/>
  <c r="T29" i="49"/>
  <c r="U29" i="49"/>
  <c r="V29" i="49"/>
  <c r="W29" i="49"/>
  <c r="X29" i="49"/>
  <c r="Y29" i="49"/>
  <c r="Z29" i="49"/>
  <c r="AB29" i="49"/>
  <c r="AC29" i="49"/>
  <c r="AD29" i="49"/>
  <c r="AE29" i="49"/>
  <c r="AF29" i="49"/>
  <c r="AG29" i="49"/>
  <c r="AH29" i="49"/>
  <c r="AI29" i="49"/>
  <c r="AJ29" i="49"/>
  <c r="AL29" i="49"/>
  <c r="AM29" i="49"/>
  <c r="AN29" i="49"/>
  <c r="AO29" i="49"/>
  <c r="AQ29" i="49"/>
  <c r="AR29" i="49"/>
  <c r="AS29" i="49"/>
  <c r="AT29" i="49"/>
  <c r="AV29" i="49"/>
  <c r="AX29" i="49"/>
  <c r="AZ29" i="49"/>
  <c r="A30" i="49"/>
  <c r="B30" i="49"/>
  <c r="D30" i="49"/>
  <c r="E30" i="49"/>
  <c r="F30" i="49"/>
  <c r="G30" i="49"/>
  <c r="H30" i="49"/>
  <c r="I30" i="49"/>
  <c r="J30" i="49"/>
  <c r="K30" i="49"/>
  <c r="M30" i="49"/>
  <c r="N30" i="49"/>
  <c r="Q30" i="49"/>
  <c r="R30" i="49"/>
  <c r="T30" i="49"/>
  <c r="U30" i="49"/>
  <c r="V30" i="49"/>
  <c r="W30" i="49"/>
  <c r="X30" i="49"/>
  <c r="Y30" i="49"/>
  <c r="Z30" i="49"/>
  <c r="AB30" i="49"/>
  <c r="AC30" i="49"/>
  <c r="AD30" i="49"/>
  <c r="AE30" i="49"/>
  <c r="AF30" i="49"/>
  <c r="AG30" i="49"/>
  <c r="AH30" i="49"/>
  <c r="AI30" i="49"/>
  <c r="AJ30" i="49"/>
  <c r="AL30" i="49"/>
  <c r="AM30" i="49"/>
  <c r="AN30" i="49"/>
  <c r="AO30" i="49"/>
  <c r="AQ30" i="49"/>
  <c r="AR30" i="49"/>
  <c r="AS30" i="49"/>
  <c r="AT30" i="49"/>
  <c r="AV30" i="49"/>
  <c r="AX30" i="49"/>
  <c r="AZ30" i="49"/>
  <c r="A31" i="49"/>
  <c r="B31" i="49"/>
  <c r="D31" i="49"/>
  <c r="E31" i="49"/>
  <c r="F31" i="49"/>
  <c r="G31" i="49"/>
  <c r="H31" i="49"/>
  <c r="I31" i="49"/>
  <c r="J31" i="49"/>
  <c r="K31" i="49"/>
  <c r="M31" i="49"/>
  <c r="N31" i="49"/>
  <c r="Q31" i="49"/>
  <c r="R31" i="49"/>
  <c r="T31" i="49"/>
  <c r="U31" i="49"/>
  <c r="V31" i="49"/>
  <c r="W31" i="49"/>
  <c r="X31" i="49"/>
  <c r="Y31" i="49"/>
  <c r="Z31" i="49"/>
  <c r="AB31" i="49"/>
  <c r="AC31" i="49"/>
  <c r="AD31" i="49"/>
  <c r="AE31" i="49"/>
  <c r="AF31" i="49"/>
  <c r="AG31" i="49"/>
  <c r="AH31" i="49"/>
  <c r="AI31" i="49"/>
  <c r="AJ31" i="49"/>
  <c r="AL31" i="49"/>
  <c r="AM31" i="49"/>
  <c r="AN31" i="49"/>
  <c r="AO31" i="49"/>
  <c r="AQ31" i="49"/>
  <c r="AR31" i="49"/>
  <c r="AS31" i="49"/>
  <c r="AT31" i="49"/>
  <c r="AV31" i="49"/>
  <c r="AX31" i="49"/>
  <c r="AZ31" i="49"/>
  <c r="A32" i="49"/>
  <c r="B32" i="49"/>
  <c r="D32" i="49"/>
  <c r="E32" i="49"/>
  <c r="F32" i="49"/>
  <c r="G32" i="49"/>
  <c r="H32" i="49"/>
  <c r="I32" i="49"/>
  <c r="J32" i="49"/>
  <c r="K32" i="49"/>
  <c r="M32" i="49"/>
  <c r="N32" i="49"/>
  <c r="Q32" i="49"/>
  <c r="R32" i="49"/>
  <c r="T32" i="49"/>
  <c r="U32" i="49"/>
  <c r="V32" i="49"/>
  <c r="W32" i="49"/>
  <c r="X32" i="49"/>
  <c r="Y32" i="49"/>
  <c r="Z32" i="49"/>
  <c r="AB32" i="49"/>
  <c r="AC32" i="49"/>
  <c r="AD32" i="49"/>
  <c r="AE32" i="49"/>
  <c r="AF32" i="49"/>
  <c r="AG32" i="49"/>
  <c r="AH32" i="49"/>
  <c r="AI32" i="49"/>
  <c r="AJ32" i="49"/>
  <c r="AL32" i="49"/>
  <c r="AM32" i="49"/>
  <c r="AN32" i="49"/>
  <c r="AO32" i="49"/>
  <c r="AQ32" i="49"/>
  <c r="AR32" i="49"/>
  <c r="AS32" i="49"/>
  <c r="AT32" i="49"/>
  <c r="AV32" i="49"/>
  <c r="AX32" i="49"/>
  <c r="AZ32" i="49"/>
  <c r="A33" i="49"/>
  <c r="B33" i="49"/>
  <c r="D33" i="49"/>
  <c r="E33" i="49"/>
  <c r="F33" i="49"/>
  <c r="G33" i="49"/>
  <c r="H33" i="49"/>
  <c r="I33" i="49"/>
  <c r="J33" i="49"/>
  <c r="K33" i="49"/>
  <c r="M33" i="49"/>
  <c r="N33" i="49"/>
  <c r="Q33" i="49"/>
  <c r="R33" i="49"/>
  <c r="T33" i="49"/>
  <c r="U33" i="49"/>
  <c r="V33" i="49"/>
  <c r="W33" i="49"/>
  <c r="X33" i="49"/>
  <c r="Y33" i="49"/>
  <c r="Z33" i="49"/>
  <c r="AB33" i="49"/>
  <c r="AC33" i="49"/>
  <c r="AD33" i="49"/>
  <c r="AE33" i="49"/>
  <c r="AF33" i="49"/>
  <c r="AG33" i="49"/>
  <c r="AH33" i="49"/>
  <c r="AI33" i="49"/>
  <c r="AJ33" i="49"/>
  <c r="AL33" i="49"/>
  <c r="AM33" i="49"/>
  <c r="AN33" i="49"/>
  <c r="AO33" i="49"/>
  <c r="AQ33" i="49"/>
  <c r="AR33" i="49"/>
  <c r="AS33" i="49"/>
  <c r="AT33" i="49"/>
  <c r="AV33" i="49"/>
  <c r="AX33" i="49"/>
  <c r="AZ33" i="49"/>
  <c r="A34" i="49"/>
  <c r="B34" i="49"/>
  <c r="D34" i="49"/>
  <c r="E34" i="49"/>
  <c r="F34" i="49"/>
  <c r="G34" i="49"/>
  <c r="H34" i="49"/>
  <c r="I34" i="49"/>
  <c r="J34" i="49"/>
  <c r="K34" i="49"/>
  <c r="M34" i="49"/>
  <c r="N34" i="49"/>
  <c r="Q34" i="49"/>
  <c r="R34" i="49"/>
  <c r="T34" i="49"/>
  <c r="U34" i="49"/>
  <c r="V34" i="49"/>
  <c r="W34" i="49"/>
  <c r="X34" i="49"/>
  <c r="Y34" i="49"/>
  <c r="Z34" i="49"/>
  <c r="AB34" i="49"/>
  <c r="AC34" i="49"/>
  <c r="AD34" i="49"/>
  <c r="AE34" i="49"/>
  <c r="AF34" i="49"/>
  <c r="AG34" i="49"/>
  <c r="AH34" i="49"/>
  <c r="AI34" i="49"/>
  <c r="AJ34" i="49"/>
  <c r="AL34" i="49"/>
  <c r="AM34" i="49"/>
  <c r="AN34" i="49"/>
  <c r="AO34" i="49"/>
  <c r="AQ34" i="49"/>
  <c r="AR34" i="49"/>
  <c r="AS34" i="49"/>
  <c r="AT34" i="49"/>
  <c r="AV34" i="49"/>
  <c r="AX34" i="49"/>
  <c r="AZ34" i="49"/>
  <c r="A35" i="49"/>
  <c r="B35" i="49"/>
  <c r="D35" i="49"/>
  <c r="E35" i="49"/>
  <c r="F35" i="49"/>
  <c r="G35" i="49"/>
  <c r="H35" i="49"/>
  <c r="I35" i="49"/>
  <c r="J35" i="49"/>
  <c r="K35" i="49"/>
  <c r="M35" i="49"/>
  <c r="N35" i="49"/>
  <c r="Q35" i="49"/>
  <c r="R35" i="49"/>
  <c r="T35" i="49"/>
  <c r="U35" i="49"/>
  <c r="V35" i="49"/>
  <c r="W35" i="49"/>
  <c r="X35" i="49"/>
  <c r="Y35" i="49"/>
  <c r="Z35" i="49"/>
  <c r="AB35" i="49"/>
  <c r="AC35" i="49"/>
  <c r="AD35" i="49"/>
  <c r="AE35" i="49"/>
  <c r="AF35" i="49"/>
  <c r="AG35" i="49"/>
  <c r="AH35" i="49"/>
  <c r="AI35" i="49"/>
  <c r="AJ35" i="49"/>
  <c r="AL35" i="49"/>
  <c r="AM35" i="49"/>
  <c r="AN35" i="49"/>
  <c r="AO35" i="49"/>
  <c r="AQ35" i="49"/>
  <c r="AR35" i="49"/>
  <c r="AS35" i="49"/>
  <c r="AT35" i="49"/>
  <c r="AV35" i="49"/>
  <c r="AX35" i="49"/>
  <c r="AZ35" i="49"/>
  <c r="A36" i="49"/>
  <c r="B36" i="49"/>
  <c r="D36" i="49"/>
  <c r="E36" i="49"/>
  <c r="F36" i="49"/>
  <c r="G36" i="49"/>
  <c r="H36" i="49"/>
  <c r="I36" i="49"/>
  <c r="J36" i="49"/>
  <c r="K36" i="49"/>
  <c r="M36" i="49"/>
  <c r="N36" i="49"/>
  <c r="Q36" i="49"/>
  <c r="R36" i="49"/>
  <c r="T36" i="49"/>
  <c r="U36" i="49"/>
  <c r="V36" i="49"/>
  <c r="W36" i="49"/>
  <c r="X36" i="49"/>
  <c r="Y36" i="49"/>
  <c r="Z36" i="49"/>
  <c r="AB36" i="49"/>
  <c r="AC36" i="49"/>
  <c r="AD36" i="49"/>
  <c r="AE36" i="49"/>
  <c r="AF36" i="49"/>
  <c r="AG36" i="49"/>
  <c r="AH36" i="49"/>
  <c r="AI36" i="49"/>
  <c r="AJ36" i="49"/>
  <c r="AL36" i="49"/>
  <c r="AM36" i="49"/>
  <c r="AN36" i="49"/>
  <c r="AO36" i="49"/>
  <c r="AQ36" i="49"/>
  <c r="AR36" i="49"/>
  <c r="AS36" i="49"/>
  <c r="AT36" i="49"/>
  <c r="AV36" i="49"/>
  <c r="AX36" i="49"/>
  <c r="AZ36" i="49"/>
  <c r="A37" i="49"/>
  <c r="B37" i="49"/>
  <c r="D37" i="49"/>
  <c r="E37" i="49"/>
  <c r="F37" i="49"/>
  <c r="G37" i="49"/>
  <c r="H37" i="49"/>
  <c r="I37" i="49"/>
  <c r="J37" i="49"/>
  <c r="K37" i="49"/>
  <c r="M37" i="49"/>
  <c r="N37" i="49"/>
  <c r="Q37" i="49"/>
  <c r="R37" i="49"/>
  <c r="T37" i="49"/>
  <c r="U37" i="49"/>
  <c r="V37" i="49"/>
  <c r="W37" i="49"/>
  <c r="X37" i="49"/>
  <c r="Y37" i="49"/>
  <c r="Z37" i="49"/>
  <c r="AB37" i="49"/>
  <c r="AC37" i="49"/>
  <c r="AD37" i="49"/>
  <c r="AE37" i="49"/>
  <c r="AF37" i="49"/>
  <c r="AG37" i="49"/>
  <c r="AH37" i="49"/>
  <c r="AI37" i="49"/>
  <c r="AJ37" i="49"/>
  <c r="AL37" i="49"/>
  <c r="AM37" i="49"/>
  <c r="AN37" i="49"/>
  <c r="AO37" i="49"/>
  <c r="AQ37" i="49"/>
  <c r="AR37" i="49"/>
  <c r="AS37" i="49"/>
  <c r="AT37" i="49"/>
  <c r="AV37" i="49"/>
  <c r="AX37" i="49"/>
  <c r="AZ37" i="49"/>
  <c r="A38" i="49"/>
  <c r="B38" i="49"/>
  <c r="D38" i="49"/>
  <c r="E38" i="49"/>
  <c r="F38" i="49"/>
  <c r="G38" i="49"/>
  <c r="H38" i="49"/>
  <c r="I38" i="49"/>
  <c r="J38" i="49"/>
  <c r="K38" i="49"/>
  <c r="M38" i="49"/>
  <c r="N38" i="49"/>
  <c r="Q38" i="49"/>
  <c r="R38" i="49"/>
  <c r="T38" i="49"/>
  <c r="U38" i="49"/>
  <c r="V38" i="49"/>
  <c r="W38" i="49"/>
  <c r="X38" i="49"/>
  <c r="Y38" i="49"/>
  <c r="Z38" i="49"/>
  <c r="AB38" i="49"/>
  <c r="AC38" i="49"/>
  <c r="AD38" i="49"/>
  <c r="AE38" i="49"/>
  <c r="AF38" i="49"/>
  <c r="AG38" i="49"/>
  <c r="AH38" i="49"/>
  <c r="AI38" i="49"/>
  <c r="AJ38" i="49"/>
  <c r="AL38" i="49"/>
  <c r="AM38" i="49"/>
  <c r="AN38" i="49"/>
  <c r="AO38" i="49"/>
  <c r="AQ38" i="49"/>
  <c r="AR38" i="49"/>
  <c r="AS38" i="49"/>
  <c r="AT38" i="49"/>
  <c r="AV38" i="49"/>
  <c r="AX38" i="49"/>
  <c r="AZ38" i="49"/>
  <c r="A39" i="49"/>
  <c r="B39" i="49"/>
  <c r="D39" i="49"/>
  <c r="E39" i="49"/>
  <c r="F39" i="49"/>
  <c r="G39" i="49"/>
  <c r="H39" i="49"/>
  <c r="I39" i="49"/>
  <c r="J39" i="49"/>
  <c r="K39" i="49"/>
  <c r="M39" i="49"/>
  <c r="N39" i="49"/>
  <c r="Q39" i="49"/>
  <c r="R39" i="49"/>
  <c r="T39" i="49"/>
  <c r="U39" i="49"/>
  <c r="V39" i="49"/>
  <c r="W39" i="49"/>
  <c r="X39" i="49"/>
  <c r="Y39" i="49"/>
  <c r="Z39" i="49"/>
  <c r="AB39" i="49"/>
  <c r="AC39" i="49"/>
  <c r="AD39" i="49"/>
  <c r="AE39" i="49"/>
  <c r="AF39" i="49"/>
  <c r="AG39" i="49"/>
  <c r="AH39" i="49"/>
  <c r="AI39" i="49"/>
  <c r="AJ39" i="49"/>
  <c r="AL39" i="49"/>
  <c r="AM39" i="49"/>
  <c r="AN39" i="49"/>
  <c r="AO39" i="49"/>
  <c r="AQ39" i="49"/>
  <c r="AR39" i="49"/>
  <c r="AS39" i="49"/>
  <c r="AT39" i="49"/>
  <c r="AV39" i="49"/>
  <c r="AX39" i="49"/>
  <c r="AZ39" i="49"/>
  <c r="A40" i="49"/>
  <c r="B40" i="49"/>
  <c r="D40" i="49"/>
  <c r="E40" i="49"/>
  <c r="F40" i="49"/>
  <c r="G40" i="49"/>
  <c r="H40" i="49"/>
  <c r="I40" i="49"/>
  <c r="J40" i="49"/>
  <c r="K40" i="49"/>
  <c r="M40" i="49"/>
  <c r="N40" i="49"/>
  <c r="Q40" i="49"/>
  <c r="R40" i="49"/>
  <c r="T40" i="49"/>
  <c r="U40" i="49"/>
  <c r="V40" i="49"/>
  <c r="W40" i="49"/>
  <c r="X40" i="49"/>
  <c r="Y40" i="49"/>
  <c r="Z40" i="49"/>
  <c r="AB40" i="49"/>
  <c r="AC40" i="49"/>
  <c r="AD40" i="49"/>
  <c r="AE40" i="49"/>
  <c r="AF40" i="49"/>
  <c r="AG40" i="49"/>
  <c r="AH40" i="49"/>
  <c r="AI40" i="49"/>
  <c r="AJ40" i="49"/>
  <c r="AL40" i="49"/>
  <c r="AM40" i="49"/>
  <c r="AN40" i="49"/>
  <c r="AO40" i="49"/>
  <c r="AQ40" i="49"/>
  <c r="AR40" i="49"/>
  <c r="AS40" i="49"/>
  <c r="AT40" i="49"/>
  <c r="AV40" i="49"/>
  <c r="AX40" i="49"/>
  <c r="AZ40" i="49"/>
  <c r="A41" i="49"/>
  <c r="B41" i="49"/>
  <c r="D41" i="49"/>
  <c r="E41" i="49"/>
  <c r="F41" i="49"/>
  <c r="G41" i="49"/>
  <c r="H41" i="49"/>
  <c r="I41" i="49"/>
  <c r="J41" i="49"/>
  <c r="K41" i="49"/>
  <c r="M41" i="49"/>
  <c r="N41" i="49"/>
  <c r="Q41" i="49"/>
  <c r="R41" i="49"/>
  <c r="T41" i="49"/>
  <c r="U41" i="49"/>
  <c r="V41" i="49"/>
  <c r="W41" i="49"/>
  <c r="X41" i="49"/>
  <c r="Y41" i="49"/>
  <c r="Z41" i="49"/>
  <c r="AB41" i="49"/>
  <c r="AC41" i="49"/>
  <c r="AD41" i="49"/>
  <c r="AE41" i="49"/>
  <c r="AF41" i="49"/>
  <c r="AG41" i="49"/>
  <c r="AH41" i="49"/>
  <c r="AI41" i="49"/>
  <c r="AJ41" i="49"/>
  <c r="AL41" i="49"/>
  <c r="AM41" i="49"/>
  <c r="AN41" i="49"/>
  <c r="AO41" i="49"/>
  <c r="AQ41" i="49"/>
  <c r="AR41" i="49"/>
  <c r="AS41" i="49"/>
  <c r="AT41" i="49"/>
  <c r="AV41" i="49"/>
  <c r="AX41" i="49"/>
  <c r="AZ41" i="49"/>
  <c r="A42" i="49"/>
  <c r="B42" i="49"/>
  <c r="D42" i="49"/>
  <c r="E42" i="49"/>
  <c r="F42" i="49"/>
  <c r="G42" i="49"/>
  <c r="H42" i="49"/>
  <c r="I42" i="49"/>
  <c r="J42" i="49"/>
  <c r="K42" i="49"/>
  <c r="M42" i="49"/>
  <c r="N42" i="49"/>
  <c r="Q42" i="49"/>
  <c r="R42" i="49"/>
  <c r="T42" i="49"/>
  <c r="U42" i="49"/>
  <c r="V42" i="49"/>
  <c r="W42" i="49"/>
  <c r="X42" i="49"/>
  <c r="Y42" i="49"/>
  <c r="Z42" i="49"/>
  <c r="AB42" i="49"/>
  <c r="AC42" i="49"/>
  <c r="AD42" i="49"/>
  <c r="AE42" i="49"/>
  <c r="AF42" i="49"/>
  <c r="AG42" i="49"/>
  <c r="AH42" i="49"/>
  <c r="AI42" i="49"/>
  <c r="AJ42" i="49"/>
  <c r="AL42" i="49"/>
  <c r="AM42" i="49"/>
  <c r="AN42" i="49"/>
  <c r="AO42" i="49"/>
  <c r="AQ42" i="49"/>
  <c r="AR42" i="49"/>
  <c r="AS42" i="49"/>
  <c r="AT42" i="49"/>
  <c r="AV42" i="49"/>
  <c r="AX42" i="49"/>
  <c r="AZ42" i="49"/>
  <c r="A43" i="49"/>
  <c r="B43" i="49"/>
  <c r="D43" i="49"/>
  <c r="E43" i="49"/>
  <c r="F43" i="49"/>
  <c r="G43" i="49"/>
  <c r="H43" i="49"/>
  <c r="I43" i="49"/>
  <c r="J43" i="49"/>
  <c r="K43" i="49"/>
  <c r="M43" i="49"/>
  <c r="N43" i="49"/>
  <c r="Q43" i="49"/>
  <c r="R43" i="49"/>
  <c r="T43" i="49"/>
  <c r="U43" i="49"/>
  <c r="V43" i="49"/>
  <c r="W43" i="49"/>
  <c r="X43" i="49"/>
  <c r="Y43" i="49"/>
  <c r="Z43" i="49"/>
  <c r="AB43" i="49"/>
  <c r="AC43" i="49"/>
  <c r="AD43" i="49"/>
  <c r="AE43" i="49"/>
  <c r="AF43" i="49"/>
  <c r="AG43" i="49"/>
  <c r="AH43" i="49"/>
  <c r="AI43" i="49"/>
  <c r="AJ43" i="49"/>
  <c r="AL43" i="49"/>
  <c r="AM43" i="49"/>
  <c r="AN43" i="49"/>
  <c r="AO43" i="49"/>
  <c r="AQ43" i="49"/>
  <c r="AR43" i="49"/>
  <c r="AS43" i="49"/>
  <c r="AT43" i="49"/>
  <c r="AV43" i="49"/>
  <c r="AX43" i="49"/>
  <c r="AZ43" i="49"/>
  <c r="A44" i="49"/>
  <c r="B44" i="49"/>
  <c r="D44" i="49"/>
  <c r="E44" i="49"/>
  <c r="F44" i="49"/>
  <c r="G44" i="49"/>
  <c r="H44" i="49"/>
  <c r="I44" i="49"/>
  <c r="J44" i="49"/>
  <c r="K44" i="49"/>
  <c r="M44" i="49"/>
  <c r="N44" i="49"/>
  <c r="Q44" i="49"/>
  <c r="R44" i="49"/>
  <c r="T44" i="49"/>
  <c r="U44" i="49"/>
  <c r="V44" i="49"/>
  <c r="W44" i="49"/>
  <c r="X44" i="49"/>
  <c r="Y44" i="49"/>
  <c r="Z44" i="49"/>
  <c r="AB44" i="49"/>
  <c r="AC44" i="49"/>
  <c r="AD44" i="49"/>
  <c r="AE44" i="49"/>
  <c r="AF44" i="49"/>
  <c r="AG44" i="49"/>
  <c r="AH44" i="49"/>
  <c r="AI44" i="49"/>
  <c r="AJ44" i="49"/>
  <c r="AL44" i="49"/>
  <c r="AM44" i="49"/>
  <c r="AN44" i="49"/>
  <c r="AO44" i="49"/>
  <c r="AQ44" i="49"/>
  <c r="AR44" i="49"/>
  <c r="AS44" i="49"/>
  <c r="AT44" i="49"/>
  <c r="AV44" i="49"/>
  <c r="AX44" i="49"/>
  <c r="AZ44" i="49"/>
  <c r="A45" i="49"/>
  <c r="B45" i="49"/>
  <c r="D45" i="49"/>
  <c r="E45" i="49"/>
  <c r="F45" i="49"/>
  <c r="G45" i="49"/>
  <c r="H45" i="49"/>
  <c r="I45" i="49"/>
  <c r="J45" i="49"/>
  <c r="K45" i="49"/>
  <c r="M45" i="49"/>
  <c r="N45" i="49"/>
  <c r="Q45" i="49"/>
  <c r="R45" i="49"/>
  <c r="T45" i="49"/>
  <c r="U45" i="49"/>
  <c r="V45" i="49"/>
  <c r="W45" i="49"/>
  <c r="X45" i="49"/>
  <c r="Y45" i="49"/>
  <c r="Z45" i="49"/>
  <c r="AB45" i="49"/>
  <c r="AC45" i="49"/>
  <c r="AD45" i="49"/>
  <c r="AE45" i="49"/>
  <c r="AF45" i="49"/>
  <c r="AG45" i="49"/>
  <c r="AH45" i="49"/>
  <c r="AI45" i="49"/>
  <c r="AJ45" i="49"/>
  <c r="AL45" i="49"/>
  <c r="AM45" i="49"/>
  <c r="AN45" i="49"/>
  <c r="AO45" i="49"/>
  <c r="AQ45" i="49"/>
  <c r="AR45" i="49"/>
  <c r="AS45" i="49"/>
  <c r="AT45" i="49"/>
  <c r="AV45" i="49"/>
  <c r="AX45" i="49"/>
  <c r="AZ45" i="49"/>
  <c r="A46" i="49"/>
  <c r="B46" i="49"/>
  <c r="D46" i="49"/>
  <c r="E46" i="49"/>
  <c r="F46" i="49"/>
  <c r="G46" i="49"/>
  <c r="H46" i="49"/>
  <c r="I46" i="49"/>
  <c r="J46" i="49"/>
  <c r="K46" i="49"/>
  <c r="M46" i="49"/>
  <c r="N46" i="49"/>
  <c r="Q46" i="49"/>
  <c r="R46" i="49"/>
  <c r="T46" i="49"/>
  <c r="U46" i="49"/>
  <c r="V46" i="49"/>
  <c r="W46" i="49"/>
  <c r="X46" i="49"/>
  <c r="Y46" i="49"/>
  <c r="Z46" i="49"/>
  <c r="AB46" i="49"/>
  <c r="AC46" i="49"/>
  <c r="AD46" i="49"/>
  <c r="AE46" i="49"/>
  <c r="AF46" i="49"/>
  <c r="AG46" i="49"/>
  <c r="AH46" i="49"/>
  <c r="AI46" i="49"/>
  <c r="AJ46" i="49"/>
  <c r="AL46" i="49"/>
  <c r="AM46" i="49"/>
  <c r="AN46" i="49"/>
  <c r="AO46" i="49"/>
  <c r="AQ46" i="49"/>
  <c r="AR46" i="49"/>
  <c r="AS46" i="49"/>
  <c r="AT46" i="49"/>
  <c r="AV46" i="49"/>
  <c r="AX46" i="49"/>
  <c r="AZ46" i="49"/>
  <c r="A47" i="49"/>
  <c r="B47" i="49"/>
  <c r="D47" i="49"/>
  <c r="E47" i="49"/>
  <c r="F47" i="49"/>
  <c r="G47" i="49"/>
  <c r="H47" i="49"/>
  <c r="I47" i="49"/>
  <c r="J47" i="49"/>
  <c r="K47" i="49"/>
  <c r="M47" i="49"/>
  <c r="N47" i="49"/>
  <c r="Q47" i="49"/>
  <c r="R47" i="49"/>
  <c r="T47" i="49"/>
  <c r="U47" i="49"/>
  <c r="V47" i="49"/>
  <c r="W47" i="49"/>
  <c r="X47" i="49"/>
  <c r="Y47" i="49"/>
  <c r="Z47" i="49"/>
  <c r="AB47" i="49"/>
  <c r="AC47" i="49"/>
  <c r="AD47" i="49"/>
  <c r="AE47" i="49"/>
  <c r="AF47" i="49"/>
  <c r="AG47" i="49"/>
  <c r="AH47" i="49"/>
  <c r="AI47" i="49"/>
  <c r="AJ47" i="49"/>
  <c r="AL47" i="49"/>
  <c r="AM47" i="49"/>
  <c r="AN47" i="49"/>
  <c r="AO47" i="49"/>
  <c r="AQ47" i="49"/>
  <c r="AR47" i="49"/>
  <c r="AS47" i="49"/>
  <c r="AT47" i="49"/>
  <c r="AV47" i="49"/>
  <c r="AX47" i="49"/>
  <c r="AZ47" i="49"/>
  <c r="A48" i="49"/>
  <c r="B48" i="49"/>
  <c r="D48" i="49"/>
  <c r="E48" i="49"/>
  <c r="F48" i="49"/>
  <c r="G48" i="49"/>
  <c r="H48" i="49"/>
  <c r="I48" i="49"/>
  <c r="J48" i="49"/>
  <c r="K48" i="49"/>
  <c r="M48" i="49"/>
  <c r="N48" i="49"/>
  <c r="Q48" i="49"/>
  <c r="R48" i="49"/>
  <c r="T48" i="49"/>
  <c r="U48" i="49"/>
  <c r="V48" i="49"/>
  <c r="W48" i="49"/>
  <c r="X48" i="49"/>
  <c r="Y48" i="49"/>
  <c r="Z48" i="49"/>
  <c r="AB48" i="49"/>
  <c r="AC48" i="49"/>
  <c r="AD48" i="49"/>
  <c r="AE48" i="49"/>
  <c r="AF48" i="49"/>
  <c r="AG48" i="49"/>
  <c r="AH48" i="49"/>
  <c r="AI48" i="49"/>
  <c r="AJ48" i="49"/>
  <c r="AL48" i="49"/>
  <c r="AM48" i="49"/>
  <c r="AN48" i="49"/>
  <c r="AO48" i="49"/>
  <c r="AQ48" i="49"/>
  <c r="AR48" i="49"/>
  <c r="AS48" i="49"/>
  <c r="AT48" i="49"/>
  <c r="AV48" i="49"/>
  <c r="AX48" i="49"/>
  <c r="AZ48" i="49"/>
  <c r="A49" i="49"/>
  <c r="B49" i="49"/>
  <c r="D49" i="49"/>
  <c r="E49" i="49"/>
  <c r="F49" i="49"/>
  <c r="G49" i="49"/>
  <c r="H49" i="49"/>
  <c r="I49" i="49"/>
  <c r="J49" i="49"/>
  <c r="K49" i="49"/>
  <c r="M49" i="49"/>
  <c r="N49" i="49"/>
  <c r="Q49" i="49"/>
  <c r="R49" i="49"/>
  <c r="T49" i="49"/>
  <c r="U49" i="49"/>
  <c r="V49" i="49"/>
  <c r="W49" i="49"/>
  <c r="X49" i="49"/>
  <c r="Y49" i="49"/>
  <c r="Z49" i="49"/>
  <c r="AB49" i="49"/>
  <c r="AC49" i="49"/>
  <c r="AD49" i="49"/>
  <c r="AE49" i="49"/>
  <c r="AF49" i="49"/>
  <c r="AG49" i="49"/>
  <c r="AH49" i="49"/>
  <c r="AI49" i="49"/>
  <c r="AJ49" i="49"/>
  <c r="AL49" i="49"/>
  <c r="AM49" i="49"/>
  <c r="AN49" i="49"/>
  <c r="AO49" i="49"/>
  <c r="AQ49" i="49"/>
  <c r="AR49" i="49"/>
  <c r="AS49" i="49"/>
  <c r="AT49" i="49"/>
  <c r="AV49" i="49"/>
  <c r="AX49" i="49"/>
  <c r="AZ49" i="49"/>
  <c r="A50" i="49"/>
  <c r="B50" i="49"/>
  <c r="D50" i="49"/>
  <c r="E50" i="49"/>
  <c r="F50" i="49"/>
  <c r="G50" i="49"/>
  <c r="H50" i="49"/>
  <c r="I50" i="49"/>
  <c r="J50" i="49"/>
  <c r="K50" i="49"/>
  <c r="M50" i="49"/>
  <c r="N50" i="49"/>
  <c r="Q50" i="49"/>
  <c r="R50" i="49"/>
  <c r="T50" i="49"/>
  <c r="U50" i="49"/>
  <c r="V50" i="49"/>
  <c r="W50" i="49"/>
  <c r="X50" i="49"/>
  <c r="Y50" i="49"/>
  <c r="Z50" i="49"/>
  <c r="AB50" i="49"/>
  <c r="AC50" i="49"/>
  <c r="AD50" i="49"/>
  <c r="AE50" i="49"/>
  <c r="AF50" i="49"/>
  <c r="AG50" i="49"/>
  <c r="AH50" i="49"/>
  <c r="AI50" i="49"/>
  <c r="AJ50" i="49"/>
  <c r="AL50" i="49"/>
  <c r="AM50" i="49"/>
  <c r="AN50" i="49"/>
  <c r="AO50" i="49"/>
  <c r="AQ50" i="49"/>
  <c r="AR50" i="49"/>
  <c r="AS50" i="49"/>
  <c r="AT50" i="49"/>
  <c r="AV50" i="49"/>
  <c r="AX50" i="49"/>
  <c r="AZ50" i="49"/>
  <c r="A51" i="49"/>
  <c r="B51" i="49"/>
  <c r="D51" i="49"/>
  <c r="E51" i="49"/>
  <c r="F51" i="49"/>
  <c r="G51" i="49"/>
  <c r="H51" i="49"/>
  <c r="I51" i="49"/>
  <c r="J51" i="49"/>
  <c r="K51" i="49"/>
  <c r="M51" i="49"/>
  <c r="N51" i="49"/>
  <c r="Q51" i="49"/>
  <c r="R51" i="49"/>
  <c r="T51" i="49"/>
  <c r="U51" i="49"/>
  <c r="V51" i="49"/>
  <c r="W51" i="49"/>
  <c r="X51" i="49"/>
  <c r="Y51" i="49"/>
  <c r="Z51" i="49"/>
  <c r="AB51" i="49"/>
  <c r="AC51" i="49"/>
  <c r="AD51" i="49"/>
  <c r="AE51" i="49"/>
  <c r="AF51" i="49"/>
  <c r="AG51" i="49"/>
  <c r="AH51" i="49"/>
  <c r="AI51" i="49"/>
  <c r="AJ51" i="49"/>
  <c r="AL51" i="49"/>
  <c r="AM51" i="49"/>
  <c r="AN51" i="49"/>
  <c r="AO51" i="49"/>
  <c r="AQ51" i="49"/>
  <c r="AR51" i="49"/>
  <c r="AS51" i="49"/>
  <c r="AT51" i="49"/>
  <c r="AV51" i="49"/>
  <c r="AX51" i="49"/>
  <c r="AZ51" i="49"/>
  <c r="A52" i="49"/>
  <c r="B52" i="49"/>
  <c r="D52" i="49"/>
  <c r="E52" i="49"/>
  <c r="F52" i="49"/>
  <c r="G52" i="49"/>
  <c r="H52" i="49"/>
  <c r="I52" i="49"/>
  <c r="J52" i="49"/>
  <c r="K52" i="49"/>
  <c r="M52" i="49"/>
  <c r="N52" i="49"/>
  <c r="Q52" i="49"/>
  <c r="R52" i="49"/>
  <c r="T52" i="49"/>
  <c r="U52" i="49"/>
  <c r="V52" i="49"/>
  <c r="W52" i="49"/>
  <c r="X52" i="49"/>
  <c r="Y52" i="49"/>
  <c r="Z52" i="49"/>
  <c r="AB52" i="49"/>
  <c r="AC52" i="49"/>
  <c r="AD52" i="49"/>
  <c r="AE52" i="49"/>
  <c r="AF52" i="49"/>
  <c r="AG52" i="49"/>
  <c r="AH52" i="49"/>
  <c r="AI52" i="49"/>
  <c r="AJ52" i="49"/>
  <c r="AL52" i="49"/>
  <c r="AM52" i="49"/>
  <c r="AN52" i="49"/>
  <c r="AO52" i="49"/>
  <c r="AQ52" i="49"/>
  <c r="AR52" i="49"/>
  <c r="AS52" i="49"/>
  <c r="AT52" i="49"/>
  <c r="AV52" i="49"/>
  <c r="AX52" i="49"/>
  <c r="AZ52" i="49"/>
  <c r="A53" i="49"/>
  <c r="B53" i="49"/>
  <c r="D53" i="49"/>
  <c r="E53" i="49"/>
  <c r="F53" i="49"/>
  <c r="G53" i="49"/>
  <c r="H53" i="49"/>
  <c r="I53" i="49"/>
  <c r="J53" i="49"/>
  <c r="K53" i="49"/>
  <c r="M53" i="49"/>
  <c r="N53" i="49"/>
  <c r="Q53" i="49"/>
  <c r="R53" i="49"/>
  <c r="T53" i="49"/>
  <c r="U53" i="49"/>
  <c r="V53" i="49"/>
  <c r="W53" i="49"/>
  <c r="X53" i="49"/>
  <c r="Y53" i="49"/>
  <c r="Z53" i="49"/>
  <c r="AB53" i="49"/>
  <c r="AC53" i="49"/>
  <c r="AD53" i="49"/>
  <c r="AE53" i="49"/>
  <c r="AF53" i="49"/>
  <c r="AG53" i="49"/>
  <c r="AH53" i="49"/>
  <c r="AI53" i="49"/>
  <c r="AJ53" i="49"/>
  <c r="AL53" i="49"/>
  <c r="AM53" i="49"/>
  <c r="AN53" i="49"/>
  <c r="AO53" i="49"/>
  <c r="AQ53" i="49"/>
  <c r="AR53" i="49"/>
  <c r="AS53" i="49"/>
  <c r="AT53" i="49"/>
  <c r="AV53" i="49"/>
  <c r="AX53" i="49"/>
  <c r="AZ53" i="49"/>
  <c r="A54" i="49"/>
  <c r="B54" i="49"/>
  <c r="D54" i="49"/>
  <c r="E54" i="49"/>
  <c r="F54" i="49"/>
  <c r="G54" i="49"/>
  <c r="H54" i="49"/>
  <c r="I54" i="49"/>
  <c r="J54" i="49"/>
  <c r="K54" i="49"/>
  <c r="M54" i="49"/>
  <c r="N54" i="49"/>
  <c r="Q54" i="49"/>
  <c r="R54" i="49"/>
  <c r="T54" i="49"/>
  <c r="U54" i="49"/>
  <c r="V54" i="49"/>
  <c r="W54" i="49"/>
  <c r="X54" i="49"/>
  <c r="Y54" i="49"/>
  <c r="Z54" i="49"/>
  <c r="AB54" i="49"/>
  <c r="AC54" i="49"/>
  <c r="AD54" i="49"/>
  <c r="AE54" i="49"/>
  <c r="AF54" i="49"/>
  <c r="AG54" i="49"/>
  <c r="AH54" i="49"/>
  <c r="AI54" i="49"/>
  <c r="AJ54" i="49"/>
  <c r="AL54" i="49"/>
  <c r="AM54" i="49"/>
  <c r="AN54" i="49"/>
  <c r="AO54" i="49"/>
  <c r="AQ54" i="49"/>
  <c r="AR54" i="49"/>
  <c r="AS54" i="49"/>
  <c r="AT54" i="49"/>
  <c r="AV54" i="49"/>
  <c r="AX54" i="49"/>
  <c r="AZ54" i="49"/>
  <c r="A55" i="49"/>
  <c r="B55" i="49"/>
  <c r="D55" i="49"/>
  <c r="E55" i="49"/>
  <c r="F55" i="49"/>
  <c r="G55" i="49"/>
  <c r="H55" i="49"/>
  <c r="I55" i="49"/>
  <c r="J55" i="49"/>
  <c r="K55" i="49"/>
  <c r="M55" i="49"/>
  <c r="N55" i="49"/>
  <c r="Q55" i="49"/>
  <c r="R55" i="49"/>
  <c r="T55" i="49"/>
  <c r="U55" i="49"/>
  <c r="V55" i="49"/>
  <c r="W55" i="49"/>
  <c r="X55" i="49"/>
  <c r="Y55" i="49"/>
  <c r="Z55" i="49"/>
  <c r="AB55" i="49"/>
  <c r="AC55" i="49"/>
  <c r="AD55" i="49"/>
  <c r="AE55" i="49"/>
  <c r="AF55" i="49"/>
  <c r="AG55" i="49"/>
  <c r="AH55" i="49"/>
  <c r="AI55" i="49"/>
  <c r="AJ55" i="49"/>
  <c r="AL55" i="49"/>
  <c r="AM55" i="49"/>
  <c r="AN55" i="49"/>
  <c r="AO55" i="49"/>
  <c r="AQ55" i="49"/>
  <c r="AR55" i="49"/>
  <c r="AS55" i="49"/>
  <c r="AT55" i="49"/>
  <c r="AV55" i="49"/>
  <c r="AX55" i="49"/>
  <c r="AZ55" i="49"/>
  <c r="A56" i="49"/>
  <c r="B56" i="49"/>
  <c r="D56" i="49"/>
  <c r="E56" i="49"/>
  <c r="F56" i="49"/>
  <c r="G56" i="49"/>
  <c r="H56" i="49"/>
  <c r="I56" i="49"/>
  <c r="J56" i="49"/>
  <c r="K56" i="49"/>
  <c r="M56" i="49"/>
  <c r="N56" i="49"/>
  <c r="Q56" i="49"/>
  <c r="R56" i="49"/>
  <c r="T56" i="49"/>
  <c r="U56" i="49"/>
  <c r="V56" i="49"/>
  <c r="W56" i="49"/>
  <c r="X56" i="49"/>
  <c r="Y56" i="49"/>
  <c r="Z56" i="49"/>
  <c r="AB56" i="49"/>
  <c r="AC56" i="49"/>
  <c r="AD56" i="49"/>
  <c r="AE56" i="49"/>
  <c r="AF56" i="49"/>
  <c r="AG56" i="49"/>
  <c r="AH56" i="49"/>
  <c r="AI56" i="49"/>
  <c r="AJ56" i="49"/>
  <c r="AL56" i="49"/>
  <c r="AM56" i="49"/>
  <c r="AN56" i="49"/>
  <c r="AO56" i="49"/>
  <c r="AQ56" i="49"/>
  <c r="AR56" i="49"/>
  <c r="AS56" i="49"/>
  <c r="AT56" i="49"/>
  <c r="AV56" i="49"/>
  <c r="AX56" i="49"/>
  <c r="AZ56" i="49"/>
  <c r="A57" i="49"/>
  <c r="B57" i="49"/>
  <c r="D57" i="49"/>
  <c r="E57" i="49"/>
  <c r="F57" i="49"/>
  <c r="G57" i="49"/>
  <c r="H57" i="49"/>
  <c r="I57" i="49"/>
  <c r="J57" i="49"/>
  <c r="K57" i="49"/>
  <c r="M57" i="49"/>
  <c r="N57" i="49"/>
  <c r="Q57" i="49"/>
  <c r="R57" i="49"/>
  <c r="T57" i="49"/>
  <c r="U57" i="49"/>
  <c r="V57" i="49"/>
  <c r="W57" i="49"/>
  <c r="X57" i="49"/>
  <c r="Y57" i="49"/>
  <c r="Z57" i="49"/>
  <c r="AB57" i="49"/>
  <c r="AC57" i="49"/>
  <c r="AD57" i="49"/>
  <c r="AE57" i="49"/>
  <c r="AF57" i="49"/>
  <c r="AG57" i="49"/>
  <c r="AH57" i="49"/>
  <c r="AI57" i="49"/>
  <c r="AJ57" i="49"/>
  <c r="AL57" i="49"/>
  <c r="AM57" i="49"/>
  <c r="AN57" i="49"/>
  <c r="AO57" i="49"/>
  <c r="AQ57" i="49"/>
  <c r="AR57" i="49"/>
  <c r="AS57" i="49"/>
  <c r="AT57" i="49"/>
  <c r="AV57" i="49"/>
  <c r="AX57" i="49"/>
  <c r="AZ57" i="49"/>
  <c r="A58" i="49"/>
  <c r="B58" i="49"/>
  <c r="D58" i="49"/>
  <c r="E58" i="49"/>
  <c r="F58" i="49"/>
  <c r="G58" i="49"/>
  <c r="H58" i="49"/>
  <c r="I58" i="49"/>
  <c r="J58" i="49"/>
  <c r="K58" i="49"/>
  <c r="M58" i="49"/>
  <c r="N58" i="49"/>
  <c r="Q58" i="49"/>
  <c r="R58" i="49"/>
  <c r="T58" i="49"/>
  <c r="U58" i="49"/>
  <c r="V58" i="49"/>
  <c r="W58" i="49"/>
  <c r="X58" i="49"/>
  <c r="Y58" i="49"/>
  <c r="Z58" i="49"/>
  <c r="AB58" i="49"/>
  <c r="AC58" i="49"/>
  <c r="AD58" i="49"/>
  <c r="AE58" i="49"/>
  <c r="AF58" i="49"/>
  <c r="AG58" i="49"/>
  <c r="AH58" i="49"/>
  <c r="AI58" i="49"/>
  <c r="AJ58" i="49"/>
  <c r="AL58" i="49"/>
  <c r="AM58" i="49"/>
  <c r="AN58" i="49"/>
  <c r="AO58" i="49"/>
  <c r="AQ58" i="49"/>
  <c r="AR58" i="49"/>
  <c r="AS58" i="49"/>
  <c r="AT58" i="49"/>
  <c r="AV58" i="49"/>
  <c r="AX58" i="49"/>
  <c r="AZ58" i="49"/>
  <c r="A59" i="49"/>
  <c r="B59" i="49"/>
  <c r="D59" i="49"/>
  <c r="E59" i="49"/>
  <c r="F59" i="49"/>
  <c r="G59" i="49"/>
  <c r="H59" i="49"/>
  <c r="I59" i="49"/>
  <c r="J59" i="49"/>
  <c r="K59" i="49"/>
  <c r="M59" i="49"/>
  <c r="N59" i="49"/>
  <c r="Q59" i="49"/>
  <c r="R59" i="49"/>
  <c r="T59" i="49"/>
  <c r="U59" i="49"/>
  <c r="V59" i="49"/>
  <c r="W59" i="49"/>
  <c r="X59" i="49"/>
  <c r="Y59" i="49"/>
  <c r="Z59" i="49"/>
  <c r="AB59" i="49"/>
  <c r="AC59" i="49"/>
  <c r="AD59" i="49"/>
  <c r="AE59" i="49"/>
  <c r="AF59" i="49"/>
  <c r="AG59" i="49"/>
  <c r="AH59" i="49"/>
  <c r="AI59" i="49"/>
  <c r="AJ59" i="49"/>
  <c r="AL59" i="49"/>
  <c r="AM59" i="49"/>
  <c r="AN59" i="49"/>
  <c r="AO59" i="49"/>
  <c r="AQ59" i="49"/>
  <c r="AR59" i="49"/>
  <c r="AS59" i="49"/>
  <c r="AT59" i="49"/>
  <c r="AV59" i="49"/>
  <c r="AX59" i="49"/>
  <c r="AZ59" i="49"/>
  <c r="A60" i="49"/>
  <c r="B60" i="49"/>
  <c r="D60" i="49"/>
  <c r="E60" i="49"/>
  <c r="F60" i="49"/>
  <c r="G60" i="49"/>
  <c r="H60" i="49"/>
  <c r="I60" i="49"/>
  <c r="J60" i="49"/>
  <c r="K60" i="49"/>
  <c r="M60" i="49"/>
  <c r="N60" i="49"/>
  <c r="Q60" i="49"/>
  <c r="R60" i="49"/>
  <c r="T60" i="49"/>
  <c r="U60" i="49"/>
  <c r="V60" i="49"/>
  <c r="W60" i="49"/>
  <c r="X60" i="49"/>
  <c r="Y60" i="49"/>
  <c r="Z60" i="49"/>
  <c r="AB60" i="49"/>
  <c r="AC60" i="49"/>
  <c r="AD60" i="49"/>
  <c r="AE60" i="49"/>
  <c r="AF60" i="49"/>
  <c r="AG60" i="49"/>
  <c r="AH60" i="49"/>
  <c r="AI60" i="49"/>
  <c r="AJ60" i="49"/>
  <c r="AL60" i="49"/>
  <c r="AM60" i="49"/>
  <c r="AN60" i="49"/>
  <c r="AO60" i="49"/>
  <c r="AQ60" i="49"/>
  <c r="AR60" i="49"/>
  <c r="AS60" i="49"/>
  <c r="AT60" i="49"/>
  <c r="AV60" i="49"/>
  <c r="AX60" i="49"/>
  <c r="AZ60" i="49"/>
  <c r="A61" i="49"/>
  <c r="B61" i="49"/>
  <c r="D61" i="49"/>
  <c r="E61" i="49"/>
  <c r="F61" i="49"/>
  <c r="G61" i="49"/>
  <c r="H61" i="49"/>
  <c r="I61" i="49"/>
  <c r="J61" i="49"/>
  <c r="K61" i="49"/>
  <c r="M61" i="49"/>
  <c r="N61" i="49"/>
  <c r="Q61" i="49"/>
  <c r="R61" i="49"/>
  <c r="T61" i="49"/>
  <c r="U61" i="49"/>
  <c r="V61" i="49"/>
  <c r="W61" i="49"/>
  <c r="X61" i="49"/>
  <c r="Y61" i="49"/>
  <c r="Z61" i="49"/>
  <c r="AB61" i="49"/>
  <c r="AC61" i="49"/>
  <c r="AD61" i="49"/>
  <c r="AE61" i="49"/>
  <c r="AF61" i="49"/>
  <c r="AG61" i="49"/>
  <c r="AH61" i="49"/>
  <c r="AI61" i="49"/>
  <c r="AJ61" i="49"/>
  <c r="AL61" i="49"/>
  <c r="AM61" i="49"/>
  <c r="AN61" i="49"/>
  <c r="AO61" i="49"/>
  <c r="AQ61" i="49"/>
  <c r="AR61" i="49"/>
  <c r="AS61" i="49"/>
  <c r="AT61" i="49"/>
  <c r="AV61" i="49"/>
  <c r="AX61" i="49"/>
  <c r="AZ61" i="49"/>
  <c r="A62" i="49"/>
  <c r="B62" i="49"/>
  <c r="D62" i="49"/>
  <c r="E62" i="49"/>
  <c r="F62" i="49"/>
  <c r="G62" i="49"/>
  <c r="H62" i="49"/>
  <c r="I62" i="49"/>
  <c r="J62" i="49"/>
  <c r="K62" i="49"/>
  <c r="M62" i="49"/>
  <c r="N62" i="49"/>
  <c r="Q62" i="49"/>
  <c r="R62" i="49"/>
  <c r="T62" i="49"/>
  <c r="U62" i="49"/>
  <c r="V62" i="49"/>
  <c r="W62" i="49"/>
  <c r="X62" i="49"/>
  <c r="Y62" i="49"/>
  <c r="Z62" i="49"/>
  <c r="AB62" i="49"/>
  <c r="AC62" i="49"/>
  <c r="AD62" i="49"/>
  <c r="AE62" i="49"/>
  <c r="AF62" i="49"/>
  <c r="AG62" i="49"/>
  <c r="AH62" i="49"/>
  <c r="AI62" i="49"/>
  <c r="AJ62" i="49"/>
  <c r="AL62" i="49"/>
  <c r="AM62" i="49"/>
  <c r="AN62" i="49"/>
  <c r="AO62" i="49"/>
  <c r="AQ62" i="49"/>
  <c r="AR62" i="49"/>
  <c r="AS62" i="49"/>
  <c r="AT62" i="49"/>
  <c r="AV62" i="49"/>
  <c r="AX62" i="49"/>
  <c r="AZ62" i="49"/>
  <c r="A63" i="49"/>
  <c r="B63" i="49"/>
  <c r="D63" i="49"/>
  <c r="E63" i="49"/>
  <c r="F63" i="49"/>
  <c r="G63" i="49"/>
  <c r="H63" i="49"/>
  <c r="I63" i="49"/>
  <c r="J63" i="49"/>
  <c r="K63" i="49"/>
  <c r="M63" i="49"/>
  <c r="N63" i="49"/>
  <c r="Q63" i="49"/>
  <c r="R63" i="49"/>
  <c r="T63" i="49"/>
  <c r="U63" i="49"/>
  <c r="V63" i="49"/>
  <c r="W63" i="49"/>
  <c r="X63" i="49"/>
  <c r="Y63" i="49"/>
  <c r="Z63" i="49"/>
  <c r="AB63" i="49"/>
  <c r="AC63" i="49"/>
  <c r="AD63" i="49"/>
  <c r="AE63" i="49"/>
  <c r="AF63" i="49"/>
  <c r="AG63" i="49"/>
  <c r="AH63" i="49"/>
  <c r="AI63" i="49"/>
  <c r="AJ63" i="49"/>
  <c r="AL63" i="49"/>
  <c r="AM63" i="49"/>
  <c r="AN63" i="49"/>
  <c r="AO63" i="49"/>
  <c r="AQ63" i="49"/>
  <c r="AR63" i="49"/>
  <c r="AS63" i="49"/>
  <c r="AT63" i="49"/>
  <c r="AV63" i="49"/>
  <c r="AX63" i="49"/>
  <c r="AZ63" i="49"/>
  <c r="A64" i="49"/>
  <c r="B64" i="49"/>
  <c r="D64" i="49"/>
  <c r="E64" i="49"/>
  <c r="F64" i="49"/>
  <c r="G64" i="49"/>
  <c r="H64" i="49"/>
  <c r="I64" i="49"/>
  <c r="J64" i="49"/>
  <c r="K64" i="49"/>
  <c r="M64" i="49"/>
  <c r="N64" i="49"/>
  <c r="Q64" i="49"/>
  <c r="R64" i="49"/>
  <c r="T64" i="49"/>
  <c r="U64" i="49"/>
  <c r="V64" i="49"/>
  <c r="W64" i="49"/>
  <c r="X64" i="49"/>
  <c r="Y64" i="49"/>
  <c r="Z64" i="49"/>
  <c r="AB64" i="49"/>
  <c r="AC64" i="49"/>
  <c r="AD64" i="49"/>
  <c r="AE64" i="49"/>
  <c r="AF64" i="49"/>
  <c r="AG64" i="49"/>
  <c r="AH64" i="49"/>
  <c r="AI64" i="49"/>
  <c r="AJ64" i="49"/>
  <c r="AL64" i="49"/>
  <c r="AM64" i="49"/>
  <c r="AN64" i="49"/>
  <c r="AO64" i="49"/>
  <c r="AQ64" i="49"/>
  <c r="AR64" i="49"/>
  <c r="AS64" i="49"/>
  <c r="AT64" i="49"/>
  <c r="AV64" i="49"/>
  <c r="AX64" i="49"/>
  <c r="AZ64" i="49"/>
  <c r="A65" i="49"/>
  <c r="B65" i="49"/>
  <c r="D65" i="49"/>
  <c r="E65" i="49"/>
  <c r="F65" i="49"/>
  <c r="G65" i="49"/>
  <c r="H65" i="49"/>
  <c r="I65" i="49"/>
  <c r="J65" i="49"/>
  <c r="K65" i="49"/>
  <c r="M65" i="49"/>
  <c r="N65" i="49"/>
  <c r="Q65" i="49"/>
  <c r="R65" i="49"/>
  <c r="T65" i="49"/>
  <c r="U65" i="49"/>
  <c r="V65" i="49"/>
  <c r="W65" i="49"/>
  <c r="X65" i="49"/>
  <c r="Y65" i="49"/>
  <c r="Z65" i="49"/>
  <c r="AB65" i="49"/>
  <c r="AC65" i="49"/>
  <c r="AD65" i="49"/>
  <c r="AE65" i="49"/>
  <c r="AF65" i="49"/>
  <c r="AG65" i="49"/>
  <c r="AH65" i="49"/>
  <c r="AI65" i="49"/>
  <c r="AJ65" i="49"/>
  <c r="AL65" i="49"/>
  <c r="AM65" i="49"/>
  <c r="AN65" i="49"/>
  <c r="AO65" i="49"/>
  <c r="AQ65" i="49"/>
  <c r="AR65" i="49"/>
  <c r="AS65" i="49"/>
  <c r="AT65" i="49"/>
  <c r="AV65" i="49"/>
  <c r="AX65" i="49"/>
  <c r="AZ65" i="49"/>
  <c r="A66" i="49"/>
  <c r="B66" i="49"/>
  <c r="D66" i="49"/>
  <c r="E66" i="49"/>
  <c r="F66" i="49"/>
  <c r="G66" i="49"/>
  <c r="H66" i="49"/>
  <c r="I66" i="49"/>
  <c r="J66" i="49"/>
  <c r="K66" i="49"/>
  <c r="M66" i="49"/>
  <c r="N66" i="49"/>
  <c r="Q66" i="49"/>
  <c r="R66" i="49"/>
  <c r="T66" i="49"/>
  <c r="U66" i="49"/>
  <c r="V66" i="49"/>
  <c r="W66" i="49"/>
  <c r="X66" i="49"/>
  <c r="Y66" i="49"/>
  <c r="Z66" i="49"/>
  <c r="AB66" i="49"/>
  <c r="AC66" i="49"/>
  <c r="AD66" i="49"/>
  <c r="AE66" i="49"/>
  <c r="AF66" i="49"/>
  <c r="AG66" i="49"/>
  <c r="AH66" i="49"/>
  <c r="AI66" i="49"/>
  <c r="AJ66" i="49"/>
  <c r="AL66" i="49"/>
  <c r="AM66" i="49"/>
  <c r="AN66" i="49"/>
  <c r="AO66" i="49"/>
  <c r="AQ66" i="49"/>
  <c r="AR66" i="49"/>
  <c r="AS66" i="49"/>
  <c r="AT66" i="49"/>
  <c r="AV66" i="49"/>
  <c r="AX66" i="49"/>
  <c r="AZ66" i="49"/>
  <c r="A67" i="49"/>
  <c r="B67" i="49"/>
  <c r="D67" i="49"/>
  <c r="E67" i="49"/>
  <c r="F67" i="49"/>
  <c r="G67" i="49"/>
  <c r="H67" i="49"/>
  <c r="I67" i="49"/>
  <c r="J67" i="49"/>
  <c r="K67" i="49"/>
  <c r="M67" i="49"/>
  <c r="N67" i="49"/>
  <c r="Q67" i="49"/>
  <c r="R67" i="49"/>
  <c r="T67" i="49"/>
  <c r="U67" i="49"/>
  <c r="V67" i="49"/>
  <c r="W67" i="49"/>
  <c r="X67" i="49"/>
  <c r="Y67" i="49"/>
  <c r="Z67" i="49"/>
  <c r="AB67" i="49"/>
  <c r="AC67" i="49"/>
  <c r="AD67" i="49"/>
  <c r="AE67" i="49"/>
  <c r="AF67" i="49"/>
  <c r="AG67" i="49"/>
  <c r="AH67" i="49"/>
  <c r="AI67" i="49"/>
  <c r="AJ67" i="49"/>
  <c r="AL67" i="49"/>
  <c r="AM67" i="49"/>
  <c r="AN67" i="49"/>
  <c r="AO67" i="49"/>
  <c r="AQ67" i="49"/>
  <c r="AR67" i="49"/>
  <c r="AS67" i="49"/>
  <c r="AT67" i="49"/>
  <c r="AV67" i="49"/>
  <c r="AX67" i="49"/>
  <c r="AZ67" i="49"/>
  <c r="A68" i="49"/>
  <c r="B68" i="49"/>
  <c r="D68" i="49"/>
  <c r="E68" i="49"/>
  <c r="F68" i="49"/>
  <c r="G68" i="49"/>
  <c r="H68" i="49"/>
  <c r="I68" i="49"/>
  <c r="J68" i="49"/>
  <c r="K68" i="49"/>
  <c r="M68" i="49"/>
  <c r="N68" i="49"/>
  <c r="Q68" i="49"/>
  <c r="R68" i="49"/>
  <c r="T68" i="49"/>
  <c r="U68" i="49"/>
  <c r="V68" i="49"/>
  <c r="W68" i="49"/>
  <c r="X68" i="49"/>
  <c r="Y68" i="49"/>
  <c r="Z68" i="49"/>
  <c r="AB68" i="49"/>
  <c r="AC68" i="49"/>
  <c r="AD68" i="49"/>
  <c r="AE68" i="49"/>
  <c r="AF68" i="49"/>
  <c r="AG68" i="49"/>
  <c r="AH68" i="49"/>
  <c r="AI68" i="49"/>
  <c r="AJ68" i="49"/>
  <c r="AL68" i="49"/>
  <c r="AM68" i="49"/>
  <c r="AN68" i="49"/>
  <c r="AO68" i="49"/>
  <c r="AQ68" i="49"/>
  <c r="AR68" i="49"/>
  <c r="AS68" i="49"/>
  <c r="AT68" i="49"/>
  <c r="AV68" i="49"/>
  <c r="AX68" i="49"/>
  <c r="AZ68" i="49"/>
  <c r="A69" i="49"/>
  <c r="B69" i="49"/>
  <c r="D69" i="49"/>
  <c r="E69" i="49"/>
  <c r="F69" i="49"/>
  <c r="G69" i="49"/>
  <c r="H69" i="49"/>
  <c r="I69" i="49"/>
  <c r="J69" i="49"/>
  <c r="K69" i="49"/>
  <c r="M69" i="49"/>
  <c r="N69" i="49"/>
  <c r="Q69" i="49"/>
  <c r="R69" i="49"/>
  <c r="T69" i="49"/>
  <c r="U69" i="49"/>
  <c r="V69" i="49"/>
  <c r="W69" i="49"/>
  <c r="X69" i="49"/>
  <c r="Y69" i="49"/>
  <c r="Z69" i="49"/>
  <c r="AB69" i="49"/>
  <c r="AC69" i="49"/>
  <c r="AD69" i="49"/>
  <c r="AE69" i="49"/>
  <c r="AF69" i="49"/>
  <c r="AG69" i="49"/>
  <c r="AH69" i="49"/>
  <c r="AI69" i="49"/>
  <c r="AJ69" i="49"/>
  <c r="AL69" i="49"/>
  <c r="AM69" i="49"/>
  <c r="AN69" i="49"/>
  <c r="AO69" i="49"/>
  <c r="AQ69" i="49"/>
  <c r="AR69" i="49"/>
  <c r="AS69" i="49"/>
  <c r="AT69" i="49"/>
  <c r="AV69" i="49"/>
  <c r="AX69" i="49"/>
  <c r="AZ69" i="49"/>
  <c r="A70" i="49"/>
  <c r="B70" i="49"/>
  <c r="D70" i="49"/>
  <c r="E70" i="49"/>
  <c r="F70" i="49"/>
  <c r="G70" i="49"/>
  <c r="H70" i="49"/>
  <c r="I70" i="49"/>
  <c r="J70" i="49"/>
  <c r="K70" i="49"/>
  <c r="M70" i="49"/>
  <c r="N70" i="49"/>
  <c r="Q70" i="49"/>
  <c r="R70" i="49"/>
  <c r="T70" i="49"/>
  <c r="U70" i="49"/>
  <c r="V70" i="49"/>
  <c r="W70" i="49"/>
  <c r="X70" i="49"/>
  <c r="Y70" i="49"/>
  <c r="Z70" i="49"/>
  <c r="AB70" i="49"/>
  <c r="AC70" i="49"/>
  <c r="AD70" i="49"/>
  <c r="AE70" i="49"/>
  <c r="AF70" i="49"/>
  <c r="AG70" i="49"/>
  <c r="AH70" i="49"/>
  <c r="AI70" i="49"/>
  <c r="AJ70" i="49"/>
  <c r="AL70" i="49"/>
  <c r="AM70" i="49"/>
  <c r="AN70" i="49"/>
  <c r="AO70" i="49"/>
  <c r="AQ70" i="49"/>
  <c r="AR70" i="49"/>
  <c r="AS70" i="49"/>
  <c r="AT70" i="49"/>
  <c r="AV70" i="49"/>
  <c r="AX70" i="49"/>
  <c r="AZ70" i="49"/>
  <c r="A71" i="49"/>
  <c r="B71" i="49"/>
  <c r="D71" i="49"/>
  <c r="E71" i="49"/>
  <c r="F71" i="49"/>
  <c r="G71" i="49"/>
  <c r="H71" i="49"/>
  <c r="I71" i="49"/>
  <c r="J71" i="49"/>
  <c r="K71" i="49"/>
  <c r="M71" i="49"/>
  <c r="N71" i="49"/>
  <c r="Q71" i="49"/>
  <c r="R71" i="49"/>
  <c r="T71" i="49"/>
  <c r="U71" i="49"/>
  <c r="V71" i="49"/>
  <c r="W71" i="49"/>
  <c r="X71" i="49"/>
  <c r="Y71" i="49"/>
  <c r="Z71" i="49"/>
  <c r="AB71" i="49"/>
  <c r="AC71" i="49"/>
  <c r="AD71" i="49"/>
  <c r="AE71" i="49"/>
  <c r="AF71" i="49"/>
  <c r="AG71" i="49"/>
  <c r="AH71" i="49"/>
  <c r="AI71" i="49"/>
  <c r="AJ71" i="49"/>
  <c r="AL71" i="49"/>
  <c r="AM71" i="49"/>
  <c r="AN71" i="49"/>
  <c r="AO71" i="49"/>
  <c r="AQ71" i="49"/>
  <c r="AR71" i="49"/>
  <c r="AS71" i="49"/>
  <c r="AT71" i="49"/>
  <c r="AV71" i="49"/>
  <c r="AX71" i="49"/>
  <c r="AZ71" i="49"/>
  <c r="A72" i="49"/>
  <c r="B72" i="49"/>
  <c r="D72" i="49"/>
  <c r="E72" i="49"/>
  <c r="F72" i="49"/>
  <c r="G72" i="49"/>
  <c r="H72" i="49"/>
  <c r="I72" i="49"/>
  <c r="J72" i="49"/>
  <c r="K72" i="49"/>
  <c r="M72" i="49"/>
  <c r="N72" i="49"/>
  <c r="Q72" i="49"/>
  <c r="R72" i="49"/>
  <c r="T72" i="49"/>
  <c r="U72" i="49"/>
  <c r="V72" i="49"/>
  <c r="W72" i="49"/>
  <c r="X72" i="49"/>
  <c r="Y72" i="49"/>
  <c r="Z72" i="49"/>
  <c r="AB72" i="49"/>
  <c r="AC72" i="49"/>
  <c r="AD72" i="49"/>
  <c r="AE72" i="49"/>
  <c r="AF72" i="49"/>
  <c r="AG72" i="49"/>
  <c r="AH72" i="49"/>
  <c r="AI72" i="49"/>
  <c r="AJ72" i="49"/>
  <c r="AL72" i="49"/>
  <c r="AM72" i="49"/>
  <c r="AN72" i="49"/>
  <c r="AO72" i="49"/>
  <c r="AQ72" i="49"/>
  <c r="AR72" i="49"/>
  <c r="AS72" i="49"/>
  <c r="AT72" i="49"/>
  <c r="AV72" i="49"/>
  <c r="AX72" i="49"/>
  <c r="AZ72" i="49"/>
  <c r="A73" i="49"/>
  <c r="B73" i="49"/>
  <c r="D73" i="49"/>
  <c r="E73" i="49"/>
  <c r="F73" i="49"/>
  <c r="G73" i="49"/>
  <c r="H73" i="49"/>
  <c r="I73" i="49"/>
  <c r="J73" i="49"/>
  <c r="K73" i="49"/>
  <c r="M73" i="49"/>
  <c r="N73" i="49"/>
  <c r="Q73" i="49"/>
  <c r="R73" i="49"/>
  <c r="T73" i="49"/>
  <c r="U73" i="49"/>
  <c r="V73" i="49"/>
  <c r="W73" i="49"/>
  <c r="X73" i="49"/>
  <c r="Y73" i="49"/>
  <c r="Z73" i="49"/>
  <c r="AB73" i="49"/>
  <c r="AC73" i="49"/>
  <c r="AD73" i="49"/>
  <c r="AE73" i="49"/>
  <c r="AF73" i="49"/>
  <c r="AG73" i="49"/>
  <c r="AH73" i="49"/>
  <c r="AI73" i="49"/>
  <c r="AJ73" i="49"/>
  <c r="AL73" i="49"/>
  <c r="AM73" i="49"/>
  <c r="AN73" i="49"/>
  <c r="AO73" i="49"/>
  <c r="AQ73" i="49"/>
  <c r="AR73" i="49"/>
  <c r="AS73" i="49"/>
  <c r="AT73" i="49"/>
  <c r="AV73" i="49"/>
  <c r="AX73" i="49"/>
  <c r="AZ73" i="49"/>
  <c r="A74" i="49"/>
  <c r="B74" i="49"/>
  <c r="D74" i="49"/>
  <c r="E74" i="49"/>
  <c r="F74" i="49"/>
  <c r="G74" i="49"/>
  <c r="H74" i="49"/>
  <c r="I74" i="49"/>
  <c r="J74" i="49"/>
  <c r="K74" i="49"/>
  <c r="M74" i="49"/>
  <c r="N74" i="49"/>
  <c r="Q74" i="49"/>
  <c r="R74" i="49"/>
  <c r="T74" i="49"/>
  <c r="U74" i="49"/>
  <c r="V74" i="49"/>
  <c r="W74" i="49"/>
  <c r="X74" i="49"/>
  <c r="Y74" i="49"/>
  <c r="Z74" i="49"/>
  <c r="AB74" i="49"/>
  <c r="AC74" i="49"/>
  <c r="AD74" i="49"/>
  <c r="AE74" i="49"/>
  <c r="AF74" i="49"/>
  <c r="AG74" i="49"/>
  <c r="AH74" i="49"/>
  <c r="AI74" i="49"/>
  <c r="AJ74" i="49"/>
  <c r="AL74" i="49"/>
  <c r="AM74" i="49"/>
  <c r="AN74" i="49"/>
  <c r="AO74" i="49"/>
  <c r="AQ74" i="49"/>
  <c r="AR74" i="49"/>
  <c r="AS74" i="49"/>
  <c r="AT74" i="49"/>
  <c r="AV74" i="49"/>
  <c r="AX74" i="49"/>
  <c r="AZ74" i="49"/>
  <c r="A75" i="49"/>
  <c r="B75" i="49"/>
  <c r="D75" i="49"/>
  <c r="E75" i="49"/>
  <c r="F75" i="49"/>
  <c r="G75" i="49"/>
  <c r="H75" i="49"/>
  <c r="I75" i="49"/>
  <c r="J75" i="49"/>
  <c r="K75" i="49"/>
  <c r="M75" i="49"/>
  <c r="N75" i="49"/>
  <c r="Q75" i="49"/>
  <c r="R75" i="49"/>
  <c r="T75" i="49"/>
  <c r="U75" i="49"/>
  <c r="V75" i="49"/>
  <c r="W75" i="49"/>
  <c r="X75" i="49"/>
  <c r="Y75" i="49"/>
  <c r="Z75" i="49"/>
  <c r="AB75" i="49"/>
  <c r="AC75" i="49"/>
  <c r="AD75" i="49"/>
  <c r="AE75" i="49"/>
  <c r="AF75" i="49"/>
  <c r="AG75" i="49"/>
  <c r="AH75" i="49"/>
  <c r="AI75" i="49"/>
  <c r="AJ75" i="49"/>
  <c r="AL75" i="49"/>
  <c r="AM75" i="49"/>
  <c r="AN75" i="49"/>
  <c r="AO75" i="49"/>
  <c r="AQ75" i="49"/>
  <c r="AR75" i="49"/>
  <c r="AS75" i="49"/>
  <c r="AT75" i="49"/>
  <c r="AV75" i="49"/>
  <c r="AX75" i="49"/>
  <c r="AZ75" i="49"/>
  <c r="A76" i="49"/>
  <c r="B76" i="49"/>
  <c r="D76" i="49"/>
  <c r="E76" i="49"/>
  <c r="F76" i="49"/>
  <c r="G76" i="49"/>
  <c r="H76" i="49"/>
  <c r="I76" i="49"/>
  <c r="J76" i="49"/>
  <c r="K76" i="49"/>
  <c r="M76" i="49"/>
  <c r="N76" i="49"/>
  <c r="Q76" i="49"/>
  <c r="R76" i="49"/>
  <c r="T76" i="49"/>
  <c r="U76" i="49"/>
  <c r="V76" i="49"/>
  <c r="W76" i="49"/>
  <c r="X76" i="49"/>
  <c r="Y76" i="49"/>
  <c r="Z76" i="49"/>
  <c r="AB76" i="49"/>
  <c r="AC76" i="49"/>
  <c r="AD76" i="49"/>
  <c r="AE76" i="49"/>
  <c r="AF76" i="49"/>
  <c r="AG76" i="49"/>
  <c r="AH76" i="49"/>
  <c r="AI76" i="49"/>
  <c r="AJ76" i="49"/>
  <c r="AL76" i="49"/>
  <c r="AM76" i="49"/>
  <c r="AN76" i="49"/>
  <c r="AO76" i="49"/>
  <c r="AQ76" i="49"/>
  <c r="AR76" i="49"/>
  <c r="AS76" i="49"/>
  <c r="AT76" i="49"/>
  <c r="AV76" i="49"/>
  <c r="AX76" i="49"/>
  <c r="AZ76" i="49"/>
  <c r="A77" i="49"/>
  <c r="B77" i="49"/>
  <c r="D77" i="49"/>
  <c r="E77" i="49"/>
  <c r="F77" i="49"/>
  <c r="G77" i="49"/>
  <c r="H77" i="49"/>
  <c r="I77" i="49"/>
  <c r="J77" i="49"/>
  <c r="K77" i="49"/>
  <c r="M77" i="49"/>
  <c r="N77" i="49"/>
  <c r="Q77" i="49"/>
  <c r="R77" i="49"/>
  <c r="T77" i="49"/>
  <c r="U77" i="49"/>
  <c r="V77" i="49"/>
  <c r="W77" i="49"/>
  <c r="X77" i="49"/>
  <c r="Y77" i="49"/>
  <c r="Z77" i="49"/>
  <c r="AB77" i="49"/>
  <c r="AC77" i="49"/>
  <c r="AD77" i="49"/>
  <c r="AE77" i="49"/>
  <c r="AF77" i="49"/>
  <c r="AG77" i="49"/>
  <c r="AH77" i="49"/>
  <c r="AI77" i="49"/>
  <c r="AJ77" i="49"/>
  <c r="AL77" i="49"/>
  <c r="AM77" i="49"/>
  <c r="AN77" i="49"/>
  <c r="AO77" i="49"/>
  <c r="AQ77" i="49"/>
  <c r="AR77" i="49"/>
  <c r="AS77" i="49"/>
  <c r="AT77" i="49"/>
  <c r="AV77" i="49"/>
  <c r="AX77" i="49"/>
  <c r="AZ77" i="49"/>
  <c r="A78" i="49"/>
  <c r="B78" i="49"/>
  <c r="D78" i="49"/>
  <c r="E78" i="49"/>
  <c r="F78" i="49"/>
  <c r="G78" i="49"/>
  <c r="H78" i="49"/>
  <c r="I78" i="49"/>
  <c r="J78" i="49"/>
  <c r="K78" i="49"/>
  <c r="M78" i="49"/>
  <c r="N78" i="49"/>
  <c r="Q78" i="49"/>
  <c r="R78" i="49"/>
  <c r="T78" i="49"/>
  <c r="U78" i="49"/>
  <c r="V78" i="49"/>
  <c r="W78" i="49"/>
  <c r="X78" i="49"/>
  <c r="Y78" i="49"/>
  <c r="Z78" i="49"/>
  <c r="AB78" i="49"/>
  <c r="AC78" i="49"/>
  <c r="AD78" i="49"/>
  <c r="AE78" i="49"/>
  <c r="AF78" i="49"/>
  <c r="AG78" i="49"/>
  <c r="AH78" i="49"/>
  <c r="AI78" i="49"/>
  <c r="AJ78" i="49"/>
  <c r="AL78" i="49"/>
  <c r="AM78" i="49"/>
  <c r="AN78" i="49"/>
  <c r="AO78" i="49"/>
  <c r="AQ78" i="49"/>
  <c r="AR78" i="49"/>
  <c r="AS78" i="49"/>
  <c r="AT78" i="49"/>
  <c r="AV78" i="49"/>
  <c r="AX78" i="49"/>
  <c r="AZ78" i="49"/>
  <c r="A79" i="49"/>
  <c r="B79" i="49"/>
  <c r="D79" i="49"/>
  <c r="E79" i="49"/>
  <c r="F79" i="49"/>
  <c r="G79" i="49"/>
  <c r="H79" i="49"/>
  <c r="I79" i="49"/>
  <c r="J79" i="49"/>
  <c r="K79" i="49"/>
  <c r="M79" i="49"/>
  <c r="N79" i="49"/>
  <c r="Q79" i="49"/>
  <c r="R79" i="49"/>
  <c r="T79" i="49"/>
  <c r="U79" i="49"/>
  <c r="V79" i="49"/>
  <c r="W79" i="49"/>
  <c r="X79" i="49"/>
  <c r="Y79" i="49"/>
  <c r="Z79" i="49"/>
  <c r="AB79" i="49"/>
  <c r="AC79" i="49"/>
  <c r="AD79" i="49"/>
  <c r="AE79" i="49"/>
  <c r="AF79" i="49"/>
  <c r="AG79" i="49"/>
  <c r="AH79" i="49"/>
  <c r="AI79" i="49"/>
  <c r="AJ79" i="49"/>
  <c r="AL79" i="49"/>
  <c r="AM79" i="49"/>
  <c r="AN79" i="49"/>
  <c r="AO79" i="49"/>
  <c r="AQ79" i="49"/>
  <c r="AR79" i="49"/>
  <c r="AS79" i="49"/>
  <c r="AT79" i="49"/>
  <c r="AV79" i="49"/>
  <c r="AX79" i="49"/>
  <c r="AZ79" i="49"/>
  <c r="A80" i="49"/>
  <c r="B80" i="49"/>
  <c r="D80" i="49"/>
  <c r="E80" i="49"/>
  <c r="F80" i="49"/>
  <c r="G80" i="49"/>
  <c r="H80" i="49"/>
  <c r="I80" i="49"/>
  <c r="J80" i="49"/>
  <c r="K80" i="49"/>
  <c r="M80" i="49"/>
  <c r="N80" i="49"/>
  <c r="Q80" i="49"/>
  <c r="R80" i="49"/>
  <c r="T80" i="49"/>
  <c r="U80" i="49"/>
  <c r="V80" i="49"/>
  <c r="W80" i="49"/>
  <c r="X80" i="49"/>
  <c r="Y80" i="49"/>
  <c r="Z80" i="49"/>
  <c r="AB80" i="49"/>
  <c r="AC80" i="49"/>
  <c r="AD80" i="49"/>
  <c r="AE80" i="49"/>
  <c r="AF80" i="49"/>
  <c r="AG80" i="49"/>
  <c r="AH80" i="49"/>
  <c r="AI80" i="49"/>
  <c r="AJ80" i="49"/>
  <c r="AL80" i="49"/>
  <c r="AM80" i="49"/>
  <c r="AN80" i="49"/>
  <c r="AO80" i="49"/>
  <c r="AQ80" i="49"/>
  <c r="AR80" i="49"/>
  <c r="AS80" i="49"/>
  <c r="AT80" i="49"/>
  <c r="AV80" i="49"/>
  <c r="AX80" i="49"/>
  <c r="AZ80" i="49"/>
  <c r="A81" i="49"/>
  <c r="B81" i="49"/>
  <c r="D81" i="49"/>
  <c r="E81" i="49"/>
  <c r="F81" i="49"/>
  <c r="G81" i="49"/>
  <c r="H81" i="49"/>
  <c r="I81" i="49"/>
  <c r="J81" i="49"/>
  <c r="K81" i="49"/>
  <c r="M81" i="49"/>
  <c r="N81" i="49"/>
  <c r="Q81" i="49"/>
  <c r="R81" i="49"/>
  <c r="T81" i="49"/>
  <c r="U81" i="49"/>
  <c r="V81" i="49"/>
  <c r="W81" i="49"/>
  <c r="X81" i="49"/>
  <c r="Y81" i="49"/>
  <c r="Z81" i="49"/>
  <c r="AB81" i="49"/>
  <c r="AC81" i="49"/>
  <c r="AD81" i="49"/>
  <c r="AE81" i="49"/>
  <c r="AF81" i="49"/>
  <c r="AG81" i="49"/>
  <c r="AH81" i="49"/>
  <c r="AI81" i="49"/>
  <c r="AJ81" i="49"/>
  <c r="AL81" i="49"/>
  <c r="AM81" i="49"/>
  <c r="AN81" i="49"/>
  <c r="AO81" i="49"/>
  <c r="AQ81" i="49"/>
  <c r="AR81" i="49"/>
  <c r="AS81" i="49"/>
  <c r="AT81" i="49"/>
  <c r="AV81" i="49"/>
  <c r="AX81" i="49"/>
  <c r="AZ81" i="49"/>
  <c r="A82" i="49"/>
  <c r="B82" i="49"/>
  <c r="D82" i="49"/>
  <c r="E82" i="49"/>
  <c r="F82" i="49"/>
  <c r="G82" i="49"/>
  <c r="H82" i="49"/>
  <c r="I82" i="49"/>
  <c r="J82" i="49"/>
  <c r="K82" i="49"/>
  <c r="M82" i="49"/>
  <c r="N82" i="49"/>
  <c r="Q82" i="49"/>
  <c r="R82" i="49"/>
  <c r="T82" i="49"/>
  <c r="U82" i="49"/>
  <c r="V82" i="49"/>
  <c r="W82" i="49"/>
  <c r="X82" i="49"/>
  <c r="Y82" i="49"/>
  <c r="Z82" i="49"/>
  <c r="AB82" i="49"/>
  <c r="AC82" i="49"/>
  <c r="AD82" i="49"/>
  <c r="AE82" i="49"/>
  <c r="AF82" i="49"/>
  <c r="AG82" i="49"/>
  <c r="AH82" i="49"/>
  <c r="AI82" i="49"/>
  <c r="AJ82" i="49"/>
  <c r="AL82" i="49"/>
  <c r="AM82" i="49"/>
  <c r="AN82" i="49"/>
  <c r="AO82" i="49"/>
  <c r="AQ82" i="49"/>
  <c r="AR82" i="49"/>
  <c r="AS82" i="49"/>
  <c r="AT82" i="49"/>
  <c r="AV82" i="49"/>
  <c r="AX82" i="49"/>
  <c r="AZ82" i="49"/>
  <c r="A83" i="49"/>
  <c r="B83" i="49"/>
  <c r="D83" i="49"/>
  <c r="E83" i="49"/>
  <c r="F83" i="49"/>
  <c r="G83" i="49"/>
  <c r="H83" i="49"/>
  <c r="I83" i="49"/>
  <c r="J83" i="49"/>
  <c r="K83" i="49"/>
  <c r="M83" i="49"/>
  <c r="N83" i="49"/>
  <c r="Q83" i="49"/>
  <c r="R83" i="49"/>
  <c r="T83" i="49"/>
  <c r="U83" i="49"/>
  <c r="V83" i="49"/>
  <c r="W83" i="49"/>
  <c r="X83" i="49"/>
  <c r="Y83" i="49"/>
  <c r="Z83" i="49"/>
  <c r="AB83" i="49"/>
  <c r="AC83" i="49"/>
  <c r="AD83" i="49"/>
  <c r="AE83" i="49"/>
  <c r="AF83" i="49"/>
  <c r="AG83" i="49"/>
  <c r="AH83" i="49"/>
  <c r="AI83" i="49"/>
  <c r="AJ83" i="49"/>
  <c r="AL83" i="49"/>
  <c r="AM83" i="49"/>
  <c r="AN83" i="49"/>
  <c r="AO83" i="49"/>
  <c r="AQ83" i="49"/>
  <c r="AR83" i="49"/>
  <c r="AS83" i="49"/>
  <c r="AT83" i="49"/>
  <c r="AV83" i="49"/>
  <c r="AX83" i="49"/>
  <c r="AZ83" i="49"/>
  <c r="A84" i="49"/>
  <c r="B84" i="49"/>
  <c r="D84" i="49"/>
  <c r="E84" i="49"/>
  <c r="F84" i="49"/>
  <c r="G84" i="49"/>
  <c r="H84" i="49"/>
  <c r="I84" i="49"/>
  <c r="J84" i="49"/>
  <c r="K84" i="49"/>
  <c r="M84" i="49"/>
  <c r="N84" i="49"/>
  <c r="Q84" i="49"/>
  <c r="R84" i="49"/>
  <c r="T84" i="49"/>
  <c r="U84" i="49"/>
  <c r="V84" i="49"/>
  <c r="W84" i="49"/>
  <c r="X84" i="49"/>
  <c r="Y84" i="49"/>
  <c r="Z84" i="49"/>
  <c r="AB84" i="49"/>
  <c r="AC84" i="49"/>
  <c r="AD84" i="49"/>
  <c r="AE84" i="49"/>
  <c r="AF84" i="49"/>
  <c r="AG84" i="49"/>
  <c r="AH84" i="49"/>
  <c r="AI84" i="49"/>
  <c r="AJ84" i="49"/>
  <c r="AL84" i="49"/>
  <c r="AM84" i="49"/>
  <c r="AN84" i="49"/>
  <c r="AO84" i="49"/>
  <c r="AQ84" i="49"/>
  <c r="AR84" i="49"/>
  <c r="AS84" i="49"/>
  <c r="AT84" i="49"/>
  <c r="AV84" i="49"/>
  <c r="AX84" i="49"/>
  <c r="AZ84" i="49"/>
  <c r="A85" i="49"/>
  <c r="B85" i="49"/>
  <c r="D85" i="49"/>
  <c r="E85" i="49"/>
  <c r="F85" i="49"/>
  <c r="G85" i="49"/>
  <c r="H85" i="49"/>
  <c r="I85" i="49"/>
  <c r="J85" i="49"/>
  <c r="K85" i="49"/>
  <c r="M85" i="49"/>
  <c r="N85" i="49"/>
  <c r="Q85" i="49"/>
  <c r="R85" i="49"/>
  <c r="T85" i="49"/>
  <c r="U85" i="49"/>
  <c r="V85" i="49"/>
  <c r="W85" i="49"/>
  <c r="X85" i="49"/>
  <c r="Y85" i="49"/>
  <c r="Z85" i="49"/>
  <c r="AB85" i="49"/>
  <c r="AC85" i="49"/>
  <c r="AD85" i="49"/>
  <c r="AE85" i="49"/>
  <c r="AF85" i="49"/>
  <c r="AG85" i="49"/>
  <c r="AH85" i="49"/>
  <c r="AI85" i="49"/>
  <c r="AJ85" i="49"/>
  <c r="AL85" i="49"/>
  <c r="AM85" i="49"/>
  <c r="AN85" i="49"/>
  <c r="AO85" i="49"/>
  <c r="AQ85" i="49"/>
  <c r="AR85" i="49"/>
  <c r="AS85" i="49"/>
  <c r="AT85" i="49"/>
  <c r="AV85" i="49"/>
  <c r="AX85" i="49"/>
  <c r="AZ85" i="49"/>
  <c r="A86" i="49"/>
  <c r="B86" i="49"/>
  <c r="D86" i="49"/>
  <c r="E86" i="49"/>
  <c r="F86" i="49"/>
  <c r="G86" i="49"/>
  <c r="H86" i="49"/>
  <c r="I86" i="49"/>
  <c r="J86" i="49"/>
  <c r="K86" i="49"/>
  <c r="M86" i="49"/>
  <c r="N86" i="49"/>
  <c r="Q86" i="49"/>
  <c r="R86" i="49"/>
  <c r="T86" i="49"/>
  <c r="U86" i="49"/>
  <c r="V86" i="49"/>
  <c r="W86" i="49"/>
  <c r="X86" i="49"/>
  <c r="Y86" i="49"/>
  <c r="Z86" i="49"/>
  <c r="AB86" i="49"/>
  <c r="AC86" i="49"/>
  <c r="AD86" i="49"/>
  <c r="AE86" i="49"/>
  <c r="AF86" i="49"/>
  <c r="AG86" i="49"/>
  <c r="AH86" i="49"/>
  <c r="AI86" i="49"/>
  <c r="AJ86" i="49"/>
  <c r="AL86" i="49"/>
  <c r="AM86" i="49"/>
  <c r="AN86" i="49"/>
  <c r="AO86" i="49"/>
  <c r="AQ86" i="49"/>
  <c r="AR86" i="49"/>
  <c r="AS86" i="49"/>
  <c r="AT86" i="49"/>
  <c r="AV86" i="49"/>
  <c r="AX86" i="49"/>
  <c r="AZ86" i="49"/>
  <c r="A87" i="49"/>
  <c r="B87" i="49"/>
  <c r="D87" i="49"/>
  <c r="E87" i="49"/>
  <c r="F87" i="49"/>
  <c r="G87" i="49"/>
  <c r="H87" i="49"/>
  <c r="I87" i="49"/>
  <c r="J87" i="49"/>
  <c r="K87" i="49"/>
  <c r="M87" i="49"/>
  <c r="N87" i="49"/>
  <c r="Q87" i="49"/>
  <c r="R87" i="49"/>
  <c r="T87" i="49"/>
  <c r="U87" i="49"/>
  <c r="V87" i="49"/>
  <c r="W87" i="49"/>
  <c r="X87" i="49"/>
  <c r="Y87" i="49"/>
  <c r="Z87" i="49"/>
  <c r="AB87" i="49"/>
  <c r="AC87" i="49"/>
  <c r="AD87" i="49"/>
  <c r="AE87" i="49"/>
  <c r="AF87" i="49"/>
  <c r="AG87" i="49"/>
  <c r="AH87" i="49"/>
  <c r="AI87" i="49"/>
  <c r="AJ87" i="49"/>
  <c r="AL87" i="49"/>
  <c r="AM87" i="49"/>
  <c r="AN87" i="49"/>
  <c r="AO87" i="49"/>
  <c r="AQ87" i="49"/>
  <c r="AR87" i="49"/>
  <c r="AS87" i="49"/>
  <c r="AT87" i="49"/>
  <c r="AV87" i="49"/>
  <c r="AX87" i="49"/>
  <c r="AZ87" i="49"/>
  <c r="A88" i="49"/>
  <c r="B88" i="49"/>
  <c r="D88" i="49"/>
  <c r="E88" i="49"/>
  <c r="F88" i="49"/>
  <c r="G88" i="49"/>
  <c r="H88" i="49"/>
  <c r="I88" i="49"/>
  <c r="J88" i="49"/>
  <c r="K88" i="49"/>
  <c r="M88" i="49"/>
  <c r="N88" i="49"/>
  <c r="Q88" i="49"/>
  <c r="R88" i="49"/>
  <c r="T88" i="49"/>
  <c r="U88" i="49"/>
  <c r="V88" i="49"/>
  <c r="W88" i="49"/>
  <c r="X88" i="49"/>
  <c r="Y88" i="49"/>
  <c r="Z88" i="49"/>
  <c r="AB88" i="49"/>
  <c r="AC88" i="49"/>
  <c r="AD88" i="49"/>
  <c r="AE88" i="49"/>
  <c r="AF88" i="49"/>
  <c r="AG88" i="49"/>
  <c r="AH88" i="49"/>
  <c r="AI88" i="49"/>
  <c r="AJ88" i="49"/>
  <c r="AL88" i="49"/>
  <c r="AM88" i="49"/>
  <c r="AN88" i="49"/>
  <c r="AO88" i="49"/>
  <c r="AQ88" i="49"/>
  <c r="AR88" i="49"/>
  <c r="AS88" i="49"/>
  <c r="AT88" i="49"/>
  <c r="AV88" i="49"/>
  <c r="AX88" i="49"/>
  <c r="AZ88" i="49"/>
  <c r="A89" i="49"/>
  <c r="B89" i="49"/>
  <c r="D89" i="49"/>
  <c r="E89" i="49"/>
  <c r="F89" i="49"/>
  <c r="G89" i="49"/>
  <c r="H89" i="49"/>
  <c r="I89" i="49"/>
  <c r="J89" i="49"/>
  <c r="K89" i="49"/>
  <c r="M89" i="49"/>
  <c r="N89" i="49"/>
  <c r="Q89" i="49"/>
  <c r="R89" i="49"/>
  <c r="T89" i="49"/>
  <c r="U89" i="49"/>
  <c r="V89" i="49"/>
  <c r="W89" i="49"/>
  <c r="X89" i="49"/>
  <c r="Y89" i="49"/>
  <c r="Z89" i="49"/>
  <c r="AB89" i="49"/>
  <c r="AC89" i="49"/>
  <c r="AD89" i="49"/>
  <c r="AE89" i="49"/>
  <c r="AF89" i="49"/>
  <c r="AG89" i="49"/>
  <c r="AH89" i="49"/>
  <c r="AI89" i="49"/>
  <c r="AJ89" i="49"/>
  <c r="AL89" i="49"/>
  <c r="AM89" i="49"/>
  <c r="AN89" i="49"/>
  <c r="AO89" i="49"/>
  <c r="AQ89" i="49"/>
  <c r="AR89" i="49"/>
  <c r="AS89" i="49"/>
  <c r="AT89" i="49"/>
  <c r="AV89" i="49"/>
  <c r="AX89" i="49"/>
  <c r="AZ89" i="49"/>
  <c r="A90" i="49"/>
  <c r="B90" i="49"/>
  <c r="D90" i="49"/>
  <c r="E90" i="49"/>
  <c r="F90" i="49"/>
  <c r="G90" i="49"/>
  <c r="H90" i="49"/>
  <c r="I90" i="49"/>
  <c r="J90" i="49"/>
  <c r="K90" i="49"/>
  <c r="M90" i="49"/>
  <c r="N90" i="49"/>
  <c r="Q90" i="49"/>
  <c r="R90" i="49"/>
  <c r="T90" i="49"/>
  <c r="U90" i="49"/>
  <c r="V90" i="49"/>
  <c r="W90" i="49"/>
  <c r="X90" i="49"/>
  <c r="Y90" i="49"/>
  <c r="Z90" i="49"/>
  <c r="AB90" i="49"/>
  <c r="AC90" i="49"/>
  <c r="AD90" i="49"/>
  <c r="AE90" i="49"/>
  <c r="AF90" i="49"/>
  <c r="AG90" i="49"/>
  <c r="AH90" i="49"/>
  <c r="AI90" i="49"/>
  <c r="AJ90" i="49"/>
  <c r="AL90" i="49"/>
  <c r="AM90" i="49"/>
  <c r="AN90" i="49"/>
  <c r="AO90" i="49"/>
  <c r="AQ90" i="49"/>
  <c r="AR90" i="49"/>
  <c r="AS90" i="49"/>
  <c r="AT90" i="49"/>
  <c r="AV90" i="49"/>
  <c r="AX90" i="49"/>
  <c r="AZ90" i="49"/>
  <c r="A91" i="49"/>
  <c r="B91" i="49"/>
  <c r="D91" i="49"/>
  <c r="E91" i="49"/>
  <c r="F91" i="49"/>
  <c r="G91" i="49"/>
  <c r="H91" i="49"/>
  <c r="I91" i="49"/>
  <c r="J91" i="49"/>
  <c r="K91" i="49"/>
  <c r="M91" i="49"/>
  <c r="N91" i="49"/>
  <c r="Q91" i="49"/>
  <c r="R91" i="49"/>
  <c r="T91" i="49"/>
  <c r="U91" i="49"/>
  <c r="V91" i="49"/>
  <c r="W91" i="49"/>
  <c r="X91" i="49"/>
  <c r="Y91" i="49"/>
  <c r="Z91" i="49"/>
  <c r="AB91" i="49"/>
  <c r="AC91" i="49"/>
  <c r="AD91" i="49"/>
  <c r="AE91" i="49"/>
  <c r="AF91" i="49"/>
  <c r="AG91" i="49"/>
  <c r="AH91" i="49"/>
  <c r="AI91" i="49"/>
  <c r="AJ91" i="49"/>
  <c r="AL91" i="49"/>
  <c r="AM91" i="49"/>
  <c r="AN91" i="49"/>
  <c r="AO91" i="49"/>
  <c r="AQ91" i="49"/>
  <c r="AR91" i="49"/>
  <c r="AS91" i="49"/>
  <c r="AT91" i="49"/>
  <c r="AV91" i="49"/>
  <c r="AX91" i="49"/>
  <c r="AZ91" i="49"/>
  <c r="A92" i="49"/>
  <c r="B92" i="49"/>
  <c r="D92" i="49"/>
  <c r="E92" i="49"/>
  <c r="F92" i="49"/>
  <c r="G92" i="49"/>
  <c r="H92" i="49"/>
  <c r="I92" i="49"/>
  <c r="J92" i="49"/>
  <c r="K92" i="49"/>
  <c r="M92" i="49"/>
  <c r="N92" i="49"/>
  <c r="Q92" i="49"/>
  <c r="R92" i="49"/>
  <c r="T92" i="49"/>
  <c r="U92" i="49"/>
  <c r="V92" i="49"/>
  <c r="W92" i="49"/>
  <c r="X92" i="49"/>
  <c r="Y92" i="49"/>
  <c r="Z92" i="49"/>
  <c r="AB92" i="49"/>
  <c r="AC92" i="49"/>
  <c r="AD92" i="49"/>
  <c r="AE92" i="49"/>
  <c r="AF92" i="49"/>
  <c r="AG92" i="49"/>
  <c r="AH92" i="49"/>
  <c r="AI92" i="49"/>
  <c r="AJ92" i="49"/>
  <c r="AL92" i="49"/>
  <c r="AM92" i="49"/>
  <c r="AN92" i="49"/>
  <c r="AO92" i="49"/>
  <c r="AQ92" i="49"/>
  <c r="AR92" i="49"/>
  <c r="AS92" i="49"/>
  <c r="AT92" i="49"/>
  <c r="AV92" i="49"/>
  <c r="AX92" i="49"/>
  <c r="AZ92" i="49"/>
  <c r="A93" i="49"/>
  <c r="B93" i="49"/>
  <c r="D93" i="49"/>
  <c r="E93" i="49"/>
  <c r="F93" i="49"/>
  <c r="G93" i="49"/>
  <c r="H93" i="49"/>
  <c r="I93" i="49"/>
  <c r="J93" i="49"/>
  <c r="K93" i="49"/>
  <c r="M93" i="49"/>
  <c r="N93" i="49"/>
  <c r="Q93" i="49"/>
  <c r="R93" i="49"/>
  <c r="T93" i="49"/>
  <c r="U93" i="49"/>
  <c r="V93" i="49"/>
  <c r="W93" i="49"/>
  <c r="X93" i="49"/>
  <c r="Y93" i="49"/>
  <c r="Z93" i="49"/>
  <c r="AB93" i="49"/>
  <c r="AC93" i="49"/>
  <c r="AD93" i="49"/>
  <c r="AE93" i="49"/>
  <c r="AF93" i="49"/>
  <c r="AG93" i="49"/>
  <c r="AH93" i="49"/>
  <c r="AI93" i="49"/>
  <c r="AJ93" i="49"/>
  <c r="AL93" i="49"/>
  <c r="AM93" i="49"/>
  <c r="AN93" i="49"/>
  <c r="AO93" i="49"/>
  <c r="AQ93" i="49"/>
  <c r="AR93" i="49"/>
  <c r="AS93" i="49"/>
  <c r="AT93" i="49"/>
  <c r="AV93" i="49"/>
  <c r="AX93" i="49"/>
  <c r="AZ93" i="49"/>
  <c r="A94" i="49"/>
  <c r="B94" i="49"/>
  <c r="D94" i="49"/>
  <c r="E94" i="49"/>
  <c r="F94" i="49"/>
  <c r="G94" i="49"/>
  <c r="H94" i="49"/>
  <c r="I94" i="49"/>
  <c r="J94" i="49"/>
  <c r="K94" i="49"/>
  <c r="M94" i="49"/>
  <c r="N94" i="49"/>
  <c r="Q94" i="49"/>
  <c r="R94" i="49"/>
  <c r="T94" i="49"/>
  <c r="U94" i="49"/>
  <c r="V94" i="49"/>
  <c r="W94" i="49"/>
  <c r="X94" i="49"/>
  <c r="Y94" i="49"/>
  <c r="Z94" i="49"/>
  <c r="AB94" i="49"/>
  <c r="AC94" i="49"/>
  <c r="AD94" i="49"/>
  <c r="AE94" i="49"/>
  <c r="AF94" i="49"/>
  <c r="AG94" i="49"/>
  <c r="AH94" i="49"/>
  <c r="AI94" i="49"/>
  <c r="AJ94" i="49"/>
  <c r="AL94" i="49"/>
  <c r="AM94" i="49"/>
  <c r="AN94" i="49"/>
  <c r="AO94" i="49"/>
  <c r="AQ94" i="49"/>
  <c r="AR94" i="49"/>
  <c r="AS94" i="49"/>
  <c r="AT94" i="49"/>
  <c r="AV94" i="49"/>
  <c r="AX94" i="49"/>
  <c r="AZ94" i="49"/>
  <c r="A95" i="49"/>
  <c r="B95" i="49"/>
  <c r="D95" i="49"/>
  <c r="E95" i="49"/>
  <c r="F95" i="49"/>
  <c r="G95" i="49"/>
  <c r="H95" i="49"/>
  <c r="I95" i="49"/>
  <c r="J95" i="49"/>
  <c r="K95" i="49"/>
  <c r="M95" i="49"/>
  <c r="N95" i="49"/>
  <c r="Q95" i="49"/>
  <c r="R95" i="49"/>
  <c r="T95" i="49"/>
  <c r="U95" i="49"/>
  <c r="V95" i="49"/>
  <c r="W95" i="49"/>
  <c r="X95" i="49"/>
  <c r="Y95" i="49"/>
  <c r="Z95" i="49"/>
  <c r="AB95" i="49"/>
  <c r="AC95" i="49"/>
  <c r="AD95" i="49"/>
  <c r="AE95" i="49"/>
  <c r="AF95" i="49"/>
  <c r="AG95" i="49"/>
  <c r="AH95" i="49"/>
  <c r="AI95" i="49"/>
  <c r="AJ95" i="49"/>
  <c r="AL95" i="49"/>
  <c r="AM95" i="49"/>
  <c r="AN95" i="49"/>
  <c r="AO95" i="49"/>
  <c r="AQ95" i="49"/>
  <c r="AR95" i="49"/>
  <c r="AS95" i="49"/>
  <c r="AT95" i="49"/>
  <c r="AV95" i="49"/>
  <c r="AX95" i="49"/>
  <c r="AZ95" i="49"/>
  <c r="A96" i="49"/>
  <c r="B96" i="49"/>
  <c r="D96" i="49"/>
  <c r="E96" i="49"/>
  <c r="F96" i="49"/>
  <c r="G96" i="49"/>
  <c r="H96" i="49"/>
  <c r="I96" i="49"/>
  <c r="J96" i="49"/>
  <c r="K96" i="49"/>
  <c r="M96" i="49"/>
  <c r="N96" i="49"/>
  <c r="Q96" i="49"/>
  <c r="R96" i="49"/>
  <c r="T96" i="49"/>
  <c r="U96" i="49"/>
  <c r="V96" i="49"/>
  <c r="W96" i="49"/>
  <c r="X96" i="49"/>
  <c r="Y96" i="49"/>
  <c r="Z96" i="49"/>
  <c r="AB96" i="49"/>
  <c r="AC96" i="49"/>
  <c r="AD96" i="49"/>
  <c r="AE96" i="49"/>
  <c r="AF96" i="49"/>
  <c r="AG96" i="49"/>
  <c r="AH96" i="49"/>
  <c r="AI96" i="49"/>
  <c r="AJ96" i="49"/>
  <c r="AL96" i="49"/>
  <c r="AM96" i="49"/>
  <c r="AN96" i="49"/>
  <c r="AO96" i="49"/>
  <c r="AQ96" i="49"/>
  <c r="AR96" i="49"/>
  <c r="AS96" i="49"/>
  <c r="AT96" i="49"/>
  <c r="AV96" i="49"/>
  <c r="AX96" i="49"/>
  <c r="AZ96" i="49"/>
  <c r="A97" i="49"/>
  <c r="B97" i="49"/>
  <c r="D97" i="49"/>
  <c r="E97" i="49"/>
  <c r="F97" i="49"/>
  <c r="G97" i="49"/>
  <c r="H97" i="49"/>
  <c r="I97" i="49"/>
  <c r="J97" i="49"/>
  <c r="K97" i="49"/>
  <c r="M97" i="49"/>
  <c r="N97" i="49"/>
  <c r="Q97" i="49"/>
  <c r="R97" i="49"/>
  <c r="T97" i="49"/>
  <c r="U97" i="49"/>
  <c r="V97" i="49"/>
  <c r="W97" i="49"/>
  <c r="X97" i="49"/>
  <c r="Y97" i="49"/>
  <c r="Z97" i="49"/>
  <c r="AB97" i="49"/>
  <c r="AC97" i="49"/>
  <c r="AD97" i="49"/>
  <c r="AE97" i="49"/>
  <c r="AF97" i="49"/>
  <c r="AG97" i="49"/>
  <c r="AH97" i="49"/>
  <c r="AI97" i="49"/>
  <c r="AJ97" i="49"/>
  <c r="AL97" i="49"/>
  <c r="AM97" i="49"/>
  <c r="AN97" i="49"/>
  <c r="AO97" i="49"/>
  <c r="AQ97" i="49"/>
  <c r="AR97" i="49"/>
  <c r="AS97" i="49"/>
  <c r="AT97" i="49"/>
  <c r="AV97" i="49"/>
  <c r="AX97" i="49"/>
  <c r="AZ97" i="49"/>
  <c r="A98" i="49"/>
  <c r="B98" i="49"/>
  <c r="D98" i="49"/>
  <c r="E98" i="49"/>
  <c r="F98" i="49"/>
  <c r="G98" i="49"/>
  <c r="H98" i="49"/>
  <c r="I98" i="49"/>
  <c r="J98" i="49"/>
  <c r="K98" i="49"/>
  <c r="M98" i="49"/>
  <c r="N98" i="49"/>
  <c r="Q98" i="49"/>
  <c r="R98" i="49"/>
  <c r="T98" i="49"/>
  <c r="U98" i="49"/>
  <c r="V98" i="49"/>
  <c r="W98" i="49"/>
  <c r="X98" i="49"/>
  <c r="Y98" i="49"/>
  <c r="Z98" i="49"/>
  <c r="AB98" i="49"/>
  <c r="AC98" i="49"/>
  <c r="AD98" i="49"/>
  <c r="AE98" i="49"/>
  <c r="AF98" i="49"/>
  <c r="AG98" i="49"/>
  <c r="AH98" i="49"/>
  <c r="AI98" i="49"/>
  <c r="AJ98" i="49"/>
  <c r="AL98" i="49"/>
  <c r="AM98" i="49"/>
  <c r="AN98" i="49"/>
  <c r="AO98" i="49"/>
  <c r="AQ98" i="49"/>
  <c r="AR98" i="49"/>
  <c r="AS98" i="49"/>
  <c r="AT98" i="49"/>
  <c r="AV98" i="49"/>
  <c r="AX98" i="49"/>
  <c r="AZ98" i="49"/>
  <c r="A99" i="49"/>
  <c r="B99" i="49"/>
  <c r="D99" i="49"/>
  <c r="E99" i="49"/>
  <c r="F99" i="49"/>
  <c r="G99" i="49"/>
  <c r="H99" i="49"/>
  <c r="I99" i="49"/>
  <c r="J99" i="49"/>
  <c r="K99" i="49"/>
  <c r="M99" i="49"/>
  <c r="N99" i="49"/>
  <c r="Q99" i="49"/>
  <c r="R99" i="49"/>
  <c r="T99" i="49"/>
  <c r="U99" i="49"/>
  <c r="V99" i="49"/>
  <c r="W99" i="49"/>
  <c r="X99" i="49"/>
  <c r="Y99" i="49"/>
  <c r="Z99" i="49"/>
  <c r="AB99" i="49"/>
  <c r="AC99" i="49"/>
  <c r="AD99" i="49"/>
  <c r="AE99" i="49"/>
  <c r="AF99" i="49"/>
  <c r="AG99" i="49"/>
  <c r="AH99" i="49"/>
  <c r="AI99" i="49"/>
  <c r="AJ99" i="49"/>
  <c r="AL99" i="49"/>
  <c r="AM99" i="49"/>
  <c r="AN99" i="49"/>
  <c r="AO99" i="49"/>
  <c r="AQ99" i="49"/>
  <c r="AR99" i="49"/>
  <c r="AS99" i="49"/>
  <c r="AT99" i="49"/>
  <c r="AV99" i="49"/>
  <c r="AX99" i="49"/>
  <c r="AZ99" i="49"/>
  <c r="A100" i="49"/>
  <c r="B100" i="49"/>
  <c r="D100" i="49"/>
  <c r="E100" i="49"/>
  <c r="F100" i="49"/>
  <c r="G100" i="49"/>
  <c r="H100" i="49"/>
  <c r="I100" i="49"/>
  <c r="J100" i="49"/>
  <c r="K100" i="49"/>
  <c r="M100" i="49"/>
  <c r="N100" i="49"/>
  <c r="Q100" i="49"/>
  <c r="R100" i="49"/>
  <c r="T100" i="49"/>
  <c r="U100" i="49"/>
  <c r="V100" i="49"/>
  <c r="W100" i="49"/>
  <c r="X100" i="49"/>
  <c r="Y100" i="49"/>
  <c r="Z100" i="49"/>
  <c r="AB100" i="49"/>
  <c r="AC100" i="49"/>
  <c r="AD100" i="49"/>
  <c r="AE100" i="49"/>
  <c r="AF100" i="49"/>
  <c r="AG100" i="49"/>
  <c r="AH100" i="49"/>
  <c r="AI100" i="49"/>
  <c r="AJ100" i="49"/>
  <c r="AL100" i="49"/>
  <c r="AM100" i="49"/>
  <c r="AN100" i="49"/>
  <c r="AO100" i="49"/>
  <c r="AQ100" i="49"/>
  <c r="AR100" i="49"/>
  <c r="AS100" i="49"/>
  <c r="AT100" i="49"/>
  <c r="AV100" i="49"/>
  <c r="AX100" i="49"/>
  <c r="AZ100" i="49"/>
  <c r="A101" i="49"/>
  <c r="B101" i="49"/>
  <c r="D101" i="49"/>
  <c r="E101" i="49"/>
  <c r="F101" i="49"/>
  <c r="G101" i="49"/>
  <c r="H101" i="49"/>
  <c r="I101" i="49"/>
  <c r="J101" i="49"/>
  <c r="K101" i="49"/>
  <c r="M101" i="49"/>
  <c r="N101" i="49"/>
  <c r="Q101" i="49"/>
  <c r="R101" i="49"/>
  <c r="T101" i="49"/>
  <c r="U101" i="49"/>
  <c r="V101" i="49"/>
  <c r="W101" i="49"/>
  <c r="X101" i="49"/>
  <c r="Y101" i="49"/>
  <c r="Z101" i="49"/>
  <c r="AB101" i="49"/>
  <c r="AC101" i="49"/>
  <c r="AD101" i="49"/>
  <c r="AE101" i="49"/>
  <c r="AF101" i="49"/>
  <c r="AG101" i="49"/>
  <c r="AH101" i="49"/>
  <c r="AI101" i="49"/>
  <c r="AJ101" i="49"/>
  <c r="AL101" i="49"/>
  <c r="AM101" i="49"/>
  <c r="AN101" i="49"/>
  <c r="AO101" i="49"/>
  <c r="AQ101" i="49"/>
  <c r="AR101" i="49"/>
  <c r="AS101" i="49"/>
  <c r="AT101" i="49"/>
  <c r="AV101" i="49"/>
  <c r="AX101" i="49"/>
  <c r="AZ101" i="49"/>
  <c r="A102" i="49"/>
  <c r="B102" i="49"/>
  <c r="D102" i="49"/>
  <c r="E102" i="49"/>
  <c r="F102" i="49"/>
  <c r="G102" i="49"/>
  <c r="H102" i="49"/>
  <c r="I102" i="49"/>
  <c r="J102" i="49"/>
  <c r="K102" i="49"/>
  <c r="M102" i="49"/>
  <c r="N102" i="49"/>
  <c r="Q102" i="49"/>
  <c r="R102" i="49"/>
  <c r="T102" i="49"/>
  <c r="U102" i="49"/>
  <c r="V102" i="49"/>
  <c r="W102" i="49"/>
  <c r="X102" i="49"/>
  <c r="Y102" i="49"/>
  <c r="Z102" i="49"/>
  <c r="AB102" i="49"/>
  <c r="AC102" i="49"/>
  <c r="AD102" i="49"/>
  <c r="AE102" i="49"/>
  <c r="AF102" i="49"/>
  <c r="AG102" i="49"/>
  <c r="AH102" i="49"/>
  <c r="AI102" i="49"/>
  <c r="AJ102" i="49"/>
  <c r="AL102" i="49"/>
  <c r="AM102" i="49"/>
  <c r="AN102" i="49"/>
  <c r="AO102" i="49"/>
  <c r="AQ102" i="49"/>
  <c r="AR102" i="49"/>
  <c r="AS102" i="49"/>
  <c r="AT102" i="49"/>
  <c r="AV102" i="49"/>
  <c r="AX102" i="49"/>
  <c r="AZ102" i="49"/>
  <c r="A103" i="49"/>
  <c r="B103" i="49"/>
  <c r="D103" i="49"/>
  <c r="E103" i="49"/>
  <c r="F103" i="49"/>
  <c r="G103" i="49"/>
  <c r="H103" i="49"/>
  <c r="I103" i="49"/>
  <c r="J103" i="49"/>
  <c r="K103" i="49"/>
  <c r="M103" i="49"/>
  <c r="N103" i="49"/>
  <c r="Q103" i="49"/>
  <c r="R103" i="49"/>
  <c r="T103" i="49"/>
  <c r="U103" i="49"/>
  <c r="V103" i="49"/>
  <c r="W103" i="49"/>
  <c r="X103" i="49"/>
  <c r="Y103" i="49"/>
  <c r="Z103" i="49"/>
  <c r="AB103" i="49"/>
  <c r="AC103" i="49"/>
  <c r="AD103" i="49"/>
  <c r="AE103" i="49"/>
  <c r="AF103" i="49"/>
  <c r="AG103" i="49"/>
  <c r="AH103" i="49"/>
  <c r="AI103" i="49"/>
  <c r="AJ103" i="49"/>
  <c r="AL103" i="49"/>
  <c r="AM103" i="49"/>
  <c r="AN103" i="49"/>
  <c r="AO103" i="49"/>
  <c r="AQ103" i="49"/>
  <c r="AR103" i="49"/>
  <c r="AS103" i="49"/>
  <c r="AT103" i="49"/>
  <c r="AV103" i="49"/>
  <c r="AX103" i="49"/>
  <c r="AZ103" i="49"/>
  <c r="A104" i="49"/>
  <c r="B104" i="49"/>
  <c r="D104" i="49"/>
  <c r="E104" i="49"/>
  <c r="F104" i="49"/>
  <c r="G104" i="49"/>
  <c r="H104" i="49"/>
  <c r="I104" i="49"/>
  <c r="J104" i="49"/>
  <c r="K104" i="49"/>
  <c r="M104" i="49"/>
  <c r="N104" i="49"/>
  <c r="Q104" i="49"/>
  <c r="R104" i="49"/>
  <c r="T104" i="49"/>
  <c r="U104" i="49"/>
  <c r="V104" i="49"/>
  <c r="W104" i="49"/>
  <c r="X104" i="49"/>
  <c r="Y104" i="49"/>
  <c r="Z104" i="49"/>
  <c r="AB104" i="49"/>
  <c r="AC104" i="49"/>
  <c r="AD104" i="49"/>
  <c r="AE104" i="49"/>
  <c r="AF104" i="49"/>
  <c r="AG104" i="49"/>
  <c r="AH104" i="49"/>
  <c r="AI104" i="49"/>
  <c r="AJ104" i="49"/>
  <c r="AL104" i="49"/>
  <c r="AM104" i="49"/>
  <c r="AN104" i="49"/>
  <c r="AO104" i="49"/>
  <c r="AQ104" i="49"/>
  <c r="AR104" i="49"/>
  <c r="AS104" i="49"/>
  <c r="AT104" i="49"/>
  <c r="AV104" i="49"/>
  <c r="AX104" i="49"/>
  <c r="AZ104" i="49"/>
  <c r="A105" i="49"/>
  <c r="B105" i="49"/>
  <c r="D105" i="49"/>
  <c r="E105" i="49"/>
  <c r="F105" i="49"/>
  <c r="G105" i="49"/>
  <c r="H105" i="49"/>
  <c r="I105" i="49"/>
  <c r="J105" i="49"/>
  <c r="K105" i="49"/>
  <c r="M105" i="49"/>
  <c r="N105" i="49"/>
  <c r="Q105" i="49"/>
  <c r="R105" i="49"/>
  <c r="T105" i="49"/>
  <c r="U105" i="49"/>
  <c r="V105" i="49"/>
  <c r="W105" i="49"/>
  <c r="X105" i="49"/>
  <c r="Y105" i="49"/>
  <c r="Z105" i="49"/>
  <c r="AB105" i="49"/>
  <c r="AC105" i="49"/>
  <c r="AD105" i="49"/>
  <c r="AE105" i="49"/>
  <c r="AF105" i="49"/>
  <c r="AG105" i="49"/>
  <c r="AH105" i="49"/>
  <c r="AI105" i="49"/>
  <c r="AJ105" i="49"/>
  <c r="AL105" i="49"/>
  <c r="AM105" i="49"/>
  <c r="AN105" i="49"/>
  <c r="AO105" i="49"/>
  <c r="AQ105" i="49"/>
  <c r="AR105" i="49"/>
  <c r="AS105" i="49"/>
  <c r="AT105" i="49"/>
  <c r="AV105" i="49"/>
  <c r="AX105" i="49"/>
  <c r="AZ105" i="49"/>
  <c r="A106" i="49"/>
  <c r="B106" i="49"/>
  <c r="D106" i="49"/>
  <c r="E106" i="49"/>
  <c r="F106" i="49"/>
  <c r="G106" i="49"/>
  <c r="H106" i="49"/>
  <c r="I106" i="49"/>
  <c r="J106" i="49"/>
  <c r="K106" i="49"/>
  <c r="M106" i="49"/>
  <c r="N106" i="49"/>
  <c r="Q106" i="49"/>
  <c r="R106" i="49"/>
  <c r="T106" i="49"/>
  <c r="U106" i="49"/>
  <c r="V106" i="49"/>
  <c r="W106" i="49"/>
  <c r="X106" i="49"/>
  <c r="Y106" i="49"/>
  <c r="Z106" i="49"/>
  <c r="AB106" i="49"/>
  <c r="AC106" i="49"/>
  <c r="AD106" i="49"/>
  <c r="AE106" i="49"/>
  <c r="AF106" i="49"/>
  <c r="AG106" i="49"/>
  <c r="AH106" i="49"/>
  <c r="AI106" i="49"/>
  <c r="AJ106" i="49"/>
  <c r="AL106" i="49"/>
  <c r="AM106" i="49"/>
  <c r="AN106" i="49"/>
  <c r="AO106" i="49"/>
  <c r="AQ106" i="49"/>
  <c r="AR106" i="49"/>
  <c r="AS106" i="49"/>
  <c r="AT106" i="49"/>
  <c r="AV106" i="49"/>
  <c r="AX106" i="49"/>
  <c r="AZ106" i="49"/>
  <c r="A107" i="49"/>
  <c r="B107" i="49"/>
  <c r="D107" i="49"/>
  <c r="E107" i="49"/>
  <c r="F107" i="49"/>
  <c r="G107" i="49"/>
  <c r="H107" i="49"/>
  <c r="I107" i="49"/>
  <c r="J107" i="49"/>
  <c r="K107" i="49"/>
  <c r="M107" i="49"/>
  <c r="N107" i="49"/>
  <c r="Q107" i="49"/>
  <c r="R107" i="49"/>
  <c r="T107" i="49"/>
  <c r="U107" i="49"/>
  <c r="V107" i="49"/>
  <c r="W107" i="49"/>
  <c r="X107" i="49"/>
  <c r="Y107" i="49"/>
  <c r="Z107" i="49"/>
  <c r="AB107" i="49"/>
  <c r="AC107" i="49"/>
  <c r="AD107" i="49"/>
  <c r="AE107" i="49"/>
  <c r="AF107" i="49"/>
  <c r="AG107" i="49"/>
  <c r="AH107" i="49"/>
  <c r="AI107" i="49"/>
  <c r="AJ107" i="49"/>
  <c r="AL107" i="49"/>
  <c r="AM107" i="49"/>
  <c r="AN107" i="49"/>
  <c r="AO107" i="49"/>
  <c r="AQ107" i="49"/>
  <c r="AR107" i="49"/>
  <c r="AS107" i="49"/>
  <c r="AT107" i="49"/>
  <c r="AV107" i="49"/>
  <c r="AX107" i="49"/>
  <c r="AZ107" i="49"/>
  <c r="A108" i="49"/>
  <c r="B108" i="49"/>
  <c r="D108" i="49"/>
  <c r="E108" i="49"/>
  <c r="F108" i="49"/>
  <c r="G108" i="49"/>
  <c r="H108" i="49"/>
  <c r="I108" i="49"/>
  <c r="J108" i="49"/>
  <c r="K108" i="49"/>
  <c r="M108" i="49"/>
  <c r="N108" i="49"/>
  <c r="Q108" i="49"/>
  <c r="R108" i="49"/>
  <c r="T108" i="49"/>
  <c r="U108" i="49"/>
  <c r="V108" i="49"/>
  <c r="W108" i="49"/>
  <c r="X108" i="49"/>
  <c r="Y108" i="49"/>
  <c r="Z108" i="49"/>
  <c r="AB108" i="49"/>
  <c r="AC108" i="49"/>
  <c r="AD108" i="49"/>
  <c r="AE108" i="49"/>
  <c r="AF108" i="49"/>
  <c r="AG108" i="49"/>
  <c r="AH108" i="49"/>
  <c r="AI108" i="49"/>
  <c r="AJ108" i="49"/>
  <c r="AL108" i="49"/>
  <c r="AM108" i="49"/>
  <c r="AN108" i="49"/>
  <c r="AO108" i="49"/>
  <c r="AQ108" i="49"/>
  <c r="AR108" i="49"/>
  <c r="AS108" i="49"/>
  <c r="AT108" i="49"/>
  <c r="AV108" i="49"/>
  <c r="AX108" i="49"/>
  <c r="AZ108" i="49"/>
  <c r="A109" i="49"/>
  <c r="B109" i="49"/>
  <c r="D109" i="49"/>
  <c r="E109" i="49"/>
  <c r="F109" i="49"/>
  <c r="G109" i="49"/>
  <c r="H109" i="49"/>
  <c r="I109" i="49"/>
  <c r="J109" i="49"/>
  <c r="K109" i="49"/>
  <c r="M109" i="49"/>
  <c r="N109" i="49"/>
  <c r="Q109" i="49"/>
  <c r="R109" i="49"/>
  <c r="T109" i="49"/>
  <c r="U109" i="49"/>
  <c r="V109" i="49"/>
  <c r="W109" i="49"/>
  <c r="X109" i="49"/>
  <c r="Y109" i="49"/>
  <c r="Z109" i="49"/>
  <c r="AB109" i="49"/>
  <c r="AC109" i="49"/>
  <c r="AD109" i="49"/>
  <c r="AE109" i="49"/>
  <c r="AF109" i="49"/>
  <c r="AG109" i="49"/>
  <c r="AH109" i="49"/>
  <c r="AI109" i="49"/>
  <c r="AJ109" i="49"/>
  <c r="AL109" i="49"/>
  <c r="AM109" i="49"/>
  <c r="AN109" i="49"/>
  <c r="AO109" i="49"/>
  <c r="AQ109" i="49"/>
  <c r="AR109" i="49"/>
  <c r="AS109" i="49"/>
  <c r="AT109" i="49"/>
  <c r="AV109" i="49"/>
  <c r="AX109" i="49"/>
  <c r="AZ109" i="49"/>
  <c r="A110" i="49"/>
  <c r="B110" i="49"/>
  <c r="D110" i="49"/>
  <c r="E110" i="49"/>
  <c r="F110" i="49"/>
  <c r="G110" i="49"/>
  <c r="H110" i="49"/>
  <c r="I110" i="49"/>
  <c r="J110" i="49"/>
  <c r="K110" i="49"/>
  <c r="M110" i="49"/>
  <c r="N110" i="49"/>
  <c r="Q110" i="49"/>
  <c r="R110" i="49"/>
  <c r="T110" i="49"/>
  <c r="U110" i="49"/>
  <c r="V110" i="49"/>
  <c r="W110" i="49"/>
  <c r="X110" i="49"/>
  <c r="Y110" i="49"/>
  <c r="Z110" i="49"/>
  <c r="AB110" i="49"/>
  <c r="AC110" i="49"/>
  <c r="AD110" i="49"/>
  <c r="AE110" i="49"/>
  <c r="AF110" i="49"/>
  <c r="AG110" i="49"/>
  <c r="AH110" i="49"/>
  <c r="AI110" i="49"/>
  <c r="AJ110" i="49"/>
  <c r="AL110" i="49"/>
  <c r="AM110" i="49"/>
  <c r="AN110" i="49"/>
  <c r="AO110" i="49"/>
  <c r="AQ110" i="49"/>
  <c r="AR110" i="49"/>
  <c r="AS110" i="49"/>
  <c r="AT110" i="49"/>
  <c r="AV110" i="49"/>
  <c r="AX110" i="49"/>
  <c r="AZ110" i="49"/>
  <c r="A111" i="49"/>
  <c r="B111" i="49"/>
  <c r="D111" i="49"/>
  <c r="E111" i="49"/>
  <c r="F111" i="49"/>
  <c r="G111" i="49"/>
  <c r="H111" i="49"/>
  <c r="I111" i="49"/>
  <c r="J111" i="49"/>
  <c r="K111" i="49"/>
  <c r="M111" i="49"/>
  <c r="N111" i="49"/>
  <c r="Q111" i="49"/>
  <c r="R111" i="49"/>
  <c r="T111" i="49"/>
  <c r="U111" i="49"/>
  <c r="V111" i="49"/>
  <c r="W111" i="49"/>
  <c r="X111" i="49"/>
  <c r="Y111" i="49"/>
  <c r="Z111" i="49"/>
  <c r="AB111" i="49"/>
  <c r="AC111" i="49"/>
  <c r="AD111" i="49"/>
  <c r="AE111" i="49"/>
  <c r="AF111" i="49"/>
  <c r="AG111" i="49"/>
  <c r="AH111" i="49"/>
  <c r="AI111" i="49"/>
  <c r="AJ111" i="49"/>
  <c r="AL111" i="49"/>
  <c r="AM111" i="49"/>
  <c r="AN111" i="49"/>
  <c r="AO111" i="49"/>
  <c r="AQ111" i="49"/>
  <c r="AR111" i="49"/>
  <c r="AS111" i="49"/>
  <c r="AT111" i="49"/>
  <c r="AV111" i="49"/>
  <c r="AX111" i="49"/>
  <c r="AZ111" i="49"/>
  <c r="A112" i="49"/>
  <c r="B112" i="49"/>
  <c r="D112" i="49"/>
  <c r="E112" i="49"/>
  <c r="F112" i="49"/>
  <c r="G112" i="49"/>
  <c r="H112" i="49"/>
  <c r="I112" i="49"/>
  <c r="J112" i="49"/>
  <c r="K112" i="49"/>
  <c r="M112" i="49"/>
  <c r="N112" i="49"/>
  <c r="Q112" i="49"/>
  <c r="R112" i="49"/>
  <c r="T112" i="49"/>
  <c r="U112" i="49"/>
  <c r="V112" i="49"/>
  <c r="W112" i="49"/>
  <c r="X112" i="49"/>
  <c r="Y112" i="49"/>
  <c r="Z112" i="49"/>
  <c r="AB112" i="49"/>
  <c r="AC112" i="49"/>
  <c r="AD112" i="49"/>
  <c r="AE112" i="49"/>
  <c r="AF112" i="49"/>
  <c r="AG112" i="49"/>
  <c r="AH112" i="49"/>
  <c r="AI112" i="49"/>
  <c r="AJ112" i="49"/>
  <c r="AL112" i="49"/>
  <c r="AM112" i="49"/>
  <c r="AN112" i="49"/>
  <c r="AO112" i="49"/>
  <c r="AQ112" i="49"/>
  <c r="AR112" i="49"/>
  <c r="AS112" i="49"/>
  <c r="AT112" i="49"/>
  <c r="AV112" i="49"/>
  <c r="AX112" i="49"/>
  <c r="AZ112" i="49"/>
  <c r="A113" i="49"/>
  <c r="B113" i="49"/>
  <c r="D113" i="49"/>
  <c r="E113" i="49"/>
  <c r="F113" i="49"/>
  <c r="G113" i="49"/>
  <c r="H113" i="49"/>
  <c r="I113" i="49"/>
  <c r="J113" i="49"/>
  <c r="K113" i="49"/>
  <c r="M113" i="49"/>
  <c r="N113" i="49"/>
  <c r="Q113" i="49"/>
  <c r="R113" i="49"/>
  <c r="T113" i="49"/>
  <c r="U113" i="49"/>
  <c r="V113" i="49"/>
  <c r="W113" i="49"/>
  <c r="X113" i="49"/>
  <c r="Y113" i="49"/>
  <c r="Z113" i="49"/>
  <c r="AB113" i="49"/>
  <c r="AC113" i="49"/>
  <c r="AD113" i="49"/>
  <c r="AE113" i="49"/>
  <c r="AF113" i="49"/>
  <c r="AG113" i="49"/>
  <c r="AH113" i="49"/>
  <c r="AI113" i="49"/>
  <c r="AJ113" i="49"/>
  <c r="AL113" i="49"/>
  <c r="AM113" i="49"/>
  <c r="AN113" i="49"/>
  <c r="AO113" i="49"/>
  <c r="AQ113" i="49"/>
  <c r="AR113" i="49"/>
  <c r="AS113" i="49"/>
  <c r="AT113" i="49"/>
  <c r="AV113" i="49"/>
  <c r="AX113" i="49"/>
  <c r="AZ113" i="49"/>
  <c r="A114" i="49"/>
  <c r="B114" i="49"/>
  <c r="D114" i="49"/>
  <c r="E114" i="49"/>
  <c r="F114" i="49"/>
  <c r="G114" i="49"/>
  <c r="H114" i="49"/>
  <c r="I114" i="49"/>
  <c r="J114" i="49"/>
  <c r="K114" i="49"/>
  <c r="M114" i="49"/>
  <c r="N114" i="49"/>
  <c r="Q114" i="49"/>
  <c r="R114" i="49"/>
  <c r="T114" i="49"/>
  <c r="U114" i="49"/>
  <c r="V114" i="49"/>
  <c r="W114" i="49"/>
  <c r="X114" i="49"/>
  <c r="Y114" i="49"/>
  <c r="Z114" i="49"/>
  <c r="AB114" i="49"/>
  <c r="AC114" i="49"/>
  <c r="AD114" i="49"/>
  <c r="AE114" i="49"/>
  <c r="AF114" i="49"/>
  <c r="AG114" i="49"/>
  <c r="AH114" i="49"/>
  <c r="AI114" i="49"/>
  <c r="AJ114" i="49"/>
  <c r="AL114" i="49"/>
  <c r="AM114" i="49"/>
  <c r="AN114" i="49"/>
  <c r="AO114" i="49"/>
  <c r="AQ114" i="49"/>
  <c r="AR114" i="49"/>
  <c r="AS114" i="49"/>
  <c r="AT114" i="49"/>
  <c r="AV114" i="49"/>
  <c r="AX114" i="49"/>
  <c r="AZ114" i="49"/>
  <c r="A115" i="49"/>
  <c r="B115" i="49"/>
  <c r="D115" i="49"/>
  <c r="E115" i="49"/>
  <c r="F115" i="49"/>
  <c r="G115" i="49"/>
  <c r="H115" i="49"/>
  <c r="I115" i="49"/>
  <c r="J115" i="49"/>
  <c r="K115" i="49"/>
  <c r="M115" i="49"/>
  <c r="N115" i="49"/>
  <c r="Q115" i="49"/>
  <c r="R115" i="49"/>
  <c r="T115" i="49"/>
  <c r="U115" i="49"/>
  <c r="V115" i="49"/>
  <c r="W115" i="49"/>
  <c r="X115" i="49"/>
  <c r="Y115" i="49"/>
  <c r="Z115" i="49"/>
  <c r="AB115" i="49"/>
  <c r="AC115" i="49"/>
  <c r="AD115" i="49"/>
  <c r="AE115" i="49"/>
  <c r="AF115" i="49"/>
  <c r="AG115" i="49"/>
  <c r="AH115" i="49"/>
  <c r="AI115" i="49"/>
  <c r="AJ115" i="49"/>
  <c r="AL115" i="49"/>
  <c r="AM115" i="49"/>
  <c r="AN115" i="49"/>
  <c r="AO115" i="49"/>
  <c r="AQ115" i="49"/>
  <c r="AR115" i="49"/>
  <c r="AS115" i="49"/>
  <c r="AT115" i="49"/>
  <c r="AV115" i="49"/>
  <c r="AX115" i="49"/>
  <c r="AZ115" i="49"/>
  <c r="A116" i="49"/>
  <c r="B116" i="49"/>
  <c r="D116" i="49"/>
  <c r="E116" i="49"/>
  <c r="F116" i="49"/>
  <c r="G116" i="49"/>
  <c r="H116" i="49"/>
  <c r="I116" i="49"/>
  <c r="J116" i="49"/>
  <c r="K116" i="49"/>
  <c r="M116" i="49"/>
  <c r="N116" i="49"/>
  <c r="Q116" i="49"/>
  <c r="R116" i="49"/>
  <c r="T116" i="49"/>
  <c r="U116" i="49"/>
  <c r="V116" i="49"/>
  <c r="W116" i="49"/>
  <c r="X116" i="49"/>
  <c r="Y116" i="49"/>
  <c r="Z116" i="49"/>
  <c r="AB116" i="49"/>
  <c r="AC116" i="49"/>
  <c r="AD116" i="49"/>
  <c r="AE116" i="49"/>
  <c r="AF116" i="49"/>
  <c r="AG116" i="49"/>
  <c r="AH116" i="49"/>
  <c r="AI116" i="49"/>
  <c r="AJ116" i="49"/>
  <c r="AL116" i="49"/>
  <c r="AM116" i="49"/>
  <c r="AN116" i="49"/>
  <c r="AO116" i="49"/>
  <c r="AQ116" i="49"/>
  <c r="AR116" i="49"/>
  <c r="AS116" i="49"/>
  <c r="AT116" i="49"/>
  <c r="AV116" i="49"/>
  <c r="AX116" i="49"/>
  <c r="AZ116" i="49"/>
  <c r="A117" i="49"/>
  <c r="B117" i="49"/>
  <c r="D117" i="49"/>
  <c r="E117" i="49"/>
  <c r="F117" i="49"/>
  <c r="G117" i="49"/>
  <c r="H117" i="49"/>
  <c r="I117" i="49"/>
  <c r="J117" i="49"/>
  <c r="K117" i="49"/>
  <c r="M117" i="49"/>
  <c r="N117" i="49"/>
  <c r="Q117" i="49"/>
  <c r="R117" i="49"/>
  <c r="T117" i="49"/>
  <c r="U117" i="49"/>
  <c r="V117" i="49"/>
  <c r="W117" i="49"/>
  <c r="X117" i="49"/>
  <c r="Y117" i="49"/>
  <c r="Z117" i="49"/>
  <c r="AB117" i="49"/>
  <c r="AC117" i="49"/>
  <c r="AD117" i="49"/>
  <c r="AE117" i="49"/>
  <c r="AF117" i="49"/>
  <c r="AG117" i="49"/>
  <c r="AH117" i="49"/>
  <c r="AI117" i="49"/>
  <c r="AJ117" i="49"/>
  <c r="AL117" i="49"/>
  <c r="AM117" i="49"/>
  <c r="AN117" i="49"/>
  <c r="AO117" i="49"/>
  <c r="AQ117" i="49"/>
  <c r="AR117" i="49"/>
  <c r="AS117" i="49"/>
  <c r="AT117" i="49"/>
  <c r="AV117" i="49"/>
  <c r="AX117" i="49"/>
  <c r="AZ117" i="49"/>
  <c r="A118" i="49"/>
  <c r="B118" i="49"/>
  <c r="D118" i="49"/>
  <c r="E118" i="49"/>
  <c r="F118" i="49"/>
  <c r="G118" i="49"/>
  <c r="H118" i="49"/>
  <c r="I118" i="49"/>
  <c r="J118" i="49"/>
  <c r="K118" i="49"/>
  <c r="M118" i="49"/>
  <c r="N118" i="49"/>
  <c r="Q118" i="49"/>
  <c r="R118" i="49"/>
  <c r="T118" i="49"/>
  <c r="U118" i="49"/>
  <c r="V118" i="49"/>
  <c r="W118" i="49"/>
  <c r="X118" i="49"/>
  <c r="Y118" i="49"/>
  <c r="Z118" i="49"/>
  <c r="AB118" i="49"/>
  <c r="AC118" i="49"/>
  <c r="AD118" i="49"/>
  <c r="AE118" i="49"/>
  <c r="AF118" i="49"/>
  <c r="AG118" i="49"/>
  <c r="AH118" i="49"/>
  <c r="AI118" i="49"/>
  <c r="AJ118" i="49"/>
  <c r="AL118" i="49"/>
  <c r="AM118" i="49"/>
  <c r="AN118" i="49"/>
  <c r="AO118" i="49"/>
  <c r="AQ118" i="49"/>
  <c r="AR118" i="49"/>
  <c r="AS118" i="49"/>
  <c r="AT118" i="49"/>
  <c r="AV118" i="49"/>
  <c r="AX118" i="49"/>
  <c r="AZ118" i="49"/>
  <c r="A119" i="49"/>
  <c r="B119" i="49"/>
  <c r="D119" i="49"/>
  <c r="E119" i="49"/>
  <c r="F119" i="49"/>
  <c r="G119" i="49"/>
  <c r="H119" i="49"/>
  <c r="I119" i="49"/>
  <c r="J119" i="49"/>
  <c r="K119" i="49"/>
  <c r="M119" i="49"/>
  <c r="N119" i="49"/>
  <c r="Q119" i="49"/>
  <c r="R119" i="49"/>
  <c r="T119" i="49"/>
  <c r="U119" i="49"/>
  <c r="V119" i="49"/>
  <c r="W119" i="49"/>
  <c r="X119" i="49"/>
  <c r="Y119" i="49"/>
  <c r="Z119" i="49"/>
  <c r="AB119" i="49"/>
  <c r="AC119" i="49"/>
  <c r="AD119" i="49"/>
  <c r="AE119" i="49"/>
  <c r="AF119" i="49"/>
  <c r="AG119" i="49"/>
  <c r="AH119" i="49"/>
  <c r="AI119" i="49"/>
  <c r="AJ119" i="49"/>
  <c r="AL119" i="49"/>
  <c r="AM119" i="49"/>
  <c r="AN119" i="49"/>
  <c r="AO119" i="49"/>
  <c r="AQ119" i="49"/>
  <c r="AR119" i="49"/>
  <c r="AS119" i="49"/>
  <c r="AT119" i="49"/>
  <c r="AV119" i="49"/>
  <c r="AX119" i="49"/>
  <c r="AZ119" i="49"/>
  <c r="A120" i="49"/>
  <c r="B120" i="49"/>
  <c r="D120" i="49"/>
  <c r="E120" i="49"/>
  <c r="F120" i="49"/>
  <c r="G120" i="49"/>
  <c r="H120" i="49"/>
  <c r="I120" i="49"/>
  <c r="J120" i="49"/>
  <c r="K120" i="49"/>
  <c r="M120" i="49"/>
  <c r="N120" i="49"/>
  <c r="Q120" i="49"/>
  <c r="R120" i="49"/>
  <c r="T120" i="49"/>
  <c r="U120" i="49"/>
  <c r="V120" i="49"/>
  <c r="W120" i="49"/>
  <c r="X120" i="49"/>
  <c r="Y120" i="49"/>
  <c r="Z120" i="49"/>
  <c r="AB120" i="49"/>
  <c r="AC120" i="49"/>
  <c r="AD120" i="49"/>
  <c r="AE120" i="49"/>
  <c r="AF120" i="49"/>
  <c r="AG120" i="49"/>
  <c r="AH120" i="49"/>
  <c r="AI120" i="49"/>
  <c r="AJ120" i="49"/>
  <c r="AL120" i="49"/>
  <c r="AM120" i="49"/>
  <c r="AN120" i="49"/>
  <c r="AO120" i="49"/>
  <c r="AQ120" i="49"/>
  <c r="AR120" i="49"/>
  <c r="AS120" i="49"/>
  <c r="AT120" i="49"/>
  <c r="AV120" i="49"/>
  <c r="AX120" i="49"/>
  <c r="AZ120" i="49"/>
  <c r="A121" i="49"/>
  <c r="B121" i="49"/>
  <c r="D121" i="49"/>
  <c r="E121" i="49"/>
  <c r="F121" i="49"/>
  <c r="G121" i="49"/>
  <c r="H121" i="49"/>
  <c r="I121" i="49"/>
  <c r="J121" i="49"/>
  <c r="K121" i="49"/>
  <c r="M121" i="49"/>
  <c r="N121" i="49"/>
  <c r="Q121" i="49"/>
  <c r="R121" i="49"/>
  <c r="T121" i="49"/>
  <c r="U121" i="49"/>
  <c r="V121" i="49"/>
  <c r="W121" i="49"/>
  <c r="X121" i="49"/>
  <c r="Y121" i="49"/>
  <c r="Z121" i="49"/>
  <c r="AB121" i="49"/>
  <c r="AC121" i="49"/>
  <c r="AD121" i="49"/>
  <c r="AE121" i="49"/>
  <c r="AF121" i="49"/>
  <c r="AG121" i="49"/>
  <c r="AH121" i="49"/>
  <c r="AI121" i="49"/>
  <c r="AJ121" i="49"/>
  <c r="AL121" i="49"/>
  <c r="AM121" i="49"/>
  <c r="AN121" i="49"/>
  <c r="AO121" i="49"/>
  <c r="AQ121" i="49"/>
  <c r="AR121" i="49"/>
  <c r="AS121" i="49"/>
  <c r="AT121" i="49"/>
  <c r="AV121" i="49"/>
  <c r="AX121" i="49"/>
  <c r="AZ121" i="49"/>
  <c r="A122" i="49"/>
  <c r="B122" i="49"/>
  <c r="D122" i="49"/>
  <c r="E122" i="49"/>
  <c r="F122" i="49"/>
  <c r="G122" i="49"/>
  <c r="H122" i="49"/>
  <c r="I122" i="49"/>
  <c r="J122" i="49"/>
  <c r="K122" i="49"/>
  <c r="M122" i="49"/>
  <c r="N122" i="49"/>
  <c r="Q122" i="49"/>
  <c r="R122" i="49"/>
  <c r="T122" i="49"/>
  <c r="U122" i="49"/>
  <c r="V122" i="49"/>
  <c r="W122" i="49"/>
  <c r="X122" i="49"/>
  <c r="Y122" i="49"/>
  <c r="Z122" i="49"/>
  <c r="AB122" i="49"/>
  <c r="AC122" i="49"/>
  <c r="AD122" i="49"/>
  <c r="AE122" i="49"/>
  <c r="AF122" i="49"/>
  <c r="AG122" i="49"/>
  <c r="AH122" i="49"/>
  <c r="AI122" i="49"/>
  <c r="AJ122" i="49"/>
  <c r="AL122" i="49"/>
  <c r="AM122" i="49"/>
  <c r="AN122" i="49"/>
  <c r="AO122" i="49"/>
  <c r="AQ122" i="49"/>
  <c r="AR122" i="49"/>
  <c r="AS122" i="49"/>
  <c r="AT122" i="49"/>
  <c r="AV122" i="49"/>
  <c r="AX122" i="49"/>
  <c r="AZ122" i="49"/>
  <c r="A123" i="49"/>
  <c r="B123" i="49"/>
  <c r="D123" i="49"/>
  <c r="E123" i="49"/>
  <c r="F123" i="49"/>
  <c r="G123" i="49"/>
  <c r="H123" i="49"/>
  <c r="I123" i="49"/>
  <c r="J123" i="49"/>
  <c r="K123" i="49"/>
  <c r="M123" i="49"/>
  <c r="N123" i="49"/>
  <c r="Q123" i="49"/>
  <c r="R123" i="49"/>
  <c r="T123" i="49"/>
  <c r="U123" i="49"/>
  <c r="V123" i="49"/>
  <c r="W123" i="49"/>
  <c r="X123" i="49"/>
  <c r="Y123" i="49"/>
  <c r="Z123" i="49"/>
  <c r="AB123" i="49"/>
  <c r="AC123" i="49"/>
  <c r="AD123" i="49"/>
  <c r="AE123" i="49"/>
  <c r="AF123" i="49"/>
  <c r="AG123" i="49"/>
  <c r="AH123" i="49"/>
  <c r="AI123" i="49"/>
  <c r="AJ123" i="49"/>
  <c r="AL123" i="49"/>
  <c r="AM123" i="49"/>
  <c r="AN123" i="49"/>
  <c r="AO123" i="49"/>
  <c r="AQ123" i="49"/>
  <c r="AR123" i="49"/>
  <c r="AS123" i="49"/>
  <c r="AT123" i="49"/>
  <c r="AV123" i="49"/>
  <c r="AX123" i="49"/>
  <c r="AZ123" i="49"/>
  <c r="A124" i="49"/>
  <c r="B124" i="49"/>
  <c r="D124" i="49"/>
  <c r="E124" i="49"/>
  <c r="F124" i="49"/>
  <c r="G124" i="49"/>
  <c r="H124" i="49"/>
  <c r="I124" i="49"/>
  <c r="J124" i="49"/>
  <c r="K124" i="49"/>
  <c r="M124" i="49"/>
  <c r="N124" i="49"/>
  <c r="Q124" i="49"/>
  <c r="R124" i="49"/>
  <c r="T124" i="49"/>
  <c r="U124" i="49"/>
  <c r="V124" i="49"/>
  <c r="W124" i="49"/>
  <c r="X124" i="49"/>
  <c r="Y124" i="49"/>
  <c r="Z124" i="49"/>
  <c r="AB124" i="49"/>
  <c r="AC124" i="49"/>
  <c r="AD124" i="49"/>
  <c r="AE124" i="49"/>
  <c r="AF124" i="49"/>
  <c r="AG124" i="49"/>
  <c r="AH124" i="49"/>
  <c r="AI124" i="49"/>
  <c r="AJ124" i="49"/>
  <c r="AL124" i="49"/>
  <c r="AM124" i="49"/>
  <c r="AN124" i="49"/>
  <c r="AO124" i="49"/>
  <c r="AQ124" i="49"/>
  <c r="AR124" i="49"/>
  <c r="AS124" i="49"/>
  <c r="AT124" i="49"/>
  <c r="AV124" i="49"/>
  <c r="AX124" i="49"/>
  <c r="AZ124" i="49"/>
  <c r="A125" i="49"/>
  <c r="B125" i="49"/>
  <c r="D125" i="49"/>
  <c r="E125" i="49"/>
  <c r="F125" i="49"/>
  <c r="G125" i="49"/>
  <c r="H125" i="49"/>
  <c r="I125" i="49"/>
  <c r="J125" i="49"/>
  <c r="K125" i="49"/>
  <c r="M125" i="49"/>
  <c r="N125" i="49"/>
  <c r="Q125" i="49"/>
  <c r="R125" i="49"/>
  <c r="T125" i="49"/>
  <c r="U125" i="49"/>
  <c r="V125" i="49"/>
  <c r="W125" i="49"/>
  <c r="X125" i="49"/>
  <c r="Y125" i="49"/>
  <c r="Z125" i="49"/>
  <c r="AB125" i="49"/>
  <c r="AC125" i="49"/>
  <c r="AD125" i="49"/>
  <c r="AE125" i="49"/>
  <c r="AF125" i="49"/>
  <c r="AG125" i="49"/>
  <c r="AH125" i="49"/>
  <c r="AI125" i="49"/>
  <c r="AJ125" i="49"/>
  <c r="AL125" i="49"/>
  <c r="AM125" i="49"/>
  <c r="AN125" i="49"/>
  <c r="AO125" i="49"/>
  <c r="AQ125" i="49"/>
  <c r="AR125" i="49"/>
  <c r="AS125" i="49"/>
  <c r="AT125" i="49"/>
  <c r="AV125" i="49"/>
  <c r="AX125" i="49"/>
  <c r="AZ125" i="49"/>
  <c r="A126" i="49"/>
  <c r="B126" i="49"/>
  <c r="D126" i="49"/>
  <c r="E126" i="49"/>
  <c r="F126" i="49"/>
  <c r="G126" i="49"/>
  <c r="H126" i="49"/>
  <c r="I126" i="49"/>
  <c r="J126" i="49"/>
  <c r="K126" i="49"/>
  <c r="M126" i="49"/>
  <c r="N126" i="49"/>
  <c r="Q126" i="49"/>
  <c r="R126" i="49"/>
  <c r="T126" i="49"/>
  <c r="U126" i="49"/>
  <c r="V126" i="49"/>
  <c r="W126" i="49"/>
  <c r="X126" i="49"/>
  <c r="Y126" i="49"/>
  <c r="Z126" i="49"/>
  <c r="AB126" i="49"/>
  <c r="AC126" i="49"/>
  <c r="AD126" i="49"/>
  <c r="AE126" i="49"/>
  <c r="AF126" i="49"/>
  <c r="AG126" i="49"/>
  <c r="AH126" i="49"/>
  <c r="AI126" i="49"/>
  <c r="AJ126" i="49"/>
  <c r="AL126" i="49"/>
  <c r="AM126" i="49"/>
  <c r="AN126" i="49"/>
  <c r="AO126" i="49"/>
  <c r="AQ126" i="49"/>
  <c r="AR126" i="49"/>
  <c r="AS126" i="49"/>
  <c r="AT126" i="49"/>
  <c r="AV126" i="49"/>
  <c r="AX126" i="49"/>
  <c r="AZ126" i="49"/>
  <c r="A127" i="49"/>
  <c r="B127" i="49"/>
  <c r="D127" i="49"/>
  <c r="E127" i="49"/>
  <c r="F127" i="49"/>
  <c r="G127" i="49"/>
  <c r="H127" i="49"/>
  <c r="I127" i="49"/>
  <c r="J127" i="49"/>
  <c r="K127" i="49"/>
  <c r="M127" i="49"/>
  <c r="N127" i="49"/>
  <c r="Q127" i="49"/>
  <c r="R127" i="49"/>
  <c r="T127" i="49"/>
  <c r="U127" i="49"/>
  <c r="V127" i="49"/>
  <c r="W127" i="49"/>
  <c r="X127" i="49"/>
  <c r="Y127" i="49"/>
  <c r="Z127" i="49"/>
  <c r="AB127" i="49"/>
  <c r="AC127" i="49"/>
  <c r="AD127" i="49"/>
  <c r="AE127" i="49"/>
  <c r="AF127" i="49"/>
  <c r="AG127" i="49"/>
  <c r="AH127" i="49"/>
  <c r="AI127" i="49"/>
  <c r="AJ127" i="49"/>
  <c r="AL127" i="49"/>
  <c r="AM127" i="49"/>
  <c r="AN127" i="49"/>
  <c r="AO127" i="49"/>
  <c r="AQ127" i="49"/>
  <c r="AR127" i="49"/>
  <c r="AS127" i="49"/>
  <c r="AT127" i="49"/>
  <c r="AV127" i="49"/>
  <c r="AX127" i="49"/>
  <c r="AZ127" i="49"/>
  <c r="A128" i="49"/>
  <c r="B128" i="49"/>
  <c r="D128" i="49"/>
  <c r="E128" i="49"/>
  <c r="F128" i="49"/>
  <c r="G128" i="49"/>
  <c r="H128" i="49"/>
  <c r="I128" i="49"/>
  <c r="J128" i="49"/>
  <c r="K128" i="49"/>
  <c r="M128" i="49"/>
  <c r="N128" i="49"/>
  <c r="Q128" i="49"/>
  <c r="R128" i="49"/>
  <c r="T128" i="49"/>
  <c r="U128" i="49"/>
  <c r="V128" i="49"/>
  <c r="W128" i="49"/>
  <c r="X128" i="49"/>
  <c r="Y128" i="49"/>
  <c r="Z128" i="49"/>
  <c r="AB128" i="49"/>
  <c r="AC128" i="49"/>
  <c r="AD128" i="49"/>
  <c r="AE128" i="49"/>
  <c r="AF128" i="49"/>
  <c r="AG128" i="49"/>
  <c r="AH128" i="49"/>
  <c r="AI128" i="49"/>
  <c r="AJ128" i="49"/>
  <c r="AL128" i="49"/>
  <c r="AM128" i="49"/>
  <c r="AN128" i="49"/>
  <c r="AO128" i="49"/>
  <c r="AQ128" i="49"/>
  <c r="AR128" i="49"/>
  <c r="AS128" i="49"/>
  <c r="AT128" i="49"/>
  <c r="AV128" i="49"/>
  <c r="AX128" i="49"/>
  <c r="AZ128" i="49"/>
  <c r="A129" i="49"/>
  <c r="B129" i="49"/>
  <c r="D129" i="49"/>
  <c r="E129" i="49"/>
  <c r="F129" i="49"/>
  <c r="G129" i="49"/>
  <c r="H129" i="49"/>
  <c r="I129" i="49"/>
  <c r="J129" i="49"/>
  <c r="K129" i="49"/>
  <c r="M129" i="49"/>
  <c r="N129" i="49"/>
  <c r="Q129" i="49"/>
  <c r="R129" i="49"/>
  <c r="T129" i="49"/>
  <c r="U129" i="49"/>
  <c r="V129" i="49"/>
  <c r="W129" i="49"/>
  <c r="X129" i="49"/>
  <c r="Y129" i="49"/>
  <c r="Z129" i="49"/>
  <c r="AB129" i="49"/>
  <c r="AC129" i="49"/>
  <c r="AD129" i="49"/>
  <c r="AE129" i="49"/>
  <c r="AF129" i="49"/>
  <c r="AG129" i="49"/>
  <c r="AH129" i="49"/>
  <c r="AI129" i="49"/>
  <c r="AJ129" i="49"/>
  <c r="AL129" i="49"/>
  <c r="AM129" i="49"/>
  <c r="AN129" i="49"/>
  <c r="AO129" i="49"/>
  <c r="AQ129" i="49"/>
  <c r="AR129" i="49"/>
  <c r="AS129" i="49"/>
  <c r="AT129" i="49"/>
  <c r="AV129" i="49"/>
  <c r="AX129" i="49"/>
  <c r="AZ129" i="49"/>
  <c r="A130" i="49"/>
  <c r="B130" i="49"/>
  <c r="D130" i="49"/>
  <c r="E130" i="49"/>
  <c r="F130" i="49"/>
  <c r="G130" i="49"/>
  <c r="H130" i="49"/>
  <c r="I130" i="49"/>
  <c r="J130" i="49"/>
  <c r="K130" i="49"/>
  <c r="M130" i="49"/>
  <c r="N130" i="49"/>
  <c r="Q130" i="49"/>
  <c r="R130" i="49"/>
  <c r="T130" i="49"/>
  <c r="U130" i="49"/>
  <c r="V130" i="49"/>
  <c r="W130" i="49"/>
  <c r="X130" i="49"/>
  <c r="Y130" i="49"/>
  <c r="Z130" i="49"/>
  <c r="AB130" i="49"/>
  <c r="AC130" i="49"/>
  <c r="AD130" i="49"/>
  <c r="AE130" i="49"/>
  <c r="AF130" i="49"/>
  <c r="AG130" i="49"/>
  <c r="AH130" i="49"/>
  <c r="AI130" i="49"/>
  <c r="AJ130" i="49"/>
  <c r="AL130" i="49"/>
  <c r="AM130" i="49"/>
  <c r="AN130" i="49"/>
  <c r="AO130" i="49"/>
  <c r="AQ130" i="49"/>
  <c r="AR130" i="49"/>
  <c r="AS130" i="49"/>
  <c r="AT130" i="49"/>
  <c r="AV130" i="49"/>
  <c r="AX130" i="49"/>
  <c r="AZ130" i="49"/>
  <c r="A131" i="49"/>
  <c r="B131" i="49"/>
  <c r="D131" i="49"/>
  <c r="E131" i="49"/>
  <c r="F131" i="49"/>
  <c r="G131" i="49"/>
  <c r="H131" i="49"/>
  <c r="I131" i="49"/>
  <c r="J131" i="49"/>
  <c r="K131" i="49"/>
  <c r="M131" i="49"/>
  <c r="N131" i="49"/>
  <c r="Q131" i="49"/>
  <c r="R131" i="49"/>
  <c r="T131" i="49"/>
  <c r="U131" i="49"/>
  <c r="V131" i="49"/>
  <c r="W131" i="49"/>
  <c r="X131" i="49"/>
  <c r="Y131" i="49"/>
  <c r="Z131" i="49"/>
  <c r="AB131" i="49"/>
  <c r="AC131" i="49"/>
  <c r="AD131" i="49"/>
  <c r="AE131" i="49"/>
  <c r="AF131" i="49"/>
  <c r="AG131" i="49"/>
  <c r="AH131" i="49"/>
  <c r="AI131" i="49"/>
  <c r="AJ131" i="49"/>
  <c r="AL131" i="49"/>
  <c r="AM131" i="49"/>
  <c r="AN131" i="49"/>
  <c r="AO131" i="49"/>
  <c r="AQ131" i="49"/>
  <c r="AR131" i="49"/>
  <c r="AS131" i="49"/>
  <c r="AT131" i="49"/>
  <c r="AV131" i="49"/>
  <c r="AX131" i="49"/>
  <c r="AZ131" i="49"/>
  <c r="A132" i="49"/>
  <c r="B132" i="49"/>
  <c r="D132" i="49"/>
  <c r="E132" i="49"/>
  <c r="F132" i="49"/>
  <c r="G132" i="49"/>
  <c r="H132" i="49"/>
  <c r="I132" i="49"/>
  <c r="J132" i="49"/>
  <c r="K132" i="49"/>
  <c r="M132" i="49"/>
  <c r="N132" i="49"/>
  <c r="Q132" i="49"/>
  <c r="R132" i="49"/>
  <c r="T132" i="49"/>
  <c r="U132" i="49"/>
  <c r="V132" i="49"/>
  <c r="W132" i="49"/>
  <c r="X132" i="49"/>
  <c r="Y132" i="49"/>
  <c r="Z132" i="49"/>
  <c r="AB132" i="49"/>
  <c r="AC132" i="49"/>
  <c r="AD132" i="49"/>
  <c r="AE132" i="49"/>
  <c r="AF132" i="49"/>
  <c r="AG132" i="49"/>
  <c r="AH132" i="49"/>
  <c r="AI132" i="49"/>
  <c r="AJ132" i="49"/>
  <c r="AL132" i="49"/>
  <c r="AM132" i="49"/>
  <c r="AN132" i="49"/>
  <c r="AO132" i="49"/>
  <c r="AQ132" i="49"/>
  <c r="AR132" i="49"/>
  <c r="AS132" i="49"/>
  <c r="AT132" i="49"/>
  <c r="AV132" i="49"/>
  <c r="AX132" i="49"/>
  <c r="AZ132" i="49"/>
  <c r="A133" i="49"/>
  <c r="B133" i="49"/>
  <c r="D133" i="49"/>
  <c r="E133" i="49"/>
  <c r="F133" i="49"/>
  <c r="G133" i="49"/>
  <c r="H133" i="49"/>
  <c r="I133" i="49"/>
  <c r="J133" i="49"/>
  <c r="K133" i="49"/>
  <c r="M133" i="49"/>
  <c r="N133" i="49"/>
  <c r="Q133" i="49"/>
  <c r="R133" i="49"/>
  <c r="T133" i="49"/>
  <c r="U133" i="49"/>
  <c r="V133" i="49"/>
  <c r="W133" i="49"/>
  <c r="X133" i="49"/>
  <c r="Y133" i="49"/>
  <c r="Z133" i="49"/>
  <c r="AB133" i="49"/>
  <c r="AC133" i="49"/>
  <c r="AD133" i="49"/>
  <c r="AE133" i="49"/>
  <c r="AF133" i="49"/>
  <c r="AG133" i="49"/>
  <c r="AH133" i="49"/>
  <c r="AI133" i="49"/>
  <c r="AJ133" i="49"/>
  <c r="AL133" i="49"/>
  <c r="AM133" i="49"/>
  <c r="AN133" i="49"/>
  <c r="AO133" i="49"/>
  <c r="AQ133" i="49"/>
  <c r="AR133" i="49"/>
  <c r="AS133" i="49"/>
  <c r="AT133" i="49"/>
  <c r="AV133" i="49"/>
  <c r="AX133" i="49"/>
  <c r="AZ133" i="49"/>
  <c r="A134" i="49"/>
  <c r="B134" i="49"/>
  <c r="D134" i="49"/>
  <c r="E134" i="49"/>
  <c r="F134" i="49"/>
  <c r="G134" i="49"/>
  <c r="H134" i="49"/>
  <c r="I134" i="49"/>
  <c r="J134" i="49"/>
  <c r="K134" i="49"/>
  <c r="M134" i="49"/>
  <c r="N134" i="49"/>
  <c r="Q134" i="49"/>
  <c r="R134" i="49"/>
  <c r="T134" i="49"/>
  <c r="U134" i="49"/>
  <c r="V134" i="49"/>
  <c r="W134" i="49"/>
  <c r="X134" i="49"/>
  <c r="Y134" i="49"/>
  <c r="Z134" i="49"/>
  <c r="AB134" i="49"/>
  <c r="AC134" i="49"/>
  <c r="AD134" i="49"/>
  <c r="AE134" i="49"/>
  <c r="AF134" i="49"/>
  <c r="AG134" i="49"/>
  <c r="AH134" i="49"/>
  <c r="AI134" i="49"/>
  <c r="AJ134" i="49"/>
  <c r="AL134" i="49"/>
  <c r="AM134" i="49"/>
  <c r="AN134" i="49"/>
  <c r="AO134" i="49"/>
  <c r="AQ134" i="49"/>
  <c r="AR134" i="49"/>
  <c r="AS134" i="49"/>
  <c r="AT134" i="49"/>
  <c r="AV134" i="49"/>
  <c r="AX134" i="49"/>
  <c r="AZ134" i="49"/>
  <c r="A135" i="49"/>
  <c r="B135" i="49"/>
  <c r="D135" i="49"/>
  <c r="E135" i="49"/>
  <c r="F135" i="49"/>
  <c r="G135" i="49"/>
  <c r="H135" i="49"/>
  <c r="I135" i="49"/>
  <c r="J135" i="49"/>
  <c r="K135" i="49"/>
  <c r="M135" i="49"/>
  <c r="N135" i="49"/>
  <c r="Q135" i="49"/>
  <c r="R135" i="49"/>
  <c r="T135" i="49"/>
  <c r="U135" i="49"/>
  <c r="V135" i="49"/>
  <c r="W135" i="49"/>
  <c r="X135" i="49"/>
  <c r="Y135" i="49"/>
  <c r="Z135" i="49"/>
  <c r="AB135" i="49"/>
  <c r="AC135" i="49"/>
  <c r="AD135" i="49"/>
  <c r="AE135" i="49"/>
  <c r="AF135" i="49"/>
  <c r="AG135" i="49"/>
  <c r="AH135" i="49"/>
  <c r="AI135" i="49"/>
  <c r="AJ135" i="49"/>
  <c r="AL135" i="49"/>
  <c r="AM135" i="49"/>
  <c r="AN135" i="49"/>
  <c r="AO135" i="49"/>
  <c r="AQ135" i="49"/>
  <c r="AR135" i="49"/>
  <c r="AS135" i="49"/>
  <c r="AT135" i="49"/>
  <c r="AV135" i="49"/>
  <c r="AX135" i="49"/>
  <c r="AZ135" i="49"/>
  <c r="A136" i="49"/>
  <c r="B136" i="49"/>
  <c r="D136" i="49"/>
  <c r="E136" i="49"/>
  <c r="F136" i="49"/>
  <c r="G136" i="49"/>
  <c r="H136" i="49"/>
  <c r="I136" i="49"/>
  <c r="J136" i="49"/>
  <c r="K136" i="49"/>
  <c r="M136" i="49"/>
  <c r="N136" i="49"/>
  <c r="Q136" i="49"/>
  <c r="R136" i="49"/>
  <c r="T136" i="49"/>
  <c r="U136" i="49"/>
  <c r="V136" i="49"/>
  <c r="W136" i="49"/>
  <c r="X136" i="49"/>
  <c r="Y136" i="49"/>
  <c r="Z136" i="49"/>
  <c r="AB136" i="49"/>
  <c r="AC136" i="49"/>
  <c r="AD136" i="49"/>
  <c r="AE136" i="49"/>
  <c r="AF136" i="49"/>
  <c r="AG136" i="49"/>
  <c r="AH136" i="49"/>
  <c r="AI136" i="49"/>
  <c r="AJ136" i="49"/>
  <c r="AL136" i="49"/>
  <c r="AM136" i="49"/>
  <c r="AN136" i="49"/>
  <c r="AO136" i="49"/>
  <c r="AQ136" i="49"/>
  <c r="AR136" i="49"/>
  <c r="AS136" i="49"/>
  <c r="AT136" i="49"/>
  <c r="AV136" i="49"/>
  <c r="AX136" i="49"/>
  <c r="AZ136" i="49"/>
  <c r="A137" i="49"/>
  <c r="B137" i="49"/>
  <c r="D137" i="49"/>
  <c r="E137" i="49"/>
  <c r="F137" i="49"/>
  <c r="G137" i="49"/>
  <c r="H137" i="49"/>
  <c r="I137" i="49"/>
  <c r="J137" i="49"/>
  <c r="K137" i="49"/>
  <c r="M137" i="49"/>
  <c r="N137" i="49"/>
  <c r="Q137" i="49"/>
  <c r="R137" i="49"/>
  <c r="T137" i="49"/>
  <c r="U137" i="49"/>
  <c r="V137" i="49"/>
  <c r="W137" i="49"/>
  <c r="X137" i="49"/>
  <c r="Y137" i="49"/>
  <c r="Z137" i="49"/>
  <c r="AB137" i="49"/>
  <c r="AC137" i="49"/>
  <c r="AD137" i="49"/>
  <c r="AE137" i="49"/>
  <c r="AF137" i="49"/>
  <c r="AG137" i="49"/>
  <c r="AH137" i="49"/>
  <c r="AI137" i="49"/>
  <c r="AJ137" i="49"/>
  <c r="AL137" i="49"/>
  <c r="AM137" i="49"/>
  <c r="AN137" i="49"/>
  <c r="AO137" i="49"/>
  <c r="AQ137" i="49"/>
  <c r="AR137" i="49"/>
  <c r="AS137" i="49"/>
  <c r="AT137" i="49"/>
  <c r="AV137" i="49"/>
  <c r="AX137" i="49"/>
  <c r="AZ137" i="49"/>
  <c r="A138" i="49"/>
  <c r="B138" i="49"/>
  <c r="D138" i="49"/>
  <c r="E138" i="49"/>
  <c r="F138" i="49"/>
  <c r="G138" i="49"/>
  <c r="H138" i="49"/>
  <c r="I138" i="49"/>
  <c r="J138" i="49"/>
  <c r="K138" i="49"/>
  <c r="M138" i="49"/>
  <c r="N138" i="49"/>
  <c r="Q138" i="49"/>
  <c r="R138" i="49"/>
  <c r="T138" i="49"/>
  <c r="U138" i="49"/>
  <c r="V138" i="49"/>
  <c r="W138" i="49"/>
  <c r="X138" i="49"/>
  <c r="Y138" i="49"/>
  <c r="Z138" i="49"/>
  <c r="AB138" i="49"/>
  <c r="AC138" i="49"/>
  <c r="AD138" i="49"/>
  <c r="AE138" i="49"/>
  <c r="AF138" i="49"/>
  <c r="AG138" i="49"/>
  <c r="AH138" i="49"/>
  <c r="AI138" i="49"/>
  <c r="AJ138" i="49"/>
  <c r="AL138" i="49"/>
  <c r="AM138" i="49"/>
  <c r="AN138" i="49"/>
  <c r="AO138" i="49"/>
  <c r="AQ138" i="49"/>
  <c r="AR138" i="49"/>
  <c r="AS138" i="49"/>
  <c r="AT138" i="49"/>
  <c r="AV138" i="49"/>
  <c r="AX138" i="49"/>
  <c r="AZ138" i="49"/>
  <c r="A139" i="49"/>
  <c r="B139" i="49"/>
  <c r="D139" i="49"/>
  <c r="E139" i="49"/>
  <c r="F139" i="49"/>
  <c r="G139" i="49"/>
  <c r="H139" i="49"/>
  <c r="I139" i="49"/>
  <c r="J139" i="49"/>
  <c r="K139" i="49"/>
  <c r="M139" i="49"/>
  <c r="N139" i="49"/>
  <c r="Q139" i="49"/>
  <c r="R139" i="49"/>
  <c r="T139" i="49"/>
  <c r="U139" i="49"/>
  <c r="V139" i="49"/>
  <c r="W139" i="49"/>
  <c r="X139" i="49"/>
  <c r="Y139" i="49"/>
  <c r="Z139" i="49"/>
  <c r="AB139" i="49"/>
  <c r="AC139" i="49"/>
  <c r="AD139" i="49"/>
  <c r="AE139" i="49"/>
  <c r="AF139" i="49"/>
  <c r="AG139" i="49"/>
  <c r="AH139" i="49"/>
  <c r="AI139" i="49"/>
  <c r="AJ139" i="49"/>
  <c r="AL139" i="49"/>
  <c r="AM139" i="49"/>
  <c r="AN139" i="49"/>
  <c r="AO139" i="49"/>
  <c r="AQ139" i="49"/>
  <c r="AR139" i="49"/>
  <c r="AS139" i="49"/>
  <c r="AT139" i="49"/>
  <c r="AV139" i="49"/>
  <c r="AX139" i="49"/>
  <c r="AZ139" i="49"/>
  <c r="A140" i="49"/>
  <c r="B140" i="49"/>
  <c r="D140" i="49"/>
  <c r="E140" i="49"/>
  <c r="F140" i="49"/>
  <c r="G140" i="49"/>
  <c r="H140" i="49"/>
  <c r="I140" i="49"/>
  <c r="J140" i="49"/>
  <c r="K140" i="49"/>
  <c r="M140" i="49"/>
  <c r="N140" i="49"/>
  <c r="Q140" i="49"/>
  <c r="R140" i="49"/>
  <c r="T140" i="49"/>
  <c r="U140" i="49"/>
  <c r="V140" i="49"/>
  <c r="W140" i="49"/>
  <c r="X140" i="49"/>
  <c r="Y140" i="49"/>
  <c r="Z140" i="49"/>
  <c r="AB140" i="49"/>
  <c r="AC140" i="49"/>
  <c r="AD140" i="49"/>
  <c r="AE140" i="49"/>
  <c r="AF140" i="49"/>
  <c r="AG140" i="49"/>
  <c r="AH140" i="49"/>
  <c r="AI140" i="49"/>
  <c r="AJ140" i="49"/>
  <c r="AL140" i="49"/>
  <c r="AM140" i="49"/>
  <c r="AN140" i="49"/>
  <c r="AO140" i="49"/>
  <c r="AQ140" i="49"/>
  <c r="AR140" i="49"/>
  <c r="AS140" i="49"/>
  <c r="AT140" i="49"/>
  <c r="AV140" i="49"/>
  <c r="AX140" i="49"/>
  <c r="AZ140" i="49"/>
  <c r="A141" i="49"/>
  <c r="B141" i="49"/>
  <c r="D141" i="49"/>
  <c r="E141" i="49"/>
  <c r="F141" i="49"/>
  <c r="G141" i="49"/>
  <c r="H141" i="49"/>
  <c r="I141" i="49"/>
  <c r="J141" i="49"/>
  <c r="K141" i="49"/>
  <c r="M141" i="49"/>
  <c r="N141" i="49"/>
  <c r="Q141" i="49"/>
  <c r="R141" i="49"/>
  <c r="T141" i="49"/>
  <c r="U141" i="49"/>
  <c r="V141" i="49"/>
  <c r="W141" i="49"/>
  <c r="X141" i="49"/>
  <c r="Y141" i="49"/>
  <c r="Z141" i="49"/>
  <c r="AB141" i="49"/>
  <c r="AC141" i="49"/>
  <c r="AD141" i="49"/>
  <c r="AE141" i="49"/>
  <c r="AF141" i="49"/>
  <c r="AG141" i="49"/>
  <c r="AH141" i="49"/>
  <c r="AI141" i="49"/>
  <c r="AJ141" i="49"/>
  <c r="AL141" i="49"/>
  <c r="AM141" i="49"/>
  <c r="AN141" i="49"/>
  <c r="AO141" i="49"/>
  <c r="AQ141" i="49"/>
  <c r="AR141" i="49"/>
  <c r="AS141" i="49"/>
  <c r="AT141" i="49"/>
  <c r="AV141" i="49"/>
  <c r="AX141" i="49"/>
  <c r="AZ141" i="49"/>
  <c r="A142" i="49"/>
  <c r="B142" i="49"/>
  <c r="D142" i="49"/>
  <c r="E142" i="49"/>
  <c r="F142" i="49"/>
  <c r="G142" i="49"/>
  <c r="H142" i="49"/>
  <c r="I142" i="49"/>
  <c r="J142" i="49"/>
  <c r="K142" i="49"/>
  <c r="M142" i="49"/>
  <c r="N142" i="49"/>
  <c r="Q142" i="49"/>
  <c r="R142" i="49"/>
  <c r="T142" i="49"/>
  <c r="U142" i="49"/>
  <c r="V142" i="49"/>
  <c r="W142" i="49"/>
  <c r="X142" i="49"/>
  <c r="Y142" i="49"/>
  <c r="Z142" i="49"/>
  <c r="AB142" i="49"/>
  <c r="AC142" i="49"/>
  <c r="AD142" i="49"/>
  <c r="AE142" i="49"/>
  <c r="AF142" i="49"/>
  <c r="AG142" i="49"/>
  <c r="AH142" i="49"/>
  <c r="AI142" i="49"/>
  <c r="AJ142" i="49"/>
  <c r="AL142" i="49"/>
  <c r="AM142" i="49"/>
  <c r="AN142" i="49"/>
  <c r="AO142" i="49"/>
  <c r="AQ142" i="49"/>
  <c r="AR142" i="49"/>
  <c r="AS142" i="49"/>
  <c r="AT142" i="49"/>
  <c r="AV142" i="49"/>
  <c r="AX142" i="49"/>
  <c r="AZ142" i="49"/>
  <c r="A143" i="49"/>
  <c r="B143" i="49"/>
  <c r="D143" i="49"/>
  <c r="E143" i="49"/>
  <c r="F143" i="49"/>
  <c r="G143" i="49"/>
  <c r="H143" i="49"/>
  <c r="I143" i="49"/>
  <c r="J143" i="49"/>
  <c r="K143" i="49"/>
  <c r="M143" i="49"/>
  <c r="N143" i="49"/>
  <c r="Q143" i="49"/>
  <c r="R143" i="49"/>
  <c r="T143" i="49"/>
  <c r="U143" i="49"/>
  <c r="V143" i="49"/>
  <c r="W143" i="49"/>
  <c r="X143" i="49"/>
  <c r="Y143" i="49"/>
  <c r="Z143" i="49"/>
  <c r="AB143" i="49"/>
  <c r="AC143" i="49"/>
  <c r="AD143" i="49"/>
  <c r="AE143" i="49"/>
  <c r="AF143" i="49"/>
  <c r="AG143" i="49"/>
  <c r="AH143" i="49"/>
  <c r="AI143" i="49"/>
  <c r="AJ143" i="49"/>
  <c r="AL143" i="49"/>
  <c r="AM143" i="49"/>
  <c r="AN143" i="49"/>
  <c r="AO143" i="49"/>
  <c r="AQ143" i="49"/>
  <c r="AR143" i="49"/>
  <c r="AS143" i="49"/>
  <c r="AT143" i="49"/>
  <c r="AV143" i="49"/>
  <c r="AX143" i="49"/>
  <c r="AZ143" i="49"/>
  <c r="A144" i="49"/>
  <c r="B144" i="49"/>
  <c r="D144" i="49"/>
  <c r="E144" i="49"/>
  <c r="F144" i="49"/>
  <c r="G144" i="49"/>
  <c r="H144" i="49"/>
  <c r="I144" i="49"/>
  <c r="J144" i="49"/>
  <c r="K144" i="49"/>
  <c r="M144" i="49"/>
  <c r="N144" i="49"/>
  <c r="Q144" i="49"/>
  <c r="R144" i="49"/>
  <c r="T144" i="49"/>
  <c r="U144" i="49"/>
  <c r="V144" i="49"/>
  <c r="W144" i="49"/>
  <c r="X144" i="49"/>
  <c r="Y144" i="49"/>
  <c r="Z144" i="49"/>
  <c r="AB144" i="49"/>
  <c r="AC144" i="49"/>
  <c r="AD144" i="49"/>
  <c r="AE144" i="49"/>
  <c r="AF144" i="49"/>
  <c r="AG144" i="49"/>
  <c r="AH144" i="49"/>
  <c r="AI144" i="49"/>
  <c r="AJ144" i="49"/>
  <c r="AL144" i="49"/>
  <c r="AM144" i="49"/>
  <c r="AN144" i="49"/>
  <c r="AO144" i="49"/>
  <c r="AQ144" i="49"/>
  <c r="AR144" i="49"/>
  <c r="AS144" i="49"/>
  <c r="AT144" i="49"/>
  <c r="AV144" i="49"/>
  <c r="AX144" i="49"/>
  <c r="AZ144" i="49"/>
  <c r="A145" i="49"/>
  <c r="B145" i="49"/>
  <c r="D145" i="49"/>
  <c r="E145" i="49"/>
  <c r="F145" i="49"/>
  <c r="G145" i="49"/>
  <c r="H145" i="49"/>
  <c r="I145" i="49"/>
  <c r="J145" i="49"/>
  <c r="K145" i="49"/>
  <c r="M145" i="49"/>
  <c r="N145" i="49"/>
  <c r="Q145" i="49"/>
  <c r="R145" i="49"/>
  <c r="T145" i="49"/>
  <c r="U145" i="49"/>
  <c r="V145" i="49"/>
  <c r="W145" i="49"/>
  <c r="X145" i="49"/>
  <c r="Y145" i="49"/>
  <c r="Z145" i="49"/>
  <c r="AB145" i="49"/>
  <c r="AC145" i="49"/>
  <c r="AD145" i="49"/>
  <c r="AE145" i="49"/>
  <c r="AF145" i="49"/>
  <c r="AG145" i="49"/>
  <c r="AH145" i="49"/>
  <c r="AI145" i="49"/>
  <c r="AJ145" i="49"/>
  <c r="AL145" i="49"/>
  <c r="AM145" i="49"/>
  <c r="AN145" i="49"/>
  <c r="AO145" i="49"/>
  <c r="AQ145" i="49"/>
  <c r="AR145" i="49"/>
  <c r="AS145" i="49"/>
  <c r="AT145" i="49"/>
  <c r="AV145" i="49"/>
  <c r="AX145" i="49"/>
  <c r="AZ145" i="49"/>
  <c r="A146" i="49"/>
  <c r="B146" i="49"/>
  <c r="D146" i="49"/>
  <c r="E146" i="49"/>
  <c r="F146" i="49"/>
  <c r="G146" i="49"/>
  <c r="H146" i="49"/>
  <c r="I146" i="49"/>
  <c r="J146" i="49"/>
  <c r="K146" i="49"/>
  <c r="M146" i="49"/>
  <c r="N146" i="49"/>
  <c r="Q146" i="49"/>
  <c r="R146" i="49"/>
  <c r="T146" i="49"/>
  <c r="U146" i="49"/>
  <c r="V146" i="49"/>
  <c r="W146" i="49"/>
  <c r="X146" i="49"/>
  <c r="Y146" i="49"/>
  <c r="Z146" i="49"/>
  <c r="AB146" i="49"/>
  <c r="AC146" i="49"/>
  <c r="AD146" i="49"/>
  <c r="AE146" i="49"/>
  <c r="AF146" i="49"/>
  <c r="AG146" i="49"/>
  <c r="AH146" i="49"/>
  <c r="AI146" i="49"/>
  <c r="AJ146" i="49"/>
  <c r="AL146" i="49"/>
  <c r="AM146" i="49"/>
  <c r="AN146" i="49"/>
  <c r="AO146" i="49"/>
  <c r="AQ146" i="49"/>
  <c r="AR146" i="49"/>
  <c r="AS146" i="49"/>
  <c r="AT146" i="49"/>
  <c r="AV146" i="49"/>
  <c r="AX146" i="49"/>
  <c r="AZ146" i="49"/>
  <c r="A147" i="49"/>
  <c r="B147" i="49"/>
  <c r="D147" i="49"/>
  <c r="E147" i="49"/>
  <c r="F147" i="49"/>
  <c r="G147" i="49"/>
  <c r="H147" i="49"/>
  <c r="I147" i="49"/>
  <c r="J147" i="49"/>
  <c r="K147" i="49"/>
  <c r="M147" i="49"/>
  <c r="N147" i="49"/>
  <c r="Q147" i="49"/>
  <c r="R147" i="49"/>
  <c r="T147" i="49"/>
  <c r="U147" i="49"/>
  <c r="V147" i="49"/>
  <c r="W147" i="49"/>
  <c r="X147" i="49"/>
  <c r="Y147" i="49"/>
  <c r="Z147" i="49"/>
  <c r="AB147" i="49"/>
  <c r="AC147" i="49"/>
  <c r="AD147" i="49"/>
  <c r="AE147" i="49"/>
  <c r="AF147" i="49"/>
  <c r="AG147" i="49"/>
  <c r="AH147" i="49"/>
  <c r="AI147" i="49"/>
  <c r="AJ147" i="49"/>
  <c r="AL147" i="49"/>
  <c r="AM147" i="49"/>
  <c r="AN147" i="49"/>
  <c r="AO147" i="49"/>
  <c r="AQ147" i="49"/>
  <c r="AR147" i="49"/>
  <c r="AS147" i="49"/>
  <c r="AT147" i="49"/>
  <c r="AV147" i="49"/>
  <c r="AX147" i="49"/>
  <c r="AZ147" i="49"/>
  <c r="A148" i="49"/>
  <c r="B148" i="49"/>
  <c r="D148" i="49"/>
  <c r="E148" i="49"/>
  <c r="F148" i="49"/>
  <c r="G148" i="49"/>
  <c r="H148" i="49"/>
  <c r="I148" i="49"/>
  <c r="J148" i="49"/>
  <c r="K148" i="49"/>
  <c r="M148" i="49"/>
  <c r="N148" i="49"/>
  <c r="Q148" i="49"/>
  <c r="R148" i="49"/>
  <c r="T148" i="49"/>
  <c r="U148" i="49"/>
  <c r="V148" i="49"/>
  <c r="W148" i="49"/>
  <c r="X148" i="49"/>
  <c r="Y148" i="49"/>
  <c r="Z148" i="49"/>
  <c r="AB148" i="49"/>
  <c r="AC148" i="49"/>
  <c r="AD148" i="49"/>
  <c r="AE148" i="49"/>
  <c r="AF148" i="49"/>
  <c r="AG148" i="49"/>
  <c r="AH148" i="49"/>
  <c r="AI148" i="49"/>
  <c r="AJ148" i="49"/>
  <c r="AL148" i="49"/>
  <c r="AM148" i="49"/>
  <c r="AN148" i="49"/>
  <c r="AO148" i="49"/>
  <c r="AQ148" i="49"/>
  <c r="AR148" i="49"/>
  <c r="AS148" i="49"/>
  <c r="AT148" i="49"/>
  <c r="AV148" i="49"/>
  <c r="AX148" i="49"/>
  <c r="AZ148" i="49"/>
  <c r="A149" i="49"/>
  <c r="B149" i="49"/>
  <c r="D149" i="49"/>
  <c r="E149" i="49"/>
  <c r="F149" i="49"/>
  <c r="G149" i="49"/>
  <c r="H149" i="49"/>
  <c r="I149" i="49"/>
  <c r="J149" i="49"/>
  <c r="K149" i="49"/>
  <c r="M149" i="49"/>
  <c r="N149" i="49"/>
  <c r="Q149" i="49"/>
  <c r="R149" i="49"/>
  <c r="T149" i="49"/>
  <c r="U149" i="49"/>
  <c r="V149" i="49"/>
  <c r="W149" i="49"/>
  <c r="X149" i="49"/>
  <c r="Y149" i="49"/>
  <c r="Z149" i="49"/>
  <c r="AB149" i="49"/>
  <c r="AC149" i="49"/>
  <c r="AD149" i="49"/>
  <c r="AE149" i="49"/>
  <c r="AF149" i="49"/>
  <c r="AG149" i="49"/>
  <c r="AH149" i="49"/>
  <c r="AI149" i="49"/>
  <c r="AJ149" i="49"/>
  <c r="AL149" i="49"/>
  <c r="AM149" i="49"/>
  <c r="AN149" i="49"/>
  <c r="AO149" i="49"/>
  <c r="AQ149" i="49"/>
  <c r="AR149" i="49"/>
  <c r="AS149" i="49"/>
  <c r="AT149" i="49"/>
  <c r="AV149" i="49"/>
  <c r="AX149" i="49"/>
  <c r="AZ149" i="49"/>
  <c r="A150" i="49"/>
  <c r="B150" i="49"/>
  <c r="D150" i="49"/>
  <c r="E150" i="49"/>
  <c r="F150" i="49"/>
  <c r="G150" i="49"/>
  <c r="H150" i="49"/>
  <c r="I150" i="49"/>
  <c r="J150" i="49"/>
  <c r="K150" i="49"/>
  <c r="M150" i="49"/>
  <c r="N150" i="49"/>
  <c r="Q150" i="49"/>
  <c r="R150" i="49"/>
  <c r="T150" i="49"/>
  <c r="U150" i="49"/>
  <c r="V150" i="49"/>
  <c r="W150" i="49"/>
  <c r="X150" i="49"/>
  <c r="Y150" i="49"/>
  <c r="Z150" i="49"/>
  <c r="AB150" i="49"/>
  <c r="AC150" i="49"/>
  <c r="AD150" i="49"/>
  <c r="AE150" i="49"/>
  <c r="AF150" i="49"/>
  <c r="AG150" i="49"/>
  <c r="AH150" i="49"/>
  <c r="AI150" i="49"/>
  <c r="AJ150" i="49"/>
  <c r="AL150" i="49"/>
  <c r="AM150" i="49"/>
  <c r="AN150" i="49"/>
  <c r="AO150" i="49"/>
  <c r="AQ150" i="49"/>
  <c r="AR150" i="49"/>
  <c r="AS150" i="49"/>
  <c r="AT150" i="49"/>
  <c r="AV150" i="49"/>
  <c r="AX150" i="49"/>
  <c r="AZ150" i="49"/>
  <c r="A151" i="49"/>
  <c r="B151" i="49"/>
  <c r="D151" i="49"/>
  <c r="E151" i="49"/>
  <c r="F151" i="49"/>
  <c r="G151" i="49"/>
  <c r="H151" i="49"/>
  <c r="I151" i="49"/>
  <c r="J151" i="49"/>
  <c r="K151" i="49"/>
  <c r="M151" i="49"/>
  <c r="N151" i="49"/>
  <c r="Q151" i="49"/>
  <c r="R151" i="49"/>
  <c r="T151" i="49"/>
  <c r="U151" i="49"/>
  <c r="V151" i="49"/>
  <c r="W151" i="49"/>
  <c r="X151" i="49"/>
  <c r="Y151" i="49"/>
  <c r="Z151" i="49"/>
  <c r="AB151" i="49"/>
  <c r="AC151" i="49"/>
  <c r="AD151" i="49"/>
  <c r="AE151" i="49"/>
  <c r="AF151" i="49"/>
  <c r="AG151" i="49"/>
  <c r="AH151" i="49"/>
  <c r="AI151" i="49"/>
  <c r="AJ151" i="49"/>
  <c r="AL151" i="49"/>
  <c r="AM151" i="49"/>
  <c r="AN151" i="49"/>
  <c r="AO151" i="49"/>
  <c r="AQ151" i="49"/>
  <c r="AR151" i="49"/>
  <c r="AS151" i="49"/>
  <c r="AT151" i="49"/>
  <c r="AV151" i="49"/>
  <c r="AX151" i="49"/>
  <c r="AZ151" i="49"/>
  <c r="A152" i="49"/>
  <c r="B152" i="49"/>
  <c r="D152" i="49"/>
  <c r="E152" i="49"/>
  <c r="F152" i="49"/>
  <c r="G152" i="49"/>
  <c r="H152" i="49"/>
  <c r="I152" i="49"/>
  <c r="J152" i="49"/>
  <c r="K152" i="49"/>
  <c r="M152" i="49"/>
  <c r="N152" i="49"/>
  <c r="Q152" i="49"/>
  <c r="R152" i="49"/>
  <c r="T152" i="49"/>
  <c r="U152" i="49"/>
  <c r="V152" i="49"/>
  <c r="W152" i="49"/>
  <c r="X152" i="49"/>
  <c r="Y152" i="49"/>
  <c r="Z152" i="49"/>
  <c r="AB152" i="49"/>
  <c r="AC152" i="49"/>
  <c r="AD152" i="49"/>
  <c r="AE152" i="49"/>
  <c r="AF152" i="49"/>
  <c r="AG152" i="49"/>
  <c r="AH152" i="49"/>
  <c r="AI152" i="49"/>
  <c r="AJ152" i="49"/>
  <c r="AL152" i="49"/>
  <c r="AM152" i="49"/>
  <c r="AN152" i="49"/>
  <c r="AO152" i="49"/>
  <c r="AQ152" i="49"/>
  <c r="AR152" i="49"/>
  <c r="AS152" i="49"/>
  <c r="AT152" i="49"/>
  <c r="AV152" i="49"/>
  <c r="AX152" i="49"/>
  <c r="AZ152" i="49"/>
  <c r="A153" i="49"/>
  <c r="B153" i="49"/>
  <c r="D153" i="49"/>
  <c r="E153" i="49"/>
  <c r="F153" i="49"/>
  <c r="G153" i="49"/>
  <c r="H153" i="49"/>
  <c r="I153" i="49"/>
  <c r="J153" i="49"/>
  <c r="K153" i="49"/>
  <c r="M153" i="49"/>
  <c r="N153" i="49"/>
  <c r="Q153" i="49"/>
  <c r="R153" i="49"/>
  <c r="T153" i="49"/>
  <c r="U153" i="49"/>
  <c r="V153" i="49"/>
  <c r="W153" i="49"/>
  <c r="X153" i="49"/>
  <c r="Y153" i="49"/>
  <c r="Z153" i="49"/>
  <c r="AB153" i="49"/>
  <c r="AC153" i="49"/>
  <c r="AD153" i="49"/>
  <c r="AE153" i="49"/>
  <c r="AF153" i="49"/>
  <c r="AG153" i="49"/>
  <c r="AH153" i="49"/>
  <c r="AI153" i="49"/>
  <c r="AJ153" i="49"/>
  <c r="AL153" i="49"/>
  <c r="AM153" i="49"/>
  <c r="AN153" i="49"/>
  <c r="AO153" i="49"/>
  <c r="AQ153" i="49"/>
  <c r="AR153" i="49"/>
  <c r="AS153" i="49"/>
  <c r="AT153" i="49"/>
  <c r="AV153" i="49"/>
  <c r="AX153" i="49"/>
  <c r="AZ153" i="49"/>
  <c r="A154" i="49"/>
  <c r="B154" i="49"/>
  <c r="D154" i="49"/>
  <c r="E154" i="49"/>
  <c r="F154" i="49"/>
  <c r="G154" i="49"/>
  <c r="H154" i="49"/>
  <c r="I154" i="49"/>
  <c r="J154" i="49"/>
  <c r="K154" i="49"/>
  <c r="M154" i="49"/>
  <c r="N154" i="49"/>
  <c r="Q154" i="49"/>
  <c r="R154" i="49"/>
  <c r="T154" i="49"/>
  <c r="U154" i="49"/>
  <c r="V154" i="49"/>
  <c r="W154" i="49"/>
  <c r="X154" i="49"/>
  <c r="Y154" i="49"/>
  <c r="Z154" i="49"/>
  <c r="AB154" i="49"/>
  <c r="AC154" i="49"/>
  <c r="AD154" i="49"/>
  <c r="AE154" i="49"/>
  <c r="AF154" i="49"/>
  <c r="AG154" i="49"/>
  <c r="AH154" i="49"/>
  <c r="AI154" i="49"/>
  <c r="AJ154" i="49"/>
  <c r="AL154" i="49"/>
  <c r="AM154" i="49"/>
  <c r="AN154" i="49"/>
  <c r="AO154" i="49"/>
  <c r="AQ154" i="49"/>
  <c r="AR154" i="49"/>
  <c r="AS154" i="49"/>
  <c r="AT154" i="49"/>
  <c r="AV154" i="49"/>
  <c r="AX154" i="49"/>
  <c r="AZ154" i="49"/>
  <c r="A155" i="49"/>
  <c r="B155" i="49"/>
  <c r="D155" i="49"/>
  <c r="E155" i="49"/>
  <c r="F155" i="49"/>
  <c r="G155" i="49"/>
  <c r="H155" i="49"/>
  <c r="I155" i="49"/>
  <c r="J155" i="49"/>
  <c r="K155" i="49"/>
  <c r="M155" i="49"/>
  <c r="N155" i="49"/>
  <c r="Q155" i="49"/>
  <c r="R155" i="49"/>
  <c r="T155" i="49"/>
  <c r="U155" i="49"/>
  <c r="V155" i="49"/>
  <c r="W155" i="49"/>
  <c r="X155" i="49"/>
  <c r="Y155" i="49"/>
  <c r="Z155" i="49"/>
  <c r="AB155" i="49"/>
  <c r="AC155" i="49"/>
  <c r="AD155" i="49"/>
  <c r="AE155" i="49"/>
  <c r="AF155" i="49"/>
  <c r="AG155" i="49"/>
  <c r="AH155" i="49"/>
  <c r="AI155" i="49"/>
  <c r="AJ155" i="49"/>
  <c r="AL155" i="49"/>
  <c r="AM155" i="49"/>
  <c r="AN155" i="49"/>
  <c r="AO155" i="49"/>
  <c r="AQ155" i="49"/>
  <c r="AR155" i="49"/>
  <c r="AS155" i="49"/>
  <c r="AT155" i="49"/>
  <c r="AV155" i="49"/>
  <c r="AX155" i="49"/>
  <c r="AZ155" i="49"/>
  <c r="A156" i="49"/>
  <c r="B156" i="49"/>
  <c r="D156" i="49"/>
  <c r="E156" i="49"/>
  <c r="F156" i="49"/>
  <c r="G156" i="49"/>
  <c r="H156" i="49"/>
  <c r="I156" i="49"/>
  <c r="J156" i="49"/>
  <c r="K156" i="49"/>
  <c r="M156" i="49"/>
  <c r="N156" i="49"/>
  <c r="Q156" i="49"/>
  <c r="R156" i="49"/>
  <c r="T156" i="49"/>
  <c r="U156" i="49"/>
  <c r="V156" i="49"/>
  <c r="W156" i="49"/>
  <c r="X156" i="49"/>
  <c r="Y156" i="49"/>
  <c r="Z156" i="49"/>
  <c r="AB156" i="49"/>
  <c r="AC156" i="49"/>
  <c r="AD156" i="49"/>
  <c r="AE156" i="49"/>
  <c r="AF156" i="49"/>
  <c r="AG156" i="49"/>
  <c r="AH156" i="49"/>
  <c r="AI156" i="49"/>
  <c r="AJ156" i="49"/>
  <c r="AL156" i="49"/>
  <c r="AM156" i="49"/>
  <c r="AN156" i="49"/>
  <c r="AO156" i="49"/>
  <c r="AQ156" i="49"/>
  <c r="AR156" i="49"/>
  <c r="AS156" i="49"/>
  <c r="AT156" i="49"/>
  <c r="AV156" i="49"/>
  <c r="AX156" i="49"/>
  <c r="AZ156" i="49"/>
  <c r="A157" i="49"/>
  <c r="B157" i="49"/>
  <c r="D157" i="49"/>
  <c r="E157" i="49"/>
  <c r="F157" i="49"/>
  <c r="G157" i="49"/>
  <c r="H157" i="49"/>
  <c r="I157" i="49"/>
  <c r="J157" i="49"/>
  <c r="K157" i="49"/>
  <c r="M157" i="49"/>
  <c r="N157" i="49"/>
  <c r="Q157" i="49"/>
  <c r="R157" i="49"/>
  <c r="T157" i="49"/>
  <c r="U157" i="49"/>
  <c r="V157" i="49"/>
  <c r="W157" i="49"/>
  <c r="X157" i="49"/>
  <c r="Y157" i="49"/>
  <c r="Z157" i="49"/>
  <c r="AB157" i="49"/>
  <c r="AC157" i="49"/>
  <c r="AD157" i="49"/>
  <c r="AE157" i="49"/>
  <c r="AF157" i="49"/>
  <c r="AG157" i="49"/>
  <c r="AH157" i="49"/>
  <c r="AI157" i="49"/>
  <c r="AJ157" i="49"/>
  <c r="AL157" i="49"/>
  <c r="AM157" i="49"/>
  <c r="AN157" i="49"/>
  <c r="AO157" i="49"/>
  <c r="AQ157" i="49"/>
  <c r="AR157" i="49"/>
  <c r="AS157" i="49"/>
  <c r="AT157" i="49"/>
  <c r="AV157" i="49"/>
  <c r="AX157" i="49"/>
  <c r="AZ157" i="49"/>
  <c r="A158" i="49"/>
  <c r="B158" i="49"/>
  <c r="D158" i="49"/>
  <c r="E158" i="49"/>
  <c r="F158" i="49"/>
  <c r="G158" i="49"/>
  <c r="H158" i="49"/>
  <c r="I158" i="49"/>
  <c r="J158" i="49"/>
  <c r="K158" i="49"/>
  <c r="M158" i="49"/>
  <c r="N158" i="49"/>
  <c r="Q158" i="49"/>
  <c r="R158" i="49"/>
  <c r="T158" i="49"/>
  <c r="U158" i="49"/>
  <c r="V158" i="49"/>
  <c r="W158" i="49"/>
  <c r="X158" i="49"/>
  <c r="Y158" i="49"/>
  <c r="Z158" i="49"/>
  <c r="AB158" i="49"/>
  <c r="AC158" i="49"/>
  <c r="AD158" i="49"/>
  <c r="AE158" i="49"/>
  <c r="AF158" i="49"/>
  <c r="AG158" i="49"/>
  <c r="AH158" i="49"/>
  <c r="AI158" i="49"/>
  <c r="AJ158" i="49"/>
  <c r="AL158" i="49"/>
  <c r="AM158" i="49"/>
  <c r="AN158" i="49"/>
  <c r="AO158" i="49"/>
  <c r="AQ158" i="49"/>
  <c r="AR158" i="49"/>
  <c r="AS158" i="49"/>
  <c r="AT158" i="49"/>
  <c r="AV158" i="49"/>
  <c r="AX158" i="49"/>
  <c r="AZ158" i="49"/>
  <c r="A159" i="49"/>
  <c r="B159" i="49"/>
  <c r="D159" i="49"/>
  <c r="E159" i="49"/>
  <c r="F159" i="49"/>
  <c r="G159" i="49"/>
  <c r="H159" i="49"/>
  <c r="I159" i="49"/>
  <c r="J159" i="49"/>
  <c r="K159" i="49"/>
  <c r="M159" i="49"/>
  <c r="N159" i="49"/>
  <c r="Q159" i="49"/>
  <c r="R159" i="49"/>
  <c r="T159" i="49"/>
  <c r="U159" i="49"/>
  <c r="V159" i="49"/>
  <c r="W159" i="49"/>
  <c r="X159" i="49"/>
  <c r="Y159" i="49"/>
  <c r="Z159" i="49"/>
  <c r="AB159" i="49"/>
  <c r="AC159" i="49"/>
  <c r="AD159" i="49"/>
  <c r="AE159" i="49"/>
  <c r="AF159" i="49"/>
  <c r="AG159" i="49"/>
  <c r="AH159" i="49"/>
  <c r="AI159" i="49"/>
  <c r="AJ159" i="49"/>
  <c r="AL159" i="49"/>
  <c r="AM159" i="49"/>
  <c r="AN159" i="49"/>
  <c r="AO159" i="49"/>
  <c r="AQ159" i="49"/>
  <c r="AR159" i="49"/>
  <c r="AS159" i="49"/>
  <c r="AT159" i="49"/>
  <c r="AV159" i="49"/>
  <c r="AX159" i="49"/>
  <c r="AZ159" i="49"/>
  <c r="A160" i="49"/>
  <c r="B160" i="49"/>
  <c r="D160" i="49"/>
  <c r="E160" i="49"/>
  <c r="F160" i="49"/>
  <c r="G160" i="49"/>
  <c r="H160" i="49"/>
  <c r="I160" i="49"/>
  <c r="J160" i="49"/>
  <c r="K160" i="49"/>
  <c r="M160" i="49"/>
  <c r="N160" i="49"/>
  <c r="Q160" i="49"/>
  <c r="R160" i="49"/>
  <c r="T160" i="49"/>
  <c r="U160" i="49"/>
  <c r="V160" i="49"/>
  <c r="W160" i="49"/>
  <c r="X160" i="49"/>
  <c r="Y160" i="49"/>
  <c r="Z160" i="49"/>
  <c r="AB160" i="49"/>
  <c r="AC160" i="49"/>
  <c r="AD160" i="49"/>
  <c r="AE160" i="49"/>
  <c r="AF160" i="49"/>
  <c r="AG160" i="49"/>
  <c r="AH160" i="49"/>
  <c r="AI160" i="49"/>
  <c r="AJ160" i="49"/>
  <c r="AL160" i="49"/>
  <c r="AM160" i="49"/>
  <c r="AN160" i="49"/>
  <c r="AO160" i="49"/>
  <c r="AQ160" i="49"/>
  <c r="AR160" i="49"/>
  <c r="AS160" i="49"/>
  <c r="AT160" i="49"/>
  <c r="AV160" i="49"/>
  <c r="AX160" i="49"/>
  <c r="AZ160" i="49"/>
  <c r="A161" i="49"/>
  <c r="B161" i="49"/>
  <c r="D161" i="49"/>
  <c r="E161" i="49"/>
  <c r="F161" i="49"/>
  <c r="G161" i="49"/>
  <c r="H161" i="49"/>
  <c r="I161" i="49"/>
  <c r="J161" i="49"/>
  <c r="K161" i="49"/>
  <c r="M161" i="49"/>
  <c r="N161" i="49"/>
  <c r="Q161" i="49"/>
  <c r="R161" i="49"/>
  <c r="T161" i="49"/>
  <c r="U161" i="49"/>
  <c r="V161" i="49"/>
  <c r="W161" i="49"/>
  <c r="X161" i="49"/>
  <c r="Y161" i="49"/>
  <c r="Z161" i="49"/>
  <c r="AB161" i="49"/>
  <c r="AC161" i="49"/>
  <c r="AD161" i="49"/>
  <c r="AE161" i="49"/>
  <c r="AF161" i="49"/>
  <c r="AG161" i="49"/>
  <c r="AH161" i="49"/>
  <c r="AI161" i="49"/>
  <c r="AJ161" i="49"/>
  <c r="AL161" i="49"/>
  <c r="AM161" i="49"/>
  <c r="AN161" i="49"/>
  <c r="AO161" i="49"/>
  <c r="AQ161" i="49"/>
  <c r="AR161" i="49"/>
  <c r="AS161" i="49"/>
  <c r="AT161" i="49"/>
  <c r="AV161" i="49"/>
  <c r="AX161" i="49"/>
  <c r="AZ161" i="49"/>
  <c r="A162" i="49"/>
  <c r="B162" i="49"/>
  <c r="D162" i="49"/>
  <c r="E162" i="49"/>
  <c r="F162" i="49"/>
  <c r="G162" i="49"/>
  <c r="H162" i="49"/>
  <c r="I162" i="49"/>
  <c r="J162" i="49"/>
  <c r="K162" i="49"/>
  <c r="M162" i="49"/>
  <c r="N162" i="49"/>
  <c r="Q162" i="49"/>
  <c r="R162" i="49"/>
  <c r="T162" i="49"/>
  <c r="U162" i="49"/>
  <c r="V162" i="49"/>
  <c r="W162" i="49"/>
  <c r="X162" i="49"/>
  <c r="Y162" i="49"/>
  <c r="Z162" i="49"/>
  <c r="AB162" i="49"/>
  <c r="AC162" i="49"/>
  <c r="AD162" i="49"/>
  <c r="AE162" i="49"/>
  <c r="AF162" i="49"/>
  <c r="AG162" i="49"/>
  <c r="AH162" i="49"/>
  <c r="AI162" i="49"/>
  <c r="AJ162" i="49"/>
  <c r="AL162" i="49"/>
  <c r="AM162" i="49"/>
  <c r="AN162" i="49"/>
  <c r="AO162" i="49"/>
  <c r="AQ162" i="49"/>
  <c r="AR162" i="49"/>
  <c r="AS162" i="49"/>
  <c r="AT162" i="49"/>
  <c r="AV162" i="49"/>
  <c r="AX162" i="49"/>
  <c r="AZ162" i="49"/>
  <c r="A163" i="49"/>
  <c r="B163" i="49"/>
  <c r="D163" i="49"/>
  <c r="E163" i="49"/>
  <c r="F163" i="49"/>
  <c r="G163" i="49"/>
  <c r="H163" i="49"/>
  <c r="I163" i="49"/>
  <c r="J163" i="49"/>
  <c r="K163" i="49"/>
  <c r="M163" i="49"/>
  <c r="N163" i="49"/>
  <c r="Q163" i="49"/>
  <c r="R163" i="49"/>
  <c r="T163" i="49"/>
  <c r="U163" i="49"/>
  <c r="V163" i="49"/>
  <c r="W163" i="49"/>
  <c r="X163" i="49"/>
  <c r="Y163" i="49"/>
  <c r="Z163" i="49"/>
  <c r="AB163" i="49"/>
  <c r="AC163" i="49"/>
  <c r="AD163" i="49"/>
  <c r="AE163" i="49"/>
  <c r="AF163" i="49"/>
  <c r="AG163" i="49"/>
  <c r="AH163" i="49"/>
  <c r="AI163" i="49"/>
  <c r="AJ163" i="49"/>
  <c r="AL163" i="49"/>
  <c r="AM163" i="49"/>
  <c r="AN163" i="49"/>
  <c r="AO163" i="49"/>
  <c r="AQ163" i="49"/>
  <c r="AR163" i="49"/>
  <c r="AS163" i="49"/>
  <c r="AT163" i="49"/>
  <c r="AV163" i="49"/>
  <c r="AX163" i="49"/>
  <c r="AZ163" i="49"/>
  <c r="A164" i="49"/>
  <c r="B164" i="49"/>
  <c r="D164" i="49"/>
  <c r="E164" i="49"/>
  <c r="F164" i="49"/>
  <c r="G164" i="49"/>
  <c r="H164" i="49"/>
  <c r="I164" i="49"/>
  <c r="J164" i="49"/>
  <c r="K164" i="49"/>
  <c r="M164" i="49"/>
  <c r="N164" i="49"/>
  <c r="Q164" i="49"/>
  <c r="R164" i="49"/>
  <c r="T164" i="49"/>
  <c r="U164" i="49"/>
  <c r="V164" i="49"/>
  <c r="W164" i="49"/>
  <c r="X164" i="49"/>
  <c r="Y164" i="49"/>
  <c r="Z164" i="49"/>
  <c r="AB164" i="49"/>
  <c r="AC164" i="49"/>
  <c r="AD164" i="49"/>
  <c r="AE164" i="49"/>
  <c r="AF164" i="49"/>
  <c r="AG164" i="49"/>
  <c r="AH164" i="49"/>
  <c r="AI164" i="49"/>
  <c r="AJ164" i="49"/>
  <c r="AL164" i="49"/>
  <c r="AM164" i="49"/>
  <c r="AN164" i="49"/>
  <c r="AO164" i="49"/>
  <c r="AQ164" i="49"/>
  <c r="AR164" i="49"/>
  <c r="AS164" i="49"/>
  <c r="AT164" i="49"/>
  <c r="AV164" i="49"/>
  <c r="AX164" i="49"/>
  <c r="AZ164" i="49"/>
  <c r="A165" i="49"/>
  <c r="B165" i="49"/>
  <c r="D165" i="49"/>
  <c r="E165" i="49"/>
  <c r="F165" i="49"/>
  <c r="G165" i="49"/>
  <c r="H165" i="49"/>
  <c r="I165" i="49"/>
  <c r="J165" i="49"/>
  <c r="K165" i="49"/>
  <c r="M165" i="49"/>
  <c r="N165" i="49"/>
  <c r="Q165" i="49"/>
  <c r="R165" i="49"/>
  <c r="T165" i="49"/>
  <c r="U165" i="49"/>
  <c r="V165" i="49"/>
  <c r="W165" i="49"/>
  <c r="X165" i="49"/>
  <c r="Y165" i="49"/>
  <c r="Z165" i="49"/>
  <c r="AB165" i="49"/>
  <c r="AC165" i="49"/>
  <c r="AD165" i="49"/>
  <c r="AE165" i="49"/>
  <c r="AF165" i="49"/>
  <c r="AG165" i="49"/>
  <c r="AH165" i="49"/>
  <c r="AI165" i="49"/>
  <c r="AJ165" i="49"/>
  <c r="AL165" i="49"/>
  <c r="AM165" i="49"/>
  <c r="AN165" i="49"/>
  <c r="AO165" i="49"/>
  <c r="AQ165" i="49"/>
  <c r="AR165" i="49"/>
  <c r="AS165" i="49"/>
  <c r="AT165" i="49"/>
  <c r="AV165" i="49"/>
  <c r="AX165" i="49"/>
  <c r="AZ165" i="49"/>
  <c r="A166" i="49"/>
  <c r="B166" i="49"/>
  <c r="D166" i="49"/>
  <c r="E166" i="49"/>
  <c r="F166" i="49"/>
  <c r="G166" i="49"/>
  <c r="H166" i="49"/>
  <c r="I166" i="49"/>
  <c r="J166" i="49"/>
  <c r="K166" i="49"/>
  <c r="M166" i="49"/>
  <c r="N166" i="49"/>
  <c r="Q166" i="49"/>
  <c r="R166" i="49"/>
  <c r="T166" i="49"/>
  <c r="U166" i="49"/>
  <c r="V166" i="49"/>
  <c r="W166" i="49"/>
  <c r="X166" i="49"/>
  <c r="Y166" i="49"/>
  <c r="Z166" i="49"/>
  <c r="AB166" i="49"/>
  <c r="AC166" i="49"/>
  <c r="AD166" i="49"/>
  <c r="AE166" i="49"/>
  <c r="AF166" i="49"/>
  <c r="AG166" i="49"/>
  <c r="AH166" i="49"/>
  <c r="AI166" i="49"/>
  <c r="AJ166" i="49"/>
  <c r="AL166" i="49"/>
  <c r="AM166" i="49"/>
  <c r="AN166" i="49"/>
  <c r="AO166" i="49"/>
  <c r="AQ166" i="49"/>
  <c r="AR166" i="49"/>
  <c r="AS166" i="49"/>
  <c r="AT166" i="49"/>
  <c r="AV166" i="49"/>
  <c r="AX166" i="49"/>
  <c r="AZ166" i="49"/>
  <c r="A167" i="49"/>
  <c r="B167" i="49"/>
  <c r="D167" i="49"/>
  <c r="E167" i="49"/>
  <c r="F167" i="49"/>
  <c r="G167" i="49"/>
  <c r="H167" i="49"/>
  <c r="I167" i="49"/>
  <c r="J167" i="49"/>
  <c r="K167" i="49"/>
  <c r="M167" i="49"/>
  <c r="N167" i="49"/>
  <c r="Q167" i="49"/>
  <c r="R167" i="49"/>
  <c r="T167" i="49"/>
  <c r="U167" i="49"/>
  <c r="V167" i="49"/>
  <c r="W167" i="49"/>
  <c r="X167" i="49"/>
  <c r="Y167" i="49"/>
  <c r="Z167" i="49"/>
  <c r="AB167" i="49"/>
  <c r="AC167" i="49"/>
  <c r="AD167" i="49"/>
  <c r="AE167" i="49"/>
  <c r="AF167" i="49"/>
  <c r="AG167" i="49"/>
  <c r="AH167" i="49"/>
  <c r="AI167" i="49"/>
  <c r="AJ167" i="49"/>
  <c r="AL167" i="49"/>
  <c r="AM167" i="49"/>
  <c r="AN167" i="49"/>
  <c r="AO167" i="49"/>
  <c r="AQ167" i="49"/>
  <c r="AR167" i="49"/>
  <c r="AS167" i="49"/>
  <c r="AT167" i="49"/>
  <c r="AV167" i="49"/>
  <c r="AX167" i="49"/>
  <c r="AZ167" i="49"/>
  <c r="A168" i="49"/>
  <c r="B168" i="49"/>
  <c r="D168" i="49"/>
  <c r="E168" i="49"/>
  <c r="F168" i="49"/>
  <c r="G168" i="49"/>
  <c r="H168" i="49"/>
  <c r="I168" i="49"/>
  <c r="J168" i="49"/>
  <c r="K168" i="49"/>
  <c r="M168" i="49"/>
  <c r="N168" i="49"/>
  <c r="Q168" i="49"/>
  <c r="R168" i="49"/>
  <c r="T168" i="49"/>
  <c r="U168" i="49"/>
  <c r="V168" i="49"/>
  <c r="W168" i="49"/>
  <c r="X168" i="49"/>
  <c r="Y168" i="49"/>
  <c r="Z168" i="49"/>
  <c r="AB168" i="49"/>
  <c r="AC168" i="49"/>
  <c r="AD168" i="49"/>
  <c r="AE168" i="49"/>
  <c r="AF168" i="49"/>
  <c r="AG168" i="49"/>
  <c r="AH168" i="49"/>
  <c r="AI168" i="49"/>
  <c r="AJ168" i="49"/>
  <c r="AL168" i="49"/>
  <c r="AM168" i="49"/>
  <c r="AN168" i="49"/>
  <c r="AO168" i="49"/>
  <c r="AQ168" i="49"/>
  <c r="AR168" i="49"/>
  <c r="AS168" i="49"/>
  <c r="AT168" i="49"/>
  <c r="AV168" i="49"/>
  <c r="AX168" i="49"/>
  <c r="AZ168" i="49"/>
  <c r="A169" i="49"/>
  <c r="B169" i="49"/>
  <c r="D169" i="49"/>
  <c r="E169" i="49"/>
  <c r="F169" i="49"/>
  <c r="G169" i="49"/>
  <c r="H169" i="49"/>
  <c r="I169" i="49"/>
  <c r="J169" i="49"/>
  <c r="K169" i="49"/>
  <c r="M169" i="49"/>
  <c r="N169" i="49"/>
  <c r="Q169" i="49"/>
  <c r="R169" i="49"/>
  <c r="T169" i="49"/>
  <c r="U169" i="49"/>
  <c r="V169" i="49"/>
  <c r="W169" i="49"/>
  <c r="X169" i="49"/>
  <c r="Y169" i="49"/>
  <c r="Z169" i="49"/>
  <c r="AB169" i="49"/>
  <c r="AC169" i="49"/>
  <c r="AD169" i="49"/>
  <c r="AE169" i="49"/>
  <c r="AF169" i="49"/>
  <c r="AG169" i="49"/>
  <c r="AH169" i="49"/>
  <c r="AI169" i="49"/>
  <c r="AJ169" i="49"/>
  <c r="AL169" i="49"/>
  <c r="AM169" i="49"/>
  <c r="AN169" i="49"/>
  <c r="AO169" i="49"/>
  <c r="AQ169" i="49"/>
  <c r="AR169" i="49"/>
  <c r="AS169" i="49"/>
  <c r="AT169" i="49"/>
  <c r="AV169" i="49"/>
  <c r="AX169" i="49"/>
  <c r="AZ169" i="49"/>
  <c r="A170" i="49"/>
  <c r="B170" i="49"/>
  <c r="D170" i="49"/>
  <c r="E170" i="49"/>
  <c r="F170" i="49"/>
  <c r="G170" i="49"/>
  <c r="H170" i="49"/>
  <c r="I170" i="49"/>
  <c r="J170" i="49"/>
  <c r="K170" i="49"/>
  <c r="M170" i="49"/>
  <c r="N170" i="49"/>
  <c r="Q170" i="49"/>
  <c r="R170" i="49"/>
  <c r="T170" i="49"/>
  <c r="U170" i="49"/>
  <c r="V170" i="49"/>
  <c r="W170" i="49"/>
  <c r="X170" i="49"/>
  <c r="Y170" i="49"/>
  <c r="Z170" i="49"/>
  <c r="AB170" i="49"/>
  <c r="AC170" i="49"/>
  <c r="AD170" i="49"/>
  <c r="AE170" i="49"/>
  <c r="AF170" i="49"/>
  <c r="AG170" i="49"/>
  <c r="AH170" i="49"/>
  <c r="AI170" i="49"/>
  <c r="AJ170" i="49"/>
  <c r="AL170" i="49"/>
  <c r="AM170" i="49"/>
  <c r="AN170" i="49"/>
  <c r="AO170" i="49"/>
  <c r="AQ170" i="49"/>
  <c r="AR170" i="49"/>
  <c r="AS170" i="49"/>
  <c r="AT170" i="49"/>
  <c r="AV170" i="49"/>
  <c r="AX170" i="49"/>
  <c r="AZ170" i="49"/>
  <c r="A171" i="49"/>
  <c r="B171" i="49"/>
  <c r="D171" i="49"/>
  <c r="E171" i="49"/>
  <c r="F171" i="49"/>
  <c r="G171" i="49"/>
  <c r="H171" i="49"/>
  <c r="I171" i="49"/>
  <c r="J171" i="49"/>
  <c r="K171" i="49"/>
  <c r="M171" i="49"/>
  <c r="N171" i="49"/>
  <c r="Q171" i="49"/>
  <c r="R171" i="49"/>
  <c r="T171" i="49"/>
  <c r="U171" i="49"/>
  <c r="V171" i="49"/>
  <c r="W171" i="49"/>
  <c r="X171" i="49"/>
  <c r="Y171" i="49"/>
  <c r="Z171" i="49"/>
  <c r="AB171" i="49"/>
  <c r="AC171" i="49"/>
  <c r="AD171" i="49"/>
  <c r="AE171" i="49"/>
  <c r="AF171" i="49"/>
  <c r="AG171" i="49"/>
  <c r="AH171" i="49"/>
  <c r="AI171" i="49"/>
  <c r="AJ171" i="49"/>
  <c r="AL171" i="49"/>
  <c r="AM171" i="49"/>
  <c r="AN171" i="49"/>
  <c r="AO171" i="49"/>
  <c r="AQ171" i="49"/>
  <c r="AR171" i="49"/>
  <c r="AS171" i="49"/>
  <c r="AT171" i="49"/>
  <c r="AV171" i="49"/>
  <c r="AX171" i="49"/>
  <c r="AZ171" i="49"/>
  <c r="A172" i="49"/>
  <c r="B172" i="49"/>
  <c r="D172" i="49"/>
  <c r="E172" i="49"/>
  <c r="F172" i="49"/>
  <c r="G172" i="49"/>
  <c r="H172" i="49"/>
  <c r="I172" i="49"/>
  <c r="J172" i="49"/>
  <c r="K172" i="49"/>
  <c r="M172" i="49"/>
  <c r="N172" i="49"/>
  <c r="Q172" i="49"/>
  <c r="R172" i="49"/>
  <c r="T172" i="49"/>
  <c r="U172" i="49"/>
  <c r="V172" i="49"/>
  <c r="W172" i="49"/>
  <c r="X172" i="49"/>
  <c r="Y172" i="49"/>
  <c r="Z172" i="49"/>
  <c r="AB172" i="49"/>
  <c r="AC172" i="49"/>
  <c r="AD172" i="49"/>
  <c r="AE172" i="49"/>
  <c r="AF172" i="49"/>
  <c r="AG172" i="49"/>
  <c r="AH172" i="49"/>
  <c r="AI172" i="49"/>
  <c r="AJ172" i="49"/>
  <c r="AL172" i="49"/>
  <c r="AM172" i="49"/>
  <c r="AN172" i="49"/>
  <c r="AO172" i="49"/>
  <c r="AQ172" i="49"/>
  <c r="AR172" i="49"/>
  <c r="AS172" i="49"/>
  <c r="AT172" i="49"/>
  <c r="AV172" i="49"/>
  <c r="AX172" i="49"/>
  <c r="AZ172" i="49"/>
  <c r="A173" i="49"/>
  <c r="B173" i="49"/>
  <c r="D173" i="49"/>
  <c r="E173" i="49"/>
  <c r="F173" i="49"/>
  <c r="G173" i="49"/>
  <c r="H173" i="49"/>
  <c r="I173" i="49"/>
  <c r="J173" i="49"/>
  <c r="K173" i="49"/>
  <c r="M173" i="49"/>
  <c r="N173" i="49"/>
  <c r="Q173" i="49"/>
  <c r="R173" i="49"/>
  <c r="T173" i="49"/>
  <c r="U173" i="49"/>
  <c r="V173" i="49"/>
  <c r="W173" i="49"/>
  <c r="X173" i="49"/>
  <c r="Y173" i="49"/>
  <c r="Z173" i="49"/>
  <c r="AB173" i="49"/>
  <c r="AC173" i="49"/>
  <c r="AD173" i="49"/>
  <c r="AE173" i="49"/>
  <c r="AF173" i="49"/>
  <c r="AG173" i="49"/>
  <c r="AH173" i="49"/>
  <c r="AI173" i="49"/>
  <c r="AJ173" i="49"/>
  <c r="AL173" i="49"/>
  <c r="AM173" i="49"/>
  <c r="AN173" i="49"/>
  <c r="AO173" i="49"/>
  <c r="AQ173" i="49"/>
  <c r="AR173" i="49"/>
  <c r="AS173" i="49"/>
  <c r="AT173" i="49"/>
  <c r="AV173" i="49"/>
  <c r="AX173" i="49"/>
  <c r="AZ173" i="49"/>
  <c r="A174" i="49"/>
  <c r="B174" i="49"/>
  <c r="D174" i="49"/>
  <c r="E174" i="49"/>
  <c r="F174" i="49"/>
  <c r="G174" i="49"/>
  <c r="H174" i="49"/>
  <c r="I174" i="49"/>
  <c r="J174" i="49"/>
  <c r="K174" i="49"/>
  <c r="M174" i="49"/>
  <c r="N174" i="49"/>
  <c r="Q174" i="49"/>
  <c r="R174" i="49"/>
  <c r="T174" i="49"/>
  <c r="U174" i="49"/>
  <c r="V174" i="49"/>
  <c r="W174" i="49"/>
  <c r="X174" i="49"/>
  <c r="Y174" i="49"/>
  <c r="Z174" i="49"/>
  <c r="AB174" i="49"/>
  <c r="AC174" i="49"/>
  <c r="AD174" i="49"/>
  <c r="AE174" i="49"/>
  <c r="AF174" i="49"/>
  <c r="AG174" i="49"/>
  <c r="AH174" i="49"/>
  <c r="AI174" i="49"/>
  <c r="AJ174" i="49"/>
  <c r="AL174" i="49"/>
  <c r="AM174" i="49"/>
  <c r="AN174" i="49"/>
  <c r="AO174" i="49"/>
  <c r="AQ174" i="49"/>
  <c r="AR174" i="49"/>
  <c r="AS174" i="49"/>
  <c r="AT174" i="49"/>
  <c r="AV174" i="49"/>
  <c r="AX174" i="49"/>
  <c r="AZ174" i="49"/>
  <c r="A175" i="49"/>
  <c r="B175" i="49"/>
  <c r="D175" i="49"/>
  <c r="E175" i="49"/>
  <c r="F175" i="49"/>
  <c r="G175" i="49"/>
  <c r="H175" i="49"/>
  <c r="I175" i="49"/>
  <c r="J175" i="49"/>
  <c r="K175" i="49"/>
  <c r="M175" i="49"/>
  <c r="N175" i="49"/>
  <c r="Q175" i="49"/>
  <c r="R175" i="49"/>
  <c r="T175" i="49"/>
  <c r="U175" i="49"/>
  <c r="V175" i="49"/>
  <c r="W175" i="49"/>
  <c r="X175" i="49"/>
  <c r="Y175" i="49"/>
  <c r="Z175" i="49"/>
  <c r="AB175" i="49"/>
  <c r="AC175" i="49"/>
  <c r="AD175" i="49"/>
  <c r="AE175" i="49"/>
  <c r="AF175" i="49"/>
  <c r="AG175" i="49"/>
  <c r="AH175" i="49"/>
  <c r="AI175" i="49"/>
  <c r="AJ175" i="49"/>
  <c r="AL175" i="49"/>
  <c r="AM175" i="49"/>
  <c r="AN175" i="49"/>
  <c r="AO175" i="49"/>
  <c r="AQ175" i="49"/>
  <c r="AR175" i="49"/>
  <c r="AS175" i="49"/>
  <c r="AT175" i="49"/>
  <c r="AV175" i="49"/>
  <c r="AX175" i="49"/>
  <c r="AZ175" i="49"/>
  <c r="A176" i="49"/>
  <c r="B176" i="49"/>
  <c r="D176" i="49"/>
  <c r="E176" i="49"/>
  <c r="F176" i="49"/>
  <c r="G176" i="49"/>
  <c r="H176" i="49"/>
  <c r="I176" i="49"/>
  <c r="J176" i="49"/>
  <c r="K176" i="49"/>
  <c r="M176" i="49"/>
  <c r="N176" i="49"/>
  <c r="Q176" i="49"/>
  <c r="R176" i="49"/>
  <c r="T176" i="49"/>
  <c r="U176" i="49"/>
  <c r="V176" i="49"/>
  <c r="W176" i="49"/>
  <c r="X176" i="49"/>
  <c r="Y176" i="49"/>
  <c r="Z176" i="49"/>
  <c r="AB176" i="49"/>
  <c r="AC176" i="49"/>
  <c r="AD176" i="49"/>
  <c r="AE176" i="49"/>
  <c r="AF176" i="49"/>
  <c r="AG176" i="49"/>
  <c r="AH176" i="49"/>
  <c r="AI176" i="49"/>
  <c r="AJ176" i="49"/>
  <c r="AL176" i="49"/>
  <c r="AM176" i="49"/>
  <c r="AN176" i="49"/>
  <c r="AO176" i="49"/>
  <c r="AQ176" i="49"/>
  <c r="AR176" i="49"/>
  <c r="AS176" i="49"/>
  <c r="AT176" i="49"/>
  <c r="AV176" i="49"/>
  <c r="AX176" i="49"/>
  <c r="AZ176" i="49"/>
  <c r="A177" i="49"/>
  <c r="B177" i="49"/>
  <c r="D177" i="49"/>
  <c r="E177" i="49"/>
  <c r="F177" i="49"/>
  <c r="G177" i="49"/>
  <c r="H177" i="49"/>
  <c r="I177" i="49"/>
  <c r="J177" i="49"/>
  <c r="K177" i="49"/>
  <c r="M177" i="49"/>
  <c r="N177" i="49"/>
  <c r="Q177" i="49"/>
  <c r="R177" i="49"/>
  <c r="T177" i="49"/>
  <c r="U177" i="49"/>
  <c r="V177" i="49"/>
  <c r="W177" i="49"/>
  <c r="X177" i="49"/>
  <c r="Y177" i="49"/>
  <c r="Z177" i="49"/>
  <c r="AB177" i="49"/>
  <c r="AC177" i="49"/>
  <c r="AD177" i="49"/>
  <c r="AE177" i="49"/>
  <c r="AF177" i="49"/>
  <c r="AG177" i="49"/>
  <c r="AH177" i="49"/>
  <c r="AI177" i="49"/>
  <c r="AJ177" i="49"/>
  <c r="AL177" i="49"/>
  <c r="AM177" i="49"/>
  <c r="AN177" i="49"/>
  <c r="AO177" i="49"/>
  <c r="AQ177" i="49"/>
  <c r="AR177" i="49"/>
  <c r="AS177" i="49"/>
  <c r="AT177" i="49"/>
  <c r="AV177" i="49"/>
  <c r="AX177" i="49"/>
  <c r="AZ177" i="49"/>
  <c r="A178" i="49"/>
  <c r="B178" i="49"/>
  <c r="D178" i="49"/>
  <c r="E178" i="49"/>
  <c r="F178" i="49"/>
  <c r="G178" i="49"/>
  <c r="H178" i="49"/>
  <c r="I178" i="49"/>
  <c r="J178" i="49"/>
  <c r="K178" i="49"/>
  <c r="M178" i="49"/>
  <c r="N178" i="49"/>
  <c r="Q178" i="49"/>
  <c r="R178" i="49"/>
  <c r="T178" i="49"/>
  <c r="U178" i="49"/>
  <c r="V178" i="49"/>
  <c r="W178" i="49"/>
  <c r="X178" i="49"/>
  <c r="Y178" i="49"/>
  <c r="Z178" i="49"/>
  <c r="AB178" i="49"/>
  <c r="AC178" i="49"/>
  <c r="AD178" i="49"/>
  <c r="AE178" i="49"/>
  <c r="AF178" i="49"/>
  <c r="AG178" i="49"/>
  <c r="AH178" i="49"/>
  <c r="AI178" i="49"/>
  <c r="AJ178" i="49"/>
  <c r="AL178" i="49"/>
  <c r="AM178" i="49"/>
  <c r="AN178" i="49"/>
  <c r="AO178" i="49"/>
  <c r="AQ178" i="49"/>
  <c r="AR178" i="49"/>
  <c r="AS178" i="49"/>
  <c r="AT178" i="49"/>
  <c r="AV178" i="49"/>
  <c r="AX178" i="49"/>
  <c r="AZ178" i="49"/>
  <c r="A179" i="49"/>
  <c r="B179" i="49"/>
  <c r="D179" i="49"/>
  <c r="E179" i="49"/>
  <c r="F179" i="49"/>
  <c r="G179" i="49"/>
  <c r="H179" i="49"/>
  <c r="I179" i="49"/>
  <c r="J179" i="49"/>
  <c r="K179" i="49"/>
  <c r="M179" i="49"/>
  <c r="N179" i="49"/>
  <c r="Q179" i="49"/>
  <c r="R179" i="49"/>
  <c r="T179" i="49"/>
  <c r="U179" i="49"/>
  <c r="V179" i="49"/>
  <c r="W179" i="49"/>
  <c r="X179" i="49"/>
  <c r="Y179" i="49"/>
  <c r="Z179" i="49"/>
  <c r="AB179" i="49"/>
  <c r="AC179" i="49"/>
  <c r="AD179" i="49"/>
  <c r="AE179" i="49"/>
  <c r="AF179" i="49"/>
  <c r="AG179" i="49"/>
  <c r="AH179" i="49"/>
  <c r="AI179" i="49"/>
  <c r="AJ179" i="49"/>
  <c r="AL179" i="49"/>
  <c r="AM179" i="49"/>
  <c r="AN179" i="49"/>
  <c r="AO179" i="49"/>
  <c r="AQ179" i="49"/>
  <c r="AR179" i="49"/>
  <c r="AS179" i="49"/>
  <c r="AT179" i="49"/>
  <c r="AV179" i="49"/>
  <c r="AX179" i="49"/>
  <c r="AZ179" i="49"/>
  <c r="A180" i="49"/>
  <c r="B180" i="49"/>
  <c r="D180" i="49"/>
  <c r="E180" i="49"/>
  <c r="F180" i="49"/>
  <c r="G180" i="49"/>
  <c r="H180" i="49"/>
  <c r="I180" i="49"/>
  <c r="J180" i="49"/>
  <c r="K180" i="49"/>
  <c r="M180" i="49"/>
  <c r="N180" i="49"/>
  <c r="Q180" i="49"/>
  <c r="R180" i="49"/>
  <c r="T180" i="49"/>
  <c r="U180" i="49"/>
  <c r="V180" i="49"/>
  <c r="W180" i="49"/>
  <c r="X180" i="49"/>
  <c r="Y180" i="49"/>
  <c r="Z180" i="49"/>
  <c r="AB180" i="49"/>
  <c r="AC180" i="49"/>
  <c r="AD180" i="49"/>
  <c r="AE180" i="49"/>
  <c r="AF180" i="49"/>
  <c r="AG180" i="49"/>
  <c r="AH180" i="49"/>
  <c r="AI180" i="49"/>
  <c r="AJ180" i="49"/>
  <c r="AL180" i="49"/>
  <c r="AM180" i="49"/>
  <c r="AN180" i="49"/>
  <c r="AO180" i="49"/>
  <c r="AQ180" i="49"/>
  <c r="AR180" i="49"/>
  <c r="AS180" i="49"/>
  <c r="AT180" i="49"/>
  <c r="AV180" i="49"/>
  <c r="AX180" i="49"/>
  <c r="AZ180" i="49"/>
  <c r="A181" i="49"/>
  <c r="B181" i="49"/>
  <c r="D181" i="49"/>
  <c r="E181" i="49"/>
  <c r="F181" i="49"/>
  <c r="G181" i="49"/>
  <c r="H181" i="49"/>
  <c r="I181" i="49"/>
  <c r="J181" i="49"/>
  <c r="K181" i="49"/>
  <c r="M181" i="49"/>
  <c r="N181" i="49"/>
  <c r="Q181" i="49"/>
  <c r="R181" i="49"/>
  <c r="T181" i="49"/>
  <c r="U181" i="49"/>
  <c r="V181" i="49"/>
  <c r="W181" i="49"/>
  <c r="X181" i="49"/>
  <c r="Y181" i="49"/>
  <c r="Z181" i="49"/>
  <c r="AB181" i="49"/>
  <c r="AC181" i="49"/>
  <c r="AD181" i="49"/>
  <c r="AE181" i="49"/>
  <c r="AF181" i="49"/>
  <c r="AG181" i="49"/>
  <c r="AH181" i="49"/>
  <c r="AI181" i="49"/>
  <c r="AJ181" i="49"/>
  <c r="AL181" i="49"/>
  <c r="AM181" i="49"/>
  <c r="AN181" i="49"/>
  <c r="AO181" i="49"/>
  <c r="AQ181" i="49"/>
  <c r="AR181" i="49"/>
  <c r="AS181" i="49"/>
  <c r="AT181" i="49"/>
  <c r="AV181" i="49"/>
  <c r="AX181" i="49"/>
  <c r="AZ181" i="49"/>
  <c r="A182" i="49"/>
  <c r="B182" i="49"/>
  <c r="D182" i="49"/>
  <c r="E182" i="49"/>
  <c r="F182" i="49"/>
  <c r="G182" i="49"/>
  <c r="H182" i="49"/>
  <c r="I182" i="49"/>
  <c r="J182" i="49"/>
  <c r="K182" i="49"/>
  <c r="M182" i="49"/>
  <c r="N182" i="49"/>
  <c r="Q182" i="49"/>
  <c r="R182" i="49"/>
  <c r="T182" i="49"/>
  <c r="U182" i="49"/>
  <c r="V182" i="49"/>
  <c r="W182" i="49"/>
  <c r="X182" i="49"/>
  <c r="Y182" i="49"/>
  <c r="Z182" i="49"/>
  <c r="AB182" i="49"/>
  <c r="AC182" i="49"/>
  <c r="AD182" i="49"/>
  <c r="AE182" i="49"/>
  <c r="AF182" i="49"/>
  <c r="AG182" i="49"/>
  <c r="AH182" i="49"/>
  <c r="AI182" i="49"/>
  <c r="AJ182" i="49"/>
  <c r="AL182" i="49"/>
  <c r="AM182" i="49"/>
  <c r="AN182" i="49"/>
  <c r="AO182" i="49"/>
  <c r="AQ182" i="49"/>
  <c r="AR182" i="49"/>
  <c r="AS182" i="49"/>
  <c r="AT182" i="49"/>
  <c r="AV182" i="49"/>
  <c r="AX182" i="49"/>
  <c r="AZ182" i="49"/>
  <c r="A183" i="49"/>
  <c r="B183" i="49"/>
  <c r="D183" i="49"/>
  <c r="E183" i="49"/>
  <c r="F183" i="49"/>
  <c r="G183" i="49"/>
  <c r="H183" i="49"/>
  <c r="I183" i="49"/>
  <c r="J183" i="49"/>
  <c r="K183" i="49"/>
  <c r="M183" i="49"/>
  <c r="N183" i="49"/>
  <c r="Q183" i="49"/>
  <c r="R183" i="49"/>
  <c r="T183" i="49"/>
  <c r="U183" i="49"/>
  <c r="V183" i="49"/>
  <c r="W183" i="49"/>
  <c r="X183" i="49"/>
  <c r="Y183" i="49"/>
  <c r="Z183" i="49"/>
  <c r="AB183" i="49"/>
  <c r="AC183" i="49"/>
  <c r="AD183" i="49"/>
  <c r="AE183" i="49"/>
  <c r="AF183" i="49"/>
  <c r="AG183" i="49"/>
  <c r="AH183" i="49"/>
  <c r="AI183" i="49"/>
  <c r="AJ183" i="49"/>
  <c r="AL183" i="49"/>
  <c r="AM183" i="49"/>
  <c r="AN183" i="49"/>
  <c r="AO183" i="49"/>
  <c r="AQ183" i="49"/>
  <c r="AR183" i="49"/>
  <c r="AS183" i="49"/>
  <c r="AT183" i="49"/>
  <c r="AV183" i="49"/>
  <c r="AX183" i="49"/>
  <c r="AZ183" i="49"/>
  <c r="A184" i="49"/>
  <c r="B184" i="49"/>
  <c r="D184" i="49"/>
  <c r="E184" i="49"/>
  <c r="F184" i="49"/>
  <c r="G184" i="49"/>
  <c r="H184" i="49"/>
  <c r="I184" i="49"/>
  <c r="J184" i="49"/>
  <c r="K184" i="49"/>
  <c r="M184" i="49"/>
  <c r="N184" i="49"/>
  <c r="Q184" i="49"/>
  <c r="R184" i="49"/>
  <c r="T184" i="49"/>
  <c r="U184" i="49"/>
  <c r="V184" i="49"/>
  <c r="W184" i="49"/>
  <c r="X184" i="49"/>
  <c r="Y184" i="49"/>
  <c r="Z184" i="49"/>
  <c r="AB184" i="49"/>
  <c r="AC184" i="49"/>
  <c r="AD184" i="49"/>
  <c r="AE184" i="49"/>
  <c r="AF184" i="49"/>
  <c r="AG184" i="49"/>
  <c r="AH184" i="49"/>
  <c r="AI184" i="49"/>
  <c r="AJ184" i="49"/>
  <c r="AL184" i="49"/>
  <c r="AM184" i="49"/>
  <c r="AN184" i="49"/>
  <c r="AO184" i="49"/>
  <c r="AQ184" i="49"/>
  <c r="AR184" i="49"/>
  <c r="AS184" i="49"/>
  <c r="AT184" i="49"/>
  <c r="AV184" i="49"/>
  <c r="AX184" i="49"/>
  <c r="AZ184" i="49"/>
  <c r="A185" i="49"/>
  <c r="B185" i="49"/>
  <c r="D185" i="49"/>
  <c r="E185" i="49"/>
  <c r="F185" i="49"/>
  <c r="G185" i="49"/>
  <c r="H185" i="49"/>
  <c r="I185" i="49"/>
  <c r="J185" i="49"/>
  <c r="K185" i="49"/>
  <c r="M185" i="49"/>
  <c r="N185" i="49"/>
  <c r="Q185" i="49"/>
  <c r="R185" i="49"/>
  <c r="T185" i="49"/>
  <c r="U185" i="49"/>
  <c r="V185" i="49"/>
  <c r="W185" i="49"/>
  <c r="X185" i="49"/>
  <c r="Y185" i="49"/>
  <c r="Z185" i="49"/>
  <c r="AB185" i="49"/>
  <c r="AC185" i="49"/>
  <c r="AD185" i="49"/>
  <c r="AE185" i="49"/>
  <c r="AF185" i="49"/>
  <c r="AG185" i="49"/>
  <c r="AH185" i="49"/>
  <c r="AI185" i="49"/>
  <c r="AJ185" i="49"/>
  <c r="AL185" i="49"/>
  <c r="AM185" i="49"/>
  <c r="AN185" i="49"/>
  <c r="AO185" i="49"/>
  <c r="AQ185" i="49"/>
  <c r="AR185" i="49"/>
  <c r="AS185" i="49"/>
  <c r="AT185" i="49"/>
  <c r="AV185" i="49"/>
  <c r="AX185" i="49"/>
  <c r="AZ185" i="49"/>
  <c r="A186" i="49"/>
  <c r="B186" i="49"/>
  <c r="D186" i="49"/>
  <c r="E186" i="49"/>
  <c r="F186" i="49"/>
  <c r="G186" i="49"/>
  <c r="H186" i="49"/>
  <c r="I186" i="49"/>
  <c r="J186" i="49"/>
  <c r="K186" i="49"/>
  <c r="M186" i="49"/>
  <c r="N186" i="49"/>
  <c r="Q186" i="49"/>
  <c r="R186" i="49"/>
  <c r="T186" i="49"/>
  <c r="U186" i="49"/>
  <c r="V186" i="49"/>
  <c r="W186" i="49"/>
  <c r="X186" i="49"/>
  <c r="Y186" i="49"/>
  <c r="Z186" i="49"/>
  <c r="AB186" i="49"/>
  <c r="AC186" i="49"/>
  <c r="AD186" i="49"/>
  <c r="AE186" i="49"/>
  <c r="AF186" i="49"/>
  <c r="AG186" i="49"/>
  <c r="AH186" i="49"/>
  <c r="AI186" i="49"/>
  <c r="AJ186" i="49"/>
  <c r="AL186" i="49"/>
  <c r="AM186" i="49"/>
  <c r="AN186" i="49"/>
  <c r="AO186" i="49"/>
  <c r="AQ186" i="49"/>
  <c r="AR186" i="49"/>
  <c r="AS186" i="49"/>
  <c r="AT186" i="49"/>
  <c r="AV186" i="49"/>
  <c r="AX186" i="49"/>
  <c r="AZ186" i="49"/>
  <c r="A187" i="49"/>
  <c r="B187" i="49"/>
  <c r="D187" i="49"/>
  <c r="E187" i="49"/>
  <c r="F187" i="49"/>
  <c r="G187" i="49"/>
  <c r="H187" i="49"/>
  <c r="I187" i="49"/>
  <c r="J187" i="49"/>
  <c r="K187" i="49"/>
  <c r="M187" i="49"/>
  <c r="N187" i="49"/>
  <c r="Q187" i="49"/>
  <c r="R187" i="49"/>
  <c r="T187" i="49"/>
  <c r="U187" i="49"/>
  <c r="V187" i="49"/>
  <c r="W187" i="49"/>
  <c r="X187" i="49"/>
  <c r="Y187" i="49"/>
  <c r="Z187" i="49"/>
  <c r="AB187" i="49"/>
  <c r="AC187" i="49"/>
  <c r="AD187" i="49"/>
  <c r="AE187" i="49"/>
  <c r="AF187" i="49"/>
  <c r="AG187" i="49"/>
  <c r="AH187" i="49"/>
  <c r="AI187" i="49"/>
  <c r="AJ187" i="49"/>
  <c r="AL187" i="49"/>
  <c r="AM187" i="49"/>
  <c r="AN187" i="49"/>
  <c r="AO187" i="49"/>
  <c r="AQ187" i="49"/>
  <c r="AR187" i="49"/>
  <c r="AS187" i="49"/>
  <c r="AT187" i="49"/>
  <c r="AV187" i="49"/>
  <c r="AX187" i="49"/>
  <c r="AZ187" i="49"/>
  <c r="A188" i="49"/>
  <c r="B188" i="49"/>
  <c r="D188" i="49"/>
  <c r="E188" i="49"/>
  <c r="F188" i="49"/>
  <c r="G188" i="49"/>
  <c r="H188" i="49"/>
  <c r="I188" i="49"/>
  <c r="J188" i="49"/>
  <c r="K188" i="49"/>
  <c r="M188" i="49"/>
  <c r="N188" i="49"/>
  <c r="Q188" i="49"/>
  <c r="R188" i="49"/>
  <c r="T188" i="49"/>
  <c r="U188" i="49"/>
  <c r="V188" i="49"/>
  <c r="W188" i="49"/>
  <c r="X188" i="49"/>
  <c r="Y188" i="49"/>
  <c r="Z188" i="49"/>
  <c r="AB188" i="49"/>
  <c r="AC188" i="49"/>
  <c r="AD188" i="49"/>
  <c r="AE188" i="49"/>
  <c r="AF188" i="49"/>
  <c r="AG188" i="49"/>
  <c r="AH188" i="49"/>
  <c r="AI188" i="49"/>
  <c r="AJ188" i="49"/>
  <c r="AL188" i="49"/>
  <c r="AM188" i="49"/>
  <c r="AN188" i="49"/>
  <c r="AO188" i="49"/>
  <c r="AQ188" i="49"/>
  <c r="AR188" i="49"/>
  <c r="AS188" i="49"/>
  <c r="AT188" i="49"/>
  <c r="AV188" i="49"/>
  <c r="AX188" i="49"/>
  <c r="AZ188" i="49"/>
  <c r="A189" i="49"/>
  <c r="B189" i="49"/>
  <c r="D189" i="49"/>
  <c r="E189" i="49"/>
  <c r="F189" i="49"/>
  <c r="G189" i="49"/>
  <c r="H189" i="49"/>
  <c r="I189" i="49"/>
  <c r="J189" i="49"/>
  <c r="K189" i="49"/>
  <c r="M189" i="49"/>
  <c r="N189" i="49"/>
  <c r="Q189" i="49"/>
  <c r="R189" i="49"/>
  <c r="T189" i="49"/>
  <c r="U189" i="49"/>
  <c r="V189" i="49"/>
  <c r="W189" i="49"/>
  <c r="X189" i="49"/>
  <c r="Y189" i="49"/>
  <c r="Z189" i="49"/>
  <c r="AB189" i="49"/>
  <c r="AC189" i="49"/>
  <c r="AD189" i="49"/>
  <c r="AE189" i="49"/>
  <c r="AF189" i="49"/>
  <c r="AG189" i="49"/>
  <c r="AH189" i="49"/>
  <c r="AI189" i="49"/>
  <c r="AJ189" i="49"/>
  <c r="AL189" i="49"/>
  <c r="AM189" i="49"/>
  <c r="AN189" i="49"/>
  <c r="AO189" i="49"/>
  <c r="AQ189" i="49"/>
  <c r="AR189" i="49"/>
  <c r="AS189" i="49"/>
  <c r="AT189" i="49"/>
  <c r="AV189" i="49"/>
  <c r="AX189" i="49"/>
  <c r="AZ189" i="49"/>
  <c r="A190" i="49"/>
  <c r="B190" i="49"/>
  <c r="D190" i="49"/>
  <c r="E190" i="49"/>
  <c r="F190" i="49"/>
  <c r="G190" i="49"/>
  <c r="H190" i="49"/>
  <c r="I190" i="49"/>
  <c r="J190" i="49"/>
  <c r="K190" i="49"/>
  <c r="M190" i="49"/>
  <c r="N190" i="49"/>
  <c r="Q190" i="49"/>
  <c r="R190" i="49"/>
  <c r="T190" i="49"/>
  <c r="U190" i="49"/>
  <c r="V190" i="49"/>
  <c r="W190" i="49"/>
  <c r="X190" i="49"/>
  <c r="Y190" i="49"/>
  <c r="Z190" i="49"/>
  <c r="AB190" i="49"/>
  <c r="AC190" i="49"/>
  <c r="AD190" i="49"/>
  <c r="AE190" i="49"/>
  <c r="AF190" i="49"/>
  <c r="AG190" i="49"/>
  <c r="AH190" i="49"/>
  <c r="AI190" i="49"/>
  <c r="AJ190" i="49"/>
  <c r="AL190" i="49"/>
  <c r="AM190" i="49"/>
  <c r="AN190" i="49"/>
  <c r="AO190" i="49"/>
  <c r="AQ190" i="49"/>
  <c r="AR190" i="49"/>
  <c r="AS190" i="49"/>
  <c r="AT190" i="49"/>
  <c r="AV190" i="49"/>
  <c r="AX190" i="49"/>
  <c r="AZ190" i="49"/>
  <c r="A191" i="49"/>
  <c r="B191" i="49"/>
  <c r="D191" i="49"/>
  <c r="E191" i="49"/>
  <c r="F191" i="49"/>
  <c r="G191" i="49"/>
  <c r="H191" i="49"/>
  <c r="I191" i="49"/>
  <c r="J191" i="49"/>
  <c r="K191" i="49"/>
  <c r="M191" i="49"/>
  <c r="N191" i="49"/>
  <c r="Q191" i="49"/>
  <c r="R191" i="49"/>
  <c r="T191" i="49"/>
  <c r="U191" i="49"/>
  <c r="V191" i="49"/>
  <c r="W191" i="49"/>
  <c r="X191" i="49"/>
  <c r="Y191" i="49"/>
  <c r="Z191" i="49"/>
  <c r="AB191" i="49"/>
  <c r="AC191" i="49"/>
  <c r="AD191" i="49"/>
  <c r="AE191" i="49"/>
  <c r="AF191" i="49"/>
  <c r="AG191" i="49"/>
  <c r="AH191" i="49"/>
  <c r="AI191" i="49"/>
  <c r="AJ191" i="49"/>
  <c r="AL191" i="49"/>
  <c r="AM191" i="49"/>
  <c r="AN191" i="49"/>
  <c r="AO191" i="49"/>
  <c r="AQ191" i="49"/>
  <c r="AR191" i="49"/>
  <c r="AS191" i="49"/>
  <c r="AT191" i="49"/>
  <c r="AV191" i="49"/>
  <c r="AX191" i="49"/>
  <c r="AZ191" i="49"/>
  <c r="A192" i="49"/>
  <c r="B192" i="49"/>
  <c r="D192" i="49"/>
  <c r="E192" i="49"/>
  <c r="F192" i="49"/>
  <c r="G192" i="49"/>
  <c r="H192" i="49"/>
  <c r="I192" i="49"/>
  <c r="J192" i="49"/>
  <c r="K192" i="49"/>
  <c r="M192" i="49"/>
  <c r="N192" i="49"/>
  <c r="Q192" i="49"/>
  <c r="R192" i="49"/>
  <c r="T192" i="49"/>
  <c r="U192" i="49"/>
  <c r="V192" i="49"/>
  <c r="W192" i="49"/>
  <c r="X192" i="49"/>
  <c r="Y192" i="49"/>
  <c r="Z192" i="49"/>
  <c r="AB192" i="49"/>
  <c r="AC192" i="49"/>
  <c r="AD192" i="49"/>
  <c r="AE192" i="49"/>
  <c r="AF192" i="49"/>
  <c r="AG192" i="49"/>
  <c r="AH192" i="49"/>
  <c r="AI192" i="49"/>
  <c r="AJ192" i="49"/>
  <c r="AL192" i="49"/>
  <c r="AM192" i="49"/>
  <c r="AN192" i="49"/>
  <c r="AO192" i="49"/>
  <c r="AQ192" i="49"/>
  <c r="AR192" i="49"/>
  <c r="AS192" i="49"/>
  <c r="AT192" i="49"/>
  <c r="AV192" i="49"/>
  <c r="AX192" i="49"/>
  <c r="AZ192" i="49"/>
  <c r="A193" i="49"/>
  <c r="B193" i="49"/>
  <c r="D193" i="49"/>
  <c r="E193" i="49"/>
  <c r="F193" i="49"/>
  <c r="G193" i="49"/>
  <c r="H193" i="49"/>
  <c r="I193" i="49"/>
  <c r="J193" i="49"/>
  <c r="K193" i="49"/>
  <c r="M193" i="49"/>
  <c r="N193" i="49"/>
  <c r="Q193" i="49"/>
  <c r="R193" i="49"/>
  <c r="T193" i="49"/>
  <c r="U193" i="49"/>
  <c r="V193" i="49"/>
  <c r="W193" i="49"/>
  <c r="X193" i="49"/>
  <c r="Y193" i="49"/>
  <c r="Z193" i="49"/>
  <c r="AB193" i="49"/>
  <c r="AC193" i="49"/>
  <c r="AD193" i="49"/>
  <c r="AE193" i="49"/>
  <c r="AF193" i="49"/>
  <c r="AG193" i="49"/>
  <c r="AH193" i="49"/>
  <c r="AI193" i="49"/>
  <c r="AJ193" i="49"/>
  <c r="AL193" i="49"/>
  <c r="AM193" i="49"/>
  <c r="AN193" i="49"/>
  <c r="AO193" i="49"/>
  <c r="AQ193" i="49"/>
  <c r="AR193" i="49"/>
  <c r="AS193" i="49"/>
  <c r="AT193" i="49"/>
  <c r="AV193" i="49"/>
  <c r="AX193" i="49"/>
  <c r="AZ193" i="49"/>
  <c r="A194" i="49"/>
  <c r="B194" i="49"/>
  <c r="D194" i="49"/>
  <c r="E194" i="49"/>
  <c r="F194" i="49"/>
  <c r="G194" i="49"/>
  <c r="H194" i="49"/>
  <c r="I194" i="49"/>
  <c r="J194" i="49"/>
  <c r="K194" i="49"/>
  <c r="M194" i="49"/>
  <c r="N194" i="49"/>
  <c r="Q194" i="49"/>
  <c r="R194" i="49"/>
  <c r="T194" i="49"/>
  <c r="U194" i="49"/>
  <c r="V194" i="49"/>
  <c r="W194" i="49"/>
  <c r="X194" i="49"/>
  <c r="Y194" i="49"/>
  <c r="Z194" i="49"/>
  <c r="AB194" i="49"/>
  <c r="AC194" i="49"/>
  <c r="AD194" i="49"/>
  <c r="AE194" i="49"/>
  <c r="AF194" i="49"/>
  <c r="AG194" i="49"/>
  <c r="AH194" i="49"/>
  <c r="AI194" i="49"/>
  <c r="AJ194" i="49"/>
  <c r="AL194" i="49"/>
  <c r="AM194" i="49"/>
  <c r="AN194" i="49"/>
  <c r="AO194" i="49"/>
  <c r="AQ194" i="49"/>
  <c r="AR194" i="49"/>
  <c r="AS194" i="49"/>
  <c r="AT194" i="49"/>
  <c r="AV194" i="49"/>
  <c r="AX194" i="49"/>
  <c r="AZ194" i="49"/>
  <c r="A195" i="49"/>
  <c r="B195" i="49"/>
  <c r="D195" i="49"/>
  <c r="E195" i="49"/>
  <c r="F195" i="49"/>
  <c r="G195" i="49"/>
  <c r="H195" i="49"/>
  <c r="I195" i="49"/>
  <c r="J195" i="49"/>
  <c r="K195" i="49"/>
  <c r="M195" i="49"/>
  <c r="N195" i="49"/>
  <c r="Q195" i="49"/>
  <c r="R195" i="49"/>
  <c r="T195" i="49"/>
  <c r="U195" i="49"/>
  <c r="V195" i="49"/>
  <c r="W195" i="49"/>
  <c r="X195" i="49"/>
  <c r="Y195" i="49"/>
  <c r="Z195" i="49"/>
  <c r="AB195" i="49"/>
  <c r="AC195" i="49"/>
  <c r="AD195" i="49"/>
  <c r="AE195" i="49"/>
  <c r="AF195" i="49"/>
  <c r="AG195" i="49"/>
  <c r="AH195" i="49"/>
  <c r="AI195" i="49"/>
  <c r="AJ195" i="49"/>
  <c r="AL195" i="49"/>
  <c r="AM195" i="49"/>
  <c r="AN195" i="49"/>
  <c r="AO195" i="49"/>
  <c r="AQ195" i="49"/>
  <c r="AR195" i="49"/>
  <c r="AS195" i="49"/>
  <c r="AT195" i="49"/>
  <c r="AV195" i="49"/>
  <c r="AX195" i="49"/>
  <c r="AZ195" i="49"/>
  <c r="A196" i="49"/>
  <c r="B196" i="49"/>
  <c r="D196" i="49"/>
  <c r="E196" i="49"/>
  <c r="F196" i="49"/>
  <c r="G196" i="49"/>
  <c r="H196" i="49"/>
  <c r="I196" i="49"/>
  <c r="J196" i="49"/>
  <c r="K196" i="49"/>
  <c r="M196" i="49"/>
  <c r="N196" i="49"/>
  <c r="Q196" i="49"/>
  <c r="R196" i="49"/>
  <c r="T196" i="49"/>
  <c r="U196" i="49"/>
  <c r="V196" i="49"/>
  <c r="W196" i="49"/>
  <c r="X196" i="49"/>
  <c r="Y196" i="49"/>
  <c r="Z196" i="49"/>
  <c r="AB196" i="49"/>
  <c r="AC196" i="49"/>
  <c r="AD196" i="49"/>
  <c r="AE196" i="49"/>
  <c r="AF196" i="49"/>
  <c r="AG196" i="49"/>
  <c r="AH196" i="49"/>
  <c r="AI196" i="49"/>
  <c r="AJ196" i="49"/>
  <c r="AL196" i="49"/>
  <c r="AM196" i="49"/>
  <c r="AN196" i="49"/>
  <c r="AO196" i="49"/>
  <c r="AQ196" i="49"/>
  <c r="AR196" i="49"/>
  <c r="AS196" i="49"/>
  <c r="AT196" i="49"/>
  <c r="AV196" i="49"/>
  <c r="AX196" i="49"/>
  <c r="AZ196" i="49"/>
  <c r="A197" i="49"/>
  <c r="B197" i="49"/>
  <c r="D197" i="49"/>
  <c r="E197" i="49"/>
  <c r="F197" i="49"/>
  <c r="G197" i="49"/>
  <c r="H197" i="49"/>
  <c r="I197" i="49"/>
  <c r="J197" i="49"/>
  <c r="K197" i="49"/>
  <c r="M197" i="49"/>
  <c r="N197" i="49"/>
  <c r="Q197" i="49"/>
  <c r="R197" i="49"/>
  <c r="T197" i="49"/>
  <c r="U197" i="49"/>
  <c r="V197" i="49"/>
  <c r="W197" i="49"/>
  <c r="X197" i="49"/>
  <c r="Y197" i="49"/>
  <c r="Z197" i="49"/>
  <c r="AB197" i="49"/>
  <c r="AC197" i="49"/>
  <c r="AD197" i="49"/>
  <c r="AE197" i="49"/>
  <c r="AF197" i="49"/>
  <c r="AG197" i="49"/>
  <c r="AH197" i="49"/>
  <c r="AI197" i="49"/>
  <c r="AJ197" i="49"/>
  <c r="AL197" i="49"/>
  <c r="AM197" i="49"/>
  <c r="AN197" i="49"/>
  <c r="AO197" i="49"/>
  <c r="AQ197" i="49"/>
  <c r="AR197" i="49"/>
  <c r="AS197" i="49"/>
  <c r="AT197" i="49"/>
  <c r="AV197" i="49"/>
  <c r="AX197" i="49"/>
  <c r="AZ197" i="49"/>
  <c r="A198" i="49"/>
  <c r="B198" i="49"/>
  <c r="D198" i="49"/>
  <c r="E198" i="49"/>
  <c r="F198" i="49"/>
  <c r="G198" i="49"/>
  <c r="H198" i="49"/>
  <c r="I198" i="49"/>
  <c r="J198" i="49"/>
  <c r="K198" i="49"/>
  <c r="M198" i="49"/>
  <c r="N198" i="49"/>
  <c r="Q198" i="49"/>
  <c r="R198" i="49"/>
  <c r="T198" i="49"/>
  <c r="U198" i="49"/>
  <c r="V198" i="49"/>
  <c r="W198" i="49"/>
  <c r="X198" i="49"/>
  <c r="Y198" i="49"/>
  <c r="Z198" i="49"/>
  <c r="AB198" i="49"/>
  <c r="AC198" i="49"/>
  <c r="AD198" i="49"/>
  <c r="AE198" i="49"/>
  <c r="AF198" i="49"/>
  <c r="AG198" i="49"/>
  <c r="AH198" i="49"/>
  <c r="AI198" i="49"/>
  <c r="AJ198" i="49"/>
  <c r="AL198" i="49"/>
  <c r="AM198" i="49"/>
  <c r="AN198" i="49"/>
  <c r="AO198" i="49"/>
  <c r="AQ198" i="49"/>
  <c r="AR198" i="49"/>
  <c r="AS198" i="49"/>
  <c r="AT198" i="49"/>
  <c r="AV198" i="49"/>
  <c r="AX198" i="49"/>
  <c r="AZ198" i="49"/>
  <c r="A199" i="49"/>
  <c r="B199" i="49"/>
  <c r="D199" i="49"/>
  <c r="E199" i="49"/>
  <c r="F199" i="49"/>
  <c r="G199" i="49"/>
  <c r="H199" i="49"/>
  <c r="I199" i="49"/>
  <c r="J199" i="49"/>
  <c r="K199" i="49"/>
  <c r="M199" i="49"/>
  <c r="N199" i="49"/>
  <c r="Q199" i="49"/>
  <c r="R199" i="49"/>
  <c r="T199" i="49"/>
  <c r="U199" i="49"/>
  <c r="V199" i="49"/>
  <c r="W199" i="49"/>
  <c r="X199" i="49"/>
  <c r="Y199" i="49"/>
  <c r="Z199" i="49"/>
  <c r="AB199" i="49"/>
  <c r="AC199" i="49"/>
  <c r="AD199" i="49"/>
  <c r="AE199" i="49"/>
  <c r="AF199" i="49"/>
  <c r="AG199" i="49"/>
  <c r="AH199" i="49"/>
  <c r="AI199" i="49"/>
  <c r="AJ199" i="49"/>
  <c r="AL199" i="49"/>
  <c r="AM199" i="49"/>
  <c r="AN199" i="49"/>
  <c r="AO199" i="49"/>
  <c r="AQ199" i="49"/>
  <c r="AR199" i="49"/>
  <c r="AS199" i="49"/>
  <c r="AT199" i="49"/>
  <c r="AV199" i="49"/>
  <c r="AX199" i="49"/>
  <c r="AZ199" i="49"/>
  <c r="A200" i="49"/>
  <c r="B200" i="49"/>
  <c r="D200" i="49"/>
  <c r="E200" i="49"/>
  <c r="F200" i="49"/>
  <c r="G200" i="49"/>
  <c r="H200" i="49"/>
  <c r="I200" i="49"/>
  <c r="J200" i="49"/>
  <c r="K200" i="49"/>
  <c r="M200" i="49"/>
  <c r="N200" i="49"/>
  <c r="Q200" i="49"/>
  <c r="R200" i="49"/>
  <c r="T200" i="49"/>
  <c r="U200" i="49"/>
  <c r="V200" i="49"/>
  <c r="W200" i="49"/>
  <c r="X200" i="49"/>
  <c r="Y200" i="49"/>
  <c r="Z200" i="49"/>
  <c r="AB200" i="49"/>
  <c r="AC200" i="49"/>
  <c r="AD200" i="49"/>
  <c r="AE200" i="49"/>
  <c r="AF200" i="49"/>
  <c r="AG200" i="49"/>
  <c r="AH200" i="49"/>
  <c r="AI200" i="49"/>
  <c r="AJ200" i="49"/>
  <c r="AL200" i="49"/>
  <c r="AM200" i="49"/>
  <c r="AN200" i="49"/>
  <c r="AO200" i="49"/>
  <c r="AQ200" i="49"/>
  <c r="AR200" i="49"/>
  <c r="AS200" i="49"/>
  <c r="AT200" i="49"/>
  <c r="AV200" i="49"/>
  <c r="AX200" i="49"/>
  <c r="AZ200" i="49"/>
  <c r="A201" i="49"/>
  <c r="B201" i="49"/>
  <c r="D201" i="49"/>
  <c r="E201" i="49"/>
  <c r="F201" i="49"/>
  <c r="G201" i="49"/>
  <c r="H201" i="49"/>
  <c r="I201" i="49"/>
  <c r="J201" i="49"/>
  <c r="K201" i="49"/>
  <c r="M201" i="49"/>
  <c r="N201" i="49"/>
  <c r="Q201" i="49"/>
  <c r="R201" i="49"/>
  <c r="T201" i="49"/>
  <c r="U201" i="49"/>
  <c r="V201" i="49"/>
  <c r="W201" i="49"/>
  <c r="X201" i="49"/>
  <c r="Y201" i="49"/>
  <c r="Z201" i="49"/>
  <c r="AB201" i="49"/>
  <c r="AC201" i="49"/>
  <c r="AD201" i="49"/>
  <c r="AE201" i="49"/>
  <c r="AF201" i="49"/>
  <c r="AG201" i="49"/>
  <c r="AH201" i="49"/>
  <c r="AI201" i="49"/>
  <c r="AJ201" i="49"/>
  <c r="AL201" i="49"/>
  <c r="AM201" i="49"/>
  <c r="AN201" i="49"/>
  <c r="AO201" i="49"/>
  <c r="AQ201" i="49"/>
  <c r="AR201" i="49"/>
  <c r="AS201" i="49"/>
  <c r="AT201" i="49"/>
  <c r="AV201" i="49"/>
  <c r="AX201" i="49"/>
  <c r="AZ201" i="49"/>
  <c r="A202" i="49"/>
  <c r="B202" i="49"/>
  <c r="D202" i="49"/>
  <c r="E202" i="49"/>
  <c r="F202" i="49"/>
  <c r="G202" i="49"/>
  <c r="H202" i="49"/>
  <c r="I202" i="49"/>
  <c r="J202" i="49"/>
  <c r="K202" i="49"/>
  <c r="M202" i="49"/>
  <c r="N202" i="49"/>
  <c r="Q202" i="49"/>
  <c r="R202" i="49"/>
  <c r="T202" i="49"/>
  <c r="U202" i="49"/>
  <c r="V202" i="49"/>
  <c r="W202" i="49"/>
  <c r="X202" i="49"/>
  <c r="Y202" i="49"/>
  <c r="Z202" i="49"/>
  <c r="AB202" i="49"/>
  <c r="AC202" i="49"/>
  <c r="AD202" i="49"/>
  <c r="AE202" i="49"/>
  <c r="AF202" i="49"/>
  <c r="AG202" i="49"/>
  <c r="AH202" i="49"/>
  <c r="AI202" i="49"/>
  <c r="AJ202" i="49"/>
  <c r="AL202" i="49"/>
  <c r="AM202" i="49"/>
  <c r="AN202" i="49"/>
  <c r="AO202" i="49"/>
  <c r="AQ202" i="49"/>
  <c r="AR202" i="49"/>
  <c r="AS202" i="49"/>
  <c r="AT202" i="49"/>
  <c r="AV202" i="49"/>
  <c r="AX202" i="49"/>
  <c r="AZ202" i="49"/>
  <c r="A203" i="49"/>
  <c r="B203" i="49"/>
  <c r="D203" i="49"/>
  <c r="E203" i="49"/>
  <c r="F203" i="49"/>
  <c r="G203" i="49"/>
  <c r="H203" i="49"/>
  <c r="I203" i="49"/>
  <c r="J203" i="49"/>
  <c r="K203" i="49"/>
  <c r="M203" i="49"/>
  <c r="N203" i="49"/>
  <c r="Q203" i="49"/>
  <c r="R203" i="49"/>
  <c r="T203" i="49"/>
  <c r="U203" i="49"/>
  <c r="V203" i="49"/>
  <c r="W203" i="49"/>
  <c r="X203" i="49"/>
  <c r="Y203" i="49"/>
  <c r="Z203" i="49"/>
  <c r="AB203" i="49"/>
  <c r="AC203" i="49"/>
  <c r="AD203" i="49"/>
  <c r="AE203" i="49"/>
  <c r="AF203" i="49"/>
  <c r="AG203" i="49"/>
  <c r="AH203" i="49"/>
  <c r="AI203" i="49"/>
  <c r="AJ203" i="49"/>
  <c r="AL203" i="49"/>
  <c r="AM203" i="49"/>
  <c r="AN203" i="49"/>
  <c r="AO203" i="49"/>
  <c r="AQ203" i="49"/>
  <c r="AR203" i="49"/>
  <c r="AS203" i="49"/>
  <c r="AT203" i="49"/>
  <c r="AV203" i="49"/>
  <c r="AX203" i="49"/>
  <c r="AZ203" i="49"/>
  <c r="A204" i="49"/>
  <c r="B204" i="49"/>
  <c r="D204" i="49"/>
  <c r="E204" i="49"/>
  <c r="F204" i="49"/>
  <c r="G204" i="49"/>
  <c r="H204" i="49"/>
  <c r="I204" i="49"/>
  <c r="J204" i="49"/>
  <c r="K204" i="49"/>
  <c r="M204" i="49"/>
  <c r="N204" i="49"/>
  <c r="Q204" i="49"/>
  <c r="R204" i="49"/>
  <c r="T204" i="49"/>
  <c r="U204" i="49"/>
  <c r="V204" i="49"/>
  <c r="W204" i="49"/>
  <c r="X204" i="49"/>
  <c r="Y204" i="49"/>
  <c r="Z204" i="49"/>
  <c r="AB204" i="49"/>
  <c r="AC204" i="49"/>
  <c r="AD204" i="49"/>
  <c r="AE204" i="49"/>
  <c r="AF204" i="49"/>
  <c r="AG204" i="49"/>
  <c r="AH204" i="49"/>
  <c r="AI204" i="49"/>
  <c r="AJ204" i="49"/>
  <c r="AL204" i="49"/>
  <c r="AM204" i="49"/>
  <c r="AN204" i="49"/>
  <c r="AO204" i="49"/>
  <c r="AQ204" i="49"/>
  <c r="AR204" i="49"/>
  <c r="AS204" i="49"/>
  <c r="AT204" i="49"/>
  <c r="AV204" i="49"/>
  <c r="AX204" i="49"/>
  <c r="AZ204" i="49"/>
  <c r="A205" i="49"/>
  <c r="B205" i="49"/>
  <c r="D205" i="49"/>
  <c r="E205" i="49"/>
  <c r="F205" i="49"/>
  <c r="G205" i="49"/>
  <c r="H205" i="49"/>
  <c r="I205" i="49"/>
  <c r="J205" i="49"/>
  <c r="K205" i="49"/>
  <c r="M205" i="49"/>
  <c r="N205" i="49"/>
  <c r="Q205" i="49"/>
  <c r="R205" i="49"/>
  <c r="T205" i="49"/>
  <c r="U205" i="49"/>
  <c r="V205" i="49"/>
  <c r="W205" i="49"/>
  <c r="X205" i="49"/>
  <c r="Y205" i="49"/>
  <c r="Z205" i="49"/>
  <c r="AB205" i="49"/>
  <c r="AC205" i="49"/>
  <c r="AD205" i="49"/>
  <c r="AE205" i="49"/>
  <c r="AF205" i="49"/>
  <c r="AG205" i="49"/>
  <c r="AH205" i="49"/>
  <c r="AI205" i="49"/>
  <c r="AJ205" i="49"/>
  <c r="AL205" i="49"/>
  <c r="AM205" i="49"/>
  <c r="AN205" i="49"/>
  <c r="AO205" i="49"/>
  <c r="AQ205" i="49"/>
  <c r="AR205" i="49"/>
  <c r="AS205" i="49"/>
  <c r="AT205" i="49"/>
  <c r="AV205" i="49"/>
  <c r="AX205" i="49"/>
  <c r="AZ205" i="49"/>
  <c r="A206" i="49"/>
  <c r="B206" i="49"/>
  <c r="D206" i="49"/>
  <c r="E206" i="49"/>
  <c r="F206" i="49"/>
  <c r="G206" i="49"/>
  <c r="H206" i="49"/>
  <c r="I206" i="49"/>
  <c r="J206" i="49"/>
  <c r="K206" i="49"/>
  <c r="M206" i="49"/>
  <c r="N206" i="49"/>
  <c r="Q206" i="49"/>
  <c r="R206" i="49"/>
  <c r="T206" i="49"/>
  <c r="U206" i="49"/>
  <c r="V206" i="49"/>
  <c r="W206" i="49"/>
  <c r="X206" i="49"/>
  <c r="Y206" i="49"/>
  <c r="Z206" i="49"/>
  <c r="AB206" i="49"/>
  <c r="AC206" i="49"/>
  <c r="AD206" i="49"/>
  <c r="AE206" i="49"/>
  <c r="AF206" i="49"/>
  <c r="AG206" i="49"/>
  <c r="AH206" i="49"/>
  <c r="AI206" i="49"/>
  <c r="AJ206" i="49"/>
  <c r="AL206" i="49"/>
  <c r="AM206" i="49"/>
  <c r="AN206" i="49"/>
  <c r="AO206" i="49"/>
  <c r="AQ206" i="49"/>
  <c r="AR206" i="49"/>
  <c r="AS206" i="49"/>
  <c r="AT206" i="49"/>
  <c r="AV206" i="49"/>
  <c r="AX206" i="49"/>
  <c r="AZ206" i="49"/>
  <c r="A207" i="49"/>
  <c r="B207" i="49"/>
  <c r="D207" i="49"/>
  <c r="E207" i="49"/>
  <c r="F207" i="49"/>
  <c r="G207" i="49"/>
  <c r="H207" i="49"/>
  <c r="I207" i="49"/>
  <c r="J207" i="49"/>
  <c r="K207" i="49"/>
  <c r="M207" i="49"/>
  <c r="N207" i="49"/>
  <c r="Q207" i="49"/>
  <c r="R207" i="49"/>
  <c r="T207" i="49"/>
  <c r="U207" i="49"/>
  <c r="V207" i="49"/>
  <c r="W207" i="49"/>
  <c r="X207" i="49"/>
  <c r="Y207" i="49"/>
  <c r="Z207" i="49"/>
  <c r="AB207" i="49"/>
  <c r="AC207" i="49"/>
  <c r="AD207" i="49"/>
  <c r="AE207" i="49"/>
  <c r="AF207" i="49"/>
  <c r="AG207" i="49"/>
  <c r="AH207" i="49"/>
  <c r="AI207" i="49"/>
  <c r="AJ207" i="49"/>
  <c r="AL207" i="49"/>
  <c r="AM207" i="49"/>
  <c r="AN207" i="49"/>
  <c r="AO207" i="49"/>
  <c r="AQ207" i="49"/>
  <c r="AR207" i="49"/>
  <c r="AS207" i="49"/>
  <c r="AT207" i="49"/>
  <c r="AV207" i="49"/>
  <c r="AX207" i="49"/>
  <c r="AZ207" i="49"/>
  <c r="A208" i="49"/>
  <c r="B208" i="49"/>
  <c r="D208" i="49"/>
  <c r="E208" i="49"/>
  <c r="F208" i="49"/>
  <c r="G208" i="49"/>
  <c r="H208" i="49"/>
  <c r="I208" i="49"/>
  <c r="J208" i="49"/>
  <c r="K208" i="49"/>
  <c r="M208" i="49"/>
  <c r="N208" i="49"/>
  <c r="Q208" i="49"/>
  <c r="R208" i="49"/>
  <c r="T208" i="49"/>
  <c r="U208" i="49"/>
  <c r="V208" i="49"/>
  <c r="W208" i="49"/>
  <c r="X208" i="49"/>
  <c r="Y208" i="49"/>
  <c r="Z208" i="49"/>
  <c r="AB208" i="49"/>
  <c r="AC208" i="49"/>
  <c r="AD208" i="49"/>
  <c r="AE208" i="49"/>
  <c r="AF208" i="49"/>
  <c r="AG208" i="49"/>
  <c r="AH208" i="49"/>
  <c r="AI208" i="49"/>
  <c r="AJ208" i="49"/>
  <c r="AL208" i="49"/>
  <c r="AM208" i="49"/>
  <c r="AN208" i="49"/>
  <c r="AO208" i="49"/>
  <c r="AQ208" i="49"/>
  <c r="AR208" i="49"/>
  <c r="AS208" i="49"/>
  <c r="AT208" i="49"/>
  <c r="AV208" i="49"/>
  <c r="AX208" i="49"/>
  <c r="AZ208" i="49"/>
  <c r="A209" i="49"/>
  <c r="B209" i="49"/>
  <c r="D209" i="49"/>
  <c r="E209" i="49"/>
  <c r="F209" i="49"/>
  <c r="G209" i="49"/>
  <c r="H209" i="49"/>
  <c r="I209" i="49"/>
  <c r="J209" i="49"/>
  <c r="K209" i="49"/>
  <c r="M209" i="49"/>
  <c r="N209" i="49"/>
  <c r="Q209" i="49"/>
  <c r="R209" i="49"/>
  <c r="T209" i="49"/>
  <c r="U209" i="49"/>
  <c r="V209" i="49"/>
  <c r="W209" i="49"/>
  <c r="X209" i="49"/>
  <c r="Y209" i="49"/>
  <c r="Z209" i="49"/>
  <c r="AB209" i="49"/>
  <c r="AC209" i="49"/>
  <c r="AD209" i="49"/>
  <c r="AE209" i="49"/>
  <c r="AF209" i="49"/>
  <c r="AG209" i="49"/>
  <c r="AH209" i="49"/>
  <c r="AI209" i="49"/>
  <c r="AJ209" i="49"/>
  <c r="AL209" i="49"/>
  <c r="AM209" i="49"/>
  <c r="AN209" i="49"/>
  <c r="AO209" i="49"/>
  <c r="AQ209" i="49"/>
  <c r="AR209" i="49"/>
  <c r="AS209" i="49"/>
  <c r="AT209" i="49"/>
  <c r="AV209" i="49"/>
  <c r="AX209" i="49"/>
  <c r="AZ209" i="49"/>
  <c r="A210" i="49"/>
  <c r="B210" i="49"/>
  <c r="D210" i="49"/>
  <c r="E210" i="49"/>
  <c r="F210" i="49"/>
  <c r="G210" i="49"/>
  <c r="H210" i="49"/>
  <c r="I210" i="49"/>
  <c r="J210" i="49"/>
  <c r="K210" i="49"/>
  <c r="M210" i="49"/>
  <c r="N210" i="49"/>
  <c r="Q210" i="49"/>
  <c r="R210" i="49"/>
  <c r="T210" i="49"/>
  <c r="U210" i="49"/>
  <c r="V210" i="49"/>
  <c r="W210" i="49"/>
  <c r="X210" i="49"/>
  <c r="Y210" i="49"/>
  <c r="Z210" i="49"/>
  <c r="AB210" i="49"/>
  <c r="AC210" i="49"/>
  <c r="AD210" i="49"/>
  <c r="AE210" i="49"/>
  <c r="AF210" i="49"/>
  <c r="AG210" i="49"/>
  <c r="AH210" i="49"/>
  <c r="AI210" i="49"/>
  <c r="AJ210" i="49"/>
  <c r="AL210" i="49"/>
  <c r="AM210" i="49"/>
  <c r="AN210" i="49"/>
  <c r="AO210" i="49"/>
  <c r="AQ210" i="49"/>
  <c r="AR210" i="49"/>
  <c r="AS210" i="49"/>
  <c r="AT210" i="49"/>
  <c r="AV210" i="49"/>
  <c r="AX210" i="49"/>
  <c r="AZ210" i="49"/>
  <c r="A211" i="49"/>
  <c r="B211" i="49"/>
  <c r="D211" i="49"/>
  <c r="E211" i="49"/>
  <c r="F211" i="49"/>
  <c r="G211" i="49"/>
  <c r="H211" i="49"/>
  <c r="I211" i="49"/>
  <c r="J211" i="49"/>
  <c r="K211" i="49"/>
  <c r="M211" i="49"/>
  <c r="N211" i="49"/>
  <c r="Q211" i="49"/>
  <c r="R211" i="49"/>
  <c r="T211" i="49"/>
  <c r="U211" i="49"/>
  <c r="V211" i="49"/>
  <c r="W211" i="49"/>
  <c r="X211" i="49"/>
  <c r="Y211" i="49"/>
  <c r="Z211" i="49"/>
  <c r="AB211" i="49"/>
  <c r="AC211" i="49"/>
  <c r="AD211" i="49"/>
  <c r="AE211" i="49"/>
  <c r="AF211" i="49"/>
  <c r="AG211" i="49"/>
  <c r="AH211" i="49"/>
  <c r="AI211" i="49"/>
  <c r="AJ211" i="49"/>
  <c r="AL211" i="49"/>
  <c r="AM211" i="49"/>
  <c r="AN211" i="49"/>
  <c r="AO211" i="49"/>
  <c r="AQ211" i="49"/>
  <c r="AR211" i="49"/>
  <c r="AS211" i="49"/>
  <c r="AT211" i="49"/>
  <c r="AV211" i="49"/>
  <c r="AX211" i="49"/>
  <c r="AZ211" i="49"/>
  <c r="A212" i="49"/>
  <c r="B212" i="49"/>
  <c r="D212" i="49"/>
  <c r="E212" i="49"/>
  <c r="F212" i="49"/>
  <c r="G212" i="49"/>
  <c r="H212" i="49"/>
  <c r="I212" i="49"/>
  <c r="J212" i="49"/>
  <c r="K212" i="49"/>
  <c r="M212" i="49"/>
  <c r="N212" i="49"/>
  <c r="Q212" i="49"/>
  <c r="R212" i="49"/>
  <c r="T212" i="49"/>
  <c r="U212" i="49"/>
  <c r="V212" i="49"/>
  <c r="W212" i="49"/>
  <c r="X212" i="49"/>
  <c r="Y212" i="49"/>
  <c r="Z212" i="49"/>
  <c r="AB212" i="49"/>
  <c r="AC212" i="49"/>
  <c r="AD212" i="49"/>
  <c r="AE212" i="49"/>
  <c r="AF212" i="49"/>
  <c r="AG212" i="49"/>
  <c r="AH212" i="49"/>
  <c r="AI212" i="49"/>
  <c r="AJ212" i="49"/>
  <c r="AL212" i="49"/>
  <c r="AM212" i="49"/>
  <c r="AN212" i="49"/>
  <c r="AO212" i="49"/>
  <c r="AQ212" i="49"/>
  <c r="AR212" i="49"/>
  <c r="AS212" i="49"/>
  <c r="AT212" i="49"/>
  <c r="AV212" i="49"/>
  <c r="AX212" i="49"/>
  <c r="AZ212" i="49"/>
  <c r="A213" i="49"/>
  <c r="B213" i="49"/>
  <c r="D213" i="49"/>
  <c r="E213" i="49"/>
  <c r="F213" i="49"/>
  <c r="G213" i="49"/>
  <c r="H213" i="49"/>
  <c r="I213" i="49"/>
  <c r="J213" i="49"/>
  <c r="K213" i="49"/>
  <c r="M213" i="49"/>
  <c r="N213" i="49"/>
  <c r="Q213" i="49"/>
  <c r="R213" i="49"/>
  <c r="T213" i="49"/>
  <c r="U213" i="49"/>
  <c r="V213" i="49"/>
  <c r="W213" i="49"/>
  <c r="X213" i="49"/>
  <c r="Y213" i="49"/>
  <c r="Z213" i="49"/>
  <c r="AB213" i="49"/>
  <c r="AC213" i="49"/>
  <c r="AD213" i="49"/>
  <c r="AE213" i="49"/>
  <c r="AF213" i="49"/>
  <c r="AG213" i="49"/>
  <c r="AH213" i="49"/>
  <c r="AI213" i="49"/>
  <c r="AJ213" i="49"/>
  <c r="AL213" i="49"/>
  <c r="AM213" i="49"/>
  <c r="AN213" i="49"/>
  <c r="AO213" i="49"/>
  <c r="AQ213" i="49"/>
  <c r="AR213" i="49"/>
  <c r="AS213" i="49"/>
  <c r="AT213" i="49"/>
  <c r="AV213" i="49"/>
  <c r="AX213" i="49"/>
  <c r="AZ213" i="49"/>
  <c r="A214" i="49"/>
  <c r="B214" i="49"/>
  <c r="D214" i="49"/>
  <c r="E214" i="49"/>
  <c r="F214" i="49"/>
  <c r="G214" i="49"/>
  <c r="H214" i="49"/>
  <c r="I214" i="49"/>
  <c r="J214" i="49"/>
  <c r="K214" i="49"/>
  <c r="M214" i="49"/>
  <c r="N214" i="49"/>
  <c r="Q214" i="49"/>
  <c r="R214" i="49"/>
  <c r="T214" i="49"/>
  <c r="U214" i="49"/>
  <c r="V214" i="49"/>
  <c r="W214" i="49"/>
  <c r="X214" i="49"/>
  <c r="Y214" i="49"/>
  <c r="Z214" i="49"/>
  <c r="AB214" i="49"/>
  <c r="AC214" i="49"/>
  <c r="AD214" i="49"/>
  <c r="AE214" i="49"/>
  <c r="AF214" i="49"/>
  <c r="AG214" i="49"/>
  <c r="AH214" i="49"/>
  <c r="AI214" i="49"/>
  <c r="AJ214" i="49"/>
  <c r="AL214" i="49"/>
  <c r="AM214" i="49"/>
  <c r="AN214" i="49"/>
  <c r="AO214" i="49"/>
  <c r="AQ214" i="49"/>
  <c r="AR214" i="49"/>
  <c r="AS214" i="49"/>
  <c r="AT214" i="49"/>
  <c r="AV214" i="49"/>
  <c r="AX214" i="49"/>
  <c r="AZ214" i="49"/>
  <c r="A215" i="49"/>
  <c r="B215" i="49"/>
  <c r="D215" i="49"/>
  <c r="E215" i="49"/>
  <c r="F215" i="49"/>
  <c r="G215" i="49"/>
  <c r="H215" i="49"/>
  <c r="I215" i="49"/>
  <c r="J215" i="49"/>
  <c r="K215" i="49"/>
  <c r="M215" i="49"/>
  <c r="N215" i="49"/>
  <c r="Q215" i="49"/>
  <c r="R215" i="49"/>
  <c r="T215" i="49"/>
  <c r="U215" i="49"/>
  <c r="V215" i="49"/>
  <c r="W215" i="49"/>
  <c r="X215" i="49"/>
  <c r="Y215" i="49"/>
  <c r="Z215" i="49"/>
  <c r="AB215" i="49"/>
  <c r="AC215" i="49"/>
  <c r="AD215" i="49"/>
  <c r="AE215" i="49"/>
  <c r="AF215" i="49"/>
  <c r="AG215" i="49"/>
  <c r="AH215" i="49"/>
  <c r="AI215" i="49"/>
  <c r="AJ215" i="49"/>
  <c r="AL215" i="49"/>
  <c r="AM215" i="49"/>
  <c r="AN215" i="49"/>
  <c r="AO215" i="49"/>
  <c r="AQ215" i="49"/>
  <c r="AR215" i="49"/>
  <c r="AS215" i="49"/>
  <c r="AT215" i="49"/>
  <c r="AV215" i="49"/>
  <c r="AX215" i="49"/>
  <c r="AZ215" i="49"/>
  <c r="A216" i="49"/>
  <c r="B216" i="49"/>
  <c r="D216" i="49"/>
  <c r="E216" i="49"/>
  <c r="F216" i="49"/>
  <c r="G216" i="49"/>
  <c r="H216" i="49"/>
  <c r="I216" i="49"/>
  <c r="J216" i="49"/>
  <c r="K216" i="49"/>
  <c r="M216" i="49"/>
  <c r="N216" i="49"/>
  <c r="Q216" i="49"/>
  <c r="R216" i="49"/>
  <c r="T216" i="49"/>
  <c r="U216" i="49"/>
  <c r="V216" i="49"/>
  <c r="W216" i="49"/>
  <c r="X216" i="49"/>
  <c r="Y216" i="49"/>
  <c r="Z216" i="49"/>
  <c r="AB216" i="49"/>
  <c r="AC216" i="49"/>
  <c r="AD216" i="49"/>
  <c r="AE216" i="49"/>
  <c r="AF216" i="49"/>
  <c r="AG216" i="49"/>
  <c r="AH216" i="49"/>
  <c r="AI216" i="49"/>
  <c r="AJ216" i="49"/>
  <c r="AL216" i="49"/>
  <c r="AM216" i="49"/>
  <c r="AN216" i="49"/>
  <c r="AO216" i="49"/>
  <c r="AQ216" i="49"/>
  <c r="AR216" i="49"/>
  <c r="AS216" i="49"/>
  <c r="AT216" i="49"/>
  <c r="AV216" i="49"/>
  <c r="AX216" i="49"/>
  <c r="AZ216" i="49"/>
  <c r="A217" i="49"/>
  <c r="B217" i="49"/>
  <c r="D217" i="49"/>
  <c r="E217" i="49"/>
  <c r="F217" i="49"/>
  <c r="G217" i="49"/>
  <c r="H217" i="49"/>
  <c r="I217" i="49"/>
  <c r="J217" i="49"/>
  <c r="K217" i="49"/>
  <c r="M217" i="49"/>
  <c r="N217" i="49"/>
  <c r="Q217" i="49"/>
  <c r="R217" i="49"/>
  <c r="T217" i="49"/>
  <c r="U217" i="49"/>
  <c r="V217" i="49"/>
  <c r="W217" i="49"/>
  <c r="X217" i="49"/>
  <c r="Y217" i="49"/>
  <c r="Z217" i="49"/>
  <c r="AB217" i="49"/>
  <c r="AC217" i="49"/>
  <c r="AD217" i="49"/>
  <c r="AE217" i="49"/>
  <c r="AF217" i="49"/>
  <c r="AG217" i="49"/>
  <c r="AH217" i="49"/>
  <c r="AI217" i="49"/>
  <c r="AJ217" i="49"/>
  <c r="AL217" i="49"/>
  <c r="AM217" i="49"/>
  <c r="AN217" i="49"/>
  <c r="AO217" i="49"/>
  <c r="AQ217" i="49"/>
  <c r="AR217" i="49"/>
  <c r="AS217" i="49"/>
  <c r="AT217" i="49"/>
  <c r="AV217" i="49"/>
  <c r="AX217" i="49"/>
  <c r="AZ217" i="49"/>
  <c r="A218" i="49"/>
  <c r="B218" i="49"/>
  <c r="D218" i="49"/>
  <c r="E218" i="49"/>
  <c r="F218" i="49"/>
  <c r="G218" i="49"/>
  <c r="H218" i="49"/>
  <c r="I218" i="49"/>
  <c r="J218" i="49"/>
  <c r="K218" i="49"/>
  <c r="M218" i="49"/>
  <c r="N218" i="49"/>
  <c r="Q218" i="49"/>
  <c r="R218" i="49"/>
  <c r="T218" i="49"/>
  <c r="U218" i="49"/>
  <c r="V218" i="49"/>
  <c r="W218" i="49"/>
  <c r="X218" i="49"/>
  <c r="Y218" i="49"/>
  <c r="Z218" i="49"/>
  <c r="AB218" i="49"/>
  <c r="AC218" i="49"/>
  <c r="AD218" i="49"/>
  <c r="AE218" i="49"/>
  <c r="AF218" i="49"/>
  <c r="AG218" i="49"/>
  <c r="AH218" i="49"/>
  <c r="AI218" i="49"/>
  <c r="AJ218" i="49"/>
  <c r="AL218" i="49"/>
  <c r="AM218" i="49"/>
  <c r="AN218" i="49"/>
  <c r="AO218" i="49"/>
  <c r="AQ218" i="49"/>
  <c r="AR218" i="49"/>
  <c r="AS218" i="49"/>
  <c r="AT218" i="49"/>
  <c r="AV218" i="49"/>
  <c r="AX218" i="49"/>
  <c r="AZ218" i="49"/>
  <c r="A219" i="49"/>
  <c r="B219" i="49"/>
  <c r="D219" i="49"/>
  <c r="E219" i="49"/>
  <c r="F219" i="49"/>
  <c r="G219" i="49"/>
  <c r="H219" i="49"/>
  <c r="I219" i="49"/>
  <c r="J219" i="49"/>
  <c r="K219" i="49"/>
  <c r="M219" i="49"/>
  <c r="N219" i="49"/>
  <c r="Q219" i="49"/>
  <c r="R219" i="49"/>
  <c r="T219" i="49"/>
  <c r="U219" i="49"/>
  <c r="V219" i="49"/>
  <c r="W219" i="49"/>
  <c r="X219" i="49"/>
  <c r="Y219" i="49"/>
  <c r="Z219" i="49"/>
  <c r="AB219" i="49"/>
  <c r="AC219" i="49"/>
  <c r="AD219" i="49"/>
  <c r="AE219" i="49"/>
  <c r="AF219" i="49"/>
  <c r="AG219" i="49"/>
  <c r="AH219" i="49"/>
  <c r="AI219" i="49"/>
  <c r="AJ219" i="49"/>
  <c r="AL219" i="49"/>
  <c r="AM219" i="49"/>
  <c r="AN219" i="49"/>
  <c r="AO219" i="49"/>
  <c r="AQ219" i="49"/>
  <c r="AR219" i="49"/>
  <c r="AS219" i="49"/>
  <c r="AT219" i="49"/>
  <c r="AV219" i="49"/>
  <c r="AX219" i="49"/>
  <c r="AZ219" i="49"/>
  <c r="A220" i="49"/>
  <c r="B220" i="49"/>
  <c r="D220" i="49"/>
  <c r="E220" i="49"/>
  <c r="F220" i="49"/>
  <c r="G220" i="49"/>
  <c r="H220" i="49"/>
  <c r="I220" i="49"/>
  <c r="J220" i="49"/>
  <c r="K220" i="49"/>
  <c r="M220" i="49"/>
  <c r="N220" i="49"/>
  <c r="Q220" i="49"/>
  <c r="R220" i="49"/>
  <c r="T220" i="49"/>
  <c r="U220" i="49"/>
  <c r="V220" i="49"/>
  <c r="W220" i="49"/>
  <c r="X220" i="49"/>
  <c r="Y220" i="49"/>
  <c r="Z220" i="49"/>
  <c r="AB220" i="49"/>
  <c r="AC220" i="49"/>
  <c r="AD220" i="49"/>
  <c r="AE220" i="49"/>
  <c r="AF220" i="49"/>
  <c r="AG220" i="49"/>
  <c r="AH220" i="49"/>
  <c r="AI220" i="49"/>
  <c r="AJ220" i="49"/>
  <c r="AL220" i="49"/>
  <c r="AM220" i="49"/>
  <c r="AN220" i="49"/>
  <c r="AO220" i="49"/>
  <c r="AQ220" i="49"/>
  <c r="AR220" i="49"/>
  <c r="AS220" i="49"/>
  <c r="AT220" i="49"/>
  <c r="AV220" i="49"/>
  <c r="AX220" i="49"/>
  <c r="AZ220" i="49"/>
  <c r="A221" i="49"/>
  <c r="B221" i="49"/>
  <c r="D221" i="49"/>
  <c r="E221" i="49"/>
  <c r="F221" i="49"/>
  <c r="G221" i="49"/>
  <c r="H221" i="49"/>
  <c r="I221" i="49"/>
  <c r="J221" i="49"/>
  <c r="K221" i="49"/>
  <c r="M221" i="49"/>
  <c r="N221" i="49"/>
  <c r="Q221" i="49"/>
  <c r="R221" i="49"/>
  <c r="T221" i="49"/>
  <c r="U221" i="49"/>
  <c r="V221" i="49"/>
  <c r="W221" i="49"/>
  <c r="X221" i="49"/>
  <c r="Y221" i="49"/>
  <c r="Z221" i="49"/>
  <c r="AB221" i="49"/>
  <c r="AC221" i="49"/>
  <c r="AD221" i="49"/>
  <c r="AE221" i="49"/>
  <c r="AF221" i="49"/>
  <c r="AG221" i="49"/>
  <c r="AH221" i="49"/>
  <c r="AI221" i="49"/>
  <c r="AJ221" i="49"/>
  <c r="AL221" i="49"/>
  <c r="AM221" i="49"/>
  <c r="AN221" i="49"/>
  <c r="AO221" i="49"/>
  <c r="AQ221" i="49"/>
  <c r="AR221" i="49"/>
  <c r="AS221" i="49"/>
  <c r="AT221" i="49"/>
  <c r="AV221" i="49"/>
  <c r="AX221" i="49"/>
  <c r="AZ221" i="49"/>
  <c r="A222" i="49"/>
  <c r="B222" i="49"/>
  <c r="D222" i="49"/>
  <c r="E222" i="49"/>
  <c r="F222" i="49"/>
  <c r="G222" i="49"/>
  <c r="H222" i="49"/>
  <c r="I222" i="49"/>
  <c r="J222" i="49"/>
  <c r="K222" i="49"/>
  <c r="M222" i="49"/>
  <c r="N222" i="49"/>
  <c r="Q222" i="49"/>
  <c r="R222" i="49"/>
  <c r="T222" i="49"/>
  <c r="U222" i="49"/>
  <c r="V222" i="49"/>
  <c r="W222" i="49"/>
  <c r="X222" i="49"/>
  <c r="Y222" i="49"/>
  <c r="Z222" i="49"/>
  <c r="AB222" i="49"/>
  <c r="AC222" i="49"/>
  <c r="AD222" i="49"/>
  <c r="AE222" i="49"/>
  <c r="AF222" i="49"/>
  <c r="AG222" i="49"/>
  <c r="AH222" i="49"/>
  <c r="AI222" i="49"/>
  <c r="AJ222" i="49"/>
  <c r="AL222" i="49"/>
  <c r="AM222" i="49"/>
  <c r="AN222" i="49"/>
  <c r="AO222" i="49"/>
  <c r="AQ222" i="49"/>
  <c r="AR222" i="49"/>
  <c r="AS222" i="49"/>
  <c r="AT222" i="49"/>
  <c r="AV222" i="49"/>
  <c r="AX222" i="49"/>
  <c r="AZ222" i="49"/>
  <c r="A223" i="49"/>
  <c r="B223" i="49"/>
  <c r="D223" i="49"/>
  <c r="E223" i="49"/>
  <c r="F223" i="49"/>
  <c r="G223" i="49"/>
  <c r="H223" i="49"/>
  <c r="I223" i="49"/>
  <c r="J223" i="49"/>
  <c r="K223" i="49"/>
  <c r="M223" i="49"/>
  <c r="N223" i="49"/>
  <c r="Q223" i="49"/>
  <c r="R223" i="49"/>
  <c r="T223" i="49"/>
  <c r="U223" i="49"/>
  <c r="V223" i="49"/>
  <c r="W223" i="49"/>
  <c r="X223" i="49"/>
  <c r="Y223" i="49"/>
  <c r="Z223" i="49"/>
  <c r="AB223" i="49"/>
  <c r="AC223" i="49"/>
  <c r="AD223" i="49"/>
  <c r="AE223" i="49"/>
  <c r="AF223" i="49"/>
  <c r="AG223" i="49"/>
  <c r="AH223" i="49"/>
  <c r="AI223" i="49"/>
  <c r="AJ223" i="49"/>
  <c r="AL223" i="49"/>
  <c r="AM223" i="49"/>
  <c r="AN223" i="49"/>
  <c r="AO223" i="49"/>
  <c r="AQ223" i="49"/>
  <c r="AR223" i="49"/>
  <c r="AS223" i="49"/>
  <c r="AT223" i="49"/>
  <c r="AV223" i="49"/>
  <c r="AX223" i="49"/>
  <c r="AZ223" i="49"/>
  <c r="A224" i="49"/>
  <c r="B224" i="49"/>
  <c r="D224" i="49"/>
  <c r="E224" i="49"/>
  <c r="F224" i="49"/>
  <c r="G224" i="49"/>
  <c r="H224" i="49"/>
  <c r="I224" i="49"/>
  <c r="J224" i="49"/>
  <c r="K224" i="49"/>
  <c r="M224" i="49"/>
  <c r="N224" i="49"/>
  <c r="Q224" i="49"/>
  <c r="R224" i="49"/>
  <c r="T224" i="49"/>
  <c r="U224" i="49"/>
  <c r="V224" i="49"/>
  <c r="W224" i="49"/>
  <c r="X224" i="49"/>
  <c r="Y224" i="49"/>
  <c r="Z224" i="49"/>
  <c r="AB224" i="49"/>
  <c r="AC224" i="49"/>
  <c r="AD224" i="49"/>
  <c r="AE224" i="49"/>
  <c r="AF224" i="49"/>
  <c r="AG224" i="49"/>
  <c r="AH224" i="49"/>
  <c r="AI224" i="49"/>
  <c r="AJ224" i="49"/>
  <c r="AL224" i="49"/>
  <c r="AM224" i="49"/>
  <c r="AN224" i="49"/>
  <c r="AO224" i="49"/>
  <c r="AQ224" i="49"/>
  <c r="AR224" i="49"/>
  <c r="AS224" i="49"/>
  <c r="AT224" i="49"/>
  <c r="AV224" i="49"/>
  <c r="AX224" i="49"/>
  <c r="AZ224" i="49"/>
  <c r="A225" i="49"/>
  <c r="B225" i="49"/>
  <c r="D225" i="49"/>
  <c r="E225" i="49"/>
  <c r="F225" i="49"/>
  <c r="G225" i="49"/>
  <c r="H225" i="49"/>
  <c r="I225" i="49"/>
  <c r="J225" i="49"/>
  <c r="K225" i="49"/>
  <c r="M225" i="49"/>
  <c r="N225" i="49"/>
  <c r="Q225" i="49"/>
  <c r="R225" i="49"/>
  <c r="T225" i="49"/>
  <c r="U225" i="49"/>
  <c r="V225" i="49"/>
  <c r="W225" i="49"/>
  <c r="X225" i="49"/>
  <c r="Y225" i="49"/>
  <c r="Z225" i="49"/>
  <c r="AB225" i="49"/>
  <c r="AC225" i="49"/>
  <c r="AD225" i="49"/>
  <c r="AE225" i="49"/>
  <c r="AF225" i="49"/>
  <c r="AG225" i="49"/>
  <c r="AH225" i="49"/>
  <c r="AI225" i="49"/>
  <c r="AJ225" i="49"/>
  <c r="AL225" i="49"/>
  <c r="AM225" i="49"/>
  <c r="AN225" i="49"/>
  <c r="AO225" i="49"/>
  <c r="AQ225" i="49"/>
  <c r="AR225" i="49"/>
  <c r="AS225" i="49"/>
  <c r="AT225" i="49"/>
  <c r="AV225" i="49"/>
  <c r="AX225" i="49"/>
  <c r="AZ225" i="49"/>
  <c r="A226" i="49"/>
  <c r="B226" i="49"/>
  <c r="D226" i="49"/>
  <c r="E226" i="49"/>
  <c r="F226" i="49"/>
  <c r="G226" i="49"/>
  <c r="H226" i="49"/>
  <c r="I226" i="49"/>
  <c r="J226" i="49"/>
  <c r="K226" i="49"/>
  <c r="M226" i="49"/>
  <c r="N226" i="49"/>
  <c r="Q226" i="49"/>
  <c r="R226" i="49"/>
  <c r="T226" i="49"/>
  <c r="U226" i="49"/>
  <c r="V226" i="49"/>
  <c r="W226" i="49"/>
  <c r="X226" i="49"/>
  <c r="Y226" i="49"/>
  <c r="Z226" i="49"/>
  <c r="AB226" i="49"/>
  <c r="AC226" i="49"/>
  <c r="AD226" i="49"/>
  <c r="AE226" i="49"/>
  <c r="AF226" i="49"/>
  <c r="AG226" i="49"/>
  <c r="AH226" i="49"/>
  <c r="AI226" i="49"/>
  <c r="AJ226" i="49"/>
  <c r="AL226" i="49"/>
  <c r="AM226" i="49"/>
  <c r="AN226" i="49"/>
  <c r="AO226" i="49"/>
  <c r="AQ226" i="49"/>
  <c r="AR226" i="49"/>
  <c r="AS226" i="49"/>
  <c r="AT226" i="49"/>
  <c r="AV226" i="49"/>
  <c r="AX226" i="49"/>
  <c r="AZ226" i="49"/>
  <c r="A227" i="49"/>
  <c r="B227" i="49"/>
  <c r="D227" i="49"/>
  <c r="E227" i="49"/>
  <c r="F227" i="49"/>
  <c r="G227" i="49"/>
  <c r="H227" i="49"/>
  <c r="I227" i="49"/>
  <c r="J227" i="49"/>
  <c r="K227" i="49"/>
  <c r="M227" i="49"/>
  <c r="N227" i="49"/>
  <c r="Q227" i="49"/>
  <c r="R227" i="49"/>
  <c r="T227" i="49"/>
  <c r="U227" i="49"/>
  <c r="V227" i="49"/>
  <c r="W227" i="49"/>
  <c r="X227" i="49"/>
  <c r="Y227" i="49"/>
  <c r="Z227" i="49"/>
  <c r="AB227" i="49"/>
  <c r="AC227" i="49"/>
  <c r="AD227" i="49"/>
  <c r="AE227" i="49"/>
  <c r="AF227" i="49"/>
  <c r="AG227" i="49"/>
  <c r="AH227" i="49"/>
  <c r="AI227" i="49"/>
  <c r="AJ227" i="49"/>
  <c r="AL227" i="49"/>
  <c r="AM227" i="49"/>
  <c r="AN227" i="49"/>
  <c r="AO227" i="49"/>
  <c r="AQ227" i="49"/>
  <c r="AR227" i="49"/>
  <c r="AS227" i="49"/>
  <c r="AT227" i="49"/>
  <c r="AV227" i="49"/>
  <c r="AX227" i="49"/>
  <c r="AZ227" i="49"/>
  <c r="A228" i="49"/>
  <c r="B228" i="49"/>
  <c r="D228" i="49"/>
  <c r="E228" i="49"/>
  <c r="F228" i="49"/>
  <c r="G228" i="49"/>
  <c r="H228" i="49"/>
  <c r="I228" i="49"/>
  <c r="J228" i="49"/>
  <c r="K228" i="49"/>
  <c r="M228" i="49"/>
  <c r="N228" i="49"/>
  <c r="Q228" i="49"/>
  <c r="R228" i="49"/>
  <c r="T228" i="49"/>
  <c r="U228" i="49"/>
  <c r="V228" i="49"/>
  <c r="W228" i="49"/>
  <c r="X228" i="49"/>
  <c r="Y228" i="49"/>
  <c r="Z228" i="49"/>
  <c r="AB228" i="49"/>
  <c r="AC228" i="49"/>
  <c r="AD228" i="49"/>
  <c r="AE228" i="49"/>
  <c r="AF228" i="49"/>
  <c r="AG228" i="49"/>
  <c r="AH228" i="49"/>
  <c r="AI228" i="49"/>
  <c r="AJ228" i="49"/>
  <c r="AL228" i="49"/>
  <c r="AM228" i="49"/>
  <c r="AN228" i="49"/>
  <c r="AO228" i="49"/>
  <c r="AQ228" i="49"/>
  <c r="AR228" i="49"/>
  <c r="AS228" i="49"/>
  <c r="AT228" i="49"/>
  <c r="AV228" i="49"/>
  <c r="AX228" i="49"/>
  <c r="AZ228" i="49"/>
  <c r="A229" i="49"/>
  <c r="B229" i="49"/>
  <c r="D229" i="49"/>
  <c r="E229" i="49"/>
  <c r="F229" i="49"/>
  <c r="G229" i="49"/>
  <c r="H229" i="49"/>
  <c r="I229" i="49"/>
  <c r="J229" i="49"/>
  <c r="K229" i="49"/>
  <c r="M229" i="49"/>
  <c r="N229" i="49"/>
  <c r="Q229" i="49"/>
  <c r="R229" i="49"/>
  <c r="T229" i="49"/>
  <c r="U229" i="49"/>
  <c r="V229" i="49"/>
  <c r="W229" i="49"/>
  <c r="X229" i="49"/>
  <c r="Y229" i="49"/>
  <c r="Z229" i="49"/>
  <c r="AB229" i="49"/>
  <c r="AC229" i="49"/>
  <c r="AD229" i="49"/>
  <c r="AE229" i="49"/>
  <c r="AF229" i="49"/>
  <c r="AG229" i="49"/>
  <c r="AH229" i="49"/>
  <c r="AI229" i="49"/>
  <c r="AJ229" i="49"/>
  <c r="AL229" i="49"/>
  <c r="AM229" i="49"/>
  <c r="AN229" i="49"/>
  <c r="AO229" i="49"/>
  <c r="AQ229" i="49"/>
  <c r="AR229" i="49"/>
  <c r="AS229" i="49"/>
  <c r="AT229" i="49"/>
  <c r="AV229" i="49"/>
  <c r="AX229" i="49"/>
  <c r="AZ229" i="49"/>
  <c r="A230" i="49"/>
  <c r="B230" i="49"/>
  <c r="D230" i="49"/>
  <c r="E230" i="49"/>
  <c r="F230" i="49"/>
  <c r="G230" i="49"/>
  <c r="H230" i="49"/>
  <c r="I230" i="49"/>
  <c r="J230" i="49"/>
  <c r="K230" i="49"/>
  <c r="M230" i="49"/>
  <c r="N230" i="49"/>
  <c r="Q230" i="49"/>
  <c r="R230" i="49"/>
  <c r="T230" i="49"/>
  <c r="U230" i="49"/>
  <c r="V230" i="49"/>
  <c r="W230" i="49"/>
  <c r="X230" i="49"/>
  <c r="Y230" i="49"/>
  <c r="Z230" i="49"/>
  <c r="AB230" i="49"/>
  <c r="AC230" i="49"/>
  <c r="AD230" i="49"/>
  <c r="AE230" i="49"/>
  <c r="AF230" i="49"/>
  <c r="AG230" i="49"/>
  <c r="AH230" i="49"/>
  <c r="AI230" i="49"/>
  <c r="AJ230" i="49"/>
  <c r="AL230" i="49"/>
  <c r="AM230" i="49"/>
  <c r="AN230" i="49"/>
  <c r="AO230" i="49"/>
  <c r="AQ230" i="49"/>
  <c r="AR230" i="49"/>
  <c r="AS230" i="49"/>
  <c r="AT230" i="49"/>
  <c r="AV230" i="49"/>
  <c r="AX230" i="49"/>
  <c r="AZ230" i="49"/>
  <c r="A231" i="49"/>
  <c r="B231" i="49"/>
  <c r="D231" i="49"/>
  <c r="E231" i="49"/>
  <c r="F231" i="49"/>
  <c r="G231" i="49"/>
  <c r="H231" i="49"/>
  <c r="I231" i="49"/>
  <c r="J231" i="49"/>
  <c r="K231" i="49"/>
  <c r="M231" i="49"/>
  <c r="N231" i="49"/>
  <c r="Q231" i="49"/>
  <c r="R231" i="49"/>
  <c r="T231" i="49"/>
  <c r="U231" i="49"/>
  <c r="V231" i="49"/>
  <c r="W231" i="49"/>
  <c r="X231" i="49"/>
  <c r="Y231" i="49"/>
  <c r="Z231" i="49"/>
  <c r="AB231" i="49"/>
  <c r="AC231" i="49"/>
  <c r="AD231" i="49"/>
  <c r="AE231" i="49"/>
  <c r="AF231" i="49"/>
  <c r="AG231" i="49"/>
  <c r="AH231" i="49"/>
  <c r="AI231" i="49"/>
  <c r="AJ231" i="49"/>
  <c r="AL231" i="49"/>
  <c r="AM231" i="49"/>
  <c r="AN231" i="49"/>
  <c r="AO231" i="49"/>
  <c r="AQ231" i="49"/>
  <c r="AR231" i="49"/>
  <c r="AS231" i="49"/>
  <c r="AT231" i="49"/>
  <c r="AV231" i="49"/>
  <c r="AX231" i="49"/>
  <c r="AZ231" i="49"/>
  <c r="A232" i="49"/>
  <c r="B232" i="49"/>
  <c r="D232" i="49"/>
  <c r="E232" i="49"/>
  <c r="F232" i="49"/>
  <c r="G232" i="49"/>
  <c r="H232" i="49"/>
  <c r="I232" i="49"/>
  <c r="J232" i="49"/>
  <c r="K232" i="49"/>
  <c r="M232" i="49"/>
  <c r="N232" i="49"/>
  <c r="Q232" i="49"/>
  <c r="R232" i="49"/>
  <c r="T232" i="49"/>
  <c r="U232" i="49"/>
  <c r="V232" i="49"/>
  <c r="W232" i="49"/>
  <c r="X232" i="49"/>
  <c r="Y232" i="49"/>
  <c r="Z232" i="49"/>
  <c r="AB232" i="49"/>
  <c r="AC232" i="49"/>
  <c r="AD232" i="49"/>
  <c r="AE232" i="49"/>
  <c r="AF232" i="49"/>
  <c r="AG232" i="49"/>
  <c r="AH232" i="49"/>
  <c r="AI232" i="49"/>
  <c r="AJ232" i="49"/>
  <c r="AL232" i="49"/>
  <c r="AM232" i="49"/>
  <c r="AN232" i="49"/>
  <c r="AO232" i="49"/>
  <c r="AQ232" i="49"/>
  <c r="AR232" i="49"/>
  <c r="AS232" i="49"/>
  <c r="AT232" i="49"/>
  <c r="AV232" i="49"/>
  <c r="AX232" i="49"/>
  <c r="AZ232" i="49"/>
  <c r="A233" i="49"/>
  <c r="B233" i="49"/>
  <c r="D233" i="49"/>
  <c r="E233" i="49"/>
  <c r="F233" i="49"/>
  <c r="G233" i="49"/>
  <c r="H233" i="49"/>
  <c r="I233" i="49"/>
  <c r="J233" i="49"/>
  <c r="K233" i="49"/>
  <c r="M233" i="49"/>
  <c r="N233" i="49"/>
  <c r="Q233" i="49"/>
  <c r="R233" i="49"/>
  <c r="T233" i="49"/>
  <c r="U233" i="49"/>
  <c r="V233" i="49"/>
  <c r="W233" i="49"/>
  <c r="X233" i="49"/>
  <c r="Y233" i="49"/>
  <c r="Z233" i="49"/>
  <c r="AB233" i="49"/>
  <c r="AC233" i="49"/>
  <c r="AD233" i="49"/>
  <c r="AE233" i="49"/>
  <c r="AF233" i="49"/>
  <c r="AG233" i="49"/>
  <c r="AH233" i="49"/>
  <c r="AI233" i="49"/>
  <c r="AJ233" i="49"/>
  <c r="AL233" i="49"/>
  <c r="AM233" i="49"/>
  <c r="AN233" i="49"/>
  <c r="AO233" i="49"/>
  <c r="AQ233" i="49"/>
  <c r="AR233" i="49"/>
  <c r="AS233" i="49"/>
  <c r="AT233" i="49"/>
  <c r="AV233" i="49"/>
  <c r="AX233" i="49"/>
  <c r="AZ233" i="49"/>
  <c r="A234" i="49"/>
  <c r="B234" i="49"/>
  <c r="D234" i="49"/>
  <c r="E234" i="49"/>
  <c r="F234" i="49"/>
  <c r="G234" i="49"/>
  <c r="H234" i="49"/>
  <c r="I234" i="49"/>
  <c r="J234" i="49"/>
  <c r="K234" i="49"/>
  <c r="M234" i="49"/>
  <c r="N234" i="49"/>
  <c r="Q234" i="49"/>
  <c r="R234" i="49"/>
  <c r="T234" i="49"/>
  <c r="U234" i="49"/>
  <c r="V234" i="49"/>
  <c r="W234" i="49"/>
  <c r="X234" i="49"/>
  <c r="Y234" i="49"/>
  <c r="Z234" i="49"/>
  <c r="AB234" i="49"/>
  <c r="AC234" i="49"/>
  <c r="AD234" i="49"/>
  <c r="AE234" i="49"/>
  <c r="AF234" i="49"/>
  <c r="AG234" i="49"/>
  <c r="AH234" i="49"/>
  <c r="AI234" i="49"/>
  <c r="AJ234" i="49"/>
  <c r="AL234" i="49"/>
  <c r="AM234" i="49"/>
  <c r="AN234" i="49"/>
  <c r="AO234" i="49"/>
  <c r="AQ234" i="49"/>
  <c r="AR234" i="49"/>
  <c r="AS234" i="49"/>
  <c r="AT234" i="49"/>
  <c r="AV234" i="49"/>
  <c r="AX234" i="49"/>
  <c r="AZ234" i="49"/>
  <c r="A235" i="49"/>
  <c r="B235" i="49"/>
  <c r="D235" i="49"/>
  <c r="E235" i="49"/>
  <c r="F235" i="49"/>
  <c r="G235" i="49"/>
  <c r="H235" i="49"/>
  <c r="I235" i="49"/>
  <c r="J235" i="49"/>
  <c r="K235" i="49"/>
  <c r="M235" i="49"/>
  <c r="N235" i="49"/>
  <c r="Q235" i="49"/>
  <c r="R235" i="49"/>
  <c r="T235" i="49"/>
  <c r="U235" i="49"/>
  <c r="V235" i="49"/>
  <c r="W235" i="49"/>
  <c r="X235" i="49"/>
  <c r="Y235" i="49"/>
  <c r="Z235" i="49"/>
  <c r="AB235" i="49"/>
  <c r="AC235" i="49"/>
  <c r="AD235" i="49"/>
  <c r="AE235" i="49"/>
  <c r="AF235" i="49"/>
  <c r="AG235" i="49"/>
  <c r="AH235" i="49"/>
  <c r="AI235" i="49"/>
  <c r="AJ235" i="49"/>
  <c r="AL235" i="49"/>
  <c r="AM235" i="49"/>
  <c r="AN235" i="49"/>
  <c r="AO235" i="49"/>
  <c r="AQ235" i="49"/>
  <c r="AR235" i="49"/>
  <c r="AS235" i="49"/>
  <c r="AT235" i="49"/>
  <c r="AV235" i="49"/>
  <c r="AX235" i="49"/>
  <c r="AZ235" i="49"/>
  <c r="A236" i="49"/>
  <c r="B236" i="49"/>
  <c r="D236" i="49"/>
  <c r="E236" i="49"/>
  <c r="F236" i="49"/>
  <c r="G236" i="49"/>
  <c r="H236" i="49"/>
  <c r="I236" i="49"/>
  <c r="J236" i="49"/>
  <c r="K236" i="49"/>
  <c r="M236" i="49"/>
  <c r="N236" i="49"/>
  <c r="Q236" i="49"/>
  <c r="R236" i="49"/>
  <c r="T236" i="49"/>
  <c r="U236" i="49"/>
  <c r="V236" i="49"/>
  <c r="W236" i="49"/>
  <c r="X236" i="49"/>
  <c r="Y236" i="49"/>
  <c r="Z236" i="49"/>
  <c r="AB236" i="49"/>
  <c r="AC236" i="49"/>
  <c r="AD236" i="49"/>
  <c r="AE236" i="49"/>
  <c r="AF236" i="49"/>
  <c r="AG236" i="49"/>
  <c r="AH236" i="49"/>
  <c r="AI236" i="49"/>
  <c r="AJ236" i="49"/>
  <c r="AL236" i="49"/>
  <c r="AM236" i="49"/>
  <c r="AN236" i="49"/>
  <c r="AO236" i="49"/>
  <c r="AQ236" i="49"/>
  <c r="AR236" i="49"/>
  <c r="AS236" i="49"/>
  <c r="AT236" i="49"/>
  <c r="AV236" i="49"/>
  <c r="AX236" i="49"/>
  <c r="AZ236" i="49"/>
  <c r="A237" i="49"/>
  <c r="B237" i="49"/>
  <c r="D237" i="49"/>
  <c r="E237" i="49"/>
  <c r="F237" i="49"/>
  <c r="G237" i="49"/>
  <c r="H237" i="49"/>
  <c r="I237" i="49"/>
  <c r="J237" i="49"/>
  <c r="K237" i="49"/>
  <c r="M237" i="49"/>
  <c r="N237" i="49"/>
  <c r="Q237" i="49"/>
  <c r="R237" i="49"/>
  <c r="T237" i="49"/>
  <c r="U237" i="49"/>
  <c r="V237" i="49"/>
  <c r="W237" i="49"/>
  <c r="X237" i="49"/>
  <c r="Y237" i="49"/>
  <c r="Z237" i="49"/>
  <c r="AB237" i="49"/>
  <c r="AC237" i="49"/>
  <c r="AD237" i="49"/>
  <c r="AE237" i="49"/>
  <c r="AF237" i="49"/>
  <c r="AG237" i="49"/>
  <c r="AH237" i="49"/>
  <c r="AI237" i="49"/>
  <c r="AJ237" i="49"/>
  <c r="AL237" i="49"/>
  <c r="AM237" i="49"/>
  <c r="AN237" i="49"/>
  <c r="AO237" i="49"/>
  <c r="AQ237" i="49"/>
  <c r="AR237" i="49"/>
  <c r="AS237" i="49"/>
  <c r="AT237" i="49"/>
  <c r="AV237" i="49"/>
  <c r="AX237" i="49"/>
  <c r="AZ237" i="49"/>
  <c r="A238" i="49"/>
  <c r="B238" i="49"/>
  <c r="D238" i="49"/>
  <c r="E238" i="49"/>
  <c r="F238" i="49"/>
  <c r="G238" i="49"/>
  <c r="H238" i="49"/>
  <c r="I238" i="49"/>
  <c r="J238" i="49"/>
  <c r="K238" i="49"/>
  <c r="M238" i="49"/>
  <c r="N238" i="49"/>
  <c r="Q238" i="49"/>
  <c r="R238" i="49"/>
  <c r="T238" i="49"/>
  <c r="U238" i="49"/>
  <c r="V238" i="49"/>
  <c r="W238" i="49"/>
  <c r="X238" i="49"/>
  <c r="Y238" i="49"/>
  <c r="Z238" i="49"/>
  <c r="AB238" i="49"/>
  <c r="AC238" i="49"/>
  <c r="AD238" i="49"/>
  <c r="AE238" i="49"/>
  <c r="AF238" i="49"/>
  <c r="AG238" i="49"/>
  <c r="AH238" i="49"/>
  <c r="AI238" i="49"/>
  <c r="AJ238" i="49"/>
  <c r="AL238" i="49"/>
  <c r="AM238" i="49"/>
  <c r="AN238" i="49"/>
  <c r="AO238" i="49"/>
  <c r="AQ238" i="49"/>
  <c r="AR238" i="49"/>
  <c r="AS238" i="49"/>
  <c r="AT238" i="49"/>
  <c r="AV238" i="49"/>
  <c r="AX238" i="49"/>
  <c r="AZ238" i="49"/>
  <c r="A239" i="49"/>
  <c r="B239" i="49"/>
  <c r="D239" i="49"/>
  <c r="E239" i="49"/>
  <c r="F239" i="49"/>
  <c r="G239" i="49"/>
  <c r="H239" i="49"/>
  <c r="I239" i="49"/>
  <c r="J239" i="49"/>
  <c r="K239" i="49"/>
  <c r="M239" i="49"/>
  <c r="N239" i="49"/>
  <c r="Q239" i="49"/>
  <c r="R239" i="49"/>
  <c r="T239" i="49"/>
  <c r="U239" i="49"/>
  <c r="V239" i="49"/>
  <c r="W239" i="49"/>
  <c r="X239" i="49"/>
  <c r="Y239" i="49"/>
  <c r="Z239" i="49"/>
  <c r="AB239" i="49"/>
  <c r="AC239" i="49"/>
  <c r="AD239" i="49"/>
  <c r="AE239" i="49"/>
  <c r="AF239" i="49"/>
  <c r="AG239" i="49"/>
  <c r="AH239" i="49"/>
  <c r="AI239" i="49"/>
  <c r="AJ239" i="49"/>
  <c r="AL239" i="49"/>
  <c r="AM239" i="49"/>
  <c r="AN239" i="49"/>
  <c r="AO239" i="49"/>
  <c r="AQ239" i="49"/>
  <c r="AR239" i="49"/>
  <c r="AS239" i="49"/>
  <c r="AT239" i="49"/>
  <c r="AV239" i="49"/>
  <c r="AX239" i="49"/>
  <c r="AZ239" i="49"/>
  <c r="A240" i="49"/>
  <c r="B240" i="49"/>
  <c r="D240" i="49"/>
  <c r="E240" i="49"/>
  <c r="F240" i="49"/>
  <c r="G240" i="49"/>
  <c r="H240" i="49"/>
  <c r="I240" i="49"/>
  <c r="J240" i="49"/>
  <c r="K240" i="49"/>
  <c r="M240" i="49"/>
  <c r="N240" i="49"/>
  <c r="Q240" i="49"/>
  <c r="R240" i="49"/>
  <c r="T240" i="49"/>
  <c r="U240" i="49"/>
  <c r="V240" i="49"/>
  <c r="W240" i="49"/>
  <c r="X240" i="49"/>
  <c r="Y240" i="49"/>
  <c r="Z240" i="49"/>
  <c r="AB240" i="49"/>
  <c r="AC240" i="49"/>
  <c r="AD240" i="49"/>
  <c r="AE240" i="49"/>
  <c r="AF240" i="49"/>
  <c r="AG240" i="49"/>
  <c r="AH240" i="49"/>
  <c r="AI240" i="49"/>
  <c r="AJ240" i="49"/>
  <c r="AL240" i="49"/>
  <c r="AM240" i="49"/>
  <c r="AN240" i="49"/>
  <c r="AO240" i="49"/>
  <c r="AQ240" i="49"/>
  <c r="AR240" i="49"/>
  <c r="AS240" i="49"/>
  <c r="AT240" i="49"/>
  <c r="AV240" i="49"/>
  <c r="AX240" i="49"/>
  <c r="AZ240" i="49"/>
  <c r="A241" i="49"/>
  <c r="B241" i="49"/>
  <c r="D241" i="49"/>
  <c r="E241" i="49"/>
  <c r="F241" i="49"/>
  <c r="G241" i="49"/>
  <c r="H241" i="49"/>
  <c r="I241" i="49"/>
  <c r="J241" i="49"/>
  <c r="K241" i="49"/>
  <c r="M241" i="49"/>
  <c r="N241" i="49"/>
  <c r="Q241" i="49"/>
  <c r="R241" i="49"/>
  <c r="T241" i="49"/>
  <c r="U241" i="49"/>
  <c r="V241" i="49"/>
  <c r="W241" i="49"/>
  <c r="X241" i="49"/>
  <c r="Y241" i="49"/>
  <c r="Z241" i="49"/>
  <c r="AB241" i="49"/>
  <c r="AC241" i="49"/>
  <c r="AD241" i="49"/>
  <c r="AE241" i="49"/>
  <c r="AF241" i="49"/>
  <c r="AG241" i="49"/>
  <c r="AH241" i="49"/>
  <c r="AI241" i="49"/>
  <c r="AJ241" i="49"/>
  <c r="AL241" i="49"/>
  <c r="AM241" i="49"/>
  <c r="AN241" i="49"/>
  <c r="AO241" i="49"/>
  <c r="AQ241" i="49"/>
  <c r="AR241" i="49"/>
  <c r="AS241" i="49"/>
  <c r="AT241" i="49"/>
  <c r="AV241" i="49"/>
  <c r="AX241" i="49"/>
  <c r="AZ241" i="49"/>
  <c r="A242" i="49"/>
  <c r="B242" i="49"/>
  <c r="D242" i="49"/>
  <c r="E242" i="49"/>
  <c r="F242" i="49"/>
  <c r="G242" i="49"/>
  <c r="H242" i="49"/>
  <c r="I242" i="49"/>
  <c r="J242" i="49"/>
  <c r="K242" i="49"/>
  <c r="M242" i="49"/>
  <c r="N242" i="49"/>
  <c r="Q242" i="49"/>
  <c r="R242" i="49"/>
  <c r="T242" i="49"/>
  <c r="U242" i="49"/>
  <c r="V242" i="49"/>
  <c r="W242" i="49"/>
  <c r="X242" i="49"/>
  <c r="Y242" i="49"/>
  <c r="Z242" i="49"/>
  <c r="AB242" i="49"/>
  <c r="AC242" i="49"/>
  <c r="AD242" i="49"/>
  <c r="AE242" i="49"/>
  <c r="AF242" i="49"/>
  <c r="AG242" i="49"/>
  <c r="AH242" i="49"/>
  <c r="AI242" i="49"/>
  <c r="AJ242" i="49"/>
  <c r="AL242" i="49"/>
  <c r="AM242" i="49"/>
  <c r="AN242" i="49"/>
  <c r="AO242" i="49"/>
  <c r="AQ242" i="49"/>
  <c r="AR242" i="49"/>
  <c r="AS242" i="49"/>
  <c r="AT242" i="49"/>
  <c r="AV242" i="49"/>
  <c r="AX242" i="49"/>
  <c r="AZ242" i="49"/>
  <c r="A243" i="49"/>
  <c r="B243" i="49"/>
  <c r="D243" i="49"/>
  <c r="E243" i="49"/>
  <c r="F243" i="49"/>
  <c r="G243" i="49"/>
  <c r="H243" i="49"/>
  <c r="I243" i="49"/>
  <c r="J243" i="49"/>
  <c r="K243" i="49"/>
  <c r="M243" i="49"/>
  <c r="N243" i="49"/>
  <c r="Q243" i="49"/>
  <c r="R243" i="49"/>
  <c r="T243" i="49"/>
  <c r="U243" i="49"/>
  <c r="V243" i="49"/>
  <c r="W243" i="49"/>
  <c r="X243" i="49"/>
  <c r="Y243" i="49"/>
  <c r="Z243" i="49"/>
  <c r="AB243" i="49"/>
  <c r="AC243" i="49"/>
  <c r="AD243" i="49"/>
  <c r="AE243" i="49"/>
  <c r="AF243" i="49"/>
  <c r="AG243" i="49"/>
  <c r="AH243" i="49"/>
  <c r="AI243" i="49"/>
  <c r="AJ243" i="49"/>
  <c r="AL243" i="49"/>
  <c r="AM243" i="49"/>
  <c r="AN243" i="49"/>
  <c r="AO243" i="49"/>
  <c r="AQ243" i="49"/>
  <c r="AR243" i="49"/>
  <c r="AS243" i="49"/>
  <c r="AT243" i="49"/>
  <c r="AV243" i="49"/>
  <c r="AX243" i="49"/>
  <c r="AZ243" i="49"/>
  <c r="A244" i="49"/>
  <c r="B244" i="49"/>
  <c r="D244" i="49"/>
  <c r="E244" i="49"/>
  <c r="F244" i="49"/>
  <c r="G244" i="49"/>
  <c r="H244" i="49"/>
  <c r="I244" i="49"/>
  <c r="J244" i="49"/>
  <c r="K244" i="49"/>
  <c r="M244" i="49"/>
  <c r="N244" i="49"/>
  <c r="Q244" i="49"/>
  <c r="R244" i="49"/>
  <c r="T244" i="49"/>
  <c r="U244" i="49"/>
  <c r="V244" i="49"/>
  <c r="W244" i="49"/>
  <c r="X244" i="49"/>
  <c r="Y244" i="49"/>
  <c r="Z244" i="49"/>
  <c r="AB244" i="49"/>
  <c r="AC244" i="49"/>
  <c r="AD244" i="49"/>
  <c r="AE244" i="49"/>
  <c r="AF244" i="49"/>
  <c r="AG244" i="49"/>
  <c r="AH244" i="49"/>
  <c r="AI244" i="49"/>
  <c r="AJ244" i="49"/>
  <c r="AL244" i="49"/>
  <c r="AM244" i="49"/>
  <c r="AN244" i="49"/>
  <c r="AO244" i="49"/>
  <c r="AQ244" i="49"/>
  <c r="AR244" i="49"/>
  <c r="AS244" i="49"/>
  <c r="AT244" i="49"/>
  <c r="AV244" i="49"/>
  <c r="AX244" i="49"/>
  <c r="AZ244" i="49"/>
  <c r="A245" i="49"/>
  <c r="B245" i="49"/>
  <c r="D245" i="49"/>
  <c r="E245" i="49"/>
  <c r="F245" i="49"/>
  <c r="G245" i="49"/>
  <c r="H245" i="49"/>
  <c r="I245" i="49"/>
  <c r="J245" i="49"/>
  <c r="K245" i="49"/>
  <c r="M245" i="49"/>
  <c r="N245" i="49"/>
  <c r="Q245" i="49"/>
  <c r="R245" i="49"/>
  <c r="T245" i="49"/>
  <c r="U245" i="49"/>
  <c r="V245" i="49"/>
  <c r="W245" i="49"/>
  <c r="X245" i="49"/>
  <c r="Y245" i="49"/>
  <c r="Z245" i="49"/>
  <c r="AB245" i="49"/>
  <c r="AC245" i="49"/>
  <c r="AD245" i="49"/>
  <c r="AE245" i="49"/>
  <c r="AF245" i="49"/>
  <c r="AG245" i="49"/>
  <c r="AH245" i="49"/>
  <c r="AI245" i="49"/>
  <c r="AJ245" i="49"/>
  <c r="AL245" i="49"/>
  <c r="AM245" i="49"/>
  <c r="AN245" i="49"/>
  <c r="AO245" i="49"/>
  <c r="AQ245" i="49"/>
  <c r="AR245" i="49"/>
  <c r="AS245" i="49"/>
  <c r="AT245" i="49"/>
  <c r="AV245" i="49"/>
  <c r="AX245" i="49"/>
  <c r="AZ245" i="49"/>
  <c r="A246" i="49"/>
  <c r="B246" i="49"/>
  <c r="D246" i="49"/>
  <c r="E246" i="49"/>
  <c r="F246" i="49"/>
  <c r="G246" i="49"/>
  <c r="H246" i="49"/>
  <c r="I246" i="49"/>
  <c r="J246" i="49"/>
  <c r="K246" i="49"/>
  <c r="M246" i="49"/>
  <c r="N246" i="49"/>
  <c r="Q246" i="49"/>
  <c r="R246" i="49"/>
  <c r="T246" i="49"/>
  <c r="U246" i="49"/>
  <c r="V246" i="49"/>
  <c r="W246" i="49"/>
  <c r="X246" i="49"/>
  <c r="Y246" i="49"/>
  <c r="Z246" i="49"/>
  <c r="AB246" i="49"/>
  <c r="AC246" i="49"/>
  <c r="AD246" i="49"/>
  <c r="AE246" i="49"/>
  <c r="AF246" i="49"/>
  <c r="AG246" i="49"/>
  <c r="AH246" i="49"/>
  <c r="AI246" i="49"/>
  <c r="AJ246" i="49"/>
  <c r="AL246" i="49"/>
  <c r="AM246" i="49"/>
  <c r="AN246" i="49"/>
  <c r="AO246" i="49"/>
  <c r="AQ246" i="49"/>
  <c r="AR246" i="49"/>
  <c r="AS246" i="49"/>
  <c r="AT246" i="49"/>
  <c r="AV246" i="49"/>
  <c r="AX246" i="49"/>
  <c r="AZ246" i="49"/>
  <c r="A247" i="49"/>
  <c r="B247" i="49"/>
  <c r="D247" i="49"/>
  <c r="E247" i="49"/>
  <c r="F247" i="49"/>
  <c r="G247" i="49"/>
  <c r="H247" i="49"/>
  <c r="I247" i="49"/>
  <c r="J247" i="49"/>
  <c r="K247" i="49"/>
  <c r="M247" i="49"/>
  <c r="N247" i="49"/>
  <c r="Q247" i="49"/>
  <c r="R247" i="49"/>
  <c r="T247" i="49"/>
  <c r="U247" i="49"/>
  <c r="V247" i="49"/>
  <c r="W247" i="49"/>
  <c r="X247" i="49"/>
  <c r="Y247" i="49"/>
  <c r="Z247" i="49"/>
  <c r="AB247" i="49"/>
  <c r="AC247" i="49"/>
  <c r="AD247" i="49"/>
  <c r="AE247" i="49"/>
  <c r="AF247" i="49"/>
  <c r="AG247" i="49"/>
  <c r="AH247" i="49"/>
  <c r="AI247" i="49"/>
  <c r="AJ247" i="49"/>
  <c r="AL247" i="49"/>
  <c r="AM247" i="49"/>
  <c r="AN247" i="49"/>
  <c r="AO247" i="49"/>
  <c r="AQ247" i="49"/>
  <c r="AR247" i="49"/>
  <c r="AS247" i="49"/>
  <c r="AT247" i="49"/>
  <c r="AV247" i="49"/>
  <c r="AX247" i="49"/>
  <c r="AZ247" i="49"/>
  <c r="A248" i="49"/>
  <c r="B248" i="49"/>
  <c r="D248" i="49"/>
  <c r="E248" i="49"/>
  <c r="F248" i="49"/>
  <c r="G248" i="49"/>
  <c r="H248" i="49"/>
  <c r="I248" i="49"/>
  <c r="J248" i="49"/>
  <c r="K248" i="49"/>
  <c r="M248" i="49"/>
  <c r="N248" i="49"/>
  <c r="Q248" i="49"/>
  <c r="R248" i="49"/>
  <c r="T248" i="49"/>
  <c r="U248" i="49"/>
  <c r="V248" i="49"/>
  <c r="W248" i="49"/>
  <c r="X248" i="49"/>
  <c r="Y248" i="49"/>
  <c r="Z248" i="49"/>
  <c r="AB248" i="49"/>
  <c r="AC248" i="49"/>
  <c r="AD248" i="49"/>
  <c r="AE248" i="49"/>
  <c r="AF248" i="49"/>
  <c r="AG248" i="49"/>
  <c r="AH248" i="49"/>
  <c r="AI248" i="49"/>
  <c r="AJ248" i="49"/>
  <c r="AL248" i="49"/>
  <c r="AM248" i="49"/>
  <c r="AN248" i="49"/>
  <c r="AO248" i="49"/>
  <c r="AQ248" i="49"/>
  <c r="AR248" i="49"/>
  <c r="AS248" i="49"/>
  <c r="AT248" i="49"/>
  <c r="AV248" i="49"/>
  <c r="AX248" i="49"/>
  <c r="AZ248" i="49"/>
  <c r="A249" i="49"/>
  <c r="B249" i="49"/>
  <c r="D249" i="49"/>
  <c r="E249" i="49"/>
  <c r="F249" i="49"/>
  <c r="G249" i="49"/>
  <c r="H249" i="49"/>
  <c r="I249" i="49"/>
  <c r="J249" i="49"/>
  <c r="K249" i="49"/>
  <c r="M249" i="49"/>
  <c r="N249" i="49"/>
  <c r="Q249" i="49"/>
  <c r="R249" i="49"/>
  <c r="T249" i="49"/>
  <c r="U249" i="49"/>
  <c r="V249" i="49"/>
  <c r="W249" i="49"/>
  <c r="X249" i="49"/>
  <c r="Y249" i="49"/>
  <c r="Z249" i="49"/>
  <c r="AB249" i="49"/>
  <c r="AC249" i="49"/>
  <c r="AD249" i="49"/>
  <c r="AE249" i="49"/>
  <c r="AF249" i="49"/>
  <c r="AG249" i="49"/>
  <c r="AH249" i="49"/>
  <c r="AI249" i="49"/>
  <c r="AJ249" i="49"/>
  <c r="AL249" i="49"/>
  <c r="AM249" i="49"/>
  <c r="AN249" i="49"/>
  <c r="AO249" i="49"/>
  <c r="AQ249" i="49"/>
  <c r="AR249" i="49"/>
  <c r="AS249" i="49"/>
  <c r="AT249" i="49"/>
  <c r="AV249" i="49"/>
  <c r="AX249" i="49"/>
  <c r="AZ249" i="49"/>
  <c r="A250" i="49"/>
  <c r="B250" i="49"/>
  <c r="D250" i="49"/>
  <c r="E250" i="49"/>
  <c r="F250" i="49"/>
  <c r="G250" i="49"/>
  <c r="H250" i="49"/>
  <c r="I250" i="49"/>
  <c r="J250" i="49"/>
  <c r="K250" i="49"/>
  <c r="M250" i="49"/>
  <c r="N250" i="49"/>
  <c r="Q250" i="49"/>
  <c r="R250" i="49"/>
  <c r="T250" i="49"/>
  <c r="U250" i="49"/>
  <c r="V250" i="49"/>
  <c r="W250" i="49"/>
  <c r="X250" i="49"/>
  <c r="Y250" i="49"/>
  <c r="Z250" i="49"/>
  <c r="AB250" i="49"/>
  <c r="AC250" i="49"/>
  <c r="AD250" i="49"/>
  <c r="AE250" i="49"/>
  <c r="AF250" i="49"/>
  <c r="AG250" i="49"/>
  <c r="AH250" i="49"/>
  <c r="AI250" i="49"/>
  <c r="AJ250" i="49"/>
  <c r="AL250" i="49"/>
  <c r="AM250" i="49"/>
  <c r="AN250" i="49"/>
  <c r="AO250" i="49"/>
  <c r="AQ250" i="49"/>
  <c r="AR250" i="49"/>
  <c r="AS250" i="49"/>
  <c r="AT250" i="49"/>
  <c r="AV250" i="49"/>
  <c r="AX250" i="49"/>
  <c r="AZ250" i="49"/>
  <c r="A251" i="49"/>
  <c r="B251" i="49"/>
  <c r="D251" i="49"/>
  <c r="E251" i="49"/>
  <c r="F251" i="49"/>
  <c r="G251" i="49"/>
  <c r="H251" i="49"/>
  <c r="I251" i="49"/>
  <c r="J251" i="49"/>
  <c r="K251" i="49"/>
  <c r="M251" i="49"/>
  <c r="N251" i="49"/>
  <c r="Q251" i="49"/>
  <c r="R251" i="49"/>
  <c r="T251" i="49"/>
  <c r="U251" i="49"/>
  <c r="V251" i="49"/>
  <c r="W251" i="49"/>
  <c r="X251" i="49"/>
  <c r="Y251" i="49"/>
  <c r="Z251" i="49"/>
  <c r="AB251" i="49"/>
  <c r="AC251" i="49"/>
  <c r="AD251" i="49"/>
  <c r="AE251" i="49"/>
  <c r="AF251" i="49"/>
  <c r="AG251" i="49"/>
  <c r="AH251" i="49"/>
  <c r="AI251" i="49"/>
  <c r="AJ251" i="49"/>
  <c r="AL251" i="49"/>
  <c r="AM251" i="49"/>
  <c r="AN251" i="49"/>
  <c r="AO251" i="49"/>
  <c r="AQ251" i="49"/>
  <c r="AR251" i="49"/>
  <c r="AS251" i="49"/>
  <c r="AT251" i="49"/>
  <c r="AV251" i="49"/>
  <c r="AX251" i="49"/>
  <c r="AZ251" i="49"/>
  <c r="A252" i="49"/>
  <c r="B252" i="49"/>
  <c r="D252" i="49"/>
  <c r="E252" i="49"/>
  <c r="F252" i="49"/>
  <c r="G252" i="49"/>
  <c r="H252" i="49"/>
  <c r="I252" i="49"/>
  <c r="J252" i="49"/>
  <c r="K252" i="49"/>
  <c r="M252" i="49"/>
  <c r="N252" i="49"/>
  <c r="Q252" i="49"/>
  <c r="R252" i="49"/>
  <c r="T252" i="49"/>
  <c r="U252" i="49"/>
  <c r="V252" i="49"/>
  <c r="W252" i="49"/>
  <c r="X252" i="49"/>
  <c r="Y252" i="49"/>
  <c r="Z252" i="49"/>
  <c r="AB252" i="49"/>
  <c r="AC252" i="49"/>
  <c r="AD252" i="49"/>
  <c r="AE252" i="49"/>
  <c r="AF252" i="49"/>
  <c r="AG252" i="49"/>
  <c r="AH252" i="49"/>
  <c r="AI252" i="49"/>
  <c r="AJ252" i="49"/>
  <c r="AL252" i="49"/>
  <c r="AM252" i="49"/>
  <c r="AN252" i="49"/>
  <c r="AO252" i="49"/>
  <c r="AQ252" i="49"/>
  <c r="AR252" i="49"/>
  <c r="AS252" i="49"/>
  <c r="AT252" i="49"/>
  <c r="AV252" i="49"/>
  <c r="AX252" i="49"/>
  <c r="AZ252" i="49"/>
  <c r="A253" i="49"/>
  <c r="B253" i="49"/>
  <c r="D253" i="49"/>
  <c r="E253" i="49"/>
  <c r="F253" i="49"/>
  <c r="G253" i="49"/>
  <c r="H253" i="49"/>
  <c r="I253" i="49"/>
  <c r="J253" i="49"/>
  <c r="K253" i="49"/>
  <c r="M253" i="49"/>
  <c r="N253" i="49"/>
  <c r="Q253" i="49"/>
  <c r="R253" i="49"/>
  <c r="T253" i="49"/>
  <c r="U253" i="49"/>
  <c r="V253" i="49"/>
  <c r="W253" i="49"/>
  <c r="X253" i="49"/>
  <c r="Y253" i="49"/>
  <c r="Z253" i="49"/>
  <c r="AB253" i="49"/>
  <c r="AC253" i="49"/>
  <c r="AD253" i="49"/>
  <c r="AE253" i="49"/>
  <c r="AF253" i="49"/>
  <c r="AG253" i="49"/>
  <c r="AH253" i="49"/>
  <c r="AI253" i="49"/>
  <c r="AJ253" i="49"/>
  <c r="AL253" i="49"/>
  <c r="AM253" i="49"/>
  <c r="AN253" i="49"/>
  <c r="AO253" i="49"/>
  <c r="AQ253" i="49"/>
  <c r="AR253" i="49"/>
  <c r="AS253" i="49"/>
  <c r="AT253" i="49"/>
  <c r="AV253" i="49"/>
  <c r="AX253" i="49"/>
  <c r="AZ253" i="49"/>
  <c r="A254" i="49"/>
  <c r="B254" i="49"/>
  <c r="D254" i="49"/>
  <c r="E254" i="49"/>
  <c r="F254" i="49"/>
  <c r="G254" i="49"/>
  <c r="H254" i="49"/>
  <c r="I254" i="49"/>
  <c r="J254" i="49"/>
  <c r="K254" i="49"/>
  <c r="M254" i="49"/>
  <c r="N254" i="49"/>
  <c r="Q254" i="49"/>
  <c r="R254" i="49"/>
  <c r="T254" i="49"/>
  <c r="U254" i="49"/>
  <c r="V254" i="49"/>
  <c r="W254" i="49"/>
  <c r="X254" i="49"/>
  <c r="Y254" i="49"/>
  <c r="Z254" i="49"/>
  <c r="AB254" i="49"/>
  <c r="AC254" i="49"/>
  <c r="AD254" i="49"/>
  <c r="AE254" i="49"/>
  <c r="AF254" i="49"/>
  <c r="AG254" i="49"/>
  <c r="AH254" i="49"/>
  <c r="AI254" i="49"/>
  <c r="AJ254" i="49"/>
  <c r="AL254" i="49"/>
  <c r="AM254" i="49"/>
  <c r="AN254" i="49"/>
  <c r="AO254" i="49"/>
  <c r="AQ254" i="49"/>
  <c r="AR254" i="49"/>
  <c r="AS254" i="49"/>
  <c r="AT254" i="49"/>
  <c r="AV254" i="49"/>
  <c r="AX254" i="49"/>
  <c r="AZ254" i="49"/>
  <c r="A255" i="49"/>
  <c r="B255" i="49"/>
  <c r="D255" i="49"/>
  <c r="E255" i="49"/>
  <c r="F255" i="49"/>
  <c r="G255" i="49"/>
  <c r="H255" i="49"/>
  <c r="I255" i="49"/>
  <c r="J255" i="49"/>
  <c r="K255" i="49"/>
  <c r="M255" i="49"/>
  <c r="N255" i="49"/>
  <c r="Q255" i="49"/>
  <c r="R255" i="49"/>
  <c r="T255" i="49"/>
  <c r="U255" i="49"/>
  <c r="V255" i="49"/>
  <c r="W255" i="49"/>
  <c r="X255" i="49"/>
  <c r="Y255" i="49"/>
  <c r="Z255" i="49"/>
  <c r="AB255" i="49"/>
  <c r="AC255" i="49"/>
  <c r="AD255" i="49"/>
  <c r="AE255" i="49"/>
  <c r="AF255" i="49"/>
  <c r="AG255" i="49"/>
  <c r="AH255" i="49"/>
  <c r="AI255" i="49"/>
  <c r="AJ255" i="49"/>
  <c r="AL255" i="49"/>
  <c r="AM255" i="49"/>
  <c r="AN255" i="49"/>
  <c r="AO255" i="49"/>
  <c r="AQ255" i="49"/>
  <c r="AR255" i="49"/>
  <c r="AS255" i="49"/>
  <c r="AT255" i="49"/>
  <c r="AV255" i="49"/>
  <c r="AX255" i="49"/>
  <c r="AZ255" i="49"/>
  <c r="A256" i="49"/>
  <c r="B256" i="49"/>
  <c r="D256" i="49"/>
  <c r="E256" i="49"/>
  <c r="F256" i="49"/>
  <c r="G256" i="49"/>
  <c r="H256" i="49"/>
  <c r="I256" i="49"/>
  <c r="J256" i="49"/>
  <c r="K256" i="49"/>
  <c r="M256" i="49"/>
  <c r="N256" i="49"/>
  <c r="Q256" i="49"/>
  <c r="R256" i="49"/>
  <c r="T256" i="49"/>
  <c r="U256" i="49"/>
  <c r="V256" i="49"/>
  <c r="W256" i="49"/>
  <c r="X256" i="49"/>
  <c r="Y256" i="49"/>
  <c r="Z256" i="49"/>
  <c r="AB256" i="49"/>
  <c r="AC256" i="49"/>
  <c r="AD256" i="49"/>
  <c r="AE256" i="49"/>
  <c r="AF256" i="49"/>
  <c r="AG256" i="49"/>
  <c r="AH256" i="49"/>
  <c r="AI256" i="49"/>
  <c r="AJ256" i="49"/>
  <c r="AL256" i="49"/>
  <c r="AM256" i="49"/>
  <c r="AN256" i="49"/>
  <c r="AO256" i="49"/>
  <c r="AQ256" i="49"/>
  <c r="AR256" i="49"/>
  <c r="AS256" i="49"/>
  <c r="AT256" i="49"/>
  <c r="AV256" i="49"/>
  <c r="AX256" i="49"/>
  <c r="AZ256" i="49"/>
  <c r="A257" i="49"/>
  <c r="B257" i="49"/>
  <c r="D257" i="49"/>
  <c r="E257" i="49"/>
  <c r="F257" i="49"/>
  <c r="G257" i="49"/>
  <c r="H257" i="49"/>
  <c r="I257" i="49"/>
  <c r="J257" i="49"/>
  <c r="K257" i="49"/>
  <c r="M257" i="49"/>
  <c r="N257" i="49"/>
  <c r="Q257" i="49"/>
  <c r="R257" i="49"/>
  <c r="T257" i="49"/>
  <c r="U257" i="49"/>
  <c r="V257" i="49"/>
  <c r="W257" i="49"/>
  <c r="X257" i="49"/>
  <c r="Y257" i="49"/>
  <c r="Z257" i="49"/>
  <c r="AB257" i="49"/>
  <c r="AC257" i="49"/>
  <c r="AD257" i="49"/>
  <c r="AE257" i="49"/>
  <c r="AF257" i="49"/>
  <c r="AG257" i="49"/>
  <c r="AH257" i="49"/>
  <c r="AI257" i="49"/>
  <c r="AJ257" i="49"/>
  <c r="AL257" i="49"/>
  <c r="AM257" i="49"/>
  <c r="AN257" i="49"/>
  <c r="AO257" i="49"/>
  <c r="AQ257" i="49"/>
  <c r="AR257" i="49"/>
  <c r="AS257" i="49"/>
  <c r="AT257" i="49"/>
  <c r="AV257" i="49"/>
  <c r="AX257" i="49"/>
  <c r="AZ257" i="49"/>
  <c r="A258" i="49"/>
  <c r="B258" i="49"/>
  <c r="D258" i="49"/>
  <c r="E258" i="49"/>
  <c r="F258" i="49"/>
  <c r="G258" i="49"/>
  <c r="H258" i="49"/>
  <c r="I258" i="49"/>
  <c r="J258" i="49"/>
  <c r="K258" i="49"/>
  <c r="M258" i="49"/>
  <c r="N258" i="49"/>
  <c r="Q258" i="49"/>
  <c r="R258" i="49"/>
  <c r="T258" i="49"/>
  <c r="U258" i="49"/>
  <c r="V258" i="49"/>
  <c r="W258" i="49"/>
  <c r="X258" i="49"/>
  <c r="Y258" i="49"/>
  <c r="Z258" i="49"/>
  <c r="AB258" i="49"/>
  <c r="AC258" i="49"/>
  <c r="AD258" i="49"/>
  <c r="AE258" i="49"/>
  <c r="AF258" i="49"/>
  <c r="AG258" i="49"/>
  <c r="AH258" i="49"/>
  <c r="AI258" i="49"/>
  <c r="AJ258" i="49"/>
  <c r="AL258" i="49"/>
  <c r="AM258" i="49"/>
  <c r="AN258" i="49"/>
  <c r="AO258" i="49"/>
  <c r="AQ258" i="49"/>
  <c r="AR258" i="49"/>
  <c r="AS258" i="49"/>
  <c r="AT258" i="49"/>
  <c r="AV258" i="49"/>
  <c r="AX258" i="49"/>
  <c r="AZ258" i="49"/>
  <c r="A259" i="49"/>
  <c r="B259" i="49"/>
  <c r="D259" i="49"/>
  <c r="E259" i="49"/>
  <c r="F259" i="49"/>
  <c r="G259" i="49"/>
  <c r="H259" i="49"/>
  <c r="I259" i="49"/>
  <c r="J259" i="49"/>
  <c r="K259" i="49"/>
  <c r="M259" i="49"/>
  <c r="N259" i="49"/>
  <c r="Q259" i="49"/>
  <c r="R259" i="49"/>
  <c r="T259" i="49"/>
  <c r="U259" i="49"/>
  <c r="V259" i="49"/>
  <c r="W259" i="49"/>
  <c r="X259" i="49"/>
  <c r="Y259" i="49"/>
  <c r="Z259" i="49"/>
  <c r="AB259" i="49"/>
  <c r="AC259" i="49"/>
  <c r="AD259" i="49"/>
  <c r="AE259" i="49"/>
  <c r="AF259" i="49"/>
  <c r="AG259" i="49"/>
  <c r="AH259" i="49"/>
  <c r="AI259" i="49"/>
  <c r="AJ259" i="49"/>
  <c r="AL259" i="49"/>
  <c r="AM259" i="49"/>
  <c r="AN259" i="49"/>
  <c r="AO259" i="49"/>
  <c r="AQ259" i="49"/>
  <c r="AR259" i="49"/>
  <c r="AS259" i="49"/>
  <c r="AT259" i="49"/>
  <c r="AV259" i="49"/>
  <c r="AX259" i="49"/>
  <c r="AZ259" i="49"/>
  <c r="A260" i="49"/>
  <c r="B260" i="49"/>
  <c r="D260" i="49"/>
  <c r="E260" i="49"/>
  <c r="F260" i="49"/>
  <c r="G260" i="49"/>
  <c r="H260" i="49"/>
  <c r="I260" i="49"/>
  <c r="J260" i="49"/>
  <c r="K260" i="49"/>
  <c r="M260" i="49"/>
  <c r="N260" i="49"/>
  <c r="Q260" i="49"/>
  <c r="R260" i="49"/>
  <c r="T260" i="49"/>
  <c r="U260" i="49"/>
  <c r="V260" i="49"/>
  <c r="W260" i="49"/>
  <c r="X260" i="49"/>
  <c r="Y260" i="49"/>
  <c r="Z260" i="49"/>
  <c r="AB260" i="49"/>
  <c r="AC260" i="49"/>
  <c r="AD260" i="49"/>
  <c r="AE260" i="49"/>
  <c r="AF260" i="49"/>
  <c r="AG260" i="49"/>
  <c r="AH260" i="49"/>
  <c r="AI260" i="49"/>
  <c r="AJ260" i="49"/>
  <c r="AL260" i="49"/>
  <c r="AM260" i="49"/>
  <c r="AN260" i="49"/>
  <c r="AO260" i="49"/>
  <c r="AQ260" i="49"/>
  <c r="AR260" i="49"/>
  <c r="AS260" i="49"/>
  <c r="AT260" i="49"/>
  <c r="AV260" i="49"/>
  <c r="AX260" i="49"/>
  <c r="AZ260" i="49"/>
  <c r="A261" i="49"/>
  <c r="B261" i="49"/>
  <c r="D261" i="49"/>
  <c r="E261" i="49"/>
  <c r="F261" i="49"/>
  <c r="G261" i="49"/>
  <c r="H261" i="49"/>
  <c r="I261" i="49"/>
  <c r="J261" i="49"/>
  <c r="K261" i="49"/>
  <c r="M261" i="49"/>
  <c r="N261" i="49"/>
  <c r="Q261" i="49"/>
  <c r="R261" i="49"/>
  <c r="T261" i="49"/>
  <c r="U261" i="49"/>
  <c r="V261" i="49"/>
  <c r="W261" i="49"/>
  <c r="X261" i="49"/>
  <c r="Y261" i="49"/>
  <c r="Z261" i="49"/>
  <c r="AB261" i="49"/>
  <c r="AC261" i="49"/>
  <c r="AD261" i="49"/>
  <c r="AE261" i="49"/>
  <c r="AF261" i="49"/>
  <c r="AG261" i="49"/>
  <c r="AH261" i="49"/>
  <c r="AI261" i="49"/>
  <c r="AJ261" i="49"/>
  <c r="AL261" i="49"/>
  <c r="AM261" i="49"/>
  <c r="AN261" i="49"/>
  <c r="AO261" i="49"/>
  <c r="AQ261" i="49"/>
  <c r="AR261" i="49"/>
  <c r="AS261" i="49"/>
  <c r="AT261" i="49"/>
  <c r="AV261" i="49"/>
  <c r="AX261" i="49"/>
  <c r="AZ261" i="49"/>
  <c r="A262" i="49"/>
  <c r="B262" i="49"/>
  <c r="D262" i="49"/>
  <c r="E262" i="49"/>
  <c r="F262" i="49"/>
  <c r="G262" i="49"/>
  <c r="H262" i="49"/>
  <c r="I262" i="49"/>
  <c r="J262" i="49"/>
  <c r="K262" i="49"/>
  <c r="M262" i="49"/>
  <c r="N262" i="49"/>
  <c r="Q262" i="49"/>
  <c r="R262" i="49"/>
  <c r="T262" i="49"/>
  <c r="U262" i="49"/>
  <c r="V262" i="49"/>
  <c r="W262" i="49"/>
  <c r="X262" i="49"/>
  <c r="Y262" i="49"/>
  <c r="Z262" i="49"/>
  <c r="AB262" i="49"/>
  <c r="AC262" i="49"/>
  <c r="AD262" i="49"/>
  <c r="AE262" i="49"/>
  <c r="AF262" i="49"/>
  <c r="AG262" i="49"/>
  <c r="AH262" i="49"/>
  <c r="AI262" i="49"/>
  <c r="AJ262" i="49"/>
  <c r="AL262" i="49"/>
  <c r="AM262" i="49"/>
  <c r="AN262" i="49"/>
  <c r="AO262" i="49"/>
  <c r="AQ262" i="49"/>
  <c r="AR262" i="49"/>
  <c r="AS262" i="49"/>
  <c r="AT262" i="49"/>
  <c r="AV262" i="49"/>
  <c r="AX262" i="49"/>
  <c r="AZ262" i="49"/>
  <c r="A263" i="49"/>
  <c r="B263" i="49"/>
  <c r="D263" i="49"/>
  <c r="E263" i="49"/>
  <c r="F263" i="49"/>
  <c r="G263" i="49"/>
  <c r="H263" i="49"/>
  <c r="I263" i="49"/>
  <c r="J263" i="49"/>
  <c r="K263" i="49"/>
  <c r="M263" i="49"/>
  <c r="N263" i="49"/>
  <c r="Q263" i="49"/>
  <c r="R263" i="49"/>
  <c r="T263" i="49"/>
  <c r="U263" i="49"/>
  <c r="V263" i="49"/>
  <c r="W263" i="49"/>
  <c r="X263" i="49"/>
  <c r="Y263" i="49"/>
  <c r="Z263" i="49"/>
  <c r="AB263" i="49"/>
  <c r="AC263" i="49"/>
  <c r="AD263" i="49"/>
  <c r="AE263" i="49"/>
  <c r="AF263" i="49"/>
  <c r="AG263" i="49"/>
  <c r="AH263" i="49"/>
  <c r="AI263" i="49"/>
  <c r="AJ263" i="49"/>
  <c r="AL263" i="49"/>
  <c r="AM263" i="49"/>
  <c r="AN263" i="49"/>
  <c r="AO263" i="49"/>
  <c r="AQ263" i="49"/>
  <c r="AR263" i="49"/>
  <c r="AS263" i="49"/>
  <c r="AT263" i="49"/>
  <c r="AV263" i="49"/>
  <c r="AX263" i="49"/>
  <c r="AZ263" i="49"/>
  <c r="A264" i="49"/>
  <c r="B264" i="49"/>
  <c r="D264" i="49"/>
  <c r="E264" i="49"/>
  <c r="F264" i="49"/>
  <c r="G264" i="49"/>
  <c r="H264" i="49"/>
  <c r="I264" i="49"/>
  <c r="J264" i="49"/>
  <c r="K264" i="49"/>
  <c r="M264" i="49"/>
  <c r="N264" i="49"/>
  <c r="Q264" i="49"/>
  <c r="R264" i="49"/>
  <c r="T264" i="49"/>
  <c r="U264" i="49"/>
  <c r="V264" i="49"/>
  <c r="W264" i="49"/>
  <c r="X264" i="49"/>
  <c r="Y264" i="49"/>
  <c r="Z264" i="49"/>
  <c r="AB264" i="49"/>
  <c r="AC264" i="49"/>
  <c r="AD264" i="49"/>
  <c r="AE264" i="49"/>
  <c r="AF264" i="49"/>
  <c r="AG264" i="49"/>
  <c r="AH264" i="49"/>
  <c r="AI264" i="49"/>
  <c r="AJ264" i="49"/>
  <c r="AL264" i="49"/>
  <c r="AM264" i="49"/>
  <c r="AN264" i="49"/>
  <c r="AO264" i="49"/>
  <c r="AQ264" i="49"/>
  <c r="AR264" i="49"/>
  <c r="AS264" i="49"/>
  <c r="AT264" i="49"/>
  <c r="AV264" i="49"/>
  <c r="AX264" i="49"/>
  <c r="AZ264" i="49"/>
  <c r="A265" i="49"/>
  <c r="B265" i="49"/>
  <c r="D265" i="49"/>
  <c r="E265" i="49"/>
  <c r="F265" i="49"/>
  <c r="G265" i="49"/>
  <c r="H265" i="49"/>
  <c r="I265" i="49"/>
  <c r="J265" i="49"/>
  <c r="K265" i="49"/>
  <c r="M265" i="49"/>
  <c r="N265" i="49"/>
  <c r="Q265" i="49"/>
  <c r="R265" i="49"/>
  <c r="T265" i="49"/>
  <c r="U265" i="49"/>
  <c r="V265" i="49"/>
  <c r="W265" i="49"/>
  <c r="X265" i="49"/>
  <c r="Y265" i="49"/>
  <c r="Z265" i="49"/>
  <c r="AB265" i="49"/>
  <c r="AC265" i="49"/>
  <c r="AD265" i="49"/>
  <c r="AE265" i="49"/>
  <c r="AF265" i="49"/>
  <c r="AG265" i="49"/>
  <c r="AH265" i="49"/>
  <c r="AI265" i="49"/>
  <c r="AJ265" i="49"/>
  <c r="AL265" i="49"/>
  <c r="AM265" i="49"/>
  <c r="AN265" i="49"/>
  <c r="AO265" i="49"/>
  <c r="AQ265" i="49"/>
  <c r="AR265" i="49"/>
  <c r="AS265" i="49"/>
  <c r="AT265" i="49"/>
  <c r="AV265" i="49"/>
  <c r="AX265" i="49"/>
  <c r="AZ265" i="49"/>
  <c r="A266" i="49"/>
  <c r="B266" i="49"/>
  <c r="D266" i="49"/>
  <c r="E266" i="49"/>
  <c r="F266" i="49"/>
  <c r="G266" i="49"/>
  <c r="H266" i="49"/>
  <c r="I266" i="49"/>
  <c r="J266" i="49"/>
  <c r="K266" i="49"/>
  <c r="M266" i="49"/>
  <c r="N266" i="49"/>
  <c r="Q266" i="49"/>
  <c r="R266" i="49"/>
  <c r="T266" i="49"/>
  <c r="U266" i="49"/>
  <c r="V266" i="49"/>
  <c r="W266" i="49"/>
  <c r="X266" i="49"/>
  <c r="Y266" i="49"/>
  <c r="Z266" i="49"/>
  <c r="AB266" i="49"/>
  <c r="AC266" i="49"/>
  <c r="AD266" i="49"/>
  <c r="AE266" i="49"/>
  <c r="AF266" i="49"/>
  <c r="AG266" i="49"/>
  <c r="AH266" i="49"/>
  <c r="AI266" i="49"/>
  <c r="AJ266" i="49"/>
  <c r="AL266" i="49"/>
  <c r="AM266" i="49"/>
  <c r="AN266" i="49"/>
  <c r="AO266" i="49"/>
  <c r="AQ266" i="49"/>
  <c r="AR266" i="49"/>
  <c r="AS266" i="49"/>
  <c r="AT266" i="49"/>
  <c r="AV266" i="49"/>
  <c r="AX266" i="49"/>
  <c r="AZ266" i="49"/>
  <c r="A267" i="49"/>
  <c r="B267" i="49"/>
  <c r="D267" i="49"/>
  <c r="E267" i="49"/>
  <c r="F267" i="49"/>
  <c r="G267" i="49"/>
  <c r="H267" i="49"/>
  <c r="I267" i="49"/>
  <c r="J267" i="49"/>
  <c r="K267" i="49"/>
  <c r="M267" i="49"/>
  <c r="N267" i="49"/>
  <c r="Q267" i="49"/>
  <c r="R267" i="49"/>
  <c r="T267" i="49"/>
  <c r="U267" i="49"/>
  <c r="V267" i="49"/>
  <c r="W267" i="49"/>
  <c r="X267" i="49"/>
  <c r="Y267" i="49"/>
  <c r="Z267" i="49"/>
  <c r="AB267" i="49"/>
  <c r="AC267" i="49"/>
  <c r="AD267" i="49"/>
  <c r="AE267" i="49"/>
  <c r="AF267" i="49"/>
  <c r="AG267" i="49"/>
  <c r="AH267" i="49"/>
  <c r="AI267" i="49"/>
  <c r="AJ267" i="49"/>
  <c r="AL267" i="49"/>
  <c r="AM267" i="49"/>
  <c r="AN267" i="49"/>
  <c r="AO267" i="49"/>
  <c r="AQ267" i="49"/>
  <c r="AR267" i="49"/>
  <c r="AS267" i="49"/>
  <c r="AT267" i="49"/>
  <c r="AV267" i="49"/>
  <c r="AX267" i="49"/>
  <c r="AZ267" i="49"/>
  <c r="A268" i="49"/>
  <c r="B268" i="49"/>
  <c r="D268" i="49"/>
  <c r="E268" i="49"/>
  <c r="F268" i="49"/>
  <c r="G268" i="49"/>
  <c r="H268" i="49"/>
  <c r="I268" i="49"/>
  <c r="J268" i="49"/>
  <c r="K268" i="49"/>
  <c r="M268" i="49"/>
  <c r="N268" i="49"/>
  <c r="Q268" i="49"/>
  <c r="R268" i="49"/>
  <c r="T268" i="49"/>
  <c r="U268" i="49"/>
  <c r="V268" i="49"/>
  <c r="W268" i="49"/>
  <c r="X268" i="49"/>
  <c r="Y268" i="49"/>
  <c r="Z268" i="49"/>
  <c r="AB268" i="49"/>
  <c r="AC268" i="49"/>
  <c r="AD268" i="49"/>
  <c r="AE268" i="49"/>
  <c r="AF268" i="49"/>
  <c r="AG268" i="49"/>
  <c r="AH268" i="49"/>
  <c r="AI268" i="49"/>
  <c r="AJ268" i="49"/>
  <c r="AL268" i="49"/>
  <c r="AM268" i="49"/>
  <c r="AN268" i="49"/>
  <c r="AO268" i="49"/>
  <c r="AQ268" i="49"/>
  <c r="AR268" i="49"/>
  <c r="AS268" i="49"/>
  <c r="AT268" i="49"/>
  <c r="AV268" i="49"/>
  <c r="AX268" i="49"/>
  <c r="AZ268" i="49"/>
  <c r="A269" i="49"/>
  <c r="B269" i="49"/>
  <c r="D269" i="49"/>
  <c r="E269" i="49"/>
  <c r="F269" i="49"/>
  <c r="G269" i="49"/>
  <c r="H269" i="49"/>
  <c r="I269" i="49"/>
  <c r="J269" i="49"/>
  <c r="K269" i="49"/>
  <c r="M269" i="49"/>
  <c r="N269" i="49"/>
  <c r="Q269" i="49"/>
  <c r="R269" i="49"/>
  <c r="T269" i="49"/>
  <c r="U269" i="49"/>
  <c r="V269" i="49"/>
  <c r="W269" i="49"/>
  <c r="X269" i="49"/>
  <c r="Y269" i="49"/>
  <c r="Z269" i="49"/>
  <c r="AB269" i="49"/>
  <c r="AC269" i="49"/>
  <c r="AD269" i="49"/>
  <c r="AE269" i="49"/>
  <c r="AF269" i="49"/>
  <c r="AG269" i="49"/>
  <c r="AH269" i="49"/>
  <c r="AI269" i="49"/>
  <c r="AJ269" i="49"/>
  <c r="AL269" i="49"/>
  <c r="AM269" i="49"/>
  <c r="AN269" i="49"/>
  <c r="AO269" i="49"/>
  <c r="AQ269" i="49"/>
  <c r="AR269" i="49"/>
  <c r="AS269" i="49"/>
  <c r="AT269" i="49"/>
  <c r="AV269" i="49"/>
  <c r="AX269" i="49"/>
  <c r="AZ269" i="49"/>
  <c r="A270" i="49"/>
  <c r="B270" i="49"/>
  <c r="D270" i="49"/>
  <c r="E270" i="49"/>
  <c r="F270" i="49"/>
  <c r="G270" i="49"/>
  <c r="H270" i="49"/>
  <c r="I270" i="49"/>
  <c r="J270" i="49"/>
  <c r="K270" i="49"/>
  <c r="M270" i="49"/>
  <c r="N270" i="49"/>
  <c r="Q270" i="49"/>
  <c r="R270" i="49"/>
  <c r="T270" i="49"/>
  <c r="U270" i="49"/>
  <c r="V270" i="49"/>
  <c r="W270" i="49"/>
  <c r="X270" i="49"/>
  <c r="Y270" i="49"/>
  <c r="Z270" i="49"/>
  <c r="AB270" i="49"/>
  <c r="AC270" i="49"/>
  <c r="AD270" i="49"/>
  <c r="AE270" i="49"/>
  <c r="AF270" i="49"/>
  <c r="AG270" i="49"/>
  <c r="AH270" i="49"/>
  <c r="AI270" i="49"/>
  <c r="AJ270" i="49"/>
  <c r="AL270" i="49"/>
  <c r="AM270" i="49"/>
  <c r="AN270" i="49"/>
  <c r="AO270" i="49"/>
  <c r="AQ270" i="49"/>
  <c r="AR270" i="49"/>
  <c r="AS270" i="49"/>
  <c r="AT270" i="49"/>
  <c r="AV270" i="49"/>
  <c r="AX270" i="49"/>
  <c r="AZ270" i="49"/>
  <c r="A271" i="49"/>
  <c r="B271" i="49"/>
  <c r="D271" i="49"/>
  <c r="E271" i="49"/>
  <c r="F271" i="49"/>
  <c r="G271" i="49"/>
  <c r="H271" i="49"/>
  <c r="I271" i="49"/>
  <c r="J271" i="49"/>
  <c r="K271" i="49"/>
  <c r="M271" i="49"/>
  <c r="N271" i="49"/>
  <c r="Q271" i="49"/>
  <c r="R271" i="49"/>
  <c r="T271" i="49"/>
  <c r="U271" i="49"/>
  <c r="V271" i="49"/>
  <c r="W271" i="49"/>
  <c r="X271" i="49"/>
  <c r="Y271" i="49"/>
  <c r="Z271" i="49"/>
  <c r="AB271" i="49"/>
  <c r="AC271" i="49"/>
  <c r="AD271" i="49"/>
  <c r="AE271" i="49"/>
  <c r="AF271" i="49"/>
  <c r="AG271" i="49"/>
  <c r="AH271" i="49"/>
  <c r="AI271" i="49"/>
  <c r="AJ271" i="49"/>
  <c r="AL271" i="49"/>
  <c r="AM271" i="49"/>
  <c r="AN271" i="49"/>
  <c r="AO271" i="49"/>
  <c r="AQ271" i="49"/>
  <c r="AR271" i="49"/>
  <c r="AS271" i="49"/>
  <c r="AT271" i="49"/>
  <c r="AV271" i="49"/>
  <c r="AX271" i="49"/>
  <c r="AZ271" i="49"/>
  <c r="A272" i="49"/>
  <c r="B272" i="49"/>
  <c r="D272" i="49"/>
  <c r="E272" i="49"/>
  <c r="F272" i="49"/>
  <c r="G272" i="49"/>
  <c r="H272" i="49"/>
  <c r="I272" i="49"/>
  <c r="J272" i="49"/>
  <c r="K272" i="49"/>
  <c r="M272" i="49"/>
  <c r="N272" i="49"/>
  <c r="Q272" i="49"/>
  <c r="R272" i="49"/>
  <c r="T272" i="49"/>
  <c r="U272" i="49"/>
  <c r="V272" i="49"/>
  <c r="W272" i="49"/>
  <c r="X272" i="49"/>
  <c r="Y272" i="49"/>
  <c r="Z272" i="49"/>
  <c r="AB272" i="49"/>
  <c r="AC272" i="49"/>
  <c r="AD272" i="49"/>
  <c r="AE272" i="49"/>
  <c r="AF272" i="49"/>
  <c r="AG272" i="49"/>
  <c r="AH272" i="49"/>
  <c r="AI272" i="49"/>
  <c r="AJ272" i="49"/>
  <c r="AL272" i="49"/>
  <c r="AM272" i="49"/>
  <c r="AN272" i="49"/>
  <c r="AO272" i="49"/>
  <c r="AQ272" i="49"/>
  <c r="AR272" i="49"/>
  <c r="AS272" i="49"/>
  <c r="AT272" i="49"/>
  <c r="AV272" i="49"/>
  <c r="AX272" i="49"/>
  <c r="AZ272" i="49"/>
  <c r="A273" i="49"/>
  <c r="B273" i="49"/>
  <c r="D273" i="49"/>
  <c r="E273" i="49"/>
  <c r="F273" i="49"/>
  <c r="G273" i="49"/>
  <c r="H273" i="49"/>
  <c r="I273" i="49"/>
  <c r="J273" i="49"/>
  <c r="K273" i="49"/>
  <c r="M273" i="49"/>
  <c r="N273" i="49"/>
  <c r="Q273" i="49"/>
  <c r="R273" i="49"/>
  <c r="T273" i="49"/>
  <c r="U273" i="49"/>
  <c r="V273" i="49"/>
  <c r="W273" i="49"/>
  <c r="X273" i="49"/>
  <c r="Y273" i="49"/>
  <c r="Z273" i="49"/>
  <c r="AB273" i="49"/>
  <c r="AC273" i="49"/>
  <c r="AD273" i="49"/>
  <c r="AE273" i="49"/>
  <c r="AF273" i="49"/>
  <c r="AG273" i="49"/>
  <c r="AH273" i="49"/>
  <c r="AI273" i="49"/>
  <c r="AJ273" i="49"/>
  <c r="AL273" i="49"/>
  <c r="AM273" i="49"/>
  <c r="AN273" i="49"/>
  <c r="AO273" i="49"/>
  <c r="AQ273" i="49"/>
  <c r="AR273" i="49"/>
  <c r="AS273" i="49"/>
  <c r="AT273" i="49"/>
  <c r="AV273" i="49"/>
  <c r="AX273" i="49"/>
  <c r="AZ273" i="49"/>
  <c r="A274" i="49"/>
  <c r="B274" i="49"/>
  <c r="D274" i="49"/>
  <c r="E274" i="49"/>
  <c r="F274" i="49"/>
  <c r="G274" i="49"/>
  <c r="H274" i="49"/>
  <c r="I274" i="49"/>
  <c r="J274" i="49"/>
  <c r="K274" i="49"/>
  <c r="M274" i="49"/>
  <c r="N274" i="49"/>
  <c r="Q274" i="49"/>
  <c r="R274" i="49"/>
  <c r="T274" i="49"/>
  <c r="U274" i="49"/>
  <c r="V274" i="49"/>
  <c r="W274" i="49"/>
  <c r="X274" i="49"/>
  <c r="Y274" i="49"/>
  <c r="Z274" i="49"/>
  <c r="AB274" i="49"/>
  <c r="AC274" i="49"/>
  <c r="AD274" i="49"/>
  <c r="AE274" i="49"/>
  <c r="AF274" i="49"/>
  <c r="AG274" i="49"/>
  <c r="AH274" i="49"/>
  <c r="AI274" i="49"/>
  <c r="AJ274" i="49"/>
  <c r="AL274" i="49"/>
  <c r="AM274" i="49"/>
  <c r="AN274" i="49"/>
  <c r="AO274" i="49"/>
  <c r="AQ274" i="49"/>
  <c r="AR274" i="49"/>
  <c r="AS274" i="49"/>
  <c r="AT274" i="49"/>
  <c r="AV274" i="49"/>
  <c r="AX274" i="49"/>
  <c r="AZ274" i="49"/>
  <c r="A275" i="49"/>
  <c r="B275" i="49"/>
  <c r="D275" i="49"/>
  <c r="E275" i="49"/>
  <c r="F275" i="49"/>
  <c r="G275" i="49"/>
  <c r="H275" i="49"/>
  <c r="I275" i="49"/>
  <c r="J275" i="49"/>
  <c r="K275" i="49"/>
  <c r="M275" i="49"/>
  <c r="N275" i="49"/>
  <c r="Q275" i="49"/>
  <c r="R275" i="49"/>
  <c r="T275" i="49"/>
  <c r="U275" i="49"/>
  <c r="V275" i="49"/>
  <c r="W275" i="49"/>
  <c r="X275" i="49"/>
  <c r="Y275" i="49"/>
  <c r="Z275" i="49"/>
  <c r="AB275" i="49"/>
  <c r="AC275" i="49"/>
  <c r="AD275" i="49"/>
  <c r="AE275" i="49"/>
  <c r="AF275" i="49"/>
  <c r="AG275" i="49"/>
  <c r="AH275" i="49"/>
  <c r="AI275" i="49"/>
  <c r="AJ275" i="49"/>
  <c r="AL275" i="49"/>
  <c r="AM275" i="49"/>
  <c r="AN275" i="49"/>
  <c r="AO275" i="49"/>
  <c r="AQ275" i="49"/>
  <c r="AR275" i="49"/>
  <c r="AS275" i="49"/>
  <c r="AT275" i="49"/>
  <c r="AV275" i="49"/>
  <c r="AX275" i="49"/>
  <c r="AZ275" i="49"/>
  <c r="A276" i="49"/>
  <c r="B276" i="49"/>
  <c r="D276" i="49"/>
  <c r="E276" i="49"/>
  <c r="F276" i="49"/>
  <c r="G276" i="49"/>
  <c r="H276" i="49"/>
  <c r="I276" i="49"/>
  <c r="J276" i="49"/>
  <c r="K276" i="49"/>
  <c r="M276" i="49"/>
  <c r="N276" i="49"/>
  <c r="Q276" i="49"/>
  <c r="R276" i="49"/>
  <c r="T276" i="49"/>
  <c r="U276" i="49"/>
  <c r="V276" i="49"/>
  <c r="W276" i="49"/>
  <c r="X276" i="49"/>
  <c r="Y276" i="49"/>
  <c r="Z276" i="49"/>
  <c r="AB276" i="49"/>
  <c r="AC276" i="49"/>
  <c r="AD276" i="49"/>
  <c r="AE276" i="49"/>
  <c r="AF276" i="49"/>
  <c r="AG276" i="49"/>
  <c r="AH276" i="49"/>
  <c r="AI276" i="49"/>
  <c r="AJ276" i="49"/>
  <c r="AL276" i="49"/>
  <c r="AM276" i="49"/>
  <c r="AN276" i="49"/>
  <c r="AO276" i="49"/>
  <c r="AQ276" i="49"/>
  <c r="AR276" i="49"/>
  <c r="AS276" i="49"/>
  <c r="AT276" i="49"/>
  <c r="AV276" i="49"/>
  <c r="AX276" i="49"/>
  <c r="AZ276" i="49"/>
  <c r="A277" i="49"/>
  <c r="B277" i="49"/>
  <c r="D277" i="49"/>
  <c r="E277" i="49"/>
  <c r="F277" i="49"/>
  <c r="G277" i="49"/>
  <c r="H277" i="49"/>
  <c r="I277" i="49"/>
  <c r="J277" i="49"/>
  <c r="K277" i="49"/>
  <c r="M277" i="49"/>
  <c r="N277" i="49"/>
  <c r="Q277" i="49"/>
  <c r="R277" i="49"/>
  <c r="T277" i="49"/>
  <c r="U277" i="49"/>
  <c r="V277" i="49"/>
  <c r="W277" i="49"/>
  <c r="X277" i="49"/>
  <c r="Y277" i="49"/>
  <c r="Z277" i="49"/>
  <c r="AB277" i="49"/>
  <c r="AC277" i="49"/>
  <c r="AD277" i="49"/>
  <c r="AE277" i="49"/>
  <c r="AF277" i="49"/>
  <c r="AG277" i="49"/>
  <c r="AH277" i="49"/>
  <c r="AI277" i="49"/>
  <c r="AJ277" i="49"/>
  <c r="AL277" i="49"/>
  <c r="AM277" i="49"/>
  <c r="AN277" i="49"/>
  <c r="AO277" i="49"/>
  <c r="AQ277" i="49"/>
  <c r="AR277" i="49"/>
  <c r="AS277" i="49"/>
  <c r="AT277" i="49"/>
  <c r="AV277" i="49"/>
  <c r="AX277" i="49"/>
  <c r="AZ277" i="49"/>
  <c r="A278" i="49"/>
  <c r="B278" i="49"/>
  <c r="D278" i="49"/>
  <c r="E278" i="49"/>
  <c r="F278" i="49"/>
  <c r="G278" i="49"/>
  <c r="H278" i="49"/>
  <c r="I278" i="49"/>
  <c r="J278" i="49"/>
  <c r="K278" i="49"/>
  <c r="M278" i="49"/>
  <c r="N278" i="49"/>
  <c r="Q278" i="49"/>
  <c r="R278" i="49"/>
  <c r="T278" i="49"/>
  <c r="U278" i="49"/>
  <c r="V278" i="49"/>
  <c r="W278" i="49"/>
  <c r="X278" i="49"/>
  <c r="Y278" i="49"/>
  <c r="Z278" i="49"/>
  <c r="AB278" i="49"/>
  <c r="AC278" i="49"/>
  <c r="AD278" i="49"/>
  <c r="AE278" i="49"/>
  <c r="AF278" i="49"/>
  <c r="AG278" i="49"/>
  <c r="AH278" i="49"/>
  <c r="AI278" i="49"/>
  <c r="AJ278" i="49"/>
  <c r="AL278" i="49"/>
  <c r="AM278" i="49"/>
  <c r="AN278" i="49"/>
  <c r="AO278" i="49"/>
  <c r="AQ278" i="49"/>
  <c r="AR278" i="49"/>
  <c r="AS278" i="49"/>
  <c r="AT278" i="49"/>
  <c r="AV278" i="49"/>
  <c r="AX278" i="49"/>
  <c r="AZ278" i="49"/>
  <c r="A279" i="49"/>
  <c r="B279" i="49"/>
  <c r="D279" i="49"/>
  <c r="E279" i="49"/>
  <c r="F279" i="49"/>
  <c r="G279" i="49"/>
  <c r="H279" i="49"/>
  <c r="I279" i="49"/>
  <c r="J279" i="49"/>
  <c r="K279" i="49"/>
  <c r="M279" i="49"/>
  <c r="N279" i="49"/>
  <c r="Q279" i="49"/>
  <c r="R279" i="49"/>
  <c r="T279" i="49"/>
  <c r="U279" i="49"/>
  <c r="V279" i="49"/>
  <c r="W279" i="49"/>
  <c r="X279" i="49"/>
  <c r="Y279" i="49"/>
  <c r="Z279" i="49"/>
  <c r="AB279" i="49"/>
  <c r="AC279" i="49"/>
  <c r="AD279" i="49"/>
  <c r="AE279" i="49"/>
  <c r="AF279" i="49"/>
  <c r="AG279" i="49"/>
  <c r="AH279" i="49"/>
  <c r="AI279" i="49"/>
  <c r="AJ279" i="49"/>
  <c r="AL279" i="49"/>
  <c r="AM279" i="49"/>
  <c r="AN279" i="49"/>
  <c r="AO279" i="49"/>
  <c r="AQ279" i="49"/>
  <c r="AR279" i="49"/>
  <c r="AS279" i="49"/>
  <c r="AT279" i="49"/>
  <c r="AV279" i="49"/>
  <c r="AX279" i="49"/>
  <c r="AZ279" i="49"/>
  <c r="A280" i="49"/>
  <c r="B280" i="49"/>
  <c r="D280" i="49"/>
  <c r="E280" i="49"/>
  <c r="F280" i="49"/>
  <c r="G280" i="49"/>
  <c r="H280" i="49"/>
  <c r="I280" i="49"/>
  <c r="J280" i="49"/>
  <c r="K280" i="49"/>
  <c r="M280" i="49"/>
  <c r="N280" i="49"/>
  <c r="Q280" i="49"/>
  <c r="R280" i="49"/>
  <c r="T280" i="49"/>
  <c r="U280" i="49"/>
  <c r="V280" i="49"/>
  <c r="W280" i="49"/>
  <c r="X280" i="49"/>
  <c r="Y280" i="49"/>
  <c r="Z280" i="49"/>
  <c r="AB280" i="49"/>
  <c r="AC280" i="49"/>
  <c r="AD280" i="49"/>
  <c r="AE280" i="49"/>
  <c r="AF280" i="49"/>
  <c r="AG280" i="49"/>
  <c r="AH280" i="49"/>
  <c r="AI280" i="49"/>
  <c r="AJ280" i="49"/>
  <c r="AL280" i="49"/>
  <c r="AM280" i="49"/>
  <c r="AN280" i="49"/>
  <c r="AO280" i="49"/>
  <c r="AQ280" i="49"/>
  <c r="AR280" i="49"/>
  <c r="AS280" i="49"/>
  <c r="AT280" i="49"/>
  <c r="AV280" i="49"/>
  <c r="AX280" i="49"/>
  <c r="AZ280" i="49"/>
  <c r="A281" i="49"/>
  <c r="B281" i="49"/>
  <c r="D281" i="49"/>
  <c r="E281" i="49"/>
  <c r="F281" i="49"/>
  <c r="G281" i="49"/>
  <c r="H281" i="49"/>
  <c r="I281" i="49"/>
  <c r="J281" i="49"/>
  <c r="K281" i="49"/>
  <c r="M281" i="49"/>
  <c r="N281" i="49"/>
  <c r="Q281" i="49"/>
  <c r="R281" i="49"/>
  <c r="T281" i="49"/>
  <c r="U281" i="49"/>
  <c r="V281" i="49"/>
  <c r="W281" i="49"/>
  <c r="X281" i="49"/>
  <c r="Y281" i="49"/>
  <c r="Z281" i="49"/>
  <c r="AB281" i="49"/>
  <c r="AC281" i="49"/>
  <c r="AD281" i="49"/>
  <c r="AE281" i="49"/>
  <c r="AF281" i="49"/>
  <c r="AG281" i="49"/>
  <c r="AH281" i="49"/>
  <c r="AI281" i="49"/>
  <c r="AJ281" i="49"/>
  <c r="AL281" i="49"/>
  <c r="AM281" i="49"/>
  <c r="AN281" i="49"/>
  <c r="AO281" i="49"/>
  <c r="AQ281" i="49"/>
  <c r="AR281" i="49"/>
  <c r="AS281" i="49"/>
  <c r="AT281" i="49"/>
  <c r="AV281" i="49"/>
  <c r="AX281" i="49"/>
  <c r="AZ281" i="49"/>
  <c r="A282" i="49"/>
  <c r="B282" i="49"/>
  <c r="D282" i="49"/>
  <c r="E282" i="49"/>
  <c r="F282" i="49"/>
  <c r="G282" i="49"/>
  <c r="H282" i="49"/>
  <c r="I282" i="49"/>
  <c r="J282" i="49"/>
  <c r="K282" i="49"/>
  <c r="M282" i="49"/>
  <c r="N282" i="49"/>
  <c r="Q282" i="49"/>
  <c r="R282" i="49"/>
  <c r="T282" i="49"/>
  <c r="U282" i="49"/>
  <c r="V282" i="49"/>
  <c r="W282" i="49"/>
  <c r="X282" i="49"/>
  <c r="Y282" i="49"/>
  <c r="Z282" i="49"/>
  <c r="AB282" i="49"/>
  <c r="AC282" i="49"/>
  <c r="AD282" i="49"/>
  <c r="AE282" i="49"/>
  <c r="AF282" i="49"/>
  <c r="AG282" i="49"/>
  <c r="AH282" i="49"/>
  <c r="AI282" i="49"/>
  <c r="AJ282" i="49"/>
  <c r="AL282" i="49"/>
  <c r="AM282" i="49"/>
  <c r="AN282" i="49"/>
  <c r="AO282" i="49"/>
  <c r="AQ282" i="49"/>
  <c r="AR282" i="49"/>
  <c r="AS282" i="49"/>
  <c r="AT282" i="49"/>
  <c r="AV282" i="49"/>
  <c r="AX282" i="49"/>
  <c r="AZ282" i="49"/>
  <c r="A283" i="49"/>
  <c r="B283" i="49"/>
  <c r="D283" i="49"/>
  <c r="E283" i="49"/>
  <c r="F283" i="49"/>
  <c r="G283" i="49"/>
  <c r="H283" i="49"/>
  <c r="I283" i="49"/>
  <c r="J283" i="49"/>
  <c r="K283" i="49"/>
  <c r="M283" i="49"/>
  <c r="N283" i="49"/>
  <c r="Q283" i="49"/>
  <c r="R283" i="49"/>
  <c r="T283" i="49"/>
  <c r="U283" i="49"/>
  <c r="V283" i="49"/>
  <c r="W283" i="49"/>
  <c r="X283" i="49"/>
  <c r="Y283" i="49"/>
  <c r="Z283" i="49"/>
  <c r="AB283" i="49"/>
  <c r="AC283" i="49"/>
  <c r="AD283" i="49"/>
  <c r="AE283" i="49"/>
  <c r="AF283" i="49"/>
  <c r="AG283" i="49"/>
  <c r="AH283" i="49"/>
  <c r="AI283" i="49"/>
  <c r="AJ283" i="49"/>
  <c r="AL283" i="49"/>
  <c r="AM283" i="49"/>
  <c r="AN283" i="49"/>
  <c r="AO283" i="49"/>
  <c r="AQ283" i="49"/>
  <c r="AR283" i="49"/>
  <c r="AS283" i="49"/>
  <c r="AT283" i="49"/>
  <c r="AV283" i="49"/>
  <c r="AX283" i="49"/>
  <c r="AZ283" i="49"/>
  <c r="A284" i="49"/>
  <c r="B284" i="49"/>
  <c r="D284" i="49"/>
  <c r="E284" i="49"/>
  <c r="F284" i="49"/>
  <c r="G284" i="49"/>
  <c r="H284" i="49"/>
  <c r="I284" i="49"/>
  <c r="J284" i="49"/>
  <c r="K284" i="49"/>
  <c r="M284" i="49"/>
  <c r="N284" i="49"/>
  <c r="Q284" i="49"/>
  <c r="R284" i="49"/>
  <c r="T284" i="49"/>
  <c r="U284" i="49"/>
  <c r="V284" i="49"/>
  <c r="W284" i="49"/>
  <c r="X284" i="49"/>
  <c r="Y284" i="49"/>
  <c r="Z284" i="49"/>
  <c r="AB284" i="49"/>
  <c r="AC284" i="49"/>
  <c r="AD284" i="49"/>
  <c r="AE284" i="49"/>
  <c r="AF284" i="49"/>
  <c r="AG284" i="49"/>
  <c r="AH284" i="49"/>
  <c r="AI284" i="49"/>
  <c r="AJ284" i="49"/>
  <c r="AL284" i="49"/>
  <c r="AM284" i="49"/>
  <c r="AN284" i="49"/>
  <c r="AO284" i="49"/>
  <c r="AQ284" i="49"/>
  <c r="AR284" i="49"/>
  <c r="AS284" i="49"/>
  <c r="AT284" i="49"/>
  <c r="AV284" i="49"/>
  <c r="AX284" i="49"/>
  <c r="AZ284" i="49"/>
  <c r="A285" i="49"/>
  <c r="B285" i="49"/>
  <c r="D285" i="49"/>
  <c r="E285" i="49"/>
  <c r="F285" i="49"/>
  <c r="G285" i="49"/>
  <c r="H285" i="49"/>
  <c r="I285" i="49"/>
  <c r="J285" i="49"/>
  <c r="K285" i="49"/>
  <c r="M285" i="49"/>
  <c r="N285" i="49"/>
  <c r="Q285" i="49"/>
  <c r="R285" i="49"/>
  <c r="T285" i="49"/>
  <c r="U285" i="49"/>
  <c r="V285" i="49"/>
  <c r="W285" i="49"/>
  <c r="X285" i="49"/>
  <c r="Y285" i="49"/>
  <c r="Z285" i="49"/>
  <c r="AB285" i="49"/>
  <c r="AC285" i="49"/>
  <c r="AD285" i="49"/>
  <c r="AE285" i="49"/>
  <c r="AF285" i="49"/>
  <c r="AG285" i="49"/>
  <c r="AH285" i="49"/>
  <c r="AI285" i="49"/>
  <c r="AJ285" i="49"/>
  <c r="AL285" i="49"/>
  <c r="AM285" i="49"/>
  <c r="AN285" i="49"/>
  <c r="AO285" i="49"/>
  <c r="AQ285" i="49"/>
  <c r="AR285" i="49"/>
  <c r="AS285" i="49"/>
  <c r="AT285" i="49"/>
  <c r="AV285" i="49"/>
  <c r="AX285" i="49"/>
  <c r="AZ285" i="49"/>
  <c r="A286" i="49"/>
  <c r="B286" i="49"/>
  <c r="D286" i="49"/>
  <c r="E286" i="49"/>
  <c r="F286" i="49"/>
  <c r="G286" i="49"/>
  <c r="H286" i="49"/>
  <c r="I286" i="49"/>
  <c r="J286" i="49"/>
  <c r="K286" i="49"/>
  <c r="M286" i="49"/>
  <c r="N286" i="49"/>
  <c r="Q286" i="49"/>
  <c r="R286" i="49"/>
  <c r="T286" i="49"/>
  <c r="U286" i="49"/>
  <c r="V286" i="49"/>
  <c r="W286" i="49"/>
  <c r="X286" i="49"/>
  <c r="Y286" i="49"/>
  <c r="Z286" i="49"/>
  <c r="AB286" i="49"/>
  <c r="AC286" i="49"/>
  <c r="AD286" i="49"/>
  <c r="AE286" i="49"/>
  <c r="AF286" i="49"/>
  <c r="AG286" i="49"/>
  <c r="AH286" i="49"/>
  <c r="AI286" i="49"/>
  <c r="AJ286" i="49"/>
  <c r="AL286" i="49"/>
  <c r="AM286" i="49"/>
  <c r="AN286" i="49"/>
  <c r="AO286" i="49"/>
  <c r="AQ286" i="49"/>
  <c r="AR286" i="49"/>
  <c r="AS286" i="49"/>
  <c r="AT286" i="49"/>
  <c r="AV286" i="49"/>
  <c r="AX286" i="49"/>
  <c r="AZ286" i="49"/>
  <c r="A287" i="49"/>
  <c r="B287" i="49"/>
  <c r="D287" i="49"/>
  <c r="E287" i="49"/>
  <c r="F287" i="49"/>
  <c r="G287" i="49"/>
  <c r="H287" i="49"/>
  <c r="I287" i="49"/>
  <c r="J287" i="49"/>
  <c r="K287" i="49"/>
  <c r="M287" i="49"/>
  <c r="N287" i="49"/>
  <c r="Q287" i="49"/>
  <c r="R287" i="49"/>
  <c r="T287" i="49"/>
  <c r="U287" i="49"/>
  <c r="V287" i="49"/>
  <c r="W287" i="49"/>
  <c r="X287" i="49"/>
  <c r="Y287" i="49"/>
  <c r="Z287" i="49"/>
  <c r="AB287" i="49"/>
  <c r="AC287" i="49"/>
  <c r="AD287" i="49"/>
  <c r="AE287" i="49"/>
  <c r="AF287" i="49"/>
  <c r="AG287" i="49"/>
  <c r="AH287" i="49"/>
  <c r="AI287" i="49"/>
  <c r="AJ287" i="49"/>
  <c r="AL287" i="49"/>
  <c r="AM287" i="49"/>
  <c r="AN287" i="49"/>
  <c r="AO287" i="49"/>
  <c r="AQ287" i="49"/>
  <c r="AR287" i="49"/>
  <c r="AS287" i="49"/>
  <c r="AT287" i="49"/>
  <c r="AV287" i="49"/>
  <c r="AX287" i="49"/>
  <c r="AZ287" i="49"/>
  <c r="A288" i="49"/>
  <c r="B288" i="49"/>
  <c r="D288" i="49"/>
  <c r="E288" i="49"/>
  <c r="F288" i="49"/>
  <c r="G288" i="49"/>
  <c r="H288" i="49"/>
  <c r="I288" i="49"/>
  <c r="J288" i="49"/>
  <c r="K288" i="49"/>
  <c r="M288" i="49"/>
  <c r="N288" i="49"/>
  <c r="Q288" i="49"/>
  <c r="R288" i="49"/>
  <c r="T288" i="49"/>
  <c r="U288" i="49"/>
  <c r="V288" i="49"/>
  <c r="W288" i="49"/>
  <c r="X288" i="49"/>
  <c r="Y288" i="49"/>
  <c r="Z288" i="49"/>
  <c r="AB288" i="49"/>
  <c r="AC288" i="49"/>
  <c r="AD288" i="49"/>
  <c r="AE288" i="49"/>
  <c r="AF288" i="49"/>
  <c r="AG288" i="49"/>
  <c r="AH288" i="49"/>
  <c r="AI288" i="49"/>
  <c r="AJ288" i="49"/>
  <c r="AL288" i="49"/>
  <c r="AM288" i="49"/>
  <c r="AN288" i="49"/>
  <c r="AO288" i="49"/>
  <c r="AQ288" i="49"/>
  <c r="AR288" i="49"/>
  <c r="AS288" i="49"/>
  <c r="AT288" i="49"/>
  <c r="AV288" i="49"/>
  <c r="AX288" i="49"/>
  <c r="AZ288" i="49"/>
  <c r="A289" i="49"/>
  <c r="B289" i="49"/>
  <c r="D289" i="49"/>
  <c r="E289" i="49"/>
  <c r="F289" i="49"/>
  <c r="G289" i="49"/>
  <c r="H289" i="49"/>
  <c r="I289" i="49"/>
  <c r="J289" i="49"/>
  <c r="K289" i="49"/>
  <c r="M289" i="49"/>
  <c r="N289" i="49"/>
  <c r="Q289" i="49"/>
  <c r="R289" i="49"/>
  <c r="T289" i="49"/>
  <c r="U289" i="49"/>
  <c r="V289" i="49"/>
  <c r="W289" i="49"/>
  <c r="X289" i="49"/>
  <c r="Y289" i="49"/>
  <c r="Z289" i="49"/>
  <c r="AB289" i="49"/>
  <c r="AC289" i="49"/>
  <c r="AD289" i="49"/>
  <c r="AE289" i="49"/>
  <c r="AF289" i="49"/>
  <c r="AG289" i="49"/>
  <c r="AH289" i="49"/>
  <c r="AI289" i="49"/>
  <c r="AJ289" i="49"/>
  <c r="AL289" i="49"/>
  <c r="AM289" i="49"/>
  <c r="AN289" i="49"/>
  <c r="AO289" i="49"/>
  <c r="AQ289" i="49"/>
  <c r="AR289" i="49"/>
  <c r="AS289" i="49"/>
  <c r="AT289" i="49"/>
  <c r="AV289" i="49"/>
  <c r="AX289" i="49"/>
  <c r="AZ289" i="49"/>
  <c r="A290" i="49"/>
  <c r="B290" i="49"/>
  <c r="D290" i="49"/>
  <c r="E290" i="49"/>
  <c r="F290" i="49"/>
  <c r="G290" i="49"/>
  <c r="H290" i="49"/>
  <c r="I290" i="49"/>
  <c r="J290" i="49"/>
  <c r="K290" i="49"/>
  <c r="M290" i="49"/>
  <c r="N290" i="49"/>
  <c r="Q290" i="49"/>
  <c r="R290" i="49"/>
  <c r="T290" i="49"/>
  <c r="U290" i="49"/>
  <c r="V290" i="49"/>
  <c r="W290" i="49"/>
  <c r="X290" i="49"/>
  <c r="Y290" i="49"/>
  <c r="Z290" i="49"/>
  <c r="AB290" i="49"/>
  <c r="AC290" i="49"/>
  <c r="AD290" i="49"/>
  <c r="AE290" i="49"/>
  <c r="AF290" i="49"/>
  <c r="AG290" i="49"/>
  <c r="AH290" i="49"/>
  <c r="AI290" i="49"/>
  <c r="AJ290" i="49"/>
  <c r="AL290" i="49"/>
  <c r="AM290" i="49"/>
  <c r="AN290" i="49"/>
  <c r="AO290" i="49"/>
  <c r="AQ290" i="49"/>
  <c r="AR290" i="49"/>
  <c r="AS290" i="49"/>
  <c r="AT290" i="49"/>
  <c r="AV290" i="49"/>
  <c r="AX290" i="49"/>
  <c r="AZ290" i="49"/>
  <c r="A291" i="49"/>
  <c r="B291" i="49"/>
  <c r="D291" i="49"/>
  <c r="E291" i="49"/>
  <c r="F291" i="49"/>
  <c r="G291" i="49"/>
  <c r="H291" i="49"/>
  <c r="I291" i="49"/>
  <c r="J291" i="49"/>
  <c r="K291" i="49"/>
  <c r="M291" i="49"/>
  <c r="N291" i="49"/>
  <c r="Q291" i="49"/>
  <c r="R291" i="49"/>
  <c r="T291" i="49"/>
  <c r="U291" i="49"/>
  <c r="V291" i="49"/>
  <c r="W291" i="49"/>
  <c r="X291" i="49"/>
  <c r="Y291" i="49"/>
  <c r="Z291" i="49"/>
  <c r="AB291" i="49"/>
  <c r="AC291" i="49"/>
  <c r="AD291" i="49"/>
  <c r="AE291" i="49"/>
  <c r="AF291" i="49"/>
  <c r="AG291" i="49"/>
  <c r="AH291" i="49"/>
  <c r="AI291" i="49"/>
  <c r="AJ291" i="49"/>
  <c r="AL291" i="49"/>
  <c r="AM291" i="49"/>
  <c r="AN291" i="49"/>
  <c r="AO291" i="49"/>
  <c r="AQ291" i="49"/>
  <c r="AR291" i="49"/>
  <c r="AS291" i="49"/>
  <c r="AT291" i="49"/>
  <c r="AV291" i="49"/>
  <c r="AX291" i="49"/>
  <c r="AZ291" i="49"/>
  <c r="A292" i="49"/>
  <c r="B292" i="49"/>
  <c r="D292" i="49"/>
  <c r="E292" i="49"/>
  <c r="F292" i="49"/>
  <c r="G292" i="49"/>
  <c r="H292" i="49"/>
  <c r="I292" i="49"/>
  <c r="J292" i="49"/>
  <c r="K292" i="49"/>
  <c r="M292" i="49"/>
  <c r="N292" i="49"/>
  <c r="Q292" i="49"/>
  <c r="R292" i="49"/>
  <c r="T292" i="49"/>
  <c r="U292" i="49"/>
  <c r="V292" i="49"/>
  <c r="W292" i="49"/>
  <c r="X292" i="49"/>
  <c r="Y292" i="49"/>
  <c r="Z292" i="49"/>
  <c r="AB292" i="49"/>
  <c r="AC292" i="49"/>
  <c r="AD292" i="49"/>
  <c r="AE292" i="49"/>
  <c r="AF292" i="49"/>
  <c r="AG292" i="49"/>
  <c r="AH292" i="49"/>
  <c r="AI292" i="49"/>
  <c r="AJ292" i="49"/>
  <c r="AL292" i="49"/>
  <c r="AM292" i="49"/>
  <c r="AN292" i="49"/>
  <c r="AO292" i="49"/>
  <c r="AQ292" i="49"/>
  <c r="AR292" i="49"/>
  <c r="AS292" i="49"/>
  <c r="AT292" i="49"/>
  <c r="AV292" i="49"/>
  <c r="AX292" i="49"/>
  <c r="AZ292" i="49"/>
  <c r="A293" i="49"/>
  <c r="B293" i="49"/>
  <c r="D293" i="49"/>
  <c r="E293" i="49"/>
  <c r="F293" i="49"/>
  <c r="G293" i="49"/>
  <c r="H293" i="49"/>
  <c r="I293" i="49"/>
  <c r="J293" i="49"/>
  <c r="K293" i="49"/>
  <c r="M293" i="49"/>
  <c r="N293" i="49"/>
  <c r="Q293" i="49"/>
  <c r="R293" i="49"/>
  <c r="T293" i="49"/>
  <c r="U293" i="49"/>
  <c r="V293" i="49"/>
  <c r="W293" i="49"/>
  <c r="X293" i="49"/>
  <c r="Y293" i="49"/>
  <c r="Z293" i="49"/>
  <c r="AB293" i="49"/>
  <c r="AC293" i="49"/>
  <c r="AD293" i="49"/>
  <c r="AE293" i="49"/>
  <c r="AF293" i="49"/>
  <c r="AG293" i="49"/>
  <c r="AH293" i="49"/>
  <c r="AI293" i="49"/>
  <c r="AJ293" i="49"/>
  <c r="AL293" i="49"/>
  <c r="AM293" i="49"/>
  <c r="AN293" i="49"/>
  <c r="AO293" i="49"/>
  <c r="AQ293" i="49"/>
  <c r="AR293" i="49"/>
  <c r="AS293" i="49"/>
  <c r="AT293" i="49"/>
  <c r="AV293" i="49"/>
  <c r="AX293" i="49"/>
  <c r="AZ293" i="49"/>
  <c r="A294" i="49"/>
  <c r="B294" i="49"/>
  <c r="D294" i="49"/>
  <c r="E294" i="49"/>
  <c r="F294" i="49"/>
  <c r="G294" i="49"/>
  <c r="H294" i="49"/>
  <c r="I294" i="49"/>
  <c r="J294" i="49"/>
  <c r="K294" i="49"/>
  <c r="M294" i="49"/>
  <c r="N294" i="49"/>
  <c r="Q294" i="49"/>
  <c r="R294" i="49"/>
  <c r="T294" i="49"/>
  <c r="U294" i="49"/>
  <c r="V294" i="49"/>
  <c r="W294" i="49"/>
  <c r="X294" i="49"/>
  <c r="Y294" i="49"/>
  <c r="Z294" i="49"/>
  <c r="AB294" i="49"/>
  <c r="AC294" i="49"/>
  <c r="AD294" i="49"/>
  <c r="AE294" i="49"/>
  <c r="AF294" i="49"/>
  <c r="AG294" i="49"/>
  <c r="AH294" i="49"/>
  <c r="AI294" i="49"/>
  <c r="AJ294" i="49"/>
  <c r="AL294" i="49"/>
  <c r="AM294" i="49"/>
  <c r="AN294" i="49"/>
  <c r="AO294" i="49"/>
  <c r="AQ294" i="49"/>
  <c r="AR294" i="49"/>
  <c r="AS294" i="49"/>
  <c r="AT294" i="49"/>
  <c r="AV294" i="49"/>
  <c r="AX294" i="49"/>
  <c r="AZ294" i="49"/>
  <c r="A295" i="49"/>
  <c r="B295" i="49"/>
  <c r="D295" i="49"/>
  <c r="E295" i="49"/>
  <c r="F295" i="49"/>
  <c r="G295" i="49"/>
  <c r="H295" i="49"/>
  <c r="I295" i="49"/>
  <c r="J295" i="49"/>
  <c r="K295" i="49"/>
  <c r="M295" i="49"/>
  <c r="N295" i="49"/>
  <c r="Q295" i="49"/>
  <c r="R295" i="49"/>
  <c r="T295" i="49"/>
  <c r="U295" i="49"/>
  <c r="V295" i="49"/>
  <c r="W295" i="49"/>
  <c r="X295" i="49"/>
  <c r="Y295" i="49"/>
  <c r="Z295" i="49"/>
  <c r="AB295" i="49"/>
  <c r="AC295" i="49"/>
  <c r="AD295" i="49"/>
  <c r="AE295" i="49"/>
  <c r="AF295" i="49"/>
  <c r="AG295" i="49"/>
  <c r="AH295" i="49"/>
  <c r="AI295" i="49"/>
  <c r="AJ295" i="49"/>
  <c r="AL295" i="49"/>
  <c r="AM295" i="49"/>
  <c r="AN295" i="49"/>
  <c r="AO295" i="49"/>
  <c r="AQ295" i="49"/>
  <c r="AR295" i="49"/>
  <c r="AS295" i="49"/>
  <c r="AT295" i="49"/>
  <c r="AV295" i="49"/>
  <c r="AX295" i="49"/>
  <c r="AZ295" i="49"/>
  <c r="A296" i="49"/>
  <c r="B296" i="49"/>
  <c r="D296" i="49"/>
  <c r="E296" i="49"/>
  <c r="F296" i="49"/>
  <c r="G296" i="49"/>
  <c r="H296" i="49"/>
  <c r="I296" i="49"/>
  <c r="J296" i="49"/>
  <c r="K296" i="49"/>
  <c r="M296" i="49"/>
  <c r="N296" i="49"/>
  <c r="Q296" i="49"/>
  <c r="R296" i="49"/>
  <c r="T296" i="49"/>
  <c r="U296" i="49"/>
  <c r="V296" i="49"/>
  <c r="W296" i="49"/>
  <c r="X296" i="49"/>
  <c r="Y296" i="49"/>
  <c r="Z296" i="49"/>
  <c r="AB296" i="49"/>
  <c r="AC296" i="49"/>
  <c r="AD296" i="49"/>
  <c r="AE296" i="49"/>
  <c r="AF296" i="49"/>
  <c r="AG296" i="49"/>
  <c r="AH296" i="49"/>
  <c r="AI296" i="49"/>
  <c r="AJ296" i="49"/>
  <c r="AL296" i="49"/>
  <c r="AM296" i="49"/>
  <c r="AN296" i="49"/>
  <c r="AO296" i="49"/>
  <c r="AQ296" i="49"/>
  <c r="AR296" i="49"/>
  <c r="AS296" i="49"/>
  <c r="AT296" i="49"/>
  <c r="AV296" i="49"/>
  <c r="AX296" i="49"/>
  <c r="AZ296" i="49"/>
  <c r="A297" i="49"/>
  <c r="B297" i="49"/>
  <c r="D297" i="49"/>
  <c r="E297" i="49"/>
  <c r="F297" i="49"/>
  <c r="G297" i="49"/>
  <c r="H297" i="49"/>
  <c r="I297" i="49"/>
  <c r="J297" i="49"/>
  <c r="K297" i="49"/>
  <c r="M297" i="49"/>
  <c r="N297" i="49"/>
  <c r="Q297" i="49"/>
  <c r="R297" i="49"/>
  <c r="T297" i="49"/>
  <c r="U297" i="49"/>
  <c r="V297" i="49"/>
  <c r="W297" i="49"/>
  <c r="X297" i="49"/>
  <c r="Y297" i="49"/>
  <c r="Z297" i="49"/>
  <c r="AB297" i="49"/>
  <c r="AC297" i="49"/>
  <c r="AD297" i="49"/>
  <c r="AE297" i="49"/>
  <c r="AF297" i="49"/>
  <c r="AG297" i="49"/>
  <c r="AH297" i="49"/>
  <c r="AI297" i="49"/>
  <c r="AJ297" i="49"/>
  <c r="AL297" i="49"/>
  <c r="AM297" i="49"/>
  <c r="AN297" i="49"/>
  <c r="AO297" i="49"/>
  <c r="AQ297" i="49"/>
  <c r="AR297" i="49"/>
  <c r="AS297" i="49"/>
  <c r="AT297" i="49"/>
  <c r="AV297" i="49"/>
  <c r="AX297" i="49"/>
  <c r="AZ297" i="49"/>
  <c r="A298" i="49"/>
  <c r="B298" i="49"/>
  <c r="D298" i="49"/>
  <c r="E298" i="49"/>
  <c r="F298" i="49"/>
  <c r="G298" i="49"/>
  <c r="H298" i="49"/>
  <c r="I298" i="49"/>
  <c r="J298" i="49"/>
  <c r="K298" i="49"/>
  <c r="M298" i="49"/>
  <c r="N298" i="49"/>
  <c r="Q298" i="49"/>
  <c r="R298" i="49"/>
  <c r="T298" i="49"/>
  <c r="U298" i="49"/>
  <c r="V298" i="49"/>
  <c r="W298" i="49"/>
  <c r="X298" i="49"/>
  <c r="Y298" i="49"/>
  <c r="Z298" i="49"/>
  <c r="AB298" i="49"/>
  <c r="AC298" i="49"/>
  <c r="AD298" i="49"/>
  <c r="AE298" i="49"/>
  <c r="AF298" i="49"/>
  <c r="AG298" i="49"/>
  <c r="AH298" i="49"/>
  <c r="AI298" i="49"/>
  <c r="AJ298" i="49"/>
  <c r="AL298" i="49"/>
  <c r="AM298" i="49"/>
  <c r="AN298" i="49"/>
  <c r="AO298" i="49"/>
  <c r="AQ298" i="49"/>
  <c r="AR298" i="49"/>
  <c r="AS298" i="49"/>
  <c r="AT298" i="49"/>
  <c r="AV298" i="49"/>
  <c r="AX298" i="49"/>
  <c r="AZ298" i="49"/>
  <c r="A299" i="49"/>
  <c r="B299" i="49"/>
  <c r="D299" i="49"/>
  <c r="E299" i="49"/>
  <c r="F299" i="49"/>
  <c r="G299" i="49"/>
  <c r="H299" i="49"/>
  <c r="I299" i="49"/>
  <c r="J299" i="49"/>
  <c r="K299" i="49"/>
  <c r="M299" i="49"/>
  <c r="N299" i="49"/>
  <c r="Q299" i="49"/>
  <c r="R299" i="49"/>
  <c r="T299" i="49"/>
  <c r="U299" i="49"/>
  <c r="V299" i="49"/>
  <c r="W299" i="49"/>
  <c r="X299" i="49"/>
  <c r="Y299" i="49"/>
  <c r="Z299" i="49"/>
  <c r="AB299" i="49"/>
  <c r="AC299" i="49"/>
  <c r="AD299" i="49"/>
  <c r="AE299" i="49"/>
  <c r="AF299" i="49"/>
  <c r="AG299" i="49"/>
  <c r="AH299" i="49"/>
  <c r="AI299" i="49"/>
  <c r="AJ299" i="49"/>
  <c r="AL299" i="49"/>
  <c r="AM299" i="49"/>
  <c r="AN299" i="49"/>
  <c r="AO299" i="49"/>
  <c r="AQ299" i="49"/>
  <c r="AR299" i="49"/>
  <c r="AS299" i="49"/>
  <c r="AT299" i="49"/>
  <c r="AV299" i="49"/>
  <c r="AX299" i="49"/>
  <c r="AZ299" i="49"/>
  <c r="A300" i="49"/>
  <c r="B300" i="49"/>
  <c r="D300" i="49"/>
  <c r="E300" i="49"/>
  <c r="F300" i="49"/>
  <c r="G300" i="49"/>
  <c r="H300" i="49"/>
  <c r="I300" i="49"/>
  <c r="J300" i="49"/>
  <c r="K300" i="49"/>
  <c r="M300" i="49"/>
  <c r="N300" i="49"/>
  <c r="Q300" i="49"/>
  <c r="R300" i="49"/>
  <c r="T300" i="49"/>
  <c r="U300" i="49"/>
  <c r="V300" i="49"/>
  <c r="W300" i="49"/>
  <c r="X300" i="49"/>
  <c r="Y300" i="49"/>
  <c r="Z300" i="49"/>
  <c r="AB300" i="49"/>
  <c r="AC300" i="49"/>
  <c r="AD300" i="49"/>
  <c r="AE300" i="49"/>
  <c r="AF300" i="49"/>
  <c r="AG300" i="49"/>
  <c r="AH300" i="49"/>
  <c r="AI300" i="49"/>
  <c r="AJ300" i="49"/>
  <c r="AL300" i="49"/>
  <c r="AM300" i="49"/>
  <c r="AN300" i="49"/>
  <c r="AO300" i="49"/>
  <c r="AQ300" i="49"/>
  <c r="AR300" i="49"/>
  <c r="AS300" i="49"/>
  <c r="AT300" i="49"/>
  <c r="AV300" i="49"/>
  <c r="AX300" i="49"/>
  <c r="AZ300" i="49"/>
  <c r="A301" i="49"/>
  <c r="B301" i="49"/>
  <c r="D301" i="49"/>
  <c r="E301" i="49"/>
  <c r="F301" i="49"/>
  <c r="G301" i="49"/>
  <c r="H301" i="49"/>
  <c r="I301" i="49"/>
  <c r="J301" i="49"/>
  <c r="K301" i="49"/>
  <c r="M301" i="49"/>
  <c r="N301" i="49"/>
  <c r="Q301" i="49"/>
  <c r="R301" i="49"/>
  <c r="T301" i="49"/>
  <c r="U301" i="49"/>
  <c r="V301" i="49"/>
  <c r="W301" i="49"/>
  <c r="X301" i="49"/>
  <c r="Y301" i="49"/>
  <c r="Z301" i="49"/>
  <c r="AB301" i="49"/>
  <c r="AC301" i="49"/>
  <c r="AD301" i="49"/>
  <c r="AE301" i="49"/>
  <c r="AF301" i="49"/>
  <c r="AG301" i="49"/>
  <c r="AH301" i="49"/>
  <c r="AI301" i="49"/>
  <c r="AJ301" i="49"/>
  <c r="AL301" i="49"/>
  <c r="AM301" i="49"/>
  <c r="AN301" i="49"/>
  <c r="AO301" i="49"/>
  <c r="AQ301" i="49"/>
  <c r="AR301" i="49"/>
  <c r="AS301" i="49"/>
  <c r="AT301" i="49"/>
  <c r="AV301" i="49"/>
  <c r="AX301" i="49"/>
  <c r="AZ301" i="49"/>
  <c r="A302" i="49"/>
  <c r="B302" i="49"/>
  <c r="D302" i="49"/>
  <c r="E302" i="49"/>
  <c r="F302" i="49"/>
  <c r="G302" i="49"/>
  <c r="H302" i="49"/>
  <c r="I302" i="49"/>
  <c r="J302" i="49"/>
  <c r="K302" i="49"/>
  <c r="M302" i="49"/>
  <c r="N302" i="49"/>
  <c r="Q302" i="49"/>
  <c r="R302" i="49"/>
  <c r="T302" i="49"/>
  <c r="U302" i="49"/>
  <c r="V302" i="49"/>
  <c r="W302" i="49"/>
  <c r="X302" i="49"/>
  <c r="Y302" i="49"/>
  <c r="Z302" i="49"/>
  <c r="AB302" i="49"/>
  <c r="AC302" i="49"/>
  <c r="AD302" i="49"/>
  <c r="AE302" i="49"/>
  <c r="AF302" i="49"/>
  <c r="AG302" i="49"/>
  <c r="AH302" i="49"/>
  <c r="AI302" i="49"/>
  <c r="AJ302" i="49"/>
  <c r="AL302" i="49"/>
  <c r="AM302" i="49"/>
  <c r="AN302" i="49"/>
  <c r="AO302" i="49"/>
  <c r="AQ302" i="49"/>
  <c r="AR302" i="49"/>
  <c r="AS302" i="49"/>
  <c r="AT302" i="49"/>
  <c r="AV302" i="49"/>
  <c r="AX302" i="49"/>
  <c r="AZ302" i="49"/>
  <c r="A303" i="49"/>
  <c r="B303" i="49"/>
  <c r="D303" i="49"/>
  <c r="E303" i="49"/>
  <c r="F303" i="49"/>
  <c r="G303" i="49"/>
  <c r="H303" i="49"/>
  <c r="I303" i="49"/>
  <c r="J303" i="49"/>
  <c r="K303" i="49"/>
  <c r="M303" i="49"/>
  <c r="N303" i="49"/>
  <c r="Q303" i="49"/>
  <c r="R303" i="49"/>
  <c r="T303" i="49"/>
  <c r="U303" i="49"/>
  <c r="V303" i="49"/>
  <c r="W303" i="49"/>
  <c r="X303" i="49"/>
  <c r="Y303" i="49"/>
  <c r="Z303" i="49"/>
  <c r="AB303" i="49"/>
  <c r="AC303" i="49"/>
  <c r="AD303" i="49"/>
  <c r="AE303" i="49"/>
  <c r="AF303" i="49"/>
  <c r="AG303" i="49"/>
  <c r="AH303" i="49"/>
  <c r="AI303" i="49"/>
  <c r="AJ303" i="49"/>
  <c r="AL303" i="49"/>
  <c r="AM303" i="49"/>
  <c r="AN303" i="49"/>
  <c r="AO303" i="49"/>
  <c r="AQ303" i="49"/>
  <c r="AR303" i="49"/>
  <c r="AS303" i="49"/>
  <c r="AT303" i="49"/>
  <c r="AV303" i="49"/>
  <c r="AX303" i="49"/>
  <c r="AZ303" i="49"/>
  <c r="A304" i="49"/>
  <c r="B304" i="49"/>
  <c r="D304" i="49"/>
  <c r="E304" i="49"/>
  <c r="F304" i="49"/>
  <c r="G304" i="49"/>
  <c r="H304" i="49"/>
  <c r="I304" i="49"/>
  <c r="J304" i="49"/>
  <c r="K304" i="49"/>
  <c r="M304" i="49"/>
  <c r="N304" i="49"/>
  <c r="Q304" i="49"/>
  <c r="R304" i="49"/>
  <c r="T304" i="49"/>
  <c r="U304" i="49"/>
  <c r="V304" i="49"/>
  <c r="W304" i="49"/>
  <c r="X304" i="49"/>
  <c r="Y304" i="49"/>
  <c r="Z304" i="49"/>
  <c r="AB304" i="49"/>
  <c r="AC304" i="49"/>
  <c r="AD304" i="49"/>
  <c r="AE304" i="49"/>
  <c r="AF304" i="49"/>
  <c r="AG304" i="49"/>
  <c r="AH304" i="49"/>
  <c r="AI304" i="49"/>
  <c r="AJ304" i="49"/>
  <c r="AL304" i="49"/>
  <c r="AM304" i="49"/>
  <c r="AN304" i="49"/>
  <c r="AO304" i="49"/>
  <c r="AQ304" i="49"/>
  <c r="AR304" i="49"/>
  <c r="AS304" i="49"/>
  <c r="AT304" i="49"/>
  <c r="AV304" i="49"/>
  <c r="AX304" i="49"/>
  <c r="AZ304" i="49"/>
  <c r="A305" i="49"/>
  <c r="B305" i="49"/>
  <c r="D305" i="49"/>
  <c r="E305" i="49"/>
  <c r="F305" i="49"/>
  <c r="G305" i="49"/>
  <c r="H305" i="49"/>
  <c r="I305" i="49"/>
  <c r="J305" i="49"/>
  <c r="K305" i="49"/>
  <c r="M305" i="49"/>
  <c r="N305" i="49"/>
  <c r="Q305" i="49"/>
  <c r="R305" i="49"/>
  <c r="T305" i="49"/>
  <c r="U305" i="49"/>
  <c r="V305" i="49"/>
  <c r="W305" i="49"/>
  <c r="X305" i="49"/>
  <c r="Y305" i="49"/>
  <c r="Z305" i="49"/>
  <c r="AB305" i="49"/>
  <c r="AC305" i="49"/>
  <c r="AD305" i="49"/>
  <c r="AE305" i="49"/>
  <c r="AF305" i="49"/>
  <c r="AG305" i="49"/>
  <c r="AH305" i="49"/>
  <c r="AI305" i="49"/>
  <c r="AJ305" i="49"/>
  <c r="AL305" i="49"/>
  <c r="AM305" i="49"/>
  <c r="AN305" i="49"/>
  <c r="AO305" i="49"/>
  <c r="AQ305" i="49"/>
  <c r="AR305" i="49"/>
  <c r="AS305" i="49"/>
  <c r="AT305" i="49"/>
  <c r="AV305" i="49"/>
  <c r="AX305" i="49"/>
  <c r="AZ305" i="49"/>
  <c r="A306" i="49"/>
  <c r="B306" i="49"/>
  <c r="D306" i="49"/>
  <c r="E306" i="49"/>
  <c r="F306" i="49"/>
  <c r="G306" i="49"/>
  <c r="H306" i="49"/>
  <c r="I306" i="49"/>
  <c r="J306" i="49"/>
  <c r="K306" i="49"/>
  <c r="M306" i="49"/>
  <c r="N306" i="49"/>
  <c r="Q306" i="49"/>
  <c r="R306" i="49"/>
  <c r="T306" i="49"/>
  <c r="U306" i="49"/>
  <c r="V306" i="49"/>
  <c r="W306" i="49"/>
  <c r="X306" i="49"/>
  <c r="Y306" i="49"/>
  <c r="Z306" i="49"/>
  <c r="AB306" i="49"/>
  <c r="AC306" i="49"/>
  <c r="AD306" i="49"/>
  <c r="AE306" i="49"/>
  <c r="AF306" i="49"/>
  <c r="AG306" i="49"/>
  <c r="AH306" i="49"/>
  <c r="AI306" i="49"/>
  <c r="AJ306" i="49"/>
  <c r="AL306" i="49"/>
  <c r="AM306" i="49"/>
  <c r="AN306" i="49"/>
  <c r="AO306" i="49"/>
  <c r="AQ306" i="49"/>
  <c r="AR306" i="49"/>
  <c r="AS306" i="49"/>
  <c r="AT306" i="49"/>
  <c r="AV306" i="49"/>
  <c r="AX306" i="49"/>
  <c r="AZ306" i="49"/>
  <c r="A307" i="49"/>
  <c r="B307" i="49"/>
  <c r="D307" i="49"/>
  <c r="E307" i="49"/>
  <c r="F307" i="49"/>
  <c r="G307" i="49"/>
  <c r="H307" i="49"/>
  <c r="I307" i="49"/>
  <c r="J307" i="49"/>
  <c r="K307" i="49"/>
  <c r="M307" i="49"/>
  <c r="N307" i="49"/>
  <c r="Q307" i="49"/>
  <c r="R307" i="49"/>
  <c r="T307" i="49"/>
  <c r="U307" i="49"/>
  <c r="V307" i="49"/>
  <c r="W307" i="49"/>
  <c r="X307" i="49"/>
  <c r="Y307" i="49"/>
  <c r="Z307" i="49"/>
  <c r="AB307" i="49"/>
  <c r="AC307" i="49"/>
  <c r="AD307" i="49"/>
  <c r="AE307" i="49"/>
  <c r="AF307" i="49"/>
  <c r="AG307" i="49"/>
  <c r="AH307" i="49"/>
  <c r="AI307" i="49"/>
  <c r="AJ307" i="49"/>
  <c r="AL307" i="49"/>
  <c r="AM307" i="49"/>
  <c r="AN307" i="49"/>
  <c r="AO307" i="49"/>
  <c r="AQ307" i="49"/>
  <c r="AR307" i="49"/>
  <c r="AS307" i="49"/>
  <c r="AT307" i="49"/>
  <c r="AV307" i="49"/>
  <c r="AX307" i="49"/>
  <c r="AZ307" i="49"/>
  <c r="A308" i="49"/>
  <c r="B308" i="49"/>
  <c r="D308" i="49"/>
  <c r="E308" i="49"/>
  <c r="F308" i="49"/>
  <c r="G308" i="49"/>
  <c r="H308" i="49"/>
  <c r="I308" i="49"/>
  <c r="J308" i="49"/>
  <c r="K308" i="49"/>
  <c r="M308" i="49"/>
  <c r="N308" i="49"/>
  <c r="Q308" i="49"/>
  <c r="R308" i="49"/>
  <c r="T308" i="49"/>
  <c r="U308" i="49"/>
  <c r="V308" i="49"/>
  <c r="W308" i="49"/>
  <c r="X308" i="49"/>
  <c r="Y308" i="49"/>
  <c r="Z308" i="49"/>
  <c r="AB308" i="49"/>
  <c r="AC308" i="49"/>
  <c r="AD308" i="49"/>
  <c r="AE308" i="49"/>
  <c r="AF308" i="49"/>
  <c r="AG308" i="49"/>
  <c r="AH308" i="49"/>
  <c r="AI308" i="49"/>
  <c r="AJ308" i="49"/>
  <c r="AL308" i="49"/>
  <c r="AM308" i="49"/>
  <c r="AN308" i="49"/>
  <c r="AO308" i="49"/>
  <c r="AQ308" i="49"/>
  <c r="AR308" i="49"/>
  <c r="AS308" i="49"/>
  <c r="AT308" i="49"/>
  <c r="AV308" i="49"/>
  <c r="AX308" i="49"/>
  <c r="AZ308" i="49"/>
  <c r="A309" i="49"/>
  <c r="B309" i="49"/>
  <c r="D309" i="49"/>
  <c r="E309" i="49"/>
  <c r="F309" i="49"/>
  <c r="G309" i="49"/>
  <c r="H309" i="49"/>
  <c r="I309" i="49"/>
  <c r="J309" i="49"/>
  <c r="K309" i="49"/>
  <c r="M309" i="49"/>
  <c r="N309" i="49"/>
  <c r="Q309" i="49"/>
  <c r="R309" i="49"/>
  <c r="T309" i="49"/>
  <c r="U309" i="49"/>
  <c r="V309" i="49"/>
  <c r="W309" i="49"/>
  <c r="X309" i="49"/>
  <c r="Y309" i="49"/>
  <c r="Z309" i="49"/>
  <c r="AB309" i="49"/>
  <c r="AC309" i="49"/>
  <c r="AD309" i="49"/>
  <c r="AE309" i="49"/>
  <c r="AF309" i="49"/>
  <c r="AG309" i="49"/>
  <c r="AH309" i="49"/>
  <c r="AI309" i="49"/>
  <c r="AJ309" i="49"/>
  <c r="AL309" i="49"/>
  <c r="AM309" i="49"/>
  <c r="AN309" i="49"/>
  <c r="AO309" i="49"/>
  <c r="AQ309" i="49"/>
  <c r="AR309" i="49"/>
  <c r="AS309" i="49"/>
  <c r="AT309" i="49"/>
  <c r="AV309" i="49"/>
  <c r="AX309" i="49"/>
  <c r="AZ309" i="49"/>
  <c r="A310" i="49"/>
  <c r="B310" i="49"/>
  <c r="D310" i="49"/>
  <c r="E310" i="49"/>
  <c r="F310" i="49"/>
  <c r="G310" i="49"/>
  <c r="H310" i="49"/>
  <c r="I310" i="49"/>
  <c r="J310" i="49"/>
  <c r="K310" i="49"/>
  <c r="M310" i="49"/>
  <c r="N310" i="49"/>
  <c r="Q310" i="49"/>
  <c r="R310" i="49"/>
  <c r="T310" i="49"/>
  <c r="U310" i="49"/>
  <c r="V310" i="49"/>
  <c r="W310" i="49"/>
  <c r="X310" i="49"/>
  <c r="Y310" i="49"/>
  <c r="Z310" i="49"/>
  <c r="AB310" i="49"/>
  <c r="AC310" i="49"/>
  <c r="AD310" i="49"/>
  <c r="AE310" i="49"/>
  <c r="AF310" i="49"/>
  <c r="AG310" i="49"/>
  <c r="AH310" i="49"/>
  <c r="AI310" i="49"/>
  <c r="AJ310" i="49"/>
  <c r="AL310" i="49"/>
  <c r="AM310" i="49"/>
  <c r="AN310" i="49"/>
  <c r="AO310" i="49"/>
  <c r="AQ310" i="49"/>
  <c r="AR310" i="49"/>
  <c r="AS310" i="49"/>
  <c r="AT310" i="49"/>
  <c r="AV310" i="49"/>
  <c r="AX310" i="49"/>
  <c r="AZ310" i="49"/>
  <c r="A311" i="49"/>
  <c r="B311" i="49"/>
  <c r="D311" i="49"/>
  <c r="E311" i="49"/>
  <c r="F311" i="49"/>
  <c r="G311" i="49"/>
  <c r="H311" i="49"/>
  <c r="I311" i="49"/>
  <c r="J311" i="49"/>
  <c r="K311" i="49"/>
  <c r="M311" i="49"/>
  <c r="N311" i="49"/>
  <c r="Q311" i="49"/>
  <c r="R311" i="49"/>
  <c r="T311" i="49"/>
  <c r="U311" i="49"/>
  <c r="V311" i="49"/>
  <c r="W311" i="49"/>
  <c r="X311" i="49"/>
  <c r="Y311" i="49"/>
  <c r="Z311" i="49"/>
  <c r="AB311" i="49"/>
  <c r="AC311" i="49"/>
  <c r="AD311" i="49"/>
  <c r="AE311" i="49"/>
  <c r="AF311" i="49"/>
  <c r="AG311" i="49"/>
  <c r="AH311" i="49"/>
  <c r="AI311" i="49"/>
  <c r="AJ311" i="49"/>
  <c r="AL311" i="49"/>
  <c r="AM311" i="49"/>
  <c r="AN311" i="49"/>
  <c r="AO311" i="49"/>
  <c r="AQ311" i="49"/>
  <c r="AR311" i="49"/>
  <c r="AS311" i="49"/>
  <c r="AT311" i="49"/>
  <c r="AV311" i="49"/>
  <c r="AX311" i="49"/>
  <c r="AZ311" i="49"/>
  <c r="A312" i="49"/>
  <c r="B312" i="49"/>
  <c r="D312" i="49"/>
  <c r="E312" i="49"/>
  <c r="F312" i="49"/>
  <c r="G312" i="49"/>
  <c r="H312" i="49"/>
  <c r="I312" i="49"/>
  <c r="J312" i="49"/>
  <c r="K312" i="49"/>
  <c r="M312" i="49"/>
  <c r="N312" i="49"/>
  <c r="Q312" i="49"/>
  <c r="R312" i="49"/>
  <c r="T312" i="49"/>
  <c r="U312" i="49"/>
  <c r="V312" i="49"/>
  <c r="W312" i="49"/>
  <c r="X312" i="49"/>
  <c r="Y312" i="49"/>
  <c r="Z312" i="49"/>
  <c r="AB312" i="49"/>
  <c r="AC312" i="49"/>
  <c r="AD312" i="49"/>
  <c r="AE312" i="49"/>
  <c r="AF312" i="49"/>
  <c r="AG312" i="49"/>
  <c r="AH312" i="49"/>
  <c r="AI312" i="49"/>
  <c r="AJ312" i="49"/>
  <c r="AL312" i="49"/>
  <c r="AM312" i="49"/>
  <c r="AN312" i="49"/>
  <c r="AO312" i="49"/>
  <c r="AQ312" i="49"/>
  <c r="AR312" i="49"/>
  <c r="AS312" i="49"/>
  <c r="AT312" i="49"/>
  <c r="AV312" i="49"/>
  <c r="AX312" i="49"/>
  <c r="AZ312" i="49"/>
  <c r="A313" i="49"/>
  <c r="B313" i="49"/>
  <c r="D313" i="49"/>
  <c r="E313" i="49"/>
  <c r="F313" i="49"/>
  <c r="G313" i="49"/>
  <c r="H313" i="49"/>
  <c r="I313" i="49"/>
  <c r="J313" i="49"/>
  <c r="K313" i="49"/>
  <c r="M313" i="49"/>
  <c r="N313" i="49"/>
  <c r="Q313" i="49"/>
  <c r="R313" i="49"/>
  <c r="T313" i="49"/>
  <c r="U313" i="49"/>
  <c r="V313" i="49"/>
  <c r="W313" i="49"/>
  <c r="X313" i="49"/>
  <c r="Y313" i="49"/>
  <c r="Z313" i="49"/>
  <c r="AB313" i="49"/>
  <c r="AC313" i="49"/>
  <c r="AD313" i="49"/>
  <c r="AE313" i="49"/>
  <c r="AF313" i="49"/>
  <c r="AG313" i="49"/>
  <c r="AH313" i="49"/>
  <c r="AI313" i="49"/>
  <c r="AJ313" i="49"/>
  <c r="AL313" i="49"/>
  <c r="AM313" i="49"/>
  <c r="AN313" i="49"/>
  <c r="AO313" i="49"/>
  <c r="AQ313" i="49"/>
  <c r="AR313" i="49"/>
  <c r="AS313" i="49"/>
  <c r="AT313" i="49"/>
  <c r="AV313" i="49"/>
  <c r="AX313" i="49"/>
  <c r="AZ313" i="49"/>
  <c r="A314" i="49"/>
  <c r="B314" i="49"/>
  <c r="D314" i="49"/>
  <c r="E314" i="49"/>
  <c r="F314" i="49"/>
  <c r="G314" i="49"/>
  <c r="H314" i="49"/>
  <c r="I314" i="49"/>
  <c r="J314" i="49"/>
  <c r="K314" i="49"/>
  <c r="M314" i="49"/>
  <c r="N314" i="49"/>
  <c r="Q314" i="49"/>
  <c r="R314" i="49"/>
  <c r="T314" i="49"/>
  <c r="U314" i="49"/>
  <c r="V314" i="49"/>
  <c r="W314" i="49"/>
  <c r="X314" i="49"/>
  <c r="Y314" i="49"/>
  <c r="Z314" i="49"/>
  <c r="AB314" i="49"/>
  <c r="AC314" i="49"/>
  <c r="AD314" i="49"/>
  <c r="AE314" i="49"/>
  <c r="AF314" i="49"/>
  <c r="AG314" i="49"/>
  <c r="AH314" i="49"/>
  <c r="AI314" i="49"/>
  <c r="AJ314" i="49"/>
  <c r="AL314" i="49"/>
  <c r="AM314" i="49"/>
  <c r="AN314" i="49"/>
  <c r="AO314" i="49"/>
  <c r="AQ314" i="49"/>
  <c r="AR314" i="49"/>
  <c r="AS314" i="49"/>
  <c r="AT314" i="49"/>
  <c r="AV314" i="49"/>
  <c r="AX314" i="49"/>
  <c r="AZ314" i="49"/>
  <c r="A315" i="49"/>
  <c r="B315" i="49"/>
  <c r="D315" i="49"/>
  <c r="E315" i="49"/>
  <c r="F315" i="49"/>
  <c r="G315" i="49"/>
  <c r="H315" i="49"/>
  <c r="I315" i="49"/>
  <c r="J315" i="49"/>
  <c r="K315" i="49"/>
  <c r="M315" i="49"/>
  <c r="N315" i="49"/>
  <c r="Q315" i="49"/>
  <c r="R315" i="49"/>
  <c r="T315" i="49"/>
  <c r="U315" i="49"/>
  <c r="V315" i="49"/>
  <c r="W315" i="49"/>
  <c r="X315" i="49"/>
  <c r="Y315" i="49"/>
  <c r="Z315" i="49"/>
  <c r="AB315" i="49"/>
  <c r="AC315" i="49"/>
  <c r="AD315" i="49"/>
  <c r="AE315" i="49"/>
  <c r="AF315" i="49"/>
  <c r="AG315" i="49"/>
  <c r="AH315" i="49"/>
  <c r="AI315" i="49"/>
  <c r="AJ315" i="49"/>
  <c r="AL315" i="49"/>
  <c r="AM315" i="49"/>
  <c r="AN315" i="49"/>
  <c r="AO315" i="49"/>
  <c r="AQ315" i="49"/>
  <c r="AR315" i="49"/>
  <c r="AS315" i="49"/>
  <c r="AT315" i="49"/>
  <c r="AV315" i="49"/>
  <c r="AX315" i="49"/>
  <c r="AZ315" i="49"/>
  <c r="A316" i="49"/>
  <c r="B316" i="49"/>
  <c r="D316" i="49"/>
  <c r="E316" i="49"/>
  <c r="F316" i="49"/>
  <c r="G316" i="49"/>
  <c r="H316" i="49"/>
  <c r="I316" i="49"/>
  <c r="J316" i="49"/>
  <c r="K316" i="49"/>
  <c r="M316" i="49"/>
  <c r="N316" i="49"/>
  <c r="Q316" i="49"/>
  <c r="R316" i="49"/>
  <c r="T316" i="49"/>
  <c r="U316" i="49"/>
  <c r="V316" i="49"/>
  <c r="W316" i="49"/>
  <c r="X316" i="49"/>
  <c r="Y316" i="49"/>
  <c r="Z316" i="49"/>
  <c r="AB316" i="49"/>
  <c r="AC316" i="49"/>
  <c r="AD316" i="49"/>
  <c r="AE316" i="49"/>
  <c r="AF316" i="49"/>
  <c r="AG316" i="49"/>
  <c r="AH316" i="49"/>
  <c r="AI316" i="49"/>
  <c r="AJ316" i="49"/>
  <c r="AL316" i="49"/>
  <c r="AM316" i="49"/>
  <c r="AN316" i="49"/>
  <c r="AO316" i="49"/>
  <c r="AQ316" i="49"/>
  <c r="AR316" i="49"/>
  <c r="AS316" i="49"/>
  <c r="AT316" i="49"/>
  <c r="AV316" i="49"/>
  <c r="AX316" i="49"/>
  <c r="AZ316" i="49"/>
  <c r="A317" i="49"/>
  <c r="B317" i="49"/>
  <c r="D317" i="49"/>
  <c r="E317" i="49"/>
  <c r="F317" i="49"/>
  <c r="G317" i="49"/>
  <c r="H317" i="49"/>
  <c r="I317" i="49"/>
  <c r="J317" i="49"/>
  <c r="K317" i="49"/>
  <c r="M317" i="49"/>
  <c r="N317" i="49"/>
  <c r="Q317" i="49"/>
  <c r="R317" i="49"/>
  <c r="T317" i="49"/>
  <c r="U317" i="49"/>
  <c r="V317" i="49"/>
  <c r="W317" i="49"/>
  <c r="X317" i="49"/>
  <c r="Y317" i="49"/>
  <c r="Z317" i="49"/>
  <c r="AB317" i="49"/>
  <c r="AC317" i="49"/>
  <c r="AD317" i="49"/>
  <c r="AE317" i="49"/>
  <c r="AF317" i="49"/>
  <c r="AG317" i="49"/>
  <c r="AH317" i="49"/>
  <c r="AI317" i="49"/>
  <c r="AJ317" i="49"/>
  <c r="AL317" i="49"/>
  <c r="AM317" i="49"/>
  <c r="AN317" i="49"/>
  <c r="AO317" i="49"/>
  <c r="AQ317" i="49"/>
  <c r="AR317" i="49"/>
  <c r="AS317" i="49"/>
  <c r="AT317" i="49"/>
  <c r="AV317" i="49"/>
  <c r="AX317" i="49"/>
  <c r="AZ317" i="49"/>
  <c r="A318" i="49"/>
  <c r="B318" i="49"/>
  <c r="D318" i="49"/>
  <c r="E318" i="49"/>
  <c r="F318" i="49"/>
  <c r="G318" i="49"/>
  <c r="H318" i="49"/>
  <c r="I318" i="49"/>
  <c r="J318" i="49"/>
  <c r="K318" i="49"/>
  <c r="M318" i="49"/>
  <c r="N318" i="49"/>
  <c r="Q318" i="49"/>
  <c r="R318" i="49"/>
  <c r="T318" i="49"/>
  <c r="U318" i="49"/>
  <c r="V318" i="49"/>
  <c r="W318" i="49"/>
  <c r="X318" i="49"/>
  <c r="Y318" i="49"/>
  <c r="Z318" i="49"/>
  <c r="AB318" i="49"/>
  <c r="AC318" i="49"/>
  <c r="AD318" i="49"/>
  <c r="AE318" i="49"/>
  <c r="AF318" i="49"/>
  <c r="AG318" i="49"/>
  <c r="AH318" i="49"/>
  <c r="AI318" i="49"/>
  <c r="AJ318" i="49"/>
  <c r="AL318" i="49"/>
  <c r="AM318" i="49"/>
  <c r="AN318" i="49"/>
  <c r="AO318" i="49"/>
  <c r="AQ318" i="49"/>
  <c r="AR318" i="49"/>
  <c r="AS318" i="49"/>
  <c r="AT318" i="49"/>
  <c r="AV318" i="49"/>
  <c r="AX318" i="49"/>
  <c r="AZ318" i="49"/>
  <c r="A319" i="49"/>
  <c r="B319" i="49"/>
  <c r="D319" i="49"/>
  <c r="E319" i="49"/>
  <c r="F319" i="49"/>
  <c r="G319" i="49"/>
  <c r="H319" i="49"/>
  <c r="I319" i="49"/>
  <c r="J319" i="49"/>
  <c r="K319" i="49"/>
  <c r="M319" i="49"/>
  <c r="N319" i="49"/>
  <c r="Q319" i="49"/>
  <c r="R319" i="49"/>
  <c r="T319" i="49"/>
  <c r="U319" i="49"/>
  <c r="V319" i="49"/>
  <c r="W319" i="49"/>
  <c r="X319" i="49"/>
  <c r="Y319" i="49"/>
  <c r="Z319" i="49"/>
  <c r="AB319" i="49"/>
  <c r="AC319" i="49"/>
  <c r="AD319" i="49"/>
  <c r="AE319" i="49"/>
  <c r="AF319" i="49"/>
  <c r="AG319" i="49"/>
  <c r="AH319" i="49"/>
  <c r="AI319" i="49"/>
  <c r="AJ319" i="49"/>
  <c r="AL319" i="49"/>
  <c r="AM319" i="49"/>
  <c r="AN319" i="49"/>
  <c r="AO319" i="49"/>
  <c r="AQ319" i="49"/>
  <c r="AR319" i="49"/>
  <c r="AS319" i="49"/>
  <c r="AT319" i="49"/>
  <c r="AV319" i="49"/>
  <c r="AX319" i="49"/>
  <c r="AZ319" i="49"/>
  <c r="A320" i="49"/>
  <c r="B320" i="49"/>
  <c r="D320" i="49"/>
  <c r="E320" i="49"/>
  <c r="F320" i="49"/>
  <c r="G320" i="49"/>
  <c r="H320" i="49"/>
  <c r="I320" i="49"/>
  <c r="J320" i="49"/>
  <c r="K320" i="49"/>
  <c r="M320" i="49"/>
  <c r="N320" i="49"/>
  <c r="Q320" i="49"/>
  <c r="R320" i="49"/>
  <c r="T320" i="49"/>
  <c r="U320" i="49"/>
  <c r="V320" i="49"/>
  <c r="W320" i="49"/>
  <c r="X320" i="49"/>
  <c r="Y320" i="49"/>
  <c r="Z320" i="49"/>
  <c r="AB320" i="49"/>
  <c r="AC320" i="49"/>
  <c r="AD320" i="49"/>
  <c r="AE320" i="49"/>
  <c r="AF320" i="49"/>
  <c r="AG320" i="49"/>
  <c r="AH320" i="49"/>
  <c r="AI320" i="49"/>
  <c r="AJ320" i="49"/>
  <c r="AL320" i="49"/>
  <c r="AM320" i="49"/>
  <c r="AN320" i="49"/>
  <c r="AO320" i="49"/>
  <c r="AQ320" i="49"/>
  <c r="AR320" i="49"/>
  <c r="AS320" i="49"/>
  <c r="AT320" i="49"/>
  <c r="AV320" i="49"/>
  <c r="AX320" i="49"/>
  <c r="AZ320" i="49"/>
  <c r="A321" i="49"/>
  <c r="B321" i="49"/>
  <c r="D321" i="49"/>
  <c r="E321" i="49"/>
  <c r="F321" i="49"/>
  <c r="G321" i="49"/>
  <c r="H321" i="49"/>
  <c r="I321" i="49"/>
  <c r="J321" i="49"/>
  <c r="K321" i="49"/>
  <c r="M321" i="49"/>
  <c r="N321" i="49"/>
  <c r="Q321" i="49"/>
  <c r="R321" i="49"/>
  <c r="T321" i="49"/>
  <c r="U321" i="49"/>
  <c r="V321" i="49"/>
  <c r="W321" i="49"/>
  <c r="X321" i="49"/>
  <c r="Y321" i="49"/>
  <c r="Z321" i="49"/>
  <c r="AB321" i="49"/>
  <c r="AC321" i="49"/>
  <c r="AD321" i="49"/>
  <c r="AE321" i="49"/>
  <c r="AF321" i="49"/>
  <c r="AG321" i="49"/>
  <c r="AH321" i="49"/>
  <c r="AI321" i="49"/>
  <c r="AJ321" i="49"/>
  <c r="AL321" i="49"/>
  <c r="AM321" i="49"/>
  <c r="AN321" i="49"/>
  <c r="AO321" i="49"/>
  <c r="AQ321" i="49"/>
  <c r="AR321" i="49"/>
  <c r="AS321" i="49"/>
  <c r="AT321" i="49"/>
  <c r="AV321" i="49"/>
  <c r="AX321" i="49"/>
  <c r="AZ321" i="49"/>
  <c r="A322" i="49"/>
  <c r="B322" i="49"/>
  <c r="D322" i="49"/>
  <c r="E322" i="49"/>
  <c r="F322" i="49"/>
  <c r="G322" i="49"/>
  <c r="H322" i="49"/>
  <c r="I322" i="49"/>
  <c r="J322" i="49"/>
  <c r="K322" i="49"/>
  <c r="M322" i="49"/>
  <c r="N322" i="49"/>
  <c r="Q322" i="49"/>
  <c r="R322" i="49"/>
  <c r="T322" i="49"/>
  <c r="U322" i="49"/>
  <c r="V322" i="49"/>
  <c r="W322" i="49"/>
  <c r="X322" i="49"/>
  <c r="Y322" i="49"/>
  <c r="Z322" i="49"/>
  <c r="AB322" i="49"/>
  <c r="AC322" i="49"/>
  <c r="AD322" i="49"/>
  <c r="AE322" i="49"/>
  <c r="AF322" i="49"/>
  <c r="AG322" i="49"/>
  <c r="AH322" i="49"/>
  <c r="AI322" i="49"/>
  <c r="AJ322" i="49"/>
  <c r="AL322" i="49"/>
  <c r="AM322" i="49"/>
  <c r="AN322" i="49"/>
  <c r="AO322" i="49"/>
  <c r="AQ322" i="49"/>
  <c r="AR322" i="49"/>
  <c r="AS322" i="49"/>
  <c r="AT322" i="49"/>
  <c r="AV322" i="49"/>
  <c r="AX322" i="49"/>
  <c r="AZ322" i="49"/>
  <c r="A323" i="49"/>
  <c r="B323" i="49"/>
  <c r="D323" i="49"/>
  <c r="E323" i="49"/>
  <c r="F323" i="49"/>
  <c r="G323" i="49"/>
  <c r="H323" i="49"/>
  <c r="I323" i="49"/>
  <c r="J323" i="49"/>
  <c r="K323" i="49"/>
  <c r="M323" i="49"/>
  <c r="N323" i="49"/>
  <c r="Q323" i="49"/>
  <c r="R323" i="49"/>
  <c r="T323" i="49"/>
  <c r="U323" i="49"/>
  <c r="V323" i="49"/>
  <c r="W323" i="49"/>
  <c r="X323" i="49"/>
  <c r="Y323" i="49"/>
  <c r="Z323" i="49"/>
  <c r="AB323" i="49"/>
  <c r="AC323" i="49"/>
  <c r="AD323" i="49"/>
  <c r="AE323" i="49"/>
  <c r="AF323" i="49"/>
  <c r="AG323" i="49"/>
  <c r="AH323" i="49"/>
  <c r="AI323" i="49"/>
  <c r="AJ323" i="49"/>
  <c r="AL323" i="49"/>
  <c r="AM323" i="49"/>
  <c r="AN323" i="49"/>
  <c r="AO323" i="49"/>
  <c r="AQ323" i="49"/>
  <c r="AR323" i="49"/>
  <c r="AS323" i="49"/>
  <c r="AT323" i="49"/>
  <c r="AV323" i="49"/>
  <c r="AX323" i="49"/>
  <c r="AZ323" i="49"/>
  <c r="A324" i="49"/>
  <c r="B324" i="49"/>
  <c r="D324" i="49"/>
  <c r="E324" i="49"/>
  <c r="F324" i="49"/>
  <c r="G324" i="49"/>
  <c r="H324" i="49"/>
  <c r="I324" i="49"/>
  <c r="J324" i="49"/>
  <c r="K324" i="49"/>
  <c r="M324" i="49"/>
  <c r="N324" i="49"/>
  <c r="Q324" i="49"/>
  <c r="R324" i="49"/>
  <c r="T324" i="49"/>
  <c r="U324" i="49"/>
  <c r="V324" i="49"/>
  <c r="W324" i="49"/>
  <c r="X324" i="49"/>
  <c r="Y324" i="49"/>
  <c r="Z324" i="49"/>
  <c r="AB324" i="49"/>
  <c r="AC324" i="49"/>
  <c r="AD324" i="49"/>
  <c r="AE324" i="49"/>
  <c r="AF324" i="49"/>
  <c r="AG324" i="49"/>
  <c r="AH324" i="49"/>
  <c r="AI324" i="49"/>
  <c r="AJ324" i="49"/>
  <c r="AL324" i="49"/>
  <c r="AM324" i="49"/>
  <c r="AN324" i="49"/>
  <c r="AO324" i="49"/>
  <c r="AQ324" i="49"/>
  <c r="AR324" i="49"/>
  <c r="AS324" i="49"/>
  <c r="AT324" i="49"/>
  <c r="AV324" i="49"/>
  <c r="AX324" i="49"/>
  <c r="AZ324" i="49"/>
  <c r="A325" i="49"/>
  <c r="B325" i="49"/>
  <c r="D325" i="49"/>
  <c r="E325" i="49"/>
  <c r="F325" i="49"/>
  <c r="G325" i="49"/>
  <c r="H325" i="49"/>
  <c r="I325" i="49"/>
  <c r="J325" i="49"/>
  <c r="K325" i="49"/>
  <c r="M325" i="49"/>
  <c r="N325" i="49"/>
  <c r="Q325" i="49"/>
  <c r="R325" i="49"/>
  <c r="T325" i="49"/>
  <c r="U325" i="49"/>
  <c r="V325" i="49"/>
  <c r="W325" i="49"/>
  <c r="X325" i="49"/>
  <c r="Y325" i="49"/>
  <c r="Z325" i="49"/>
  <c r="AB325" i="49"/>
  <c r="AC325" i="49"/>
  <c r="AD325" i="49"/>
  <c r="AE325" i="49"/>
  <c r="AF325" i="49"/>
  <c r="AG325" i="49"/>
  <c r="AH325" i="49"/>
  <c r="AI325" i="49"/>
  <c r="AJ325" i="49"/>
  <c r="AL325" i="49"/>
  <c r="AM325" i="49"/>
  <c r="AN325" i="49"/>
  <c r="AO325" i="49"/>
  <c r="AQ325" i="49"/>
  <c r="AR325" i="49"/>
  <c r="AS325" i="49"/>
  <c r="AT325" i="49"/>
  <c r="AV325" i="49"/>
  <c r="AX325" i="49"/>
  <c r="AZ325" i="49"/>
  <c r="A326" i="49"/>
  <c r="B326" i="49"/>
  <c r="D326" i="49"/>
  <c r="E326" i="49"/>
  <c r="F326" i="49"/>
  <c r="G326" i="49"/>
  <c r="H326" i="49"/>
  <c r="I326" i="49"/>
  <c r="J326" i="49"/>
  <c r="K326" i="49"/>
  <c r="M326" i="49"/>
  <c r="N326" i="49"/>
  <c r="Q326" i="49"/>
  <c r="R326" i="49"/>
  <c r="T326" i="49"/>
  <c r="U326" i="49"/>
  <c r="V326" i="49"/>
  <c r="W326" i="49"/>
  <c r="X326" i="49"/>
  <c r="Y326" i="49"/>
  <c r="Z326" i="49"/>
  <c r="AB326" i="49"/>
  <c r="AC326" i="49"/>
  <c r="AD326" i="49"/>
  <c r="AE326" i="49"/>
  <c r="AF326" i="49"/>
  <c r="AG326" i="49"/>
  <c r="AH326" i="49"/>
  <c r="AI326" i="49"/>
  <c r="AJ326" i="49"/>
  <c r="AL326" i="49"/>
  <c r="AM326" i="49"/>
  <c r="AN326" i="49"/>
  <c r="AO326" i="49"/>
  <c r="AQ326" i="49"/>
  <c r="AR326" i="49"/>
  <c r="AS326" i="49"/>
  <c r="AT326" i="49"/>
  <c r="AV326" i="49"/>
  <c r="AX326" i="49"/>
  <c r="AZ326" i="49"/>
  <c r="A327" i="49"/>
  <c r="B327" i="49"/>
  <c r="D327" i="49"/>
  <c r="E327" i="49"/>
  <c r="F327" i="49"/>
  <c r="G327" i="49"/>
  <c r="H327" i="49"/>
  <c r="I327" i="49"/>
  <c r="J327" i="49"/>
  <c r="K327" i="49"/>
  <c r="M327" i="49"/>
  <c r="N327" i="49"/>
  <c r="Q327" i="49"/>
  <c r="R327" i="49"/>
  <c r="T327" i="49"/>
  <c r="U327" i="49"/>
  <c r="V327" i="49"/>
  <c r="W327" i="49"/>
  <c r="X327" i="49"/>
  <c r="Y327" i="49"/>
  <c r="Z327" i="49"/>
  <c r="AB327" i="49"/>
  <c r="AC327" i="49"/>
  <c r="AD327" i="49"/>
  <c r="AE327" i="49"/>
  <c r="AF327" i="49"/>
  <c r="AG327" i="49"/>
  <c r="AH327" i="49"/>
  <c r="AI327" i="49"/>
  <c r="AJ327" i="49"/>
  <c r="AL327" i="49"/>
  <c r="AM327" i="49"/>
  <c r="AN327" i="49"/>
  <c r="AO327" i="49"/>
  <c r="AQ327" i="49"/>
  <c r="AR327" i="49"/>
  <c r="AS327" i="49"/>
  <c r="AT327" i="49"/>
  <c r="AV327" i="49"/>
  <c r="AX327" i="49"/>
  <c r="AZ327" i="49"/>
  <c r="A328" i="49"/>
  <c r="B328" i="49"/>
  <c r="D328" i="49"/>
  <c r="E328" i="49"/>
  <c r="F328" i="49"/>
  <c r="G328" i="49"/>
  <c r="H328" i="49"/>
  <c r="I328" i="49"/>
  <c r="J328" i="49"/>
  <c r="K328" i="49"/>
  <c r="M328" i="49"/>
  <c r="N328" i="49"/>
  <c r="Q328" i="49"/>
  <c r="R328" i="49"/>
  <c r="T328" i="49"/>
  <c r="U328" i="49"/>
  <c r="V328" i="49"/>
  <c r="W328" i="49"/>
  <c r="X328" i="49"/>
  <c r="Y328" i="49"/>
  <c r="Z328" i="49"/>
  <c r="AB328" i="49"/>
  <c r="AC328" i="49"/>
  <c r="AD328" i="49"/>
  <c r="AE328" i="49"/>
  <c r="AF328" i="49"/>
  <c r="AG328" i="49"/>
  <c r="AH328" i="49"/>
  <c r="AI328" i="49"/>
  <c r="AJ328" i="49"/>
  <c r="AL328" i="49"/>
  <c r="AM328" i="49"/>
  <c r="AN328" i="49"/>
  <c r="AO328" i="49"/>
  <c r="AQ328" i="49"/>
  <c r="AR328" i="49"/>
  <c r="AS328" i="49"/>
  <c r="AT328" i="49"/>
  <c r="AV328" i="49"/>
  <c r="AX328" i="49"/>
  <c r="AZ328" i="49"/>
  <c r="A329" i="49"/>
  <c r="B329" i="49"/>
  <c r="D329" i="49"/>
  <c r="E329" i="49"/>
  <c r="F329" i="49"/>
  <c r="G329" i="49"/>
  <c r="H329" i="49"/>
  <c r="I329" i="49"/>
  <c r="J329" i="49"/>
  <c r="K329" i="49"/>
  <c r="M329" i="49"/>
  <c r="N329" i="49"/>
  <c r="Q329" i="49"/>
  <c r="R329" i="49"/>
  <c r="T329" i="49"/>
  <c r="U329" i="49"/>
  <c r="V329" i="49"/>
  <c r="W329" i="49"/>
  <c r="X329" i="49"/>
  <c r="Y329" i="49"/>
  <c r="Z329" i="49"/>
  <c r="AB329" i="49"/>
  <c r="AC329" i="49"/>
  <c r="AD329" i="49"/>
  <c r="AE329" i="49"/>
  <c r="AF329" i="49"/>
  <c r="AG329" i="49"/>
  <c r="AH329" i="49"/>
  <c r="AI329" i="49"/>
  <c r="AJ329" i="49"/>
  <c r="AL329" i="49"/>
  <c r="AM329" i="49"/>
  <c r="AN329" i="49"/>
  <c r="AO329" i="49"/>
  <c r="AQ329" i="49"/>
  <c r="AR329" i="49"/>
  <c r="AS329" i="49"/>
  <c r="AT329" i="49"/>
  <c r="AV329" i="49"/>
  <c r="AX329" i="49"/>
  <c r="AZ329" i="49"/>
  <c r="A330" i="49"/>
  <c r="B330" i="49"/>
  <c r="D330" i="49"/>
  <c r="E330" i="49"/>
  <c r="F330" i="49"/>
  <c r="G330" i="49"/>
  <c r="H330" i="49"/>
  <c r="I330" i="49"/>
  <c r="J330" i="49"/>
  <c r="K330" i="49"/>
  <c r="M330" i="49"/>
  <c r="N330" i="49"/>
  <c r="Q330" i="49"/>
  <c r="R330" i="49"/>
  <c r="T330" i="49"/>
  <c r="U330" i="49"/>
  <c r="V330" i="49"/>
  <c r="W330" i="49"/>
  <c r="X330" i="49"/>
  <c r="Y330" i="49"/>
  <c r="Z330" i="49"/>
  <c r="AB330" i="49"/>
  <c r="AC330" i="49"/>
  <c r="AD330" i="49"/>
  <c r="AE330" i="49"/>
  <c r="AF330" i="49"/>
  <c r="AG330" i="49"/>
  <c r="AH330" i="49"/>
  <c r="AI330" i="49"/>
  <c r="AJ330" i="49"/>
  <c r="AL330" i="49"/>
  <c r="AM330" i="49"/>
  <c r="AN330" i="49"/>
  <c r="AO330" i="49"/>
  <c r="AQ330" i="49"/>
  <c r="AR330" i="49"/>
  <c r="AS330" i="49"/>
  <c r="AT330" i="49"/>
  <c r="AV330" i="49"/>
  <c r="AX330" i="49"/>
  <c r="AZ330" i="49"/>
  <c r="A331" i="49"/>
  <c r="B331" i="49"/>
  <c r="D331" i="49"/>
  <c r="E331" i="49"/>
  <c r="F331" i="49"/>
  <c r="G331" i="49"/>
  <c r="H331" i="49"/>
  <c r="I331" i="49"/>
  <c r="J331" i="49"/>
  <c r="K331" i="49"/>
  <c r="M331" i="49"/>
  <c r="N331" i="49"/>
  <c r="Q331" i="49"/>
  <c r="R331" i="49"/>
  <c r="T331" i="49"/>
  <c r="U331" i="49"/>
  <c r="V331" i="49"/>
  <c r="W331" i="49"/>
  <c r="X331" i="49"/>
  <c r="Y331" i="49"/>
  <c r="Z331" i="49"/>
  <c r="AB331" i="49"/>
  <c r="AC331" i="49"/>
  <c r="AD331" i="49"/>
  <c r="AE331" i="49"/>
  <c r="AF331" i="49"/>
  <c r="AG331" i="49"/>
  <c r="AH331" i="49"/>
  <c r="AI331" i="49"/>
  <c r="AJ331" i="49"/>
  <c r="AL331" i="49"/>
  <c r="AM331" i="49"/>
  <c r="AN331" i="49"/>
  <c r="AO331" i="49"/>
  <c r="AQ331" i="49"/>
  <c r="AR331" i="49"/>
  <c r="AS331" i="49"/>
  <c r="AT331" i="49"/>
  <c r="AV331" i="49"/>
  <c r="AX331" i="49"/>
  <c r="AZ331" i="49"/>
  <c r="A332" i="49"/>
  <c r="B332" i="49"/>
  <c r="D332" i="49"/>
  <c r="E332" i="49"/>
  <c r="F332" i="49"/>
  <c r="G332" i="49"/>
  <c r="H332" i="49"/>
  <c r="I332" i="49"/>
  <c r="J332" i="49"/>
  <c r="K332" i="49"/>
  <c r="M332" i="49"/>
  <c r="N332" i="49"/>
  <c r="Q332" i="49"/>
  <c r="R332" i="49"/>
  <c r="T332" i="49"/>
  <c r="U332" i="49"/>
  <c r="V332" i="49"/>
  <c r="W332" i="49"/>
  <c r="X332" i="49"/>
  <c r="Y332" i="49"/>
  <c r="Z332" i="49"/>
  <c r="AB332" i="49"/>
  <c r="AC332" i="49"/>
  <c r="AD332" i="49"/>
  <c r="AE332" i="49"/>
  <c r="AF332" i="49"/>
  <c r="AG332" i="49"/>
  <c r="AH332" i="49"/>
  <c r="AI332" i="49"/>
  <c r="AJ332" i="49"/>
  <c r="AL332" i="49"/>
  <c r="AM332" i="49"/>
  <c r="AN332" i="49"/>
  <c r="AO332" i="49"/>
  <c r="AQ332" i="49"/>
  <c r="AR332" i="49"/>
  <c r="AS332" i="49"/>
  <c r="AT332" i="49"/>
  <c r="AV332" i="49"/>
  <c r="AX332" i="49"/>
  <c r="AZ332" i="49"/>
  <c r="A333" i="49"/>
  <c r="B333" i="49"/>
  <c r="D333" i="49"/>
  <c r="E333" i="49"/>
  <c r="F333" i="49"/>
  <c r="G333" i="49"/>
  <c r="H333" i="49"/>
  <c r="I333" i="49"/>
  <c r="J333" i="49"/>
  <c r="K333" i="49"/>
  <c r="M333" i="49"/>
  <c r="N333" i="49"/>
  <c r="Q333" i="49"/>
  <c r="R333" i="49"/>
  <c r="T333" i="49"/>
  <c r="U333" i="49"/>
  <c r="V333" i="49"/>
  <c r="W333" i="49"/>
  <c r="X333" i="49"/>
  <c r="Y333" i="49"/>
  <c r="Z333" i="49"/>
  <c r="AB333" i="49"/>
  <c r="AC333" i="49"/>
  <c r="AD333" i="49"/>
  <c r="AE333" i="49"/>
  <c r="AF333" i="49"/>
  <c r="AG333" i="49"/>
  <c r="AH333" i="49"/>
  <c r="AI333" i="49"/>
  <c r="AJ333" i="49"/>
  <c r="AL333" i="49"/>
  <c r="AM333" i="49"/>
  <c r="AN333" i="49"/>
  <c r="AO333" i="49"/>
  <c r="AQ333" i="49"/>
  <c r="AR333" i="49"/>
  <c r="AS333" i="49"/>
  <c r="AT333" i="49"/>
  <c r="AV333" i="49"/>
  <c r="AX333" i="49"/>
  <c r="AZ333" i="49"/>
  <c r="A334" i="49"/>
  <c r="B334" i="49"/>
  <c r="D334" i="49"/>
  <c r="E334" i="49"/>
  <c r="F334" i="49"/>
  <c r="G334" i="49"/>
  <c r="H334" i="49"/>
  <c r="I334" i="49"/>
  <c r="J334" i="49"/>
  <c r="K334" i="49"/>
  <c r="M334" i="49"/>
  <c r="N334" i="49"/>
  <c r="Q334" i="49"/>
  <c r="R334" i="49"/>
  <c r="T334" i="49"/>
  <c r="U334" i="49"/>
  <c r="V334" i="49"/>
  <c r="W334" i="49"/>
  <c r="X334" i="49"/>
  <c r="Y334" i="49"/>
  <c r="Z334" i="49"/>
  <c r="AB334" i="49"/>
  <c r="AC334" i="49"/>
  <c r="AD334" i="49"/>
  <c r="AE334" i="49"/>
  <c r="AF334" i="49"/>
  <c r="AG334" i="49"/>
  <c r="AH334" i="49"/>
  <c r="AI334" i="49"/>
  <c r="AJ334" i="49"/>
  <c r="AL334" i="49"/>
  <c r="AM334" i="49"/>
  <c r="AN334" i="49"/>
  <c r="AO334" i="49"/>
  <c r="AQ334" i="49"/>
  <c r="AR334" i="49"/>
  <c r="AS334" i="49"/>
  <c r="AT334" i="49"/>
  <c r="AV334" i="49"/>
  <c r="AX334" i="49"/>
  <c r="AZ334" i="49"/>
  <c r="A335" i="49"/>
  <c r="B335" i="49"/>
  <c r="D335" i="49"/>
  <c r="E335" i="49"/>
  <c r="F335" i="49"/>
  <c r="G335" i="49"/>
  <c r="H335" i="49"/>
  <c r="I335" i="49"/>
  <c r="J335" i="49"/>
  <c r="K335" i="49"/>
  <c r="M335" i="49"/>
  <c r="N335" i="49"/>
  <c r="Q335" i="49"/>
  <c r="R335" i="49"/>
  <c r="T335" i="49"/>
  <c r="U335" i="49"/>
  <c r="V335" i="49"/>
  <c r="W335" i="49"/>
  <c r="X335" i="49"/>
  <c r="Y335" i="49"/>
  <c r="Z335" i="49"/>
  <c r="AB335" i="49"/>
  <c r="AC335" i="49"/>
  <c r="AD335" i="49"/>
  <c r="AE335" i="49"/>
  <c r="AF335" i="49"/>
  <c r="AG335" i="49"/>
  <c r="AH335" i="49"/>
  <c r="AI335" i="49"/>
  <c r="AJ335" i="49"/>
  <c r="AL335" i="49"/>
  <c r="AM335" i="49"/>
  <c r="AN335" i="49"/>
  <c r="AO335" i="49"/>
  <c r="AQ335" i="49"/>
  <c r="AR335" i="49"/>
  <c r="AS335" i="49"/>
  <c r="AT335" i="49"/>
  <c r="AV335" i="49"/>
  <c r="AX335" i="49"/>
  <c r="AZ335" i="49"/>
  <c r="A336" i="49"/>
  <c r="B336" i="49"/>
  <c r="D336" i="49"/>
  <c r="E336" i="49"/>
  <c r="F336" i="49"/>
  <c r="G336" i="49"/>
  <c r="H336" i="49"/>
  <c r="I336" i="49"/>
  <c r="J336" i="49"/>
  <c r="K336" i="49"/>
  <c r="M336" i="49"/>
  <c r="N336" i="49"/>
  <c r="Q336" i="49"/>
  <c r="R336" i="49"/>
  <c r="T336" i="49"/>
  <c r="U336" i="49"/>
  <c r="V336" i="49"/>
  <c r="W336" i="49"/>
  <c r="X336" i="49"/>
  <c r="Y336" i="49"/>
  <c r="Z336" i="49"/>
  <c r="AB336" i="49"/>
  <c r="AC336" i="49"/>
  <c r="AD336" i="49"/>
  <c r="AE336" i="49"/>
  <c r="AF336" i="49"/>
  <c r="AG336" i="49"/>
  <c r="AH336" i="49"/>
  <c r="AI336" i="49"/>
  <c r="AJ336" i="49"/>
  <c r="AL336" i="49"/>
  <c r="AM336" i="49"/>
  <c r="AN336" i="49"/>
  <c r="AO336" i="49"/>
  <c r="AQ336" i="49"/>
  <c r="AR336" i="49"/>
  <c r="AS336" i="49"/>
  <c r="AT336" i="49"/>
  <c r="AV336" i="49"/>
  <c r="AX336" i="49"/>
  <c r="AZ336" i="49"/>
  <c r="A337" i="49"/>
  <c r="B337" i="49"/>
  <c r="D337" i="49"/>
  <c r="E337" i="49"/>
  <c r="F337" i="49"/>
  <c r="G337" i="49"/>
  <c r="H337" i="49"/>
  <c r="I337" i="49"/>
  <c r="J337" i="49"/>
  <c r="K337" i="49"/>
  <c r="M337" i="49"/>
  <c r="N337" i="49"/>
  <c r="Q337" i="49"/>
  <c r="R337" i="49"/>
  <c r="T337" i="49"/>
  <c r="U337" i="49"/>
  <c r="V337" i="49"/>
  <c r="W337" i="49"/>
  <c r="X337" i="49"/>
  <c r="Y337" i="49"/>
  <c r="Z337" i="49"/>
  <c r="AB337" i="49"/>
  <c r="AC337" i="49"/>
  <c r="AD337" i="49"/>
  <c r="AE337" i="49"/>
  <c r="AF337" i="49"/>
  <c r="AG337" i="49"/>
  <c r="AH337" i="49"/>
  <c r="AI337" i="49"/>
  <c r="AJ337" i="49"/>
  <c r="AL337" i="49"/>
  <c r="AM337" i="49"/>
  <c r="AN337" i="49"/>
  <c r="AO337" i="49"/>
  <c r="AQ337" i="49"/>
  <c r="AR337" i="49"/>
  <c r="AS337" i="49"/>
  <c r="AT337" i="49"/>
  <c r="AV337" i="49"/>
  <c r="AX337" i="49"/>
  <c r="AZ337" i="49"/>
  <c r="A338" i="49"/>
  <c r="B338" i="49"/>
  <c r="D338" i="49"/>
  <c r="E338" i="49"/>
  <c r="F338" i="49"/>
  <c r="G338" i="49"/>
  <c r="H338" i="49"/>
  <c r="I338" i="49"/>
  <c r="J338" i="49"/>
  <c r="K338" i="49"/>
  <c r="M338" i="49"/>
  <c r="N338" i="49"/>
  <c r="Q338" i="49"/>
  <c r="R338" i="49"/>
  <c r="T338" i="49"/>
  <c r="U338" i="49"/>
  <c r="V338" i="49"/>
  <c r="W338" i="49"/>
  <c r="X338" i="49"/>
  <c r="Y338" i="49"/>
  <c r="Z338" i="49"/>
  <c r="AB338" i="49"/>
  <c r="AC338" i="49"/>
  <c r="AD338" i="49"/>
  <c r="AE338" i="49"/>
  <c r="AF338" i="49"/>
  <c r="AG338" i="49"/>
  <c r="AH338" i="49"/>
  <c r="AI338" i="49"/>
  <c r="AJ338" i="49"/>
  <c r="AL338" i="49"/>
  <c r="AM338" i="49"/>
  <c r="AN338" i="49"/>
  <c r="AO338" i="49"/>
  <c r="AQ338" i="49"/>
  <c r="AR338" i="49"/>
  <c r="AS338" i="49"/>
  <c r="AT338" i="49"/>
  <c r="AV338" i="49"/>
  <c r="AX338" i="49"/>
  <c r="AZ338" i="49"/>
  <c r="A339" i="49"/>
  <c r="B339" i="49"/>
  <c r="D339" i="49"/>
  <c r="E339" i="49"/>
  <c r="F339" i="49"/>
  <c r="G339" i="49"/>
  <c r="H339" i="49"/>
  <c r="I339" i="49"/>
  <c r="J339" i="49"/>
  <c r="K339" i="49"/>
  <c r="M339" i="49"/>
  <c r="N339" i="49"/>
  <c r="Q339" i="49"/>
  <c r="R339" i="49"/>
  <c r="T339" i="49"/>
  <c r="U339" i="49"/>
  <c r="V339" i="49"/>
  <c r="W339" i="49"/>
  <c r="X339" i="49"/>
  <c r="Y339" i="49"/>
  <c r="Z339" i="49"/>
  <c r="AB339" i="49"/>
  <c r="AC339" i="49"/>
  <c r="AD339" i="49"/>
  <c r="AE339" i="49"/>
  <c r="AF339" i="49"/>
  <c r="AG339" i="49"/>
  <c r="AH339" i="49"/>
  <c r="AI339" i="49"/>
  <c r="AJ339" i="49"/>
  <c r="AL339" i="49"/>
  <c r="AM339" i="49"/>
  <c r="AN339" i="49"/>
  <c r="AO339" i="49"/>
  <c r="AQ339" i="49"/>
  <c r="AR339" i="49"/>
  <c r="AS339" i="49"/>
  <c r="AT339" i="49"/>
  <c r="AV339" i="49"/>
  <c r="AX339" i="49"/>
  <c r="AZ339" i="49"/>
  <c r="A340" i="49"/>
  <c r="B340" i="49"/>
  <c r="D340" i="49"/>
  <c r="E340" i="49"/>
  <c r="F340" i="49"/>
  <c r="G340" i="49"/>
  <c r="H340" i="49"/>
  <c r="I340" i="49"/>
  <c r="J340" i="49"/>
  <c r="K340" i="49"/>
  <c r="M340" i="49"/>
  <c r="N340" i="49"/>
  <c r="Q340" i="49"/>
  <c r="R340" i="49"/>
  <c r="T340" i="49"/>
  <c r="U340" i="49"/>
  <c r="V340" i="49"/>
  <c r="W340" i="49"/>
  <c r="X340" i="49"/>
  <c r="Y340" i="49"/>
  <c r="Z340" i="49"/>
  <c r="AB340" i="49"/>
  <c r="AC340" i="49"/>
  <c r="AD340" i="49"/>
  <c r="AE340" i="49"/>
  <c r="AF340" i="49"/>
  <c r="AG340" i="49"/>
  <c r="AH340" i="49"/>
  <c r="AI340" i="49"/>
  <c r="AJ340" i="49"/>
  <c r="AL340" i="49"/>
  <c r="AM340" i="49"/>
  <c r="AN340" i="49"/>
  <c r="AO340" i="49"/>
  <c r="AQ340" i="49"/>
  <c r="AR340" i="49"/>
  <c r="AS340" i="49"/>
  <c r="AT340" i="49"/>
  <c r="AV340" i="49"/>
  <c r="AX340" i="49"/>
  <c r="AZ340" i="49"/>
  <c r="A341" i="49"/>
  <c r="B341" i="49"/>
  <c r="D341" i="49"/>
  <c r="E341" i="49"/>
  <c r="F341" i="49"/>
  <c r="G341" i="49"/>
  <c r="H341" i="49"/>
  <c r="I341" i="49"/>
  <c r="J341" i="49"/>
  <c r="K341" i="49"/>
  <c r="M341" i="49"/>
  <c r="N341" i="49"/>
  <c r="Q341" i="49"/>
  <c r="R341" i="49"/>
  <c r="T341" i="49"/>
  <c r="U341" i="49"/>
  <c r="V341" i="49"/>
  <c r="W341" i="49"/>
  <c r="X341" i="49"/>
  <c r="Y341" i="49"/>
  <c r="Z341" i="49"/>
  <c r="AB341" i="49"/>
  <c r="AC341" i="49"/>
  <c r="AD341" i="49"/>
  <c r="AE341" i="49"/>
  <c r="AF341" i="49"/>
  <c r="AG341" i="49"/>
  <c r="AH341" i="49"/>
  <c r="AI341" i="49"/>
  <c r="AJ341" i="49"/>
  <c r="AL341" i="49"/>
  <c r="AM341" i="49"/>
  <c r="AN341" i="49"/>
  <c r="AO341" i="49"/>
  <c r="AQ341" i="49"/>
  <c r="AR341" i="49"/>
  <c r="AS341" i="49"/>
  <c r="AT341" i="49"/>
  <c r="AV341" i="49"/>
  <c r="AX341" i="49"/>
  <c r="AZ341" i="49"/>
  <c r="A342" i="49"/>
  <c r="B342" i="49"/>
  <c r="D342" i="49"/>
  <c r="E342" i="49"/>
  <c r="F342" i="49"/>
  <c r="G342" i="49"/>
  <c r="H342" i="49"/>
  <c r="I342" i="49"/>
  <c r="J342" i="49"/>
  <c r="K342" i="49"/>
  <c r="M342" i="49"/>
  <c r="N342" i="49"/>
  <c r="Q342" i="49"/>
  <c r="R342" i="49"/>
  <c r="T342" i="49"/>
  <c r="U342" i="49"/>
  <c r="V342" i="49"/>
  <c r="W342" i="49"/>
  <c r="X342" i="49"/>
  <c r="Y342" i="49"/>
  <c r="Z342" i="49"/>
  <c r="AB342" i="49"/>
  <c r="AC342" i="49"/>
  <c r="AD342" i="49"/>
  <c r="AE342" i="49"/>
  <c r="AF342" i="49"/>
  <c r="AG342" i="49"/>
  <c r="AH342" i="49"/>
  <c r="AI342" i="49"/>
  <c r="AJ342" i="49"/>
  <c r="AL342" i="49"/>
  <c r="AM342" i="49"/>
  <c r="AN342" i="49"/>
  <c r="AO342" i="49"/>
  <c r="AQ342" i="49"/>
  <c r="AR342" i="49"/>
  <c r="AS342" i="49"/>
  <c r="AT342" i="49"/>
  <c r="AV342" i="49"/>
  <c r="AX342" i="49"/>
  <c r="AZ342" i="49"/>
  <c r="A343" i="49"/>
  <c r="B343" i="49"/>
  <c r="D343" i="49"/>
  <c r="E343" i="49"/>
  <c r="F343" i="49"/>
  <c r="G343" i="49"/>
  <c r="H343" i="49"/>
  <c r="I343" i="49"/>
  <c r="J343" i="49"/>
  <c r="K343" i="49"/>
  <c r="M343" i="49"/>
  <c r="N343" i="49"/>
  <c r="Q343" i="49"/>
  <c r="R343" i="49"/>
  <c r="T343" i="49"/>
  <c r="U343" i="49"/>
  <c r="V343" i="49"/>
  <c r="W343" i="49"/>
  <c r="X343" i="49"/>
  <c r="Y343" i="49"/>
  <c r="Z343" i="49"/>
  <c r="AB343" i="49"/>
  <c r="AC343" i="49"/>
  <c r="AD343" i="49"/>
  <c r="AE343" i="49"/>
  <c r="AF343" i="49"/>
  <c r="AG343" i="49"/>
  <c r="AH343" i="49"/>
  <c r="AI343" i="49"/>
  <c r="AJ343" i="49"/>
  <c r="AL343" i="49"/>
  <c r="AM343" i="49"/>
  <c r="AN343" i="49"/>
  <c r="AO343" i="49"/>
  <c r="AQ343" i="49"/>
  <c r="AR343" i="49"/>
  <c r="AS343" i="49"/>
  <c r="AT343" i="49"/>
  <c r="AV343" i="49"/>
  <c r="AX343" i="49"/>
  <c r="AZ343" i="49"/>
  <c r="A344" i="49"/>
  <c r="B344" i="49"/>
  <c r="D344" i="49"/>
  <c r="E344" i="49"/>
  <c r="F344" i="49"/>
  <c r="G344" i="49"/>
  <c r="H344" i="49"/>
  <c r="I344" i="49"/>
  <c r="J344" i="49"/>
  <c r="K344" i="49"/>
  <c r="M344" i="49"/>
  <c r="N344" i="49"/>
  <c r="Q344" i="49"/>
  <c r="R344" i="49"/>
  <c r="T344" i="49"/>
  <c r="U344" i="49"/>
  <c r="V344" i="49"/>
  <c r="W344" i="49"/>
  <c r="X344" i="49"/>
  <c r="Y344" i="49"/>
  <c r="Z344" i="49"/>
  <c r="AB344" i="49"/>
  <c r="AC344" i="49"/>
  <c r="AD344" i="49"/>
  <c r="AE344" i="49"/>
  <c r="AF344" i="49"/>
  <c r="AG344" i="49"/>
  <c r="AH344" i="49"/>
  <c r="AI344" i="49"/>
  <c r="AJ344" i="49"/>
  <c r="AL344" i="49"/>
  <c r="AM344" i="49"/>
  <c r="AN344" i="49"/>
  <c r="AO344" i="49"/>
  <c r="AQ344" i="49"/>
  <c r="AR344" i="49"/>
  <c r="AS344" i="49"/>
  <c r="AT344" i="49"/>
  <c r="AV344" i="49"/>
  <c r="AX344" i="49"/>
  <c r="AZ344" i="49"/>
  <c r="A345" i="49"/>
  <c r="B345" i="49"/>
  <c r="D345" i="49"/>
  <c r="E345" i="49"/>
  <c r="F345" i="49"/>
  <c r="G345" i="49"/>
  <c r="H345" i="49"/>
  <c r="I345" i="49"/>
  <c r="J345" i="49"/>
  <c r="K345" i="49"/>
  <c r="M345" i="49"/>
  <c r="N345" i="49"/>
  <c r="Q345" i="49"/>
  <c r="R345" i="49"/>
  <c r="T345" i="49"/>
  <c r="U345" i="49"/>
  <c r="V345" i="49"/>
  <c r="W345" i="49"/>
  <c r="X345" i="49"/>
  <c r="Y345" i="49"/>
  <c r="Z345" i="49"/>
  <c r="AB345" i="49"/>
  <c r="AC345" i="49"/>
  <c r="AD345" i="49"/>
  <c r="AE345" i="49"/>
  <c r="AF345" i="49"/>
  <c r="AG345" i="49"/>
  <c r="AH345" i="49"/>
  <c r="AI345" i="49"/>
  <c r="AJ345" i="49"/>
  <c r="AL345" i="49"/>
  <c r="AM345" i="49"/>
  <c r="AN345" i="49"/>
  <c r="AO345" i="49"/>
  <c r="AQ345" i="49"/>
  <c r="AR345" i="49"/>
  <c r="AS345" i="49"/>
  <c r="AT345" i="49"/>
  <c r="AV345" i="49"/>
  <c r="AX345" i="49"/>
  <c r="AZ345" i="49"/>
  <c r="A346" i="49"/>
  <c r="B346" i="49"/>
  <c r="D346" i="49"/>
  <c r="E346" i="49"/>
  <c r="F346" i="49"/>
  <c r="G346" i="49"/>
  <c r="H346" i="49"/>
  <c r="I346" i="49"/>
  <c r="J346" i="49"/>
  <c r="K346" i="49"/>
  <c r="M346" i="49"/>
  <c r="N346" i="49"/>
  <c r="Q346" i="49"/>
  <c r="R346" i="49"/>
  <c r="T346" i="49"/>
  <c r="U346" i="49"/>
  <c r="V346" i="49"/>
  <c r="W346" i="49"/>
  <c r="X346" i="49"/>
  <c r="Y346" i="49"/>
  <c r="Z346" i="49"/>
  <c r="AB346" i="49"/>
  <c r="AC346" i="49"/>
  <c r="AD346" i="49"/>
  <c r="AE346" i="49"/>
  <c r="AF346" i="49"/>
  <c r="AG346" i="49"/>
  <c r="AH346" i="49"/>
  <c r="AI346" i="49"/>
  <c r="AJ346" i="49"/>
  <c r="AL346" i="49"/>
  <c r="AM346" i="49"/>
  <c r="AN346" i="49"/>
  <c r="AO346" i="49"/>
  <c r="AQ346" i="49"/>
  <c r="AR346" i="49"/>
  <c r="AS346" i="49"/>
  <c r="AT346" i="49"/>
  <c r="AV346" i="49"/>
  <c r="AX346" i="49"/>
  <c r="AZ346" i="49"/>
  <c r="A347" i="49"/>
  <c r="B347" i="49"/>
  <c r="D347" i="49"/>
  <c r="E347" i="49"/>
  <c r="F347" i="49"/>
  <c r="G347" i="49"/>
  <c r="H347" i="49"/>
  <c r="I347" i="49"/>
  <c r="J347" i="49"/>
  <c r="K347" i="49"/>
  <c r="M347" i="49"/>
  <c r="N347" i="49"/>
  <c r="Q347" i="49"/>
  <c r="R347" i="49"/>
  <c r="T347" i="49"/>
  <c r="U347" i="49"/>
  <c r="V347" i="49"/>
  <c r="W347" i="49"/>
  <c r="X347" i="49"/>
  <c r="Y347" i="49"/>
  <c r="Z347" i="49"/>
  <c r="AB347" i="49"/>
  <c r="AC347" i="49"/>
  <c r="AD347" i="49"/>
  <c r="AE347" i="49"/>
  <c r="AF347" i="49"/>
  <c r="AG347" i="49"/>
  <c r="AH347" i="49"/>
  <c r="AI347" i="49"/>
  <c r="AJ347" i="49"/>
  <c r="AL347" i="49"/>
  <c r="AM347" i="49"/>
  <c r="AN347" i="49"/>
  <c r="AO347" i="49"/>
  <c r="AQ347" i="49"/>
  <c r="AR347" i="49"/>
  <c r="AS347" i="49"/>
  <c r="AT347" i="49"/>
  <c r="AV347" i="49"/>
  <c r="AX347" i="49"/>
  <c r="AZ347" i="49"/>
  <c r="A348" i="49"/>
  <c r="B348" i="49"/>
  <c r="D348" i="49"/>
  <c r="E348" i="49"/>
  <c r="F348" i="49"/>
  <c r="G348" i="49"/>
  <c r="H348" i="49"/>
  <c r="I348" i="49"/>
  <c r="J348" i="49"/>
  <c r="K348" i="49"/>
  <c r="M348" i="49"/>
  <c r="N348" i="49"/>
  <c r="Q348" i="49"/>
  <c r="R348" i="49"/>
  <c r="T348" i="49"/>
  <c r="U348" i="49"/>
  <c r="V348" i="49"/>
  <c r="W348" i="49"/>
  <c r="X348" i="49"/>
  <c r="Y348" i="49"/>
  <c r="Z348" i="49"/>
  <c r="AB348" i="49"/>
  <c r="AC348" i="49"/>
  <c r="AD348" i="49"/>
  <c r="AE348" i="49"/>
  <c r="AF348" i="49"/>
  <c r="AG348" i="49"/>
  <c r="AH348" i="49"/>
  <c r="AI348" i="49"/>
  <c r="AJ348" i="49"/>
  <c r="AL348" i="49"/>
  <c r="AM348" i="49"/>
  <c r="AN348" i="49"/>
  <c r="AO348" i="49"/>
  <c r="AQ348" i="49"/>
  <c r="AR348" i="49"/>
  <c r="AS348" i="49"/>
  <c r="AT348" i="49"/>
  <c r="AV348" i="49"/>
  <c r="AX348" i="49"/>
  <c r="AZ348" i="49"/>
  <c r="A349" i="49"/>
  <c r="B349" i="49"/>
  <c r="D349" i="49"/>
  <c r="E349" i="49"/>
  <c r="F349" i="49"/>
  <c r="G349" i="49"/>
  <c r="H349" i="49"/>
  <c r="I349" i="49"/>
  <c r="J349" i="49"/>
  <c r="K349" i="49"/>
  <c r="M349" i="49"/>
  <c r="N349" i="49"/>
  <c r="Q349" i="49"/>
  <c r="R349" i="49"/>
  <c r="T349" i="49"/>
  <c r="U349" i="49"/>
  <c r="V349" i="49"/>
  <c r="W349" i="49"/>
  <c r="X349" i="49"/>
  <c r="Y349" i="49"/>
  <c r="Z349" i="49"/>
  <c r="AB349" i="49"/>
  <c r="AC349" i="49"/>
  <c r="AD349" i="49"/>
  <c r="AE349" i="49"/>
  <c r="AF349" i="49"/>
  <c r="AG349" i="49"/>
  <c r="AH349" i="49"/>
  <c r="AI349" i="49"/>
  <c r="AJ349" i="49"/>
  <c r="AL349" i="49"/>
  <c r="AM349" i="49"/>
  <c r="AN349" i="49"/>
  <c r="AO349" i="49"/>
  <c r="AQ349" i="49"/>
  <c r="AR349" i="49"/>
  <c r="AS349" i="49"/>
  <c r="AT349" i="49"/>
  <c r="AV349" i="49"/>
  <c r="AX349" i="49"/>
  <c r="AZ349" i="49"/>
  <c r="A350" i="49"/>
  <c r="B350" i="49"/>
  <c r="D350" i="49"/>
  <c r="E350" i="49"/>
  <c r="F350" i="49"/>
  <c r="G350" i="49"/>
  <c r="H350" i="49"/>
  <c r="I350" i="49"/>
  <c r="J350" i="49"/>
  <c r="K350" i="49"/>
  <c r="M350" i="49"/>
  <c r="N350" i="49"/>
  <c r="Q350" i="49"/>
  <c r="R350" i="49"/>
  <c r="T350" i="49"/>
  <c r="U350" i="49"/>
  <c r="V350" i="49"/>
  <c r="W350" i="49"/>
  <c r="X350" i="49"/>
  <c r="Y350" i="49"/>
  <c r="Z350" i="49"/>
  <c r="AB350" i="49"/>
  <c r="AC350" i="49"/>
  <c r="AD350" i="49"/>
  <c r="AE350" i="49"/>
  <c r="AF350" i="49"/>
  <c r="AG350" i="49"/>
  <c r="AH350" i="49"/>
  <c r="AI350" i="49"/>
  <c r="AJ350" i="49"/>
  <c r="AL350" i="49"/>
  <c r="AM350" i="49"/>
  <c r="AN350" i="49"/>
  <c r="AO350" i="49"/>
  <c r="AQ350" i="49"/>
  <c r="AR350" i="49"/>
  <c r="AS350" i="49"/>
  <c r="AT350" i="49"/>
  <c r="AV350" i="49"/>
  <c r="AX350" i="49"/>
  <c r="AZ350" i="49"/>
  <c r="A351" i="49"/>
  <c r="B351" i="49"/>
  <c r="D351" i="49"/>
  <c r="E351" i="49"/>
  <c r="F351" i="49"/>
  <c r="G351" i="49"/>
  <c r="H351" i="49"/>
  <c r="I351" i="49"/>
  <c r="J351" i="49"/>
  <c r="K351" i="49"/>
  <c r="M351" i="49"/>
  <c r="N351" i="49"/>
  <c r="Q351" i="49"/>
  <c r="R351" i="49"/>
  <c r="T351" i="49"/>
  <c r="U351" i="49"/>
  <c r="V351" i="49"/>
  <c r="W351" i="49"/>
  <c r="X351" i="49"/>
  <c r="Y351" i="49"/>
  <c r="Z351" i="49"/>
  <c r="AB351" i="49"/>
  <c r="AC351" i="49"/>
  <c r="AD351" i="49"/>
  <c r="AE351" i="49"/>
  <c r="AF351" i="49"/>
  <c r="AG351" i="49"/>
  <c r="AH351" i="49"/>
  <c r="AI351" i="49"/>
  <c r="AJ351" i="49"/>
  <c r="AL351" i="49"/>
  <c r="AM351" i="49"/>
  <c r="AN351" i="49"/>
  <c r="AO351" i="49"/>
  <c r="AQ351" i="49"/>
  <c r="AR351" i="49"/>
  <c r="AS351" i="49"/>
  <c r="AT351" i="49"/>
  <c r="AV351" i="49"/>
  <c r="AX351" i="49"/>
  <c r="AZ351" i="49"/>
  <c r="A352" i="49"/>
  <c r="B352" i="49"/>
  <c r="D352" i="49"/>
  <c r="E352" i="49"/>
  <c r="F352" i="49"/>
  <c r="G352" i="49"/>
  <c r="H352" i="49"/>
  <c r="I352" i="49"/>
  <c r="J352" i="49"/>
  <c r="K352" i="49"/>
  <c r="M352" i="49"/>
  <c r="N352" i="49"/>
  <c r="Q352" i="49"/>
  <c r="R352" i="49"/>
  <c r="T352" i="49"/>
  <c r="U352" i="49"/>
  <c r="V352" i="49"/>
  <c r="W352" i="49"/>
  <c r="X352" i="49"/>
  <c r="Y352" i="49"/>
  <c r="Z352" i="49"/>
  <c r="AB352" i="49"/>
  <c r="AC352" i="49"/>
  <c r="AD352" i="49"/>
  <c r="AE352" i="49"/>
  <c r="AF352" i="49"/>
  <c r="AG352" i="49"/>
  <c r="AH352" i="49"/>
  <c r="AI352" i="49"/>
  <c r="AJ352" i="49"/>
  <c r="AL352" i="49"/>
  <c r="AM352" i="49"/>
  <c r="AN352" i="49"/>
  <c r="AO352" i="49"/>
  <c r="AQ352" i="49"/>
  <c r="AR352" i="49"/>
  <c r="AS352" i="49"/>
  <c r="AT352" i="49"/>
  <c r="AV352" i="49"/>
  <c r="AX352" i="49"/>
  <c r="AZ352" i="49"/>
  <c r="A353" i="49"/>
  <c r="B353" i="49"/>
  <c r="D353" i="49"/>
  <c r="E353" i="49"/>
  <c r="F353" i="49"/>
  <c r="G353" i="49"/>
  <c r="H353" i="49"/>
  <c r="I353" i="49"/>
  <c r="J353" i="49"/>
  <c r="K353" i="49"/>
  <c r="M353" i="49"/>
  <c r="N353" i="49"/>
  <c r="Q353" i="49"/>
  <c r="R353" i="49"/>
  <c r="T353" i="49"/>
  <c r="U353" i="49"/>
  <c r="V353" i="49"/>
  <c r="W353" i="49"/>
  <c r="X353" i="49"/>
  <c r="Y353" i="49"/>
  <c r="Z353" i="49"/>
  <c r="AB353" i="49"/>
  <c r="AC353" i="49"/>
  <c r="AD353" i="49"/>
  <c r="AE353" i="49"/>
  <c r="AF353" i="49"/>
  <c r="AG353" i="49"/>
  <c r="AH353" i="49"/>
  <c r="AI353" i="49"/>
  <c r="AJ353" i="49"/>
  <c r="AL353" i="49"/>
  <c r="AM353" i="49"/>
  <c r="AN353" i="49"/>
  <c r="AO353" i="49"/>
  <c r="AQ353" i="49"/>
  <c r="AR353" i="49"/>
  <c r="AS353" i="49"/>
  <c r="AT353" i="49"/>
  <c r="AV353" i="49"/>
  <c r="AX353" i="49"/>
  <c r="AZ353" i="49"/>
  <c r="A354" i="49"/>
  <c r="B354" i="49"/>
  <c r="D354" i="49"/>
  <c r="E354" i="49"/>
  <c r="F354" i="49"/>
  <c r="G354" i="49"/>
  <c r="H354" i="49"/>
  <c r="I354" i="49"/>
  <c r="J354" i="49"/>
  <c r="K354" i="49"/>
  <c r="M354" i="49"/>
  <c r="N354" i="49"/>
  <c r="Q354" i="49"/>
  <c r="R354" i="49"/>
  <c r="T354" i="49"/>
  <c r="U354" i="49"/>
  <c r="V354" i="49"/>
  <c r="W354" i="49"/>
  <c r="X354" i="49"/>
  <c r="Y354" i="49"/>
  <c r="Z354" i="49"/>
  <c r="AB354" i="49"/>
  <c r="AC354" i="49"/>
  <c r="AD354" i="49"/>
  <c r="AE354" i="49"/>
  <c r="AF354" i="49"/>
  <c r="AG354" i="49"/>
  <c r="AH354" i="49"/>
  <c r="AI354" i="49"/>
  <c r="AJ354" i="49"/>
  <c r="AL354" i="49"/>
  <c r="AM354" i="49"/>
  <c r="AN354" i="49"/>
  <c r="AO354" i="49"/>
  <c r="AQ354" i="49"/>
  <c r="AR354" i="49"/>
  <c r="AS354" i="49"/>
  <c r="AT354" i="49"/>
  <c r="AV354" i="49"/>
  <c r="AX354" i="49"/>
  <c r="AZ354" i="49"/>
  <c r="A355" i="49"/>
  <c r="B355" i="49"/>
  <c r="D355" i="49"/>
  <c r="E355" i="49"/>
  <c r="F355" i="49"/>
  <c r="G355" i="49"/>
  <c r="H355" i="49"/>
  <c r="I355" i="49"/>
  <c r="J355" i="49"/>
  <c r="K355" i="49"/>
  <c r="M355" i="49"/>
  <c r="N355" i="49"/>
  <c r="Q355" i="49"/>
  <c r="R355" i="49"/>
  <c r="T355" i="49"/>
  <c r="U355" i="49"/>
  <c r="V355" i="49"/>
  <c r="W355" i="49"/>
  <c r="X355" i="49"/>
  <c r="Y355" i="49"/>
  <c r="Z355" i="49"/>
  <c r="AB355" i="49"/>
  <c r="AC355" i="49"/>
  <c r="AD355" i="49"/>
  <c r="AE355" i="49"/>
  <c r="AF355" i="49"/>
  <c r="AG355" i="49"/>
  <c r="AH355" i="49"/>
  <c r="AI355" i="49"/>
  <c r="AJ355" i="49"/>
  <c r="AL355" i="49"/>
  <c r="AM355" i="49"/>
  <c r="AN355" i="49"/>
  <c r="AO355" i="49"/>
  <c r="AQ355" i="49"/>
  <c r="AR355" i="49"/>
  <c r="AS355" i="49"/>
  <c r="AT355" i="49"/>
  <c r="AV355" i="49"/>
  <c r="AX355" i="49"/>
  <c r="AZ355" i="49"/>
  <c r="A356" i="49"/>
  <c r="B356" i="49"/>
  <c r="D356" i="49"/>
  <c r="E356" i="49"/>
  <c r="F356" i="49"/>
  <c r="G356" i="49"/>
  <c r="H356" i="49"/>
  <c r="I356" i="49"/>
  <c r="J356" i="49"/>
  <c r="K356" i="49"/>
  <c r="M356" i="49"/>
  <c r="N356" i="49"/>
  <c r="Q356" i="49"/>
  <c r="R356" i="49"/>
  <c r="T356" i="49"/>
  <c r="U356" i="49"/>
  <c r="V356" i="49"/>
  <c r="W356" i="49"/>
  <c r="X356" i="49"/>
  <c r="Y356" i="49"/>
  <c r="Z356" i="49"/>
  <c r="AB356" i="49"/>
  <c r="AC356" i="49"/>
  <c r="AD356" i="49"/>
  <c r="AE356" i="49"/>
  <c r="AF356" i="49"/>
  <c r="AG356" i="49"/>
  <c r="AH356" i="49"/>
  <c r="AI356" i="49"/>
  <c r="AJ356" i="49"/>
  <c r="AL356" i="49"/>
  <c r="AM356" i="49"/>
  <c r="AN356" i="49"/>
  <c r="AO356" i="49"/>
  <c r="AQ356" i="49"/>
  <c r="AR356" i="49"/>
  <c r="AS356" i="49"/>
  <c r="AT356" i="49"/>
  <c r="AV356" i="49"/>
  <c r="AX356" i="49"/>
  <c r="AZ356" i="49"/>
  <c r="A357" i="49"/>
  <c r="B357" i="49"/>
  <c r="D357" i="49"/>
  <c r="E357" i="49"/>
  <c r="F357" i="49"/>
  <c r="G357" i="49"/>
  <c r="H357" i="49"/>
  <c r="I357" i="49"/>
  <c r="J357" i="49"/>
  <c r="K357" i="49"/>
  <c r="M357" i="49"/>
  <c r="N357" i="49"/>
  <c r="Q357" i="49"/>
  <c r="R357" i="49"/>
  <c r="T357" i="49"/>
  <c r="U357" i="49"/>
  <c r="V357" i="49"/>
  <c r="W357" i="49"/>
  <c r="X357" i="49"/>
  <c r="Y357" i="49"/>
  <c r="Z357" i="49"/>
  <c r="AB357" i="49"/>
  <c r="AC357" i="49"/>
  <c r="AD357" i="49"/>
  <c r="AE357" i="49"/>
  <c r="AF357" i="49"/>
  <c r="AG357" i="49"/>
  <c r="AH357" i="49"/>
  <c r="AI357" i="49"/>
  <c r="AJ357" i="49"/>
  <c r="AL357" i="49"/>
  <c r="AM357" i="49"/>
  <c r="AN357" i="49"/>
  <c r="AO357" i="49"/>
  <c r="AQ357" i="49"/>
  <c r="AR357" i="49"/>
  <c r="AS357" i="49"/>
  <c r="AT357" i="49"/>
  <c r="AV357" i="49"/>
  <c r="AX357" i="49"/>
  <c r="AZ357" i="49"/>
  <c r="A358" i="49"/>
  <c r="B358" i="49"/>
  <c r="D358" i="49"/>
  <c r="E358" i="49"/>
  <c r="F358" i="49"/>
  <c r="G358" i="49"/>
  <c r="H358" i="49"/>
  <c r="I358" i="49"/>
  <c r="J358" i="49"/>
  <c r="K358" i="49"/>
  <c r="M358" i="49"/>
  <c r="N358" i="49"/>
  <c r="Q358" i="49"/>
  <c r="R358" i="49"/>
  <c r="T358" i="49"/>
  <c r="U358" i="49"/>
  <c r="V358" i="49"/>
  <c r="W358" i="49"/>
  <c r="X358" i="49"/>
  <c r="Y358" i="49"/>
  <c r="Z358" i="49"/>
  <c r="AB358" i="49"/>
  <c r="AC358" i="49"/>
  <c r="AD358" i="49"/>
  <c r="AE358" i="49"/>
  <c r="AF358" i="49"/>
  <c r="AG358" i="49"/>
  <c r="AH358" i="49"/>
  <c r="AI358" i="49"/>
  <c r="AJ358" i="49"/>
  <c r="AL358" i="49"/>
  <c r="AM358" i="49"/>
  <c r="AN358" i="49"/>
  <c r="AO358" i="49"/>
  <c r="AQ358" i="49"/>
  <c r="AR358" i="49"/>
  <c r="AS358" i="49"/>
  <c r="AT358" i="49"/>
  <c r="AV358" i="49"/>
  <c r="AX358" i="49"/>
  <c r="AZ358" i="49"/>
  <c r="A359" i="49"/>
  <c r="B359" i="49"/>
  <c r="D359" i="49"/>
  <c r="E359" i="49"/>
  <c r="F359" i="49"/>
  <c r="G359" i="49"/>
  <c r="H359" i="49"/>
  <c r="I359" i="49"/>
  <c r="J359" i="49"/>
  <c r="K359" i="49"/>
  <c r="M359" i="49"/>
  <c r="N359" i="49"/>
  <c r="Q359" i="49"/>
  <c r="R359" i="49"/>
  <c r="T359" i="49"/>
  <c r="U359" i="49"/>
  <c r="V359" i="49"/>
  <c r="W359" i="49"/>
  <c r="X359" i="49"/>
  <c r="Y359" i="49"/>
  <c r="Z359" i="49"/>
  <c r="AB359" i="49"/>
  <c r="AC359" i="49"/>
  <c r="AD359" i="49"/>
  <c r="AE359" i="49"/>
  <c r="AF359" i="49"/>
  <c r="AG359" i="49"/>
  <c r="AH359" i="49"/>
  <c r="AI359" i="49"/>
  <c r="AJ359" i="49"/>
  <c r="AL359" i="49"/>
  <c r="AM359" i="49"/>
  <c r="AN359" i="49"/>
  <c r="AO359" i="49"/>
  <c r="AQ359" i="49"/>
  <c r="AR359" i="49"/>
  <c r="AS359" i="49"/>
  <c r="AT359" i="49"/>
  <c r="AV359" i="49"/>
  <c r="AX359" i="49"/>
  <c r="AZ359" i="49"/>
  <c r="A360" i="49"/>
  <c r="B360" i="49"/>
  <c r="D360" i="49"/>
  <c r="E360" i="49"/>
  <c r="F360" i="49"/>
  <c r="G360" i="49"/>
  <c r="H360" i="49"/>
  <c r="I360" i="49"/>
  <c r="J360" i="49"/>
  <c r="K360" i="49"/>
  <c r="M360" i="49"/>
  <c r="N360" i="49"/>
  <c r="Q360" i="49"/>
  <c r="R360" i="49"/>
  <c r="T360" i="49"/>
  <c r="U360" i="49"/>
  <c r="V360" i="49"/>
  <c r="W360" i="49"/>
  <c r="X360" i="49"/>
  <c r="Y360" i="49"/>
  <c r="Z360" i="49"/>
  <c r="AB360" i="49"/>
  <c r="AC360" i="49"/>
  <c r="AD360" i="49"/>
  <c r="AE360" i="49"/>
  <c r="AF360" i="49"/>
  <c r="AG360" i="49"/>
  <c r="AH360" i="49"/>
  <c r="AI360" i="49"/>
  <c r="AJ360" i="49"/>
  <c r="AL360" i="49"/>
  <c r="AM360" i="49"/>
  <c r="AN360" i="49"/>
  <c r="AO360" i="49"/>
  <c r="AQ360" i="49"/>
  <c r="AR360" i="49"/>
  <c r="AS360" i="49"/>
  <c r="AT360" i="49"/>
  <c r="AV360" i="49"/>
  <c r="AX360" i="49"/>
  <c r="AZ360" i="49"/>
  <c r="A361" i="49"/>
  <c r="B361" i="49"/>
  <c r="D361" i="49"/>
  <c r="E361" i="49"/>
  <c r="F361" i="49"/>
  <c r="G361" i="49"/>
  <c r="H361" i="49"/>
  <c r="I361" i="49"/>
  <c r="J361" i="49"/>
  <c r="K361" i="49"/>
  <c r="M361" i="49"/>
  <c r="N361" i="49"/>
  <c r="Q361" i="49"/>
  <c r="R361" i="49"/>
  <c r="T361" i="49"/>
  <c r="U361" i="49"/>
  <c r="V361" i="49"/>
  <c r="W361" i="49"/>
  <c r="X361" i="49"/>
  <c r="Y361" i="49"/>
  <c r="Z361" i="49"/>
  <c r="AB361" i="49"/>
  <c r="AC361" i="49"/>
  <c r="AD361" i="49"/>
  <c r="AE361" i="49"/>
  <c r="AF361" i="49"/>
  <c r="AG361" i="49"/>
  <c r="AH361" i="49"/>
  <c r="AI361" i="49"/>
  <c r="AJ361" i="49"/>
  <c r="AL361" i="49"/>
  <c r="AM361" i="49"/>
  <c r="AN361" i="49"/>
  <c r="AO361" i="49"/>
  <c r="AQ361" i="49"/>
  <c r="AR361" i="49"/>
  <c r="AS361" i="49"/>
  <c r="AT361" i="49"/>
  <c r="AV361" i="49"/>
  <c r="AX361" i="49"/>
  <c r="AZ361" i="49"/>
  <c r="A362" i="49"/>
  <c r="B362" i="49"/>
  <c r="D362" i="49"/>
  <c r="E362" i="49"/>
  <c r="F362" i="49"/>
  <c r="G362" i="49"/>
  <c r="H362" i="49"/>
  <c r="I362" i="49"/>
  <c r="J362" i="49"/>
  <c r="K362" i="49"/>
  <c r="M362" i="49"/>
  <c r="N362" i="49"/>
  <c r="Q362" i="49"/>
  <c r="R362" i="49"/>
  <c r="T362" i="49"/>
  <c r="U362" i="49"/>
  <c r="V362" i="49"/>
  <c r="W362" i="49"/>
  <c r="X362" i="49"/>
  <c r="Y362" i="49"/>
  <c r="Z362" i="49"/>
  <c r="AB362" i="49"/>
  <c r="AC362" i="49"/>
  <c r="AD362" i="49"/>
  <c r="AE362" i="49"/>
  <c r="AF362" i="49"/>
  <c r="AG362" i="49"/>
  <c r="AH362" i="49"/>
  <c r="AI362" i="49"/>
  <c r="AJ362" i="49"/>
  <c r="AL362" i="49"/>
  <c r="AM362" i="49"/>
  <c r="AN362" i="49"/>
  <c r="AO362" i="49"/>
  <c r="AQ362" i="49"/>
  <c r="AR362" i="49"/>
  <c r="AS362" i="49"/>
  <c r="AT362" i="49"/>
  <c r="AV362" i="49"/>
  <c r="AX362" i="49"/>
  <c r="AZ362" i="49"/>
  <c r="A363" i="49"/>
  <c r="B363" i="49"/>
  <c r="D363" i="49"/>
  <c r="E363" i="49"/>
  <c r="F363" i="49"/>
  <c r="G363" i="49"/>
  <c r="H363" i="49"/>
  <c r="I363" i="49"/>
  <c r="J363" i="49"/>
  <c r="K363" i="49"/>
  <c r="M363" i="49"/>
  <c r="N363" i="49"/>
  <c r="Q363" i="49"/>
  <c r="R363" i="49"/>
  <c r="T363" i="49"/>
  <c r="U363" i="49"/>
  <c r="V363" i="49"/>
  <c r="W363" i="49"/>
  <c r="X363" i="49"/>
  <c r="Y363" i="49"/>
  <c r="Z363" i="49"/>
  <c r="AB363" i="49"/>
  <c r="AC363" i="49"/>
  <c r="AD363" i="49"/>
  <c r="AE363" i="49"/>
  <c r="AF363" i="49"/>
  <c r="AG363" i="49"/>
  <c r="AH363" i="49"/>
  <c r="AI363" i="49"/>
  <c r="AJ363" i="49"/>
  <c r="AL363" i="49"/>
  <c r="AM363" i="49"/>
  <c r="AN363" i="49"/>
  <c r="AO363" i="49"/>
  <c r="AQ363" i="49"/>
  <c r="AR363" i="49"/>
  <c r="AS363" i="49"/>
  <c r="AT363" i="49"/>
  <c r="AV363" i="49"/>
  <c r="AX363" i="49"/>
  <c r="AZ363" i="49"/>
  <c r="A364" i="49"/>
  <c r="B364" i="49"/>
  <c r="D364" i="49"/>
  <c r="E364" i="49"/>
  <c r="F364" i="49"/>
  <c r="G364" i="49"/>
  <c r="H364" i="49"/>
  <c r="I364" i="49"/>
  <c r="J364" i="49"/>
  <c r="K364" i="49"/>
  <c r="M364" i="49"/>
  <c r="N364" i="49"/>
  <c r="Q364" i="49"/>
  <c r="R364" i="49"/>
  <c r="T364" i="49"/>
  <c r="U364" i="49"/>
  <c r="V364" i="49"/>
  <c r="W364" i="49"/>
  <c r="X364" i="49"/>
  <c r="Y364" i="49"/>
  <c r="Z364" i="49"/>
  <c r="AB364" i="49"/>
  <c r="AC364" i="49"/>
  <c r="AD364" i="49"/>
  <c r="AE364" i="49"/>
  <c r="AF364" i="49"/>
  <c r="AG364" i="49"/>
  <c r="AH364" i="49"/>
  <c r="AI364" i="49"/>
  <c r="AJ364" i="49"/>
  <c r="AL364" i="49"/>
  <c r="AM364" i="49"/>
  <c r="AN364" i="49"/>
  <c r="AO364" i="49"/>
  <c r="AQ364" i="49"/>
  <c r="AR364" i="49"/>
  <c r="AS364" i="49"/>
  <c r="AT364" i="49"/>
  <c r="AV364" i="49"/>
  <c r="AX364" i="49"/>
  <c r="AZ364" i="49"/>
  <c r="A365" i="49"/>
  <c r="B365" i="49"/>
  <c r="D365" i="49"/>
  <c r="E365" i="49"/>
  <c r="F365" i="49"/>
  <c r="G365" i="49"/>
  <c r="H365" i="49"/>
  <c r="I365" i="49"/>
  <c r="J365" i="49"/>
  <c r="K365" i="49"/>
  <c r="M365" i="49"/>
  <c r="N365" i="49"/>
  <c r="Q365" i="49"/>
  <c r="R365" i="49"/>
  <c r="T365" i="49"/>
  <c r="U365" i="49"/>
  <c r="V365" i="49"/>
  <c r="W365" i="49"/>
  <c r="X365" i="49"/>
  <c r="Y365" i="49"/>
  <c r="Z365" i="49"/>
  <c r="AB365" i="49"/>
  <c r="AC365" i="49"/>
  <c r="AD365" i="49"/>
  <c r="AE365" i="49"/>
  <c r="AF365" i="49"/>
  <c r="AG365" i="49"/>
  <c r="AH365" i="49"/>
  <c r="AI365" i="49"/>
  <c r="AJ365" i="49"/>
  <c r="AL365" i="49"/>
  <c r="AM365" i="49"/>
  <c r="AN365" i="49"/>
  <c r="AO365" i="49"/>
  <c r="AQ365" i="49"/>
  <c r="AR365" i="49"/>
  <c r="AS365" i="49"/>
  <c r="AT365" i="49"/>
  <c r="AV365" i="49"/>
  <c r="AX365" i="49"/>
  <c r="AZ365" i="49"/>
  <c r="A366" i="49"/>
  <c r="B366" i="49"/>
  <c r="D366" i="49"/>
  <c r="E366" i="49"/>
  <c r="F366" i="49"/>
  <c r="G366" i="49"/>
  <c r="H366" i="49"/>
  <c r="I366" i="49"/>
  <c r="J366" i="49"/>
  <c r="K366" i="49"/>
  <c r="M366" i="49"/>
  <c r="N366" i="49"/>
  <c r="Q366" i="49"/>
  <c r="R366" i="49"/>
  <c r="T366" i="49"/>
  <c r="U366" i="49"/>
  <c r="V366" i="49"/>
  <c r="W366" i="49"/>
  <c r="X366" i="49"/>
  <c r="Y366" i="49"/>
  <c r="Z366" i="49"/>
  <c r="AB366" i="49"/>
  <c r="AC366" i="49"/>
  <c r="AD366" i="49"/>
  <c r="AE366" i="49"/>
  <c r="AF366" i="49"/>
  <c r="AG366" i="49"/>
  <c r="AH366" i="49"/>
  <c r="AI366" i="49"/>
  <c r="AJ366" i="49"/>
  <c r="AL366" i="49"/>
  <c r="AM366" i="49"/>
  <c r="AN366" i="49"/>
  <c r="AO366" i="49"/>
  <c r="AQ366" i="49"/>
  <c r="AR366" i="49"/>
  <c r="AS366" i="49"/>
  <c r="AT366" i="49"/>
  <c r="AV366" i="49"/>
  <c r="AX366" i="49"/>
  <c r="AZ366" i="49"/>
  <c r="A367" i="49"/>
  <c r="B367" i="49"/>
  <c r="D367" i="49"/>
  <c r="E367" i="49"/>
  <c r="F367" i="49"/>
  <c r="G367" i="49"/>
  <c r="H367" i="49"/>
  <c r="I367" i="49"/>
  <c r="J367" i="49"/>
  <c r="K367" i="49"/>
  <c r="M367" i="49"/>
  <c r="N367" i="49"/>
  <c r="Q367" i="49"/>
  <c r="R367" i="49"/>
  <c r="T367" i="49"/>
  <c r="U367" i="49"/>
  <c r="V367" i="49"/>
  <c r="W367" i="49"/>
  <c r="X367" i="49"/>
  <c r="Y367" i="49"/>
  <c r="Z367" i="49"/>
  <c r="AB367" i="49"/>
  <c r="AC367" i="49"/>
  <c r="AD367" i="49"/>
  <c r="AE367" i="49"/>
  <c r="AF367" i="49"/>
  <c r="AG367" i="49"/>
  <c r="AH367" i="49"/>
  <c r="AI367" i="49"/>
  <c r="AJ367" i="49"/>
  <c r="AL367" i="49"/>
  <c r="AM367" i="49"/>
  <c r="AN367" i="49"/>
  <c r="AO367" i="49"/>
  <c r="AQ367" i="49"/>
  <c r="AR367" i="49"/>
  <c r="AS367" i="49"/>
  <c r="AT367" i="49"/>
  <c r="AV367" i="49"/>
  <c r="AX367" i="49"/>
  <c r="AZ367" i="49"/>
  <c r="A368" i="49"/>
  <c r="B368" i="49"/>
  <c r="D368" i="49"/>
  <c r="E368" i="49"/>
  <c r="F368" i="49"/>
  <c r="G368" i="49"/>
  <c r="H368" i="49"/>
  <c r="I368" i="49"/>
  <c r="J368" i="49"/>
  <c r="K368" i="49"/>
  <c r="M368" i="49"/>
  <c r="N368" i="49"/>
  <c r="Q368" i="49"/>
  <c r="R368" i="49"/>
  <c r="T368" i="49"/>
  <c r="U368" i="49"/>
  <c r="V368" i="49"/>
  <c r="W368" i="49"/>
  <c r="X368" i="49"/>
  <c r="Y368" i="49"/>
  <c r="Z368" i="49"/>
  <c r="AB368" i="49"/>
  <c r="AC368" i="49"/>
  <c r="AD368" i="49"/>
  <c r="AE368" i="49"/>
  <c r="AF368" i="49"/>
  <c r="AG368" i="49"/>
  <c r="AH368" i="49"/>
  <c r="AI368" i="49"/>
  <c r="AJ368" i="49"/>
  <c r="AL368" i="49"/>
  <c r="AM368" i="49"/>
  <c r="AN368" i="49"/>
  <c r="AO368" i="49"/>
  <c r="AQ368" i="49"/>
  <c r="AR368" i="49"/>
  <c r="AS368" i="49"/>
  <c r="AT368" i="49"/>
  <c r="AV368" i="49"/>
  <c r="AX368" i="49"/>
  <c r="AZ368" i="49"/>
  <c r="A369" i="49"/>
  <c r="B369" i="49"/>
  <c r="D369" i="49"/>
  <c r="E369" i="49"/>
  <c r="F369" i="49"/>
  <c r="G369" i="49"/>
  <c r="H369" i="49"/>
  <c r="I369" i="49"/>
  <c r="J369" i="49"/>
  <c r="K369" i="49"/>
  <c r="M369" i="49"/>
  <c r="N369" i="49"/>
  <c r="Q369" i="49"/>
  <c r="R369" i="49"/>
  <c r="T369" i="49"/>
  <c r="U369" i="49"/>
  <c r="V369" i="49"/>
  <c r="W369" i="49"/>
  <c r="X369" i="49"/>
  <c r="Y369" i="49"/>
  <c r="Z369" i="49"/>
  <c r="AB369" i="49"/>
  <c r="AC369" i="49"/>
  <c r="AD369" i="49"/>
  <c r="AE369" i="49"/>
  <c r="AF369" i="49"/>
  <c r="AG369" i="49"/>
  <c r="AH369" i="49"/>
  <c r="AI369" i="49"/>
  <c r="AJ369" i="49"/>
  <c r="AL369" i="49"/>
  <c r="AM369" i="49"/>
  <c r="AN369" i="49"/>
  <c r="AO369" i="49"/>
  <c r="AQ369" i="49"/>
  <c r="AR369" i="49"/>
  <c r="AS369" i="49"/>
  <c r="AT369" i="49"/>
  <c r="AV369" i="49"/>
  <c r="AX369" i="49"/>
  <c r="AZ369" i="49"/>
  <c r="A370" i="49"/>
  <c r="W370" i="49"/>
</calcChain>
</file>

<file path=xl/sharedStrings.xml><?xml version="1.0" encoding="utf-8"?>
<sst xmlns="http://schemas.openxmlformats.org/spreadsheetml/2006/main" count="1006" uniqueCount="245">
  <si>
    <t>Mid</t>
  </si>
  <si>
    <t>Monthly</t>
  </si>
  <si>
    <t>PV</t>
  </si>
  <si>
    <t>Discount</t>
  </si>
  <si>
    <t>Factor</t>
  </si>
  <si>
    <t>Value</t>
  </si>
  <si>
    <t>Nymex</t>
  </si>
  <si>
    <t>Basis</t>
  </si>
  <si>
    <t>Index</t>
  </si>
  <si>
    <t>Date</t>
  </si>
  <si>
    <t>Real</t>
  </si>
  <si>
    <t>Term</t>
  </si>
  <si>
    <t>MMbtu</t>
  </si>
  <si>
    <t>MMBtu/day 1</t>
  </si>
  <si>
    <t>Start Date</t>
  </si>
  <si>
    <t>Stop Date</t>
  </si>
  <si>
    <t>Mark Date</t>
  </si>
  <si>
    <t>Curve Date</t>
  </si>
  <si>
    <t>Phy1 Fin2</t>
  </si>
  <si>
    <t>Buy1 Sell2</t>
  </si>
  <si>
    <t>MMBtu/month 2</t>
  </si>
  <si>
    <t>Delivery Pt.</t>
  </si>
  <si>
    <t>Accum</t>
  </si>
  <si>
    <t>NYMEX</t>
  </si>
  <si>
    <t>BASIS</t>
  </si>
  <si>
    <t>INDEX</t>
  </si>
  <si>
    <t>TOTAL</t>
  </si>
  <si>
    <t>Delivery</t>
  </si>
  <si>
    <t>Calendar</t>
  </si>
  <si>
    <t>Libor</t>
  </si>
  <si>
    <t>Active</t>
  </si>
  <si>
    <t>Month</t>
  </si>
  <si>
    <t>Contract</t>
  </si>
  <si>
    <t>Days</t>
  </si>
  <si>
    <t>AA</t>
  </si>
  <si>
    <t>Months</t>
  </si>
  <si>
    <t>SWAP PRICE</t>
  </si>
  <si>
    <t>Cost of Funds</t>
  </si>
  <si>
    <t>Adjustment (bp)</t>
  </si>
  <si>
    <t>VALUE</t>
  </si>
  <si>
    <t>MMBtu</t>
  </si>
  <si>
    <t>INPUT</t>
  </si>
  <si>
    <t>NG-P</t>
  </si>
  <si>
    <t>Total</t>
  </si>
  <si>
    <t>LIBOR-AA</t>
  </si>
  <si>
    <t>Origination Value</t>
  </si>
  <si>
    <t>Desk Value</t>
  </si>
  <si>
    <t>SUMMARY</t>
  </si>
  <si>
    <t>As of:</t>
  </si>
  <si>
    <t>From</t>
  </si>
  <si>
    <t>To</t>
  </si>
  <si>
    <t>IF-TRANSCO/Z3</t>
  </si>
  <si>
    <t>Mahonia Prepay</t>
  </si>
  <si>
    <t>MTM $</t>
  </si>
  <si>
    <t>Prepay $</t>
  </si>
  <si>
    <t>Delta</t>
  </si>
  <si>
    <t>IF-TGT/ZSL</t>
  </si>
  <si>
    <t>IF-COLGULF/LA</t>
  </si>
  <si>
    <t>IF-TETCO/ELA</t>
  </si>
  <si>
    <t>Transco Z3</t>
  </si>
  <si>
    <t>TGT ZSL</t>
  </si>
  <si>
    <t>CGT-LA</t>
  </si>
  <si>
    <t>Tetco ELA</t>
  </si>
  <si>
    <t>Period</t>
  </si>
  <si>
    <t>P R I C E ($/MMBtu)</t>
  </si>
  <si>
    <t>V O L U M E (MMBtu/d)</t>
  </si>
  <si>
    <t>M2M by month and year</t>
  </si>
  <si>
    <t>Year 1</t>
  </si>
  <si>
    <t>Year 2</t>
  </si>
  <si>
    <t>Year 3</t>
  </si>
  <si>
    <t>Year 4</t>
  </si>
  <si>
    <t>Year 5</t>
  </si>
  <si>
    <t>Cash Flows based on Libor mid curve</t>
  </si>
  <si>
    <t>Curves</t>
  </si>
  <si>
    <t>IF-TRANSCO/Z3-D</t>
  </si>
  <si>
    <t>IF-TRANSCO/Z3-I</t>
  </si>
  <si>
    <t>IF-TGT/ZSL-D</t>
  </si>
  <si>
    <t>IF-TGT/ZSL-I</t>
  </si>
  <si>
    <t>IF-COLGULF/LA-D</t>
  </si>
  <si>
    <t>IF-COLGULF/LA-I</t>
  </si>
  <si>
    <t>IF-TETCO/ELA-D</t>
  </si>
  <si>
    <t>IF-TETCO/ELA-I</t>
  </si>
  <si>
    <t>Total Prepay</t>
  </si>
  <si>
    <t>Difference</t>
  </si>
  <si>
    <t>Nominal Cash Flows</t>
  </si>
  <si>
    <t>Price</t>
  </si>
  <si>
    <t>Chase-Stoneville-Mahonia Prepay</t>
  </si>
  <si>
    <t>Mahonia/Stoneville Prepay</t>
  </si>
  <si>
    <t>Key Financing Assumptions</t>
  </si>
  <si>
    <t>Bank Lending:</t>
  </si>
  <si>
    <t>Spread</t>
  </si>
  <si>
    <t>Upfront</t>
  </si>
  <si>
    <t>Chase</t>
  </si>
  <si>
    <t>Fleet</t>
  </si>
  <si>
    <t>Total Funding</t>
  </si>
  <si>
    <t>Surety Bonds:</t>
  </si>
  <si>
    <t>1st Tranche</t>
  </si>
  <si>
    <t>2nd Tranche</t>
  </si>
  <si>
    <t>Enron Cost of Funds:</t>
  </si>
  <si>
    <t>All-in Spread</t>
  </si>
  <si>
    <t>Holidays:</t>
  </si>
  <si>
    <t>Funds Timing:</t>
  </si>
  <si>
    <t>Volumes Per Point:</t>
  </si>
  <si>
    <t>ColGulf - La</t>
  </si>
  <si>
    <t>Point 1 - Transco Z3</t>
  </si>
  <si>
    <t>Summary:</t>
  </si>
  <si>
    <t>Daily Volue:</t>
  </si>
  <si>
    <t>Present Value Revenue (Libor)</t>
  </si>
  <si>
    <t>Present Value Revenue (Libor + Spread)</t>
  </si>
  <si>
    <t xml:space="preserve">Repayment </t>
  </si>
  <si>
    <t>(Libor)</t>
  </si>
  <si>
    <t>Volumes</t>
  </si>
  <si>
    <t>Revenues</t>
  </si>
  <si>
    <t>Annual</t>
  </si>
  <si>
    <t>Strip</t>
  </si>
  <si>
    <t>Fixed Price</t>
  </si>
  <si>
    <t>Differential</t>
  </si>
  <si>
    <t>With Fixed</t>
  </si>
  <si>
    <t>Fixed Price Calculation</t>
  </si>
  <si>
    <t>Sum PV Volumes</t>
  </si>
  <si>
    <t>Sum PV Revenues</t>
  </si>
  <si>
    <t>Annual Strip Fixed Price</t>
  </si>
  <si>
    <t>(Libor+Spread)</t>
  </si>
  <si>
    <t>Cummulative</t>
  </si>
  <si>
    <t>PV Revenue</t>
  </si>
  <si>
    <t>Debt Tranche Calculation</t>
  </si>
  <si>
    <t>Proceeds Target</t>
  </si>
  <si>
    <t>Curve PV</t>
  </si>
  <si>
    <t>Revenue</t>
  </si>
  <si>
    <t>Curve</t>
  </si>
  <si>
    <t>Daily</t>
  </si>
  <si>
    <t>Volume</t>
  </si>
  <si>
    <t>New</t>
  </si>
  <si>
    <t>Cash</t>
  </si>
  <si>
    <t>Week</t>
  </si>
  <si>
    <t>Day</t>
  </si>
  <si>
    <t>Libor AA</t>
  </si>
  <si>
    <t>Annual - 360</t>
  </si>
  <si>
    <t>Monthly - 360</t>
  </si>
  <si>
    <t>Semi - 360</t>
  </si>
  <si>
    <t>Point 3 - ColGulf - LA</t>
  </si>
  <si>
    <t>Point 2 - TGT ZSL</t>
  </si>
  <si>
    <t>Point 4 - TetCo ELA</t>
  </si>
  <si>
    <t>Sum Differential</t>
  </si>
  <si>
    <t>Mahonia Drawdown Summary</t>
  </si>
  <si>
    <t>Summary of Revenues:</t>
  </si>
  <si>
    <t>Point 1</t>
  </si>
  <si>
    <t>Point 2</t>
  </si>
  <si>
    <t>Point 3</t>
  </si>
  <si>
    <t>Point 4</t>
  </si>
  <si>
    <t>Daily Revenues</t>
  </si>
  <si>
    <t>PV Revenue (L+0)</t>
  </si>
  <si>
    <t>Monthly + Spread</t>
  </si>
  <si>
    <t>Proceeds Percent</t>
  </si>
  <si>
    <t>Proceeds Over/(Under)</t>
  </si>
  <si>
    <t>Total PV</t>
  </si>
  <si>
    <t>Enron Proposal for Mahonia</t>
  </si>
  <si>
    <t>PV Revenue (L+S)</t>
  </si>
  <si>
    <t>Transco</t>
  </si>
  <si>
    <t>TGT</t>
  </si>
  <si>
    <t>ColGulf</t>
  </si>
  <si>
    <t>Tetco</t>
  </si>
  <si>
    <t>Round</t>
  </si>
  <si>
    <t>Gross</t>
  </si>
  <si>
    <t>Cash Flow</t>
  </si>
  <si>
    <t>Sum Cash Flow</t>
  </si>
  <si>
    <t>Payment</t>
  </si>
  <si>
    <t>Interest</t>
  </si>
  <si>
    <t>Debt</t>
  </si>
  <si>
    <t>Outstanding</t>
  </si>
  <si>
    <t>Assumed Interest</t>
  </si>
  <si>
    <t>Average Life</t>
  </si>
  <si>
    <t xml:space="preserve">Fraction </t>
  </si>
  <si>
    <t>of Year</t>
  </si>
  <si>
    <t>Interest Differential</t>
  </si>
  <si>
    <t>Tranche 1</t>
  </si>
  <si>
    <t>Surety</t>
  </si>
  <si>
    <t>Surety Cost</t>
  </si>
  <si>
    <t>Tranche 2</t>
  </si>
  <si>
    <t>Surey</t>
  </si>
  <si>
    <t>Total Surety Costs</t>
  </si>
  <si>
    <t>Surety Bond Reconciliation:</t>
  </si>
  <si>
    <t>Amortization With Spread:</t>
  </si>
  <si>
    <t>Amortization Without Spread:</t>
  </si>
  <si>
    <t>Fully-Loaded Spread Calculation:</t>
  </si>
  <si>
    <t>Interest Diff Without Spread</t>
  </si>
  <si>
    <t>Interest Diff With Spread</t>
  </si>
  <si>
    <t>Rate Reconciliation:</t>
  </si>
  <si>
    <t>Libor Without Spread Base Rate</t>
  </si>
  <si>
    <t>Libor All-in Rate</t>
  </si>
  <si>
    <t>Cost Reconciliation:</t>
  </si>
  <si>
    <t>Surety Bond Cost</t>
  </si>
  <si>
    <t>Upfront Fees</t>
  </si>
  <si>
    <t>Total Fees</t>
  </si>
  <si>
    <t>PV of Gas Volumes</t>
  </si>
  <si>
    <t>Prepay Proceeds</t>
  </si>
  <si>
    <t>Total Upfront Fees</t>
  </si>
  <si>
    <t>Surety Bonds Required:</t>
  </si>
  <si>
    <t>Total Daily Volumes</t>
  </si>
  <si>
    <t>Enron Mahonia Prepay</t>
  </si>
  <si>
    <t>Mark-to-Market Calculation</t>
  </si>
  <si>
    <t>Libor Plus</t>
  </si>
  <si>
    <t>Point 1: Transco</t>
  </si>
  <si>
    <t xml:space="preserve">Basis </t>
  </si>
  <si>
    <t>Plus Index</t>
  </si>
  <si>
    <t>Volume/day</t>
  </si>
  <si>
    <t xml:space="preserve">Curve </t>
  </si>
  <si>
    <t xml:space="preserve">Contract </t>
  </si>
  <si>
    <t>Mark-to-market</t>
  </si>
  <si>
    <t>Point 2: TGT</t>
  </si>
  <si>
    <t>Point 3: ColGulf - LA</t>
  </si>
  <si>
    <t>Point 4: Tetco</t>
  </si>
  <si>
    <t>Total Curve Revenue</t>
  </si>
  <si>
    <t>Total Contract Revenue</t>
  </si>
  <si>
    <t>Total Mark-to-Market</t>
  </si>
  <si>
    <t xml:space="preserve">Total </t>
  </si>
  <si>
    <t>Base</t>
  </si>
  <si>
    <t xml:space="preserve">Libor </t>
  </si>
  <si>
    <t>Physical</t>
  </si>
  <si>
    <t>Financial</t>
  </si>
  <si>
    <t xml:space="preserve">Discount </t>
  </si>
  <si>
    <t>ENE Spread</t>
  </si>
  <si>
    <t>Total Revenue</t>
  </si>
  <si>
    <t>Total Cost of Transaction</t>
  </si>
  <si>
    <t>Additional Chase Fees</t>
  </si>
  <si>
    <t>Additional</t>
  </si>
  <si>
    <t>Ending Debt</t>
  </si>
  <si>
    <t>Total MTM (Cost of Funds)</t>
  </si>
  <si>
    <t>Total MTM (Timing of Repay on Physical)</t>
  </si>
  <si>
    <t>Total MTM (ENE Cost of Funds)</t>
  </si>
  <si>
    <t>Total MTM (Trade Timing in Risk Book)</t>
  </si>
  <si>
    <t>l</t>
  </si>
  <si>
    <t>Summary Of Prepay:</t>
  </si>
  <si>
    <t>End Date</t>
  </si>
  <si>
    <t>Vol/Day</t>
  </si>
  <si>
    <t>Curve Date:</t>
  </si>
  <si>
    <t>Nymex Strips for Margin Setting:</t>
  </si>
  <si>
    <t>(Monthly Libor)</t>
  </si>
  <si>
    <t xml:space="preserve">Margin </t>
  </si>
  <si>
    <t>Summary of Nymex Margin Pricing:</t>
  </si>
  <si>
    <t>a</t>
  </si>
  <si>
    <t>ENE</t>
  </si>
  <si>
    <t>ENE + 13.5</t>
  </si>
  <si>
    <t>Total Mark-to-Market (ENE Cost of Funds)</t>
  </si>
  <si>
    <t>Total Mark-to-Market (23.5 bp over COFs)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</si>
</sst>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0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0.0000000"/>
    <numFmt numFmtId="166" formatCode="0.000000"/>
    <numFmt numFmtId="167" formatCode="0.00000"/>
    <numFmt numFmtId="168" formatCode="0.0000"/>
    <numFmt numFmtId="169" formatCode="0.000"/>
    <numFmt numFmtId="172" formatCode="0.000%"/>
    <numFmt numFmtId="174" formatCode="mm/yy"/>
    <numFmt numFmtId="175" formatCode="mm/dd/yy"/>
    <numFmt numFmtId="177" formatCode="&quot;$&quot;#,##0.0000_);[Red]\(&quot;$&quot;#,##0.0000\)"/>
    <numFmt numFmtId="183" formatCode="0.0000_);\(0.0000\)"/>
    <numFmt numFmtId="185" formatCode="#,##0.0_);\(#,##0.0\)"/>
    <numFmt numFmtId="188" formatCode="&quot;$&quot;#,##0.0000"/>
    <numFmt numFmtId="190" formatCode="&quot;$&quot;#,##0.00"/>
    <numFmt numFmtId="191" formatCode="&quot;$&quot;#,##0.000"/>
    <numFmt numFmtId="202" formatCode="General_)"/>
    <numFmt numFmtId="208" formatCode="#,##0.0_);[Red]\(#,##0.0\)"/>
    <numFmt numFmtId="209" formatCode="_(* #,##0_);_(* \(#,##0\);_(* &quot;-&quot;??_);_(@_)"/>
    <numFmt numFmtId="213" formatCode="0.0%"/>
    <numFmt numFmtId="246" formatCode="_-* #,##0_-;\-* #,##0_-;_-* &quot;-&quot;_-;_-@_-"/>
    <numFmt numFmtId="248" formatCode="_-* #,##0.00_-;\-* #,##0.00_-;_-* &quot;-&quot;??_-;_-@_-"/>
    <numFmt numFmtId="253" formatCode="_-* #,##0\ &quot;Pts&quot;_-;\-* #,##0\ &quot;Pts&quot;_-;_-* &quot;-&quot;\ &quot;Pts&quot;_-;_-@_-"/>
    <numFmt numFmtId="254" formatCode="_-* #,##0\ _P_t_s_-;\-* #,##0\ _P_t_s_-;_-* &quot;-&quot;\ _P_t_s_-;_-@_-"/>
    <numFmt numFmtId="255" formatCode="_-* #,##0.00\ &quot;Pts&quot;_-;\-* #,##0.00\ &quot;Pts&quot;_-;_-* &quot;-&quot;??\ &quot;Pts&quot;_-;_-@_-"/>
    <numFmt numFmtId="256" formatCode="_-* #,##0.00\ _P_t_s_-;\-* #,##0.00\ _P_t_s_-;_-* &quot;-&quot;??\ _P_t_s_-;_-@_-"/>
    <numFmt numFmtId="261" formatCode="_-&quot;S/.&quot;\ * #,##0_-;\-&quot;S/.&quot;\ * #,##0_-;_-&quot;S/.&quot;\ * &quot;-&quot;_-;_-@_-"/>
    <numFmt numFmtId="262" formatCode="_-&quot;S/.&quot;\ * #,##0.00_-;\-&quot;S/.&quot;\ * #,##0.00_-;_-&quot;S/.&quot;\ * &quot;-&quot;??_-;_-@_-"/>
    <numFmt numFmtId="272" formatCode="&quot;$&quot;#,##0;[Red]\-&quot;$&quot;#,##0"/>
    <numFmt numFmtId="274" formatCode="&quot;$&quot;#,##0.00;[Red]\-&quot;$&quot;#,##0.00"/>
    <numFmt numFmtId="275" formatCode="_-&quot;$&quot;* #,##0_-;\-&quot;$&quot;* #,##0_-;_-&quot;$&quot;* &quot;-&quot;_-;_-@_-"/>
    <numFmt numFmtId="276" formatCode="_-&quot;$&quot;* #,##0.00_-;\-&quot;$&quot;* #,##0.00_-;_-&quot;$&quot;* &quot;-&quot;??_-;_-@_-"/>
    <numFmt numFmtId="283" formatCode="_ * #,##0_ ;_ * \-#,##0_ ;_ * &quot;-&quot;_ ;_ @_ "/>
    <numFmt numFmtId="285" formatCode="_ * #,##0.00_ ;_ * \-#,##0.00_ ;_ * &quot;-&quot;??_ ;_ @_ "/>
    <numFmt numFmtId="290" formatCode="_ &quot;$&quot;\ * #,##0_ ;_ &quot;$&quot;\ * \-#,##0_ ;_ &quot;$&quot;\ * &quot;-&quot;_ ;_ @_ "/>
    <numFmt numFmtId="291" formatCode="_ &quot;$&quot;\ * #,##0.00_ ;_ &quot;$&quot;\ * \-#,##0.00_ ;_ &quot;$&quot;\ * &quot;-&quot;??_ ;_ @_ "/>
    <numFmt numFmtId="317" formatCode="_-* #,##0\ &quot;F&quot;_-;\-* #,##0\ &quot;F&quot;_-;_-* &quot;-&quot;\ &quot;F&quot;_-;_-@_-"/>
    <numFmt numFmtId="318" formatCode="_-* #,##0\ _F_-;\-* #,##0\ _F_-;_-* &quot;-&quot;\ _F_-;_-@_-"/>
    <numFmt numFmtId="319" formatCode="_-* #,##0.00\ &quot;F&quot;_-;\-* #,##0.00\ &quot;F&quot;_-;_-* &quot;-&quot;??\ &quot;F&quot;_-;_-@_-"/>
    <numFmt numFmtId="320" formatCode="_-* #,##0.00\ _F_-;\-* #,##0.00\ _F_-;_-* &quot;-&quot;??\ _F_-;_-@_-"/>
    <numFmt numFmtId="330" formatCode="#,##0.00&quot; $&quot;;[Red]\-#,##0.00&quot; $&quot;"/>
    <numFmt numFmtId="340" formatCode="0.0000&quot;  &quot;"/>
    <numFmt numFmtId="348" formatCode="#,##0.00;\(#,##0.00\)"/>
    <numFmt numFmtId="351" formatCode="#,##0.;\-#,##0."/>
    <numFmt numFmtId="352" formatCode="#,##0;\(#,##0\)"/>
    <numFmt numFmtId="358" formatCode="_(&quot;$&quot;* #,##0_);_(&quot;$&quot;* \(#,##0\);_(&quot;$&quot;* &quot;-&quot;??_);_(@_)"/>
  </numFmts>
  <fonts count="83">
    <font>
      <sz val="10"/>
      <name val="Arial"/>
    </font>
    <font>
      <sz val="10"/>
      <name val="Arial"/>
    </font>
    <font>
      <sz val="10"/>
      <name val="Times New Roman"/>
      <family val="1"/>
    </font>
    <font>
      <sz val="10"/>
      <name val="Helv"/>
      <family val="2"/>
    </font>
    <font>
      <sz val="10"/>
      <name val="Arial"/>
      <family val="2"/>
    </font>
    <font>
      <sz val="12"/>
      <name val="???"/>
      <family val="1"/>
      <charset val="129"/>
    </font>
    <font>
      <sz val="12"/>
      <name val="???"/>
      <family val="3"/>
      <charset val="129"/>
    </font>
    <font>
      <sz val="10"/>
      <name val="???"/>
      <family val="3"/>
      <charset val="129"/>
    </font>
    <font>
      <sz val="11"/>
      <name val="??"/>
      <family val="3"/>
      <charset val="129"/>
    </font>
    <font>
      <sz val="10"/>
      <name val="MS Sans Serif"/>
      <family val="2"/>
    </font>
    <font>
      <sz val="11"/>
      <name val="???"/>
      <family val="1"/>
      <charset val="129"/>
    </font>
    <font>
      <sz val="11"/>
      <name val="???"/>
      <family val="3"/>
      <charset val="129"/>
    </font>
    <font>
      <b/>
      <sz val="10"/>
      <name val="Arial"/>
    </font>
    <font>
      <sz val="10"/>
      <name val="Arial Narrow"/>
      <family val="2"/>
    </font>
    <font>
      <sz val="10"/>
      <name val="MS Sans Serif"/>
    </font>
    <font>
      <sz val="10"/>
      <name val="Geneva"/>
      <family val="2"/>
    </font>
    <font>
      <sz val="10"/>
      <name val="Book Antiqua"/>
      <family val="1"/>
    </font>
    <font>
      <sz val="10"/>
      <name val="Times New Roman"/>
    </font>
    <font>
      <sz val="10"/>
      <name val="Advisor SSi"/>
      <family val="1"/>
    </font>
    <font>
      <sz val="10"/>
      <name val="Helv"/>
    </font>
    <font>
      <sz val="8"/>
      <name val="Arial"/>
      <family val="2"/>
    </font>
    <font>
      <sz val="12"/>
      <name val="arial"/>
    </font>
    <font>
      <b/>
      <u/>
      <sz val="11"/>
      <color indexed="37"/>
      <name val="Arial"/>
      <family val="2"/>
    </font>
    <font>
      <sz val="10"/>
      <color indexed="12"/>
      <name val="Arial"/>
      <family val="2"/>
    </font>
    <font>
      <sz val="7"/>
      <name val="Small Fonts"/>
    </font>
    <font>
      <b/>
      <i/>
      <sz val="16"/>
      <name val="Helv"/>
    </font>
    <font>
      <sz val="12"/>
      <name val="Arial"/>
      <family val="2"/>
    </font>
    <font>
      <sz val="10"/>
      <name val="Courier"/>
    </font>
    <font>
      <sz val="12"/>
      <name val="Helv"/>
      <family val="2"/>
    </font>
    <font>
      <sz val="12"/>
      <name val="Courier"/>
      <family val="3"/>
    </font>
    <font>
      <sz val="8"/>
      <name val="Courier"/>
      <family val="3"/>
    </font>
    <font>
      <sz val="8"/>
      <name val="Arial"/>
    </font>
    <font>
      <sz val="8"/>
      <name val="Helv"/>
    </font>
    <font>
      <sz val="8"/>
      <name val="Arial"/>
    </font>
    <font>
      <sz val="11"/>
      <name val="Arial"/>
    </font>
    <font>
      <sz val="12"/>
      <name val="Times New Roman"/>
      <family val="1"/>
    </font>
    <font>
      <sz val="10"/>
      <name val="Courier"/>
      <family val="3"/>
    </font>
    <font>
      <sz val="10"/>
      <color indexed="8"/>
      <name val="MS Sans Serif"/>
    </font>
    <font>
      <sz val="10"/>
      <name val="Univers (W1)"/>
    </font>
    <font>
      <sz val="12"/>
      <name val="Times New Roman"/>
    </font>
    <font>
      <sz val="10"/>
      <name val="Univers (W1)"/>
      <family val="2"/>
    </font>
    <font>
      <b/>
      <sz val="14"/>
      <name val="Times New Roman"/>
      <family val="1"/>
    </font>
    <font>
      <b/>
      <sz val="14"/>
      <name val="Times New Roman"/>
    </font>
    <font>
      <sz val="10"/>
      <name val="Geneva"/>
    </font>
    <font>
      <sz val="14"/>
      <name val="AngsanaUPC"/>
      <family val="1"/>
    </font>
    <font>
      <sz val="9"/>
      <name val="Arial Narrow"/>
      <family val="2"/>
    </font>
    <font>
      <sz val="7"/>
      <name val="Arial"/>
      <family val="2"/>
    </font>
    <font>
      <sz val="7"/>
      <name val="Arial"/>
    </font>
    <font>
      <sz val="10"/>
      <name val="Times"/>
    </font>
    <font>
      <sz val="12"/>
      <name val="EucrosiaUPC"/>
      <family val="1"/>
    </font>
    <font>
      <sz val="14"/>
      <name val="CordiaUPC"/>
      <family val="1"/>
    </font>
    <font>
      <sz val="14"/>
      <name val="FreesiaUPC"/>
      <family val="1"/>
    </font>
    <font>
      <sz val="12"/>
      <name val="PathWay Access 3.0"/>
      <family val="3"/>
    </font>
    <font>
      <sz val="12"/>
      <name val="Helv"/>
    </font>
    <font>
      <sz val="8.5"/>
      <name val="MS Sans Serif"/>
      <family val="2"/>
    </font>
    <font>
      <sz val="9"/>
      <name val="Arial"/>
    </font>
    <font>
      <sz val="11"/>
      <name val="Book Antiqua"/>
      <family val="1"/>
    </font>
    <font>
      <sz val="8"/>
      <name val="Tms Rmn"/>
    </font>
    <font>
      <sz val="10"/>
      <name val="Tms Rmn"/>
    </font>
    <font>
      <sz val="10"/>
      <name val="TimesNewRomanPS"/>
      <family val="1"/>
    </font>
    <font>
      <sz val="8"/>
      <name val="Times New Roman"/>
      <family val="1"/>
    </font>
    <font>
      <sz val="8"/>
      <name val="Times New Roman"/>
    </font>
    <font>
      <sz val="8"/>
      <color indexed="12"/>
      <name val="Arial"/>
      <family val="2"/>
    </font>
    <font>
      <b/>
      <sz val="10"/>
      <name val="Arial"/>
      <family val="2"/>
    </font>
    <font>
      <sz val="10"/>
      <color indexed="8"/>
      <name val="Arial"/>
      <family val="2"/>
    </font>
    <font>
      <sz val="10"/>
      <color indexed="10"/>
      <name val="Arial"/>
      <family val="2"/>
    </font>
    <font>
      <b/>
      <sz val="8"/>
      <name val="Arial"/>
    </font>
    <font>
      <sz val="11"/>
      <name val="Times New Roman"/>
    </font>
    <font>
      <sz val="20"/>
      <name val="Letter Gothic (W1)"/>
    </font>
    <font>
      <sz val="14"/>
      <name val="Times New Roman"/>
    </font>
    <font>
      <sz val="7"/>
      <name val="Helv"/>
    </font>
    <font>
      <sz val="12"/>
      <name val="Arial MT"/>
    </font>
    <font>
      <sz val="10"/>
      <name val="CG Times"/>
    </font>
    <font>
      <sz val="10"/>
      <name val="Century Schoolbook"/>
    </font>
    <font>
      <sz val="11"/>
      <name val="CG Times"/>
    </font>
    <font>
      <sz val="10"/>
      <name val="Courier New"/>
    </font>
    <font>
      <sz val="8"/>
      <color indexed="8"/>
      <name val="Arial"/>
    </font>
    <font>
      <b/>
      <sz val="10"/>
      <color indexed="12"/>
      <name val="Arial"/>
      <family val="2"/>
    </font>
    <font>
      <b/>
      <u/>
      <sz val="10"/>
      <name val="Arial"/>
      <family val="2"/>
    </font>
    <font>
      <b/>
      <i/>
      <sz val="10"/>
      <name val="Arial"/>
      <family val="2"/>
    </font>
    <font>
      <i/>
      <sz val="10"/>
      <name val="Arial"/>
      <family val="2"/>
    </font>
    <font>
      <u val="singleAccounting"/>
      <sz val="10"/>
      <name val="Arial"/>
      <family val="2"/>
    </font>
    <font>
      <u/>
      <sz val="1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9"/>
        <bgColor indexed="9"/>
      </patternFill>
    </fill>
    <fill>
      <patternFill patternType="solid">
        <fgColor indexed="4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11"/>
        <bgColor indexed="64"/>
      </patternFill>
    </fill>
  </fills>
  <borders count="23">
    <border>
      <left/>
      <right/>
      <top/>
      <bottom/>
      <diagonal/>
    </border>
    <border>
      <left style="double">
        <color indexed="64"/>
      </left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double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2">
    <xf numFmtId="0" fontId="0" fillId="0" borderId="0"/>
    <xf numFmtId="0" fontId="5" fillId="0" borderId="0"/>
    <xf numFmtId="1" fontId="14" fillId="0" borderId="0"/>
    <xf numFmtId="0" fontId="12" fillId="2" borderId="1">
      <alignment horizontal="center" vertical="center"/>
    </xf>
    <xf numFmtId="0" fontId="66" fillId="0" borderId="2">
      <alignment horizontal="center"/>
    </xf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  <xf numFmtId="6" fontId="8" fillId="0" borderId="0">
      <protection locked="0"/>
    </xf>
    <xf numFmtId="0" fontId="1" fillId="0" borderId="0">
      <protection locked="0"/>
    </xf>
    <xf numFmtId="38" fontId="20" fillId="4" borderId="0" applyNumberFormat="0" applyBorder="0" applyAlignment="0" applyProtection="0"/>
    <xf numFmtId="0" fontId="22" fillId="0" borderId="0" applyNumberFormat="0" applyFill="0" applyBorder="0" applyAlignment="0" applyProtection="0"/>
    <xf numFmtId="0" fontId="1" fillId="0" borderId="0">
      <protection locked="0"/>
    </xf>
    <xf numFmtId="0" fontId="1" fillId="0" borderId="0">
      <protection locked="0"/>
    </xf>
    <xf numFmtId="0" fontId="23" fillId="0" borderId="3" applyNumberFormat="0" applyFill="0" applyAlignment="0" applyProtection="0"/>
    <xf numFmtId="10" fontId="20" fillId="5" borderId="4" applyNumberFormat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37" fontId="24" fillId="0" borderId="0"/>
    <xf numFmtId="0" fontId="25" fillId="0" borderId="0"/>
    <xf numFmtId="0" fontId="34" fillId="0" borderId="0"/>
    <xf numFmtId="9" fontId="1" fillId="0" borderId="0" applyFont="0" applyFill="0" applyBorder="0" applyAlignment="0" applyProtection="0"/>
    <xf numFmtId="10" fontId="1" fillId="0" borderId="0" applyFont="0" applyFill="0" applyBorder="0" applyAlignment="0" applyProtection="0"/>
    <xf numFmtId="0" fontId="1" fillId="0" borderId="6">
      <protection locked="0"/>
    </xf>
    <xf numFmtId="38" fontId="14" fillId="0" borderId="0" applyFont="0" applyFill="0" applyBorder="0" applyAlignment="0" applyProtection="0"/>
    <xf numFmtId="40" fontId="14" fillId="0" borderId="0" applyFont="0" applyFill="0" applyBorder="0" applyAlignment="0" applyProtection="0"/>
    <xf numFmtId="37" fontId="20" fillId="7" borderId="0" applyNumberFormat="0" applyBorder="0" applyAlignment="0" applyProtection="0"/>
    <xf numFmtId="37" fontId="31" fillId="0" borderId="0"/>
    <xf numFmtId="3" fontId="62" fillId="0" borderId="3" applyProtection="0"/>
    <xf numFmtId="0" fontId="14" fillId="0" borderId="0" applyFont="0" applyFill="0" applyBorder="0" applyAlignment="0" applyProtection="0"/>
    <xf numFmtId="0" fontId="14" fillId="0" borderId="0" applyFont="0" applyFill="0" applyBorder="0" applyAlignment="0" applyProtection="0"/>
  </cellStyleXfs>
  <cellXfs count="176">
    <xf numFmtId="0" fontId="0" fillId="0" borderId="0" xfId="0"/>
    <xf numFmtId="0" fontId="4" fillId="0" borderId="0" xfId="0" quotePrefix="1" applyNumberFormat="1" applyFont="1" applyAlignment="1">
      <alignment horizontal="left"/>
    </xf>
    <xf numFmtId="0" fontId="4" fillId="0" borderId="0" xfId="0" applyFont="1"/>
    <xf numFmtId="0" fontId="4" fillId="0" borderId="7" xfId="0" applyFont="1" applyBorder="1" applyAlignment="1">
      <alignment horizontal="center"/>
    </xf>
    <xf numFmtId="0" fontId="4" fillId="0" borderId="0" xfId="0" applyFont="1" applyBorder="1"/>
    <xf numFmtId="0" fontId="4" fillId="0" borderId="0" xfId="0" applyFont="1" applyAlignment="1">
      <alignment horizontal="center"/>
    </xf>
    <xf numFmtId="0" fontId="4" fillId="0" borderId="0" xfId="0" applyFont="1" applyFill="1" applyBorder="1"/>
    <xf numFmtId="1" fontId="4" fillId="0" borderId="0" xfId="0" applyNumberFormat="1" applyFont="1"/>
    <xf numFmtId="0" fontId="4" fillId="0" borderId="7" xfId="0" quotePrefix="1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8" xfId="0" quotePrefix="1" applyFont="1" applyBorder="1" applyAlignment="1">
      <alignment horizontal="center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168" fontId="4" fillId="0" borderId="9" xfId="0" applyNumberFormat="1" applyFont="1" applyBorder="1" applyAlignment="1">
      <alignment horizontal="center"/>
    </xf>
    <xf numFmtId="0" fontId="4" fillId="0" borderId="0" xfId="0" quotePrefix="1" applyFont="1" applyAlignment="1">
      <alignment horizontal="center"/>
    </xf>
    <xf numFmtId="175" fontId="4" fillId="0" borderId="10" xfId="0" applyNumberFormat="1" applyFont="1" applyBorder="1" applyAlignment="1">
      <alignment horizontal="center"/>
    </xf>
    <xf numFmtId="0" fontId="4" fillId="0" borderId="10" xfId="21" quotePrefix="1" applyFont="1" applyBorder="1" applyAlignment="1">
      <alignment horizontal="center"/>
    </xf>
    <xf numFmtId="0" fontId="4" fillId="7" borderId="0" xfId="0" applyFont="1" applyFill="1" applyBorder="1" applyAlignment="1">
      <alignment horizontal="center"/>
    </xf>
    <xf numFmtId="0" fontId="4" fillId="7" borderId="11" xfId="0" applyFont="1" applyFill="1" applyBorder="1" applyAlignment="1">
      <alignment horizontal="center"/>
    </xf>
    <xf numFmtId="0" fontId="64" fillId="3" borderId="11" xfId="0" applyFont="1" applyFill="1" applyBorder="1" applyAlignment="1">
      <alignment horizontal="center"/>
    </xf>
    <xf numFmtId="0" fontId="4" fillId="4" borderId="1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63" fillId="8" borderId="11" xfId="0" applyFont="1" applyFill="1" applyBorder="1" applyAlignment="1">
      <alignment horizontal="center"/>
    </xf>
    <xf numFmtId="0" fontId="64" fillId="3" borderId="0" xfId="0" applyFont="1" applyFill="1" applyBorder="1" applyAlignment="1">
      <alignment horizontal="center"/>
    </xf>
    <xf numFmtId="0" fontId="23" fillId="3" borderId="0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63" fillId="8" borderId="0" xfId="0" applyFont="1" applyFill="1" applyBorder="1" applyAlignment="1">
      <alignment horizontal="center"/>
    </xf>
    <xf numFmtId="0" fontId="4" fillId="7" borderId="5" xfId="0" applyFont="1" applyFill="1" applyBorder="1" applyAlignment="1">
      <alignment horizontal="center"/>
    </xf>
    <xf numFmtId="0" fontId="4" fillId="7" borderId="5" xfId="0" quotePrefix="1" applyFont="1" applyFill="1" applyBorder="1" applyAlignment="1">
      <alignment horizontal="center"/>
    </xf>
    <xf numFmtId="0" fontId="64" fillId="3" borderId="5" xfId="0" applyFont="1" applyFill="1" applyBorder="1" applyAlignment="1">
      <alignment horizontal="center"/>
    </xf>
    <xf numFmtId="0" fontId="23" fillId="3" borderId="5" xfId="0" applyFont="1" applyFill="1" applyBorder="1" applyAlignment="1">
      <alignment horizontal="center"/>
    </xf>
    <xf numFmtId="0" fontId="4" fillId="4" borderId="5" xfId="0" applyFont="1" applyFill="1" applyBorder="1" applyAlignment="1">
      <alignment horizontal="center"/>
    </xf>
    <xf numFmtId="0" fontId="63" fillId="8" borderId="5" xfId="0" applyFont="1" applyFill="1" applyBorder="1" applyAlignment="1">
      <alignment horizontal="center"/>
    </xf>
    <xf numFmtId="0" fontId="65" fillId="0" borderId="0" xfId="0" applyFont="1" applyAlignment="1">
      <alignment horizontal="center"/>
    </xf>
    <xf numFmtId="17" fontId="4" fillId="0" borderId="0" xfId="0" applyNumberFormat="1" applyFont="1" applyAlignment="1">
      <alignment horizontal="center"/>
    </xf>
    <xf numFmtId="38" fontId="4" fillId="0" borderId="0" xfId="0" applyNumberFormat="1" applyFont="1" applyAlignment="1">
      <alignment horizontal="center"/>
    </xf>
    <xf numFmtId="188" fontId="4" fillId="0" borderId="0" xfId="0" applyNumberFormat="1" applyFont="1" applyAlignment="1">
      <alignment horizontal="center"/>
    </xf>
    <xf numFmtId="9" fontId="65" fillId="0" borderId="0" xfId="22" applyFont="1" applyBorder="1" applyAlignment="1">
      <alignment horizontal="center"/>
    </xf>
    <xf numFmtId="1" fontId="4" fillId="0" borderId="0" xfId="0" applyNumberFormat="1" applyFont="1" applyAlignment="1">
      <alignment horizontal="center"/>
    </xf>
    <xf numFmtId="6" fontId="4" fillId="0" borderId="0" xfId="0" applyNumberFormat="1" applyFont="1" applyAlignment="1">
      <alignment horizontal="center"/>
    </xf>
    <xf numFmtId="6" fontId="63" fillId="0" borderId="0" xfId="0" applyNumberFormat="1" applyFont="1" applyAlignment="1">
      <alignment horizontal="center"/>
    </xf>
    <xf numFmtId="38" fontId="4" fillId="0" borderId="0" xfId="0" applyNumberFormat="1" applyFont="1"/>
    <xf numFmtId="168" fontId="4" fillId="0" borderId="0" xfId="0" applyNumberFormat="1" applyFont="1"/>
    <xf numFmtId="6" fontId="4" fillId="0" borderId="0" xfId="0" applyNumberFormat="1" applyFont="1" applyFill="1" applyBorder="1" applyAlignment="1">
      <alignment horizontal="center"/>
    </xf>
    <xf numFmtId="174" fontId="23" fillId="0" borderId="0" xfId="0" applyNumberFormat="1" applyFont="1" applyAlignment="1">
      <alignment horizontal="center"/>
    </xf>
    <xf numFmtId="175" fontId="4" fillId="0" borderId="0" xfId="0" applyNumberFormat="1" applyFont="1" applyAlignment="1">
      <alignment horizontal="center"/>
    </xf>
    <xf numFmtId="0" fontId="63" fillId="0" borderId="12" xfId="0" applyFont="1" applyBorder="1"/>
    <xf numFmtId="165" fontId="4" fillId="0" borderId="0" xfId="0" quotePrefix="1" applyNumberFormat="1" applyFont="1" applyAlignment="1">
      <alignment horizontal="center"/>
    </xf>
    <xf numFmtId="0" fontId="4" fillId="0" borderId="13" xfId="0" applyFont="1" applyBorder="1" applyAlignment="1">
      <alignment horizontal="center"/>
    </xf>
    <xf numFmtId="168" fontId="4" fillId="0" borderId="14" xfId="0" applyNumberFormat="1" applyFont="1" applyBorder="1" applyAlignment="1">
      <alignment horizontal="center"/>
    </xf>
    <xf numFmtId="0" fontId="63" fillId="8" borderId="13" xfId="0" applyFont="1" applyFill="1" applyBorder="1" applyAlignment="1">
      <alignment horizontal="center"/>
    </xf>
    <xf numFmtId="0" fontId="63" fillId="8" borderId="14" xfId="0" applyFont="1" applyFill="1" applyBorder="1" applyAlignment="1">
      <alignment horizontal="center"/>
    </xf>
    <xf numFmtId="6" fontId="63" fillId="0" borderId="14" xfId="0" applyNumberFormat="1" applyFont="1" applyBorder="1" applyAlignment="1">
      <alignment horizontal="center"/>
    </xf>
    <xf numFmtId="0" fontId="4" fillId="0" borderId="14" xfId="0" applyFont="1" applyBorder="1"/>
    <xf numFmtId="0" fontId="63" fillId="0" borderId="0" xfId="0" applyFont="1" applyAlignment="1">
      <alignment horizontal="center"/>
    </xf>
    <xf numFmtId="183" fontId="23" fillId="0" borderId="0" xfId="0" applyNumberFormat="1" applyFont="1" applyAlignment="1">
      <alignment horizontal="center"/>
    </xf>
    <xf numFmtId="0" fontId="63" fillId="7" borderId="0" xfId="0" applyFont="1" applyFill="1" applyAlignment="1"/>
    <xf numFmtId="0" fontId="4" fillId="7" borderId="0" xfId="0" applyFont="1" applyFill="1"/>
    <xf numFmtId="0" fontId="4" fillId="0" borderId="0" xfId="0" applyFont="1" applyFill="1"/>
    <xf numFmtId="1" fontId="63" fillId="0" borderId="0" xfId="0" applyNumberFormat="1" applyFont="1" applyBorder="1"/>
    <xf numFmtId="177" fontId="63" fillId="0" borderId="0" xfId="0" applyNumberFormat="1" applyFont="1" applyBorder="1" applyAlignment="1">
      <alignment horizontal="center"/>
    </xf>
    <xf numFmtId="168" fontId="4" fillId="0" borderId="0" xfId="0" applyNumberFormat="1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0" fontId="63" fillId="9" borderId="0" xfId="0" applyFont="1" applyFill="1" applyBorder="1" applyAlignment="1">
      <alignment horizontal="center"/>
    </xf>
    <xf numFmtId="0" fontId="63" fillId="0" borderId="0" xfId="0" applyFont="1" applyFill="1" applyBorder="1" applyAlignment="1">
      <alignment horizontal="center"/>
    </xf>
    <xf numFmtId="191" fontId="4" fillId="0" borderId="0" xfId="0" applyNumberFormat="1" applyFont="1" applyAlignment="1">
      <alignment horizontal="center"/>
    </xf>
    <xf numFmtId="38" fontId="77" fillId="10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38" fontId="23" fillId="0" borderId="0" xfId="0" applyNumberFormat="1" applyFont="1" applyFill="1" applyBorder="1" applyAlignment="1">
      <alignment horizontal="center"/>
    </xf>
    <xf numFmtId="188" fontId="77" fillId="10" borderId="0" xfId="0" applyNumberFormat="1" applyFont="1" applyFill="1" applyAlignment="1">
      <alignment horizontal="center"/>
    </xf>
    <xf numFmtId="6" fontId="4" fillId="0" borderId="0" xfId="0" applyNumberFormat="1" applyFont="1"/>
    <xf numFmtId="177" fontId="4" fillId="0" borderId="0" xfId="0" applyNumberFormat="1" applyFont="1"/>
    <xf numFmtId="169" fontId="2" fillId="0" borderId="0" xfId="0" applyNumberFormat="1" applyFont="1"/>
    <xf numFmtId="6" fontId="63" fillId="0" borderId="15" xfId="0" applyNumberFormat="1" applyFont="1" applyBorder="1" applyAlignment="1">
      <alignment horizontal="center"/>
    </xf>
    <xf numFmtId="0" fontId="77" fillId="10" borderId="12" xfId="0" applyFont="1" applyFill="1" applyBorder="1" applyAlignment="1">
      <alignment horizontal="center"/>
    </xf>
    <xf numFmtId="0" fontId="77" fillId="10" borderId="15" xfId="0" applyFont="1" applyFill="1" applyBorder="1" applyAlignment="1">
      <alignment horizontal="center"/>
    </xf>
    <xf numFmtId="0" fontId="77" fillId="10" borderId="16" xfId="0" applyFont="1" applyFill="1" applyBorder="1" applyAlignment="1">
      <alignment horizontal="center"/>
    </xf>
    <xf numFmtId="0" fontId="77" fillId="10" borderId="10" xfId="0" applyFont="1" applyFill="1" applyBorder="1" applyAlignment="1">
      <alignment horizontal="center"/>
    </xf>
    <xf numFmtId="17" fontId="77" fillId="10" borderId="16" xfId="0" applyNumberFormat="1" applyFont="1" applyFill="1" applyBorder="1" applyAlignment="1">
      <alignment horizontal="center"/>
    </xf>
    <xf numFmtId="17" fontId="77" fillId="10" borderId="10" xfId="0" applyNumberFormat="1" applyFont="1" applyFill="1" applyBorder="1" applyAlignment="1">
      <alignment horizontal="center"/>
    </xf>
    <xf numFmtId="0" fontId="63" fillId="0" borderId="0" xfId="0" applyFont="1"/>
    <xf numFmtId="0" fontId="78" fillId="0" borderId="0" xfId="0" applyFont="1" applyAlignment="1">
      <alignment horizontal="center"/>
    </xf>
    <xf numFmtId="6" fontId="0" fillId="0" borderId="0" xfId="0" applyNumberFormat="1"/>
    <xf numFmtId="38" fontId="0" fillId="0" borderId="0" xfId="0" applyNumberFormat="1"/>
    <xf numFmtId="14" fontId="0" fillId="10" borderId="0" xfId="0" applyNumberFormat="1" applyFill="1"/>
    <xf numFmtId="17" fontId="0" fillId="10" borderId="0" xfId="0" applyNumberFormat="1" applyFill="1"/>
    <xf numFmtId="177" fontId="0" fillId="0" borderId="0" xfId="0" applyNumberFormat="1"/>
    <xf numFmtId="8" fontId="4" fillId="0" borderId="0" xfId="0" applyNumberFormat="1" applyFont="1"/>
    <xf numFmtId="14" fontId="0" fillId="0" borderId="0" xfId="0" applyNumberFormat="1"/>
    <xf numFmtId="17" fontId="0" fillId="0" borderId="0" xfId="0" applyNumberFormat="1"/>
    <xf numFmtId="14" fontId="63" fillId="0" borderId="0" xfId="0" applyNumberFormat="1" applyFont="1"/>
    <xf numFmtId="190" fontId="4" fillId="0" borderId="0" xfId="0" applyNumberFormat="1" applyFont="1" applyAlignment="1">
      <alignment horizontal="center"/>
    </xf>
    <xf numFmtId="183" fontId="0" fillId="0" borderId="0" xfId="0" applyNumberFormat="1"/>
    <xf numFmtId="358" fontId="0" fillId="0" borderId="0" xfId="6" applyNumberFormat="1" applyFont="1"/>
    <xf numFmtId="0" fontId="63" fillId="0" borderId="0" xfId="0" applyFont="1" applyAlignment="1">
      <alignment horizontal="right"/>
    </xf>
    <xf numFmtId="0" fontId="79" fillId="0" borderId="0" xfId="0" applyFont="1"/>
    <xf numFmtId="0" fontId="80" fillId="0" borderId="0" xfId="0" applyFont="1" applyAlignment="1">
      <alignment horizontal="center"/>
    </xf>
    <xf numFmtId="0" fontId="80" fillId="0" borderId="0" xfId="0" applyFont="1"/>
    <xf numFmtId="209" fontId="1" fillId="0" borderId="0" xfId="5" applyNumberFormat="1"/>
    <xf numFmtId="172" fontId="1" fillId="0" borderId="0" xfId="22" applyNumberFormat="1"/>
    <xf numFmtId="209" fontId="0" fillId="0" borderId="0" xfId="0" applyNumberFormat="1"/>
    <xf numFmtId="0" fontId="0" fillId="0" borderId="0" xfId="0" applyAlignment="1">
      <alignment horizontal="center"/>
    </xf>
    <xf numFmtId="0" fontId="82" fillId="0" borderId="0" xfId="0" applyFont="1" applyAlignment="1">
      <alignment horizontal="center"/>
    </xf>
    <xf numFmtId="175" fontId="0" fillId="0" borderId="0" xfId="0" applyNumberFormat="1" applyAlignment="1">
      <alignment horizontal="center"/>
    </xf>
    <xf numFmtId="17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169" fontId="0" fillId="0" borderId="0" xfId="0" applyNumberFormat="1"/>
    <xf numFmtId="183" fontId="23" fillId="0" borderId="0" xfId="0" applyNumberFormat="1" applyFont="1"/>
    <xf numFmtId="3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0" xfId="0" applyAlignment="1">
      <alignment horizontal="left"/>
    </xf>
    <xf numFmtId="213" fontId="0" fillId="0" borderId="0" xfId="22" applyNumberFormat="1" applyFont="1"/>
    <xf numFmtId="172" fontId="0" fillId="0" borderId="0" xfId="22" applyNumberFormat="1" applyFont="1"/>
    <xf numFmtId="172" fontId="63" fillId="0" borderId="0" xfId="22" applyNumberFormat="1" applyFont="1"/>
    <xf numFmtId="168" fontId="63" fillId="0" borderId="0" xfId="0" applyNumberFormat="1" applyFont="1"/>
    <xf numFmtId="172" fontId="0" fillId="0" borderId="0" xfId="0" applyNumberFormat="1"/>
    <xf numFmtId="172" fontId="63" fillId="0" borderId="0" xfId="0" applyNumberFormat="1" applyFont="1"/>
    <xf numFmtId="3" fontId="63" fillId="0" borderId="0" xfId="0" applyNumberFormat="1" applyFont="1"/>
    <xf numFmtId="3" fontId="82" fillId="0" borderId="0" xfId="0" applyNumberFormat="1" applyFont="1"/>
    <xf numFmtId="3" fontId="0" fillId="0" borderId="0" xfId="0" applyNumberFormat="1" applyBorder="1"/>
    <xf numFmtId="0" fontId="0" fillId="0" borderId="17" xfId="0" applyBorder="1"/>
    <xf numFmtId="0" fontId="0" fillId="0" borderId="11" xfId="0" applyBorder="1"/>
    <xf numFmtId="0" fontId="0" fillId="0" borderId="18" xfId="0" applyBorder="1"/>
    <xf numFmtId="0" fontId="0" fillId="0" borderId="19" xfId="0" applyBorder="1"/>
    <xf numFmtId="0" fontId="0" fillId="0" borderId="0" xfId="0" applyBorder="1"/>
    <xf numFmtId="209" fontId="1" fillId="0" borderId="0" xfId="5" applyNumberFormat="1" applyBorder="1"/>
    <xf numFmtId="172" fontId="1" fillId="0" borderId="0" xfId="22" applyNumberFormat="1" applyBorder="1"/>
    <xf numFmtId="209" fontId="1" fillId="0" borderId="20" xfId="5" applyNumberFormat="1" applyBorder="1"/>
    <xf numFmtId="209" fontId="81" fillId="0" borderId="0" xfId="5" applyNumberFormat="1" applyFont="1" applyBorder="1"/>
    <xf numFmtId="0" fontId="0" fillId="0" borderId="20" xfId="0" applyBorder="1"/>
    <xf numFmtId="0" fontId="0" fillId="0" borderId="21" xfId="0" applyBorder="1"/>
    <xf numFmtId="0" fontId="0" fillId="0" borderId="5" xfId="0" applyBorder="1"/>
    <xf numFmtId="209" fontId="0" fillId="0" borderId="5" xfId="0" applyNumberFormat="1" applyBorder="1"/>
    <xf numFmtId="0" fontId="0" fillId="0" borderId="22" xfId="0" applyBorder="1"/>
    <xf numFmtId="172" fontId="1" fillId="0" borderId="20" xfId="22" applyNumberFormat="1" applyBorder="1"/>
    <xf numFmtId="172" fontId="0" fillId="0" borderId="20" xfId="22" applyNumberFormat="1" applyFont="1" applyBorder="1"/>
    <xf numFmtId="172" fontId="82" fillId="0" borderId="20" xfId="22" applyNumberFormat="1" applyFont="1" applyBorder="1"/>
    <xf numFmtId="172" fontId="0" fillId="0" borderId="22" xfId="0" applyNumberFormat="1" applyBorder="1"/>
    <xf numFmtId="209" fontId="1" fillId="0" borderId="19" xfId="5" applyNumberFormat="1" applyBorder="1"/>
    <xf numFmtId="209" fontId="81" fillId="0" borderId="19" xfId="5" applyNumberFormat="1" applyFont="1" applyBorder="1"/>
    <xf numFmtId="209" fontId="0" fillId="0" borderId="21" xfId="0" applyNumberFormat="1" applyBorder="1"/>
    <xf numFmtId="3" fontId="0" fillId="0" borderId="18" xfId="0" applyNumberFormat="1" applyBorder="1"/>
    <xf numFmtId="3" fontId="0" fillId="0" borderId="20" xfId="0" applyNumberFormat="1" applyBorder="1"/>
    <xf numFmtId="3" fontId="82" fillId="0" borderId="20" xfId="0" applyNumberFormat="1" applyFont="1" applyBorder="1"/>
    <xf numFmtId="0" fontId="63" fillId="0" borderId="19" xfId="0" applyFont="1" applyBorder="1"/>
    <xf numFmtId="0" fontId="63" fillId="0" borderId="0" xfId="0" applyFont="1" applyBorder="1"/>
    <xf numFmtId="3" fontId="63" fillId="0" borderId="20" xfId="0" applyNumberFormat="1" applyFont="1" applyBorder="1"/>
    <xf numFmtId="0" fontId="63" fillId="0" borderId="21" xfId="0" applyFont="1" applyBorder="1"/>
    <xf numFmtId="0" fontId="63" fillId="0" borderId="5" xfId="0" applyFont="1" applyBorder="1"/>
    <xf numFmtId="3" fontId="63" fillId="0" borderId="22" xfId="0" applyNumberFormat="1" applyFont="1" applyBorder="1"/>
    <xf numFmtId="0" fontId="80" fillId="0" borderId="18" xfId="0" applyFont="1" applyBorder="1" applyAlignment="1">
      <alignment horizontal="center"/>
    </xf>
    <xf numFmtId="169" fontId="0" fillId="0" borderId="0" xfId="0" applyNumberFormat="1" applyBorder="1" applyAlignment="1">
      <alignment horizontal="center"/>
    </xf>
    <xf numFmtId="14" fontId="0" fillId="0" borderId="20" xfId="0" applyNumberFormat="1" applyBorder="1"/>
    <xf numFmtId="14" fontId="0" fillId="0" borderId="0" xfId="0" applyNumberFormat="1" applyBorder="1"/>
    <xf numFmtId="0" fontId="0" fillId="0" borderId="0" xfId="0" applyBorder="1" applyAlignment="1">
      <alignment horizontal="center"/>
    </xf>
    <xf numFmtId="172" fontId="64" fillId="0" borderId="0" xfId="22" applyNumberFormat="1" applyFont="1" applyBorder="1"/>
    <xf numFmtId="172" fontId="64" fillId="0" borderId="0" xfId="22" applyNumberFormat="1" applyFont="1" applyBorder="1" applyAlignment="1">
      <alignment horizontal="right"/>
    </xf>
    <xf numFmtId="0" fontId="0" fillId="0" borderId="5" xfId="0" applyBorder="1" applyAlignment="1">
      <alignment horizontal="center"/>
    </xf>
    <xf numFmtId="172" fontId="64" fillId="0" borderId="5" xfId="22" applyNumberFormat="1" applyFont="1" applyBorder="1" applyAlignment="1">
      <alignment horizontal="right"/>
    </xf>
    <xf numFmtId="14" fontId="0" fillId="0" borderId="22" xfId="0" applyNumberFormat="1" applyBorder="1"/>
    <xf numFmtId="0" fontId="82" fillId="0" borderId="11" xfId="0" applyFont="1" applyBorder="1" applyAlignment="1">
      <alignment horizontal="center"/>
    </xf>
    <xf numFmtId="0" fontId="82" fillId="0" borderId="18" xfId="0" applyFont="1" applyBorder="1" applyAlignment="1">
      <alignment horizontal="center"/>
    </xf>
    <xf numFmtId="17" fontId="0" fillId="0" borderId="0" xfId="0" applyNumberFormat="1" applyBorder="1"/>
    <xf numFmtId="168" fontId="0" fillId="0" borderId="20" xfId="0" applyNumberFormat="1" applyBorder="1"/>
    <xf numFmtId="17" fontId="0" fillId="0" borderId="5" xfId="0" applyNumberFormat="1" applyBorder="1"/>
    <xf numFmtId="3" fontId="0" fillId="0" borderId="5" xfId="0" applyNumberFormat="1" applyBorder="1"/>
    <xf numFmtId="168" fontId="0" fillId="0" borderId="22" xfId="0" applyNumberFormat="1" applyBorder="1"/>
    <xf numFmtId="14" fontId="0" fillId="0" borderId="18" xfId="0" applyNumberFormat="1" applyBorder="1"/>
    <xf numFmtId="38" fontId="0" fillId="0" borderId="18" xfId="0" applyNumberFormat="1" applyBorder="1"/>
    <xf numFmtId="38" fontId="0" fillId="0" borderId="20" xfId="0" applyNumberFormat="1" applyBorder="1"/>
    <xf numFmtId="38" fontId="82" fillId="0" borderId="20" xfId="0" applyNumberFormat="1" applyFont="1" applyBorder="1"/>
    <xf numFmtId="38" fontId="0" fillId="0" borderId="22" xfId="0" applyNumberFormat="1" applyBorder="1"/>
    <xf numFmtId="3" fontId="82" fillId="0" borderId="0" xfId="0" applyNumberFormat="1" applyFont="1" applyBorder="1"/>
    <xf numFmtId="0" fontId="63" fillId="0" borderId="0" xfId="0" applyFont="1" applyAlignment="1">
      <alignment horizontal="center"/>
    </xf>
  </cellXfs>
  <cellStyles count="32">
    <cellStyle name="??_?.????" xfId="1"/>
    <cellStyle name="0" xfId="2"/>
    <cellStyle name="Actual Date" xfId="3"/>
    <cellStyle name="Column_Title" xfId="4"/>
    <cellStyle name="Comma" xfId="5" builtinId="3"/>
    <cellStyle name="Currency" xfId="6" builtinId="4"/>
    <cellStyle name="Date" xfId="7"/>
    <cellStyle name="Fixed" xfId="8"/>
    <cellStyle name="Grey" xfId="9"/>
    <cellStyle name="HEADER" xfId="10"/>
    <cellStyle name="Heading1" xfId="11"/>
    <cellStyle name="Heading2" xfId="12"/>
    <cellStyle name="HIGHLIGHT" xfId="13"/>
    <cellStyle name="Input [yellow]" xfId="14"/>
    <cellStyle name="Milliers [0]_laroux" xfId="15"/>
    <cellStyle name="Milliers_laroux" xfId="16"/>
    <cellStyle name="Monétaire [0]_laroux" xfId="17"/>
    <cellStyle name="Monétaire_laroux" xfId="18"/>
    <cellStyle name="no dec" xfId="19"/>
    <cellStyle name="Normal" xfId="0" builtinId="0"/>
    <cellStyle name="Normal - Style1" xfId="20"/>
    <cellStyle name="Normal_Curves" xfId="21"/>
    <cellStyle name="Percent" xfId="22" builtinId="5"/>
    <cellStyle name="Percent [2]" xfId="23"/>
    <cellStyle name="Total" xfId="24" builtinId="25" customBuiltin="1"/>
    <cellStyle name="Tusental (0)_laroux" xfId="25"/>
    <cellStyle name="Tusental_laroux" xfId="26"/>
    <cellStyle name="Unprot" xfId="27"/>
    <cellStyle name="Unprot$" xfId="28"/>
    <cellStyle name="Unprotect" xfId="29"/>
    <cellStyle name="Valuta (0)_laroux" xfId="30"/>
    <cellStyle name="Valuta_laroux" xfId="3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Curveload_Chase-Stoneville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definedNames>
      <definedName name="Curves" refersTo="='Curves'!$C$8:$N$8"/>
      <definedName name="Table" refersTo="='Curves'!$C$8:$N$408"/>
    </definedNames>
    <sheetDataSet>
      <sheetData sheetId="0" refreshError="1">
        <row r="8">
          <cell r="D8" t="str">
            <v>LIBOR-AA</v>
          </cell>
          <cell r="E8" t="str">
            <v>NG-P</v>
          </cell>
          <cell r="F8" t="str">
            <v>VO-P</v>
          </cell>
          <cell r="G8" t="str">
            <v>IF-TRANSCO/Z3-I</v>
          </cell>
          <cell r="H8" t="str">
            <v>IF-TRANSCO/Z3-D</v>
          </cell>
          <cell r="I8" t="str">
            <v>IF-TGT/ZSL-I</v>
          </cell>
          <cell r="J8" t="str">
            <v>IF-TGT/ZSL-D</v>
          </cell>
          <cell r="K8" t="str">
            <v>IF-COLGULF/LA-I</v>
          </cell>
          <cell r="L8" t="str">
            <v>IF-COLGULF/LA-D</v>
          </cell>
          <cell r="M8" t="str">
            <v>IF-TETCO/ELA-I</v>
          </cell>
          <cell r="N8" t="str">
            <v>IF-TETCO/ELA-D</v>
          </cell>
        </row>
        <row r="10">
          <cell r="C10">
            <v>1</v>
          </cell>
          <cell r="D10">
            <v>2</v>
          </cell>
          <cell r="E10">
            <v>3</v>
          </cell>
          <cell r="F10">
            <v>4</v>
          </cell>
          <cell r="G10">
            <v>5</v>
          </cell>
          <cell r="H10">
            <v>4</v>
          </cell>
          <cell r="I10">
            <v>5</v>
          </cell>
          <cell r="J10">
            <v>4</v>
          </cell>
          <cell r="K10">
            <v>5</v>
          </cell>
          <cell r="L10">
            <v>5</v>
          </cell>
          <cell r="M10">
            <v>5</v>
          </cell>
          <cell r="N10">
            <v>5</v>
          </cell>
        </row>
        <row r="11">
          <cell r="C11" t="str">
            <v>Effective Date</v>
          </cell>
          <cell r="D11">
            <v>36888</v>
          </cell>
          <cell r="E11">
            <v>36888</v>
          </cell>
          <cell r="F11">
            <v>36888</v>
          </cell>
          <cell r="G11">
            <v>36888</v>
          </cell>
          <cell r="H11">
            <v>36888</v>
          </cell>
          <cell r="I11">
            <v>36888</v>
          </cell>
          <cell r="J11">
            <v>36888</v>
          </cell>
          <cell r="K11">
            <v>36888</v>
          </cell>
          <cell r="L11">
            <v>36888</v>
          </cell>
          <cell r="M11">
            <v>36888</v>
          </cell>
          <cell r="N11">
            <v>36888</v>
          </cell>
        </row>
        <row r="12">
          <cell r="C12" t="str">
            <v>Prompt Month</v>
          </cell>
          <cell r="D12">
            <v>36892</v>
          </cell>
          <cell r="E12">
            <v>36892</v>
          </cell>
          <cell r="F12">
            <v>36892</v>
          </cell>
          <cell r="G12">
            <v>36892</v>
          </cell>
          <cell r="H12">
            <v>36892</v>
          </cell>
          <cell r="I12">
            <v>36892</v>
          </cell>
          <cell r="J12">
            <v>36892</v>
          </cell>
          <cell r="K12">
            <v>36892</v>
          </cell>
          <cell r="L12">
            <v>36892</v>
          </cell>
          <cell r="M12">
            <v>36892</v>
          </cell>
          <cell r="N12">
            <v>36892</v>
          </cell>
        </row>
        <row r="13">
          <cell r="C13" t="str">
            <v>Curve Code</v>
          </cell>
          <cell r="D13" t="str">
            <v>INTNS</v>
          </cell>
          <cell r="E13" t="str">
            <v>NG</v>
          </cell>
          <cell r="F13" t="str">
            <v>NG</v>
          </cell>
          <cell r="G13" t="str">
            <v>IF-TRANSCO/Z3</v>
          </cell>
          <cell r="H13" t="str">
            <v>IF-TRANSCO/Z3</v>
          </cell>
          <cell r="I13" t="str">
            <v>IF-TGT/ZSL</v>
          </cell>
          <cell r="J13" t="str">
            <v>IF-TGT/ZSL</v>
          </cell>
          <cell r="K13" t="str">
            <v>IF-COLGULF/LA</v>
          </cell>
          <cell r="L13" t="str">
            <v>IF-COLGULF/LA</v>
          </cell>
          <cell r="M13" t="str">
            <v>IF-TETCO/ELA</v>
          </cell>
          <cell r="N13" t="str">
            <v>IF-TETCO/ELA</v>
          </cell>
        </row>
        <row r="14">
          <cell r="C14" t="str">
            <v>Curve Type</v>
          </cell>
          <cell r="D14" t="str">
            <v>AA</v>
          </cell>
          <cell r="E14" t="str">
            <v>PR</v>
          </cell>
          <cell r="F14" t="str">
            <v>VO</v>
          </cell>
          <cell r="G14" t="str">
            <v>PR</v>
          </cell>
          <cell r="H14" t="str">
            <v>PR</v>
          </cell>
          <cell r="I14" t="str">
            <v>PR</v>
          </cell>
          <cell r="J14" t="str">
            <v>PR</v>
          </cell>
          <cell r="K14" t="str">
            <v>PR</v>
          </cell>
          <cell r="L14" t="str">
            <v>PR</v>
          </cell>
          <cell r="M14" t="str">
            <v>PR</v>
          </cell>
          <cell r="N14" t="str">
            <v>PR</v>
          </cell>
        </row>
        <row r="15">
          <cell r="C15" t="str">
            <v>Book Code 1</v>
          </cell>
          <cell r="D15" t="str">
            <v>R</v>
          </cell>
          <cell r="E15" t="str">
            <v>P</v>
          </cell>
          <cell r="F15" t="str">
            <v>P</v>
          </cell>
          <cell r="G15" t="str">
            <v>I</v>
          </cell>
          <cell r="H15" t="str">
            <v>D</v>
          </cell>
          <cell r="I15" t="str">
            <v>I</v>
          </cell>
          <cell r="J15" t="str">
            <v>D</v>
          </cell>
          <cell r="K15" t="str">
            <v>I</v>
          </cell>
          <cell r="L15" t="str">
            <v>D</v>
          </cell>
          <cell r="M15" t="str">
            <v>I</v>
          </cell>
          <cell r="N15" t="str">
            <v>D</v>
          </cell>
        </row>
        <row r="16">
          <cell r="C16" t="str">
            <v>Publisher</v>
          </cell>
          <cell r="D16" t="str">
            <v>DARNAEZ</v>
          </cell>
          <cell r="E16" t="str">
            <v>DQUIGLE</v>
          </cell>
          <cell r="F16" t="str">
            <v>DQUIGLE</v>
          </cell>
          <cell r="G16" t="str">
            <v>SBRAWNE</v>
          </cell>
          <cell r="H16" t="str">
            <v>SBRAWNE</v>
          </cell>
          <cell r="I16" t="str">
            <v>SBRAWNE</v>
          </cell>
          <cell r="J16" t="str">
            <v>SBRAWNE</v>
          </cell>
          <cell r="K16" t="str">
            <v>SBRAWNE</v>
          </cell>
          <cell r="L16" t="str">
            <v>SBRAWNE</v>
          </cell>
          <cell r="M16" t="str">
            <v>SBRAWNE</v>
          </cell>
          <cell r="N16" t="str">
            <v>SBRAWNE</v>
          </cell>
        </row>
        <row r="17">
          <cell r="C17">
            <v>36892</v>
          </cell>
          <cell r="D17">
            <v>6.7030026898395004E-2</v>
          </cell>
          <cell r="E17">
            <v>9.98</v>
          </cell>
          <cell r="F17">
            <v>0.9</v>
          </cell>
          <cell r="G17">
            <v>0.03</v>
          </cell>
          <cell r="H17">
            <v>-0.06</v>
          </cell>
          <cell r="I17">
            <v>0.01</v>
          </cell>
          <cell r="J17">
            <v>-0.08</v>
          </cell>
          <cell r="K17">
            <v>0.01</v>
          </cell>
          <cell r="L17">
            <v>-0.11</v>
          </cell>
          <cell r="M17">
            <v>0.01</v>
          </cell>
          <cell r="N17">
            <v>-0.19</v>
          </cell>
        </row>
        <row r="18">
          <cell r="C18">
            <v>36923</v>
          </cell>
          <cell r="D18">
            <v>6.7453987015891004E-2</v>
          </cell>
          <cell r="E18">
            <v>9.2630000000000017</v>
          </cell>
          <cell r="F18">
            <v>0.98</v>
          </cell>
          <cell r="G18">
            <v>2.75E-2</v>
          </cell>
          <cell r="H18">
            <v>0.04</v>
          </cell>
          <cell r="I18">
            <v>0.01</v>
          </cell>
          <cell r="J18">
            <v>-0.01</v>
          </cell>
          <cell r="K18">
            <v>0.01</v>
          </cell>
          <cell r="L18">
            <v>-1.7500000000000002E-2</v>
          </cell>
          <cell r="M18">
            <v>0.01</v>
          </cell>
          <cell r="N18">
            <v>-6.7500000000000004E-2</v>
          </cell>
        </row>
        <row r="19">
          <cell r="C19">
            <v>36951</v>
          </cell>
          <cell r="D19">
            <v>6.6647127706477016E-2</v>
          </cell>
          <cell r="E19">
            <v>8.3530000000000015</v>
          </cell>
          <cell r="F19">
            <v>0.95</v>
          </cell>
          <cell r="G19">
            <v>2.75E-2</v>
          </cell>
          <cell r="H19">
            <v>0.04</v>
          </cell>
          <cell r="I19">
            <v>0.01</v>
          </cell>
          <cell r="J19">
            <v>-0.01</v>
          </cell>
          <cell r="K19">
            <v>0.01</v>
          </cell>
          <cell r="L19">
            <v>-1.7500000000000002E-2</v>
          </cell>
          <cell r="M19">
            <v>0.01</v>
          </cell>
          <cell r="N19">
            <v>-6.7500000000000004E-2</v>
          </cell>
        </row>
        <row r="20">
          <cell r="C20">
            <v>36982</v>
          </cell>
          <cell r="D20">
            <v>6.5603579335411027E-2</v>
          </cell>
          <cell r="E20">
            <v>6.07</v>
          </cell>
          <cell r="F20">
            <v>0.6</v>
          </cell>
          <cell r="G20">
            <v>1.4999999999999999E-2</v>
          </cell>
          <cell r="H20">
            <v>1.7500000000000002E-2</v>
          </cell>
          <cell r="I20">
            <v>7.4999999999999997E-3</v>
          </cell>
          <cell r="J20">
            <v>-2.5000000000000001E-2</v>
          </cell>
          <cell r="K20">
            <v>7.4999999999999997E-3</v>
          </cell>
          <cell r="L20">
            <v>-2.2499999999999999E-2</v>
          </cell>
          <cell r="M20">
            <v>7.4999999999999997E-3</v>
          </cell>
          <cell r="N20">
            <v>-6.5000000000000002E-2</v>
          </cell>
        </row>
        <row r="21">
          <cell r="C21">
            <v>37012</v>
          </cell>
          <cell r="D21">
            <v>6.4679931020306017E-2</v>
          </cell>
          <cell r="E21">
            <v>5.3550000000000004</v>
          </cell>
          <cell r="F21">
            <v>0.48499999999999999</v>
          </cell>
          <cell r="G21">
            <v>1.4999999999999999E-2</v>
          </cell>
          <cell r="H21">
            <v>1.7500000000000002E-2</v>
          </cell>
          <cell r="I21">
            <v>7.4999999999999997E-3</v>
          </cell>
          <cell r="J21">
            <v>-2.5000000000000001E-2</v>
          </cell>
          <cell r="K21">
            <v>7.4999999999999997E-3</v>
          </cell>
          <cell r="L21">
            <v>-2.2499999999999999E-2</v>
          </cell>
          <cell r="M21">
            <v>7.4999999999999997E-3</v>
          </cell>
          <cell r="N21">
            <v>-6.5000000000000002E-2</v>
          </cell>
        </row>
        <row r="22">
          <cell r="C22">
            <v>37043</v>
          </cell>
          <cell r="D22">
            <v>6.3736780045205013E-2</v>
          </cell>
          <cell r="E22">
            <v>5.2850000000000001</v>
          </cell>
          <cell r="F22">
            <v>0.47249999999999998</v>
          </cell>
          <cell r="G22">
            <v>1.4999999999999999E-2</v>
          </cell>
          <cell r="H22">
            <v>1.7500000000000002E-2</v>
          </cell>
          <cell r="I22">
            <v>7.4999999999999997E-3</v>
          </cell>
          <cell r="J22">
            <v>-2.5000000000000001E-2</v>
          </cell>
          <cell r="K22">
            <v>7.4999999999999997E-3</v>
          </cell>
          <cell r="L22">
            <v>-2.2499999999999999E-2</v>
          </cell>
          <cell r="M22">
            <v>7.4999999999999997E-3</v>
          </cell>
          <cell r="N22">
            <v>-6.5000000000000002E-2</v>
          </cell>
        </row>
        <row r="23">
          <cell r="C23">
            <v>37073</v>
          </cell>
          <cell r="D23">
            <v>6.2927641988127017E-2</v>
          </cell>
          <cell r="E23">
            <v>5.2649999999999997</v>
          </cell>
          <cell r="F23">
            <v>0.47249999999999998</v>
          </cell>
          <cell r="G23">
            <v>1.4999999999999999E-2</v>
          </cell>
          <cell r="H23">
            <v>1.7500000000000002E-2</v>
          </cell>
          <cell r="I23">
            <v>7.4999999999999997E-3</v>
          </cell>
          <cell r="J23">
            <v>-2.5000000000000001E-2</v>
          </cell>
          <cell r="K23">
            <v>7.4999999999999997E-3</v>
          </cell>
          <cell r="L23">
            <v>-2.2499999999999999E-2</v>
          </cell>
          <cell r="M23">
            <v>7.4999999999999997E-3</v>
          </cell>
          <cell r="N23">
            <v>-6.5000000000000002E-2</v>
          </cell>
        </row>
        <row r="24">
          <cell r="C24">
            <v>37104</v>
          </cell>
          <cell r="D24">
            <v>6.2285801793593006E-2</v>
          </cell>
          <cell r="E24">
            <v>5.2450000000000001</v>
          </cell>
          <cell r="F24">
            <v>0.47249999999999998</v>
          </cell>
          <cell r="G24">
            <v>1.4999999999999999E-2</v>
          </cell>
          <cell r="H24">
            <v>1.7500000000000002E-2</v>
          </cell>
          <cell r="I24">
            <v>7.4999999999999997E-3</v>
          </cell>
          <cell r="J24">
            <v>-2.5000000000000001E-2</v>
          </cell>
          <cell r="K24">
            <v>7.4999999999999997E-3</v>
          </cell>
          <cell r="L24">
            <v>-2.2499999999999999E-2</v>
          </cell>
          <cell r="M24">
            <v>7.4999999999999997E-3</v>
          </cell>
          <cell r="N24">
            <v>-6.5000000000000002E-2</v>
          </cell>
        </row>
        <row r="25">
          <cell r="C25">
            <v>37135</v>
          </cell>
          <cell r="D25">
            <v>6.164396173578502E-2</v>
          </cell>
          <cell r="E25">
            <v>5.2149999999999999</v>
          </cell>
          <cell r="F25">
            <v>0.47249999999999998</v>
          </cell>
          <cell r="G25">
            <v>1.4999999999999999E-2</v>
          </cell>
          <cell r="H25">
            <v>1.7500000000000002E-2</v>
          </cell>
          <cell r="I25">
            <v>7.4999999999999997E-3</v>
          </cell>
          <cell r="J25">
            <v>-2.5000000000000001E-2</v>
          </cell>
          <cell r="K25">
            <v>7.4999999999999997E-3</v>
          </cell>
          <cell r="L25">
            <v>-2.2499999999999999E-2</v>
          </cell>
          <cell r="M25">
            <v>7.4999999999999997E-3</v>
          </cell>
          <cell r="N25">
            <v>-6.5000000000000002E-2</v>
          </cell>
        </row>
        <row r="26">
          <cell r="C26">
            <v>37165</v>
          </cell>
          <cell r="D26">
            <v>6.1101479969497011E-2</v>
          </cell>
          <cell r="E26">
            <v>5.21</v>
          </cell>
          <cell r="F26">
            <v>0.47249999999999998</v>
          </cell>
          <cell r="G26">
            <v>1.4999999999999999E-2</v>
          </cell>
          <cell r="H26">
            <v>1.7500000000000002E-2</v>
          </cell>
          <cell r="I26">
            <v>7.4999999999999997E-3</v>
          </cell>
          <cell r="J26">
            <v>-2.5000000000000001E-2</v>
          </cell>
          <cell r="K26">
            <v>7.4999999999999997E-3</v>
          </cell>
          <cell r="L26">
            <v>-2.2499999999999999E-2</v>
          </cell>
          <cell r="M26">
            <v>7.4999999999999997E-3</v>
          </cell>
          <cell r="N26">
            <v>-6.5000000000000002E-2</v>
          </cell>
        </row>
        <row r="27">
          <cell r="C27">
            <v>37196</v>
          </cell>
          <cell r="D27">
            <v>6.0668566070369016E-2</v>
          </cell>
          <cell r="E27">
            <v>5.2949999999999999</v>
          </cell>
          <cell r="F27">
            <v>0.47249999999999998</v>
          </cell>
          <cell r="G27">
            <v>0.02</v>
          </cell>
          <cell r="H27">
            <v>1.4999999999999999E-2</v>
          </cell>
          <cell r="I27">
            <v>7.4999999999999997E-3</v>
          </cell>
          <cell r="J27">
            <v>-2.75E-2</v>
          </cell>
          <cell r="K27">
            <v>0.01</v>
          </cell>
          <cell r="L27">
            <v>-2.2499999999999999E-2</v>
          </cell>
          <cell r="M27">
            <v>5.0000000000000001E-3</v>
          </cell>
          <cell r="N27">
            <v>-6.5000000000000002E-2</v>
          </cell>
        </row>
        <row r="28">
          <cell r="C28">
            <v>37226</v>
          </cell>
          <cell r="D28">
            <v>6.0249617195000015E-2</v>
          </cell>
          <cell r="E28">
            <v>5.38</v>
          </cell>
          <cell r="F28">
            <v>0.47499999999999998</v>
          </cell>
          <cell r="G28">
            <v>0.02</v>
          </cell>
          <cell r="H28">
            <v>1.4999999999999999E-2</v>
          </cell>
          <cell r="I28">
            <v>7.4999999999999997E-3</v>
          </cell>
          <cell r="J28">
            <v>-2.75E-2</v>
          </cell>
          <cell r="K28">
            <v>0.01</v>
          </cell>
          <cell r="L28">
            <v>-2.2499999999999999E-2</v>
          </cell>
          <cell r="M28">
            <v>5.0000000000000001E-3</v>
          </cell>
          <cell r="N28">
            <v>-6.5000000000000002E-2</v>
          </cell>
        </row>
        <row r="29">
          <cell r="C29">
            <v>37257</v>
          </cell>
          <cell r="D29">
            <v>5.9922505453547006E-2</v>
          </cell>
          <cell r="E29">
            <v>5.37</v>
          </cell>
          <cell r="F29">
            <v>0.47749999999999998</v>
          </cell>
          <cell r="G29">
            <v>0.02</v>
          </cell>
          <cell r="H29">
            <v>1.4999999999999999E-2</v>
          </cell>
          <cell r="I29">
            <v>0.01</v>
          </cell>
          <cell r="J29">
            <v>-0.02</v>
          </cell>
          <cell r="K29">
            <v>0.01</v>
          </cell>
          <cell r="L29">
            <v>-2.2499999999999999E-2</v>
          </cell>
          <cell r="M29">
            <v>0.01</v>
          </cell>
          <cell r="N29">
            <v>-6.5000000000000002E-2</v>
          </cell>
        </row>
        <row r="30">
          <cell r="C30">
            <v>37288</v>
          </cell>
          <cell r="D30">
            <v>5.9741888863486005E-2</v>
          </cell>
          <cell r="E30">
            <v>5.1150000000000002</v>
          </cell>
          <cell r="F30">
            <v>0.46500000000000002</v>
          </cell>
          <cell r="G30">
            <v>0.02</v>
          </cell>
          <cell r="H30">
            <v>1.4999999999999999E-2</v>
          </cell>
          <cell r="I30">
            <v>0.01</v>
          </cell>
          <cell r="J30">
            <v>-0.02</v>
          </cell>
          <cell r="K30">
            <v>0.01</v>
          </cell>
          <cell r="L30">
            <v>-2.2499999999999999E-2</v>
          </cell>
          <cell r="M30">
            <v>0.01</v>
          </cell>
          <cell r="N30">
            <v>-6.5000000000000002E-2</v>
          </cell>
        </row>
        <row r="31">
          <cell r="C31">
            <v>37316</v>
          </cell>
          <cell r="D31">
            <v>5.957875130758801E-2</v>
          </cell>
          <cell r="E31">
            <v>4.7850000000000001</v>
          </cell>
          <cell r="F31">
            <v>0.43</v>
          </cell>
          <cell r="G31">
            <v>0.02</v>
          </cell>
          <cell r="H31">
            <v>1.4999999999999999E-2</v>
          </cell>
          <cell r="I31">
            <v>0.01</v>
          </cell>
          <cell r="J31">
            <v>0.02</v>
          </cell>
          <cell r="K31">
            <v>0.01</v>
          </cell>
          <cell r="L31">
            <v>-2.2499999999999999E-2</v>
          </cell>
          <cell r="M31">
            <v>0.01</v>
          </cell>
          <cell r="N31">
            <v>-6.5000000000000002E-2</v>
          </cell>
        </row>
        <row r="32">
          <cell r="C32">
            <v>37347</v>
          </cell>
          <cell r="D32">
            <v>5.9418801421727015E-2</v>
          </cell>
          <cell r="E32">
            <v>4.3150000000000004</v>
          </cell>
          <cell r="F32">
            <v>0.35749999999999998</v>
          </cell>
          <cell r="G32">
            <v>1.4999999999999999E-2</v>
          </cell>
          <cell r="H32">
            <v>1.8500000000000003E-2</v>
          </cell>
          <cell r="I32">
            <v>7.4999999999999997E-3</v>
          </cell>
          <cell r="J32">
            <v>-2.4E-2</v>
          </cell>
          <cell r="K32">
            <v>7.4999999999999997E-3</v>
          </cell>
          <cell r="L32">
            <v>-2.2499999999999999E-2</v>
          </cell>
          <cell r="M32">
            <v>7.4999999999999997E-3</v>
          </cell>
          <cell r="N32">
            <v>-6.5000000000000002E-2</v>
          </cell>
        </row>
        <row r="33">
          <cell r="C33">
            <v>37377</v>
          </cell>
          <cell r="D33">
            <v>5.9291625860958021E-2</v>
          </cell>
          <cell r="E33">
            <v>4.1900000000000004</v>
          </cell>
          <cell r="F33">
            <v>0.33250000000000002</v>
          </cell>
          <cell r="G33">
            <v>1.4999999999999999E-2</v>
          </cell>
          <cell r="H33">
            <v>1.8500000000000003E-2</v>
          </cell>
          <cell r="I33">
            <v>7.4999999999999997E-3</v>
          </cell>
          <cell r="J33">
            <v>-2.4E-2</v>
          </cell>
          <cell r="K33">
            <v>7.4999999999999997E-3</v>
          </cell>
          <cell r="L33">
            <v>-2.2499999999999999E-2</v>
          </cell>
          <cell r="M33">
            <v>7.4999999999999997E-3</v>
          </cell>
          <cell r="N33">
            <v>-6.5000000000000002E-2</v>
          </cell>
        </row>
        <row r="34">
          <cell r="C34">
            <v>37408</v>
          </cell>
          <cell r="D34">
            <v>5.9160211120477015E-2</v>
          </cell>
          <cell r="E34">
            <v>4.16</v>
          </cell>
          <cell r="F34">
            <v>0.32500000000000001</v>
          </cell>
          <cell r="G34">
            <v>1.4999999999999999E-2</v>
          </cell>
          <cell r="H34">
            <v>1.8500000000000003E-2</v>
          </cell>
          <cell r="I34">
            <v>7.4999999999999997E-3</v>
          </cell>
          <cell r="J34">
            <v>-2.4E-2</v>
          </cell>
          <cell r="K34">
            <v>7.4999999999999997E-3</v>
          </cell>
          <cell r="L34">
            <v>-2.2499999999999999E-2</v>
          </cell>
          <cell r="M34">
            <v>7.4999999999999997E-3</v>
          </cell>
          <cell r="N34">
            <v>-6.5000000000000002E-2</v>
          </cell>
        </row>
        <row r="35">
          <cell r="C35">
            <v>37438</v>
          </cell>
          <cell r="D35">
            <v>5.9069281859315002E-2</v>
          </cell>
          <cell r="E35">
            <v>4.16</v>
          </cell>
          <cell r="F35">
            <v>0.32</v>
          </cell>
          <cell r="G35">
            <v>1.4999999999999999E-2</v>
          </cell>
          <cell r="H35">
            <v>1.8500000000000003E-2</v>
          </cell>
          <cell r="I35">
            <v>7.4999999999999997E-3</v>
          </cell>
          <cell r="J35">
            <v>-2.4E-2</v>
          </cell>
          <cell r="K35">
            <v>7.4999999999999997E-3</v>
          </cell>
          <cell r="L35">
            <v>-2.2499999999999999E-2</v>
          </cell>
          <cell r="M35">
            <v>7.4999999999999997E-3</v>
          </cell>
          <cell r="N35">
            <v>-6.5000000000000002E-2</v>
          </cell>
        </row>
        <row r="36">
          <cell r="C36">
            <v>37469</v>
          </cell>
          <cell r="D36">
            <v>5.9034846030954012E-2</v>
          </cell>
          <cell r="E36">
            <v>4.16</v>
          </cell>
          <cell r="F36">
            <v>0.32</v>
          </cell>
          <cell r="G36">
            <v>1.4999999999999999E-2</v>
          </cell>
          <cell r="H36">
            <v>1.8500000000000003E-2</v>
          </cell>
          <cell r="I36">
            <v>7.4999999999999997E-3</v>
          </cell>
          <cell r="J36">
            <v>-2.4E-2</v>
          </cell>
          <cell r="K36">
            <v>7.4999999999999997E-3</v>
          </cell>
          <cell r="L36">
            <v>-2.2499999999999999E-2</v>
          </cell>
          <cell r="M36">
            <v>7.4999999999999997E-3</v>
          </cell>
          <cell r="N36">
            <v>-6.5000000000000002E-2</v>
          </cell>
        </row>
        <row r="37">
          <cell r="C37">
            <v>37500</v>
          </cell>
          <cell r="D37">
            <v>5.900041020298602E-2</v>
          </cell>
          <cell r="E37">
            <v>4.1550000000000002</v>
          </cell>
          <cell r="F37">
            <v>0.32</v>
          </cell>
          <cell r="G37">
            <v>1.4999999999999999E-2</v>
          </cell>
          <cell r="H37">
            <v>1.8500000000000003E-2</v>
          </cell>
          <cell r="I37">
            <v>7.4999999999999997E-3</v>
          </cell>
          <cell r="J37">
            <v>-2.4E-2</v>
          </cell>
          <cell r="K37">
            <v>7.4999999999999997E-3</v>
          </cell>
          <cell r="L37">
            <v>-2.2499999999999999E-2</v>
          </cell>
          <cell r="M37">
            <v>7.4999999999999997E-3</v>
          </cell>
          <cell r="N37">
            <v>-6.5000000000000002E-2</v>
          </cell>
        </row>
        <row r="38">
          <cell r="C38">
            <v>37530</v>
          </cell>
          <cell r="D38">
            <v>5.8981840594013006E-2</v>
          </cell>
          <cell r="E38">
            <v>4.1550000000000002</v>
          </cell>
          <cell r="F38">
            <v>0.32</v>
          </cell>
          <cell r="G38">
            <v>1.4999999999999999E-2</v>
          </cell>
          <cell r="H38">
            <v>1.8500000000000003E-2</v>
          </cell>
          <cell r="I38">
            <v>7.4999999999999997E-3</v>
          </cell>
          <cell r="J38">
            <v>-2.4E-2</v>
          </cell>
          <cell r="K38">
            <v>7.4999999999999997E-3</v>
          </cell>
          <cell r="L38">
            <v>-2.2499999999999999E-2</v>
          </cell>
          <cell r="M38">
            <v>7.4999999999999997E-3</v>
          </cell>
          <cell r="N38">
            <v>-6.5000000000000002E-2</v>
          </cell>
        </row>
        <row r="39">
          <cell r="C39">
            <v>37561</v>
          </cell>
          <cell r="D39">
            <v>5.8983788863626006E-2</v>
          </cell>
          <cell r="E39">
            <v>4.2519999999999998</v>
          </cell>
          <cell r="F39">
            <v>0.32</v>
          </cell>
          <cell r="G39">
            <v>1.4999999999999999E-2</v>
          </cell>
          <cell r="H39">
            <v>1.4999999999999999E-2</v>
          </cell>
          <cell r="I39">
            <v>7.4999999999999997E-3</v>
          </cell>
          <cell r="J39">
            <v>-2.6499999999999999E-2</v>
          </cell>
          <cell r="K39">
            <v>7.4999999999999997E-3</v>
          </cell>
          <cell r="L39">
            <v>-2.8000000000000004E-2</v>
          </cell>
          <cell r="M39">
            <v>5.0000000000000001E-3</v>
          </cell>
          <cell r="N39">
            <v>-6.5000000000000002E-2</v>
          </cell>
        </row>
        <row r="40">
          <cell r="C40">
            <v>37591</v>
          </cell>
          <cell r="D40">
            <v>5.8985674285833012E-2</v>
          </cell>
          <cell r="E40">
            <v>4.3499999999999996</v>
          </cell>
          <cell r="F40">
            <v>0.32250000000000001</v>
          </cell>
          <cell r="G40">
            <v>1.4999999999999999E-2</v>
          </cell>
          <cell r="H40">
            <v>1.4999999999999999E-2</v>
          </cell>
          <cell r="I40">
            <v>7.4999999999999997E-3</v>
          </cell>
          <cell r="J40">
            <v>-2.6499999999999999E-2</v>
          </cell>
          <cell r="K40">
            <v>7.4999999999999997E-3</v>
          </cell>
          <cell r="L40">
            <v>-2.8000000000000004E-2</v>
          </cell>
          <cell r="M40">
            <v>5.0000000000000001E-3</v>
          </cell>
          <cell r="N40">
            <v>-6.5000000000000002E-2</v>
          </cell>
        </row>
        <row r="41">
          <cell r="C41">
            <v>37622</v>
          </cell>
          <cell r="D41">
            <v>5.9007377684004006E-2</v>
          </cell>
          <cell r="E41">
            <v>4.3719999999999999</v>
          </cell>
          <cell r="F41">
            <v>0.32250000000000001</v>
          </cell>
          <cell r="G41">
            <v>0.02</v>
          </cell>
          <cell r="H41">
            <v>1.4999999999999999E-2</v>
          </cell>
          <cell r="I41">
            <v>0.01</v>
          </cell>
          <cell r="J41">
            <v>-1.9000000000000003E-2</v>
          </cell>
          <cell r="K41">
            <v>7.4999999999999997E-3</v>
          </cell>
          <cell r="L41">
            <v>-2.2499999999999999E-2</v>
          </cell>
          <cell r="M41">
            <v>0.01</v>
          </cell>
          <cell r="N41">
            <v>-6.5000000000000002E-2</v>
          </cell>
        </row>
        <row r="42">
          <cell r="C42">
            <v>37653</v>
          </cell>
          <cell r="D42">
            <v>5.9053069453069006E-2</v>
          </cell>
          <cell r="E42">
            <v>4.2119999999999997</v>
          </cell>
          <cell r="F42">
            <v>0.3125</v>
          </cell>
          <cell r="G42">
            <v>0.02</v>
          </cell>
          <cell r="H42">
            <v>1.4999999999999999E-2</v>
          </cell>
          <cell r="I42">
            <v>0.01</v>
          </cell>
          <cell r="J42">
            <v>-1.9000000000000003E-2</v>
          </cell>
          <cell r="K42">
            <v>7.4999999999999997E-3</v>
          </cell>
          <cell r="L42">
            <v>-2.2499999999999999E-2</v>
          </cell>
          <cell r="M42">
            <v>0.01</v>
          </cell>
          <cell r="N42">
            <v>-6.5000000000000002E-2</v>
          </cell>
        </row>
        <row r="43">
          <cell r="C43">
            <v>37681</v>
          </cell>
          <cell r="D43">
            <v>5.9094339438627019E-2</v>
          </cell>
          <cell r="E43">
            <v>4.0069999999999997</v>
          </cell>
          <cell r="F43">
            <v>0.30499999999999999</v>
          </cell>
          <cell r="G43">
            <v>0.02</v>
          </cell>
          <cell r="H43">
            <v>1.4999999999999999E-2</v>
          </cell>
          <cell r="I43">
            <v>0.01</v>
          </cell>
          <cell r="J43">
            <v>2.1000000000000001E-2</v>
          </cell>
          <cell r="K43">
            <v>7.4999999999999997E-3</v>
          </cell>
          <cell r="L43">
            <v>-2.2499999999999999E-2</v>
          </cell>
          <cell r="M43">
            <v>0.01</v>
          </cell>
          <cell r="N43">
            <v>-6.5000000000000002E-2</v>
          </cell>
        </row>
        <row r="44">
          <cell r="C44">
            <v>37712</v>
          </cell>
          <cell r="D44">
            <v>5.9131996178329004E-2</v>
          </cell>
          <cell r="E44">
            <v>3.7690000000000006</v>
          </cell>
          <cell r="F44">
            <v>0.29499999999999998</v>
          </cell>
          <cell r="G44">
            <v>1.4999999999999999E-2</v>
          </cell>
          <cell r="H44">
            <v>1.8500000000000003E-2</v>
          </cell>
          <cell r="I44">
            <v>7.4999999999999997E-3</v>
          </cell>
          <cell r="J44">
            <v>-2.3000000000000003E-2</v>
          </cell>
          <cell r="K44">
            <v>7.4999999999999997E-3</v>
          </cell>
          <cell r="L44">
            <v>-2.2499999999999999E-2</v>
          </cell>
          <cell r="M44">
            <v>7.4999999999999997E-3</v>
          </cell>
          <cell r="N44">
            <v>-6.7500000000000004E-2</v>
          </cell>
        </row>
        <row r="45">
          <cell r="C45">
            <v>37742</v>
          </cell>
          <cell r="D45">
            <v>5.9157614088050016E-2</v>
          </cell>
          <cell r="E45">
            <v>3.7149999999999999</v>
          </cell>
          <cell r="F45">
            <v>0.28999999999999998</v>
          </cell>
          <cell r="G45">
            <v>1.4999999999999999E-2</v>
          </cell>
          <cell r="H45">
            <v>1.8500000000000003E-2</v>
          </cell>
          <cell r="I45">
            <v>7.4999999999999997E-3</v>
          </cell>
          <cell r="J45">
            <v>-2.3000000000000003E-2</v>
          </cell>
          <cell r="K45">
            <v>7.4999999999999997E-3</v>
          </cell>
          <cell r="L45">
            <v>-2.2499999999999999E-2</v>
          </cell>
          <cell r="M45">
            <v>7.4999999999999997E-3</v>
          </cell>
          <cell r="N45">
            <v>-6.7500000000000004E-2</v>
          </cell>
        </row>
        <row r="46">
          <cell r="C46">
            <v>37773</v>
          </cell>
          <cell r="D46">
            <v>5.9184085928326011E-2</v>
          </cell>
          <cell r="E46">
            <v>3.7250000000000001</v>
          </cell>
          <cell r="F46">
            <v>0.28999999999999998</v>
          </cell>
          <cell r="G46">
            <v>1.4999999999999999E-2</v>
          </cell>
          <cell r="H46">
            <v>1.8500000000000003E-2</v>
          </cell>
          <cell r="I46">
            <v>7.4999999999999997E-3</v>
          </cell>
          <cell r="J46">
            <v>-2.3000000000000003E-2</v>
          </cell>
          <cell r="K46">
            <v>7.4999999999999997E-3</v>
          </cell>
          <cell r="L46">
            <v>-2.2499999999999999E-2</v>
          </cell>
          <cell r="M46">
            <v>7.4999999999999997E-3</v>
          </cell>
          <cell r="N46">
            <v>-6.7500000000000004E-2</v>
          </cell>
        </row>
        <row r="47">
          <cell r="C47">
            <v>37803</v>
          </cell>
          <cell r="D47">
            <v>5.9211913961496013E-2</v>
          </cell>
          <cell r="E47">
            <v>3.74</v>
          </cell>
          <cell r="F47">
            <v>0.28999999999999998</v>
          </cell>
          <cell r="G47">
            <v>1.4999999999999999E-2</v>
          </cell>
          <cell r="H47">
            <v>1.8500000000000003E-2</v>
          </cell>
          <cell r="I47">
            <v>7.4999999999999997E-3</v>
          </cell>
          <cell r="J47">
            <v>-2.3000000000000003E-2</v>
          </cell>
          <cell r="K47">
            <v>7.4999999999999997E-3</v>
          </cell>
          <cell r="L47">
            <v>-2.2499999999999999E-2</v>
          </cell>
          <cell r="M47">
            <v>7.4999999999999997E-3</v>
          </cell>
          <cell r="N47">
            <v>-6.7500000000000004E-2</v>
          </cell>
        </row>
        <row r="48">
          <cell r="C48">
            <v>37834</v>
          </cell>
          <cell r="D48">
            <v>5.9243843742811012E-2</v>
          </cell>
          <cell r="E48">
            <v>3.7349999999999999</v>
          </cell>
          <cell r="F48">
            <v>0.28999999999999998</v>
          </cell>
          <cell r="G48">
            <v>1.4999999999999999E-2</v>
          </cell>
          <cell r="H48">
            <v>1.8500000000000003E-2</v>
          </cell>
          <cell r="I48">
            <v>7.4999999999999997E-3</v>
          </cell>
          <cell r="J48">
            <v>-2.3000000000000003E-2</v>
          </cell>
          <cell r="K48">
            <v>7.4999999999999997E-3</v>
          </cell>
          <cell r="L48">
            <v>-2.2499999999999999E-2</v>
          </cell>
          <cell r="M48">
            <v>7.4999999999999997E-3</v>
          </cell>
          <cell r="N48">
            <v>-6.7500000000000004E-2</v>
          </cell>
        </row>
        <row r="49">
          <cell r="C49">
            <v>37865</v>
          </cell>
          <cell r="D49">
            <v>5.9275773524464011E-2</v>
          </cell>
          <cell r="E49">
            <v>3.7469999999999999</v>
          </cell>
          <cell r="F49">
            <v>0.28999999999999998</v>
          </cell>
          <cell r="G49">
            <v>1.4999999999999999E-2</v>
          </cell>
          <cell r="H49">
            <v>1.8500000000000003E-2</v>
          </cell>
          <cell r="I49">
            <v>7.4999999999999997E-3</v>
          </cell>
          <cell r="J49">
            <v>-2.3000000000000003E-2</v>
          </cell>
          <cell r="K49">
            <v>7.4999999999999997E-3</v>
          </cell>
          <cell r="L49">
            <v>-2.2499999999999999E-2</v>
          </cell>
          <cell r="M49">
            <v>7.4999999999999997E-3</v>
          </cell>
          <cell r="N49">
            <v>-6.7500000000000004E-2</v>
          </cell>
        </row>
        <row r="50">
          <cell r="C50">
            <v>37895</v>
          </cell>
          <cell r="D50">
            <v>5.9308401663754021E-2</v>
          </cell>
          <cell r="E50">
            <v>3.7650000000000001</v>
          </cell>
          <cell r="F50">
            <v>0.28999999999999998</v>
          </cell>
          <cell r="G50">
            <v>1.4999999999999999E-2</v>
          </cell>
          <cell r="H50">
            <v>1.8500000000000003E-2</v>
          </cell>
          <cell r="I50">
            <v>7.4999999999999997E-3</v>
          </cell>
          <cell r="J50">
            <v>-2.3000000000000003E-2</v>
          </cell>
          <cell r="K50">
            <v>7.4999999999999997E-3</v>
          </cell>
          <cell r="L50">
            <v>-2.2499999999999999E-2</v>
          </cell>
          <cell r="M50">
            <v>7.4999999999999997E-3</v>
          </cell>
          <cell r="N50">
            <v>-6.7500000000000004E-2</v>
          </cell>
        </row>
        <row r="51">
          <cell r="C51">
            <v>37926</v>
          </cell>
          <cell r="D51">
            <v>5.9344286918144994E-2</v>
          </cell>
          <cell r="E51">
            <v>3.9</v>
          </cell>
          <cell r="F51">
            <v>0.29249999999999998</v>
          </cell>
          <cell r="G51">
            <v>1.4999999999999999E-2</v>
          </cell>
          <cell r="H51">
            <v>1.4999999999999999E-2</v>
          </cell>
          <cell r="I51">
            <v>7.4999999999999997E-3</v>
          </cell>
          <cell r="J51">
            <v>-2.5500000000000002E-2</v>
          </cell>
          <cell r="K51">
            <v>7.4999999999999997E-3</v>
          </cell>
          <cell r="L51">
            <v>-2.8000000000000004E-2</v>
          </cell>
          <cell r="M51">
            <v>5.0000000000000001E-3</v>
          </cell>
          <cell r="N51">
            <v>-6.5000000000000002E-2</v>
          </cell>
        </row>
        <row r="52">
          <cell r="C52">
            <v>37956</v>
          </cell>
          <cell r="D52">
            <v>5.9379014584094003E-2</v>
          </cell>
          <cell r="E52">
            <v>4.0250000000000004</v>
          </cell>
          <cell r="F52">
            <v>0.29499999999999998</v>
          </cell>
          <cell r="G52">
            <v>1.4999999999999999E-2</v>
          </cell>
          <cell r="H52">
            <v>1.4999999999999999E-2</v>
          </cell>
          <cell r="I52">
            <v>7.4999999999999997E-3</v>
          </cell>
          <cell r="J52">
            <v>-2.5500000000000002E-2</v>
          </cell>
          <cell r="K52">
            <v>7.4999999999999997E-3</v>
          </cell>
          <cell r="L52">
            <v>-2.8000000000000004E-2</v>
          </cell>
          <cell r="M52">
            <v>5.0000000000000001E-3</v>
          </cell>
          <cell r="N52">
            <v>-6.5000000000000002E-2</v>
          </cell>
        </row>
        <row r="53">
          <cell r="C53">
            <v>37987</v>
          </cell>
          <cell r="D53">
            <v>5.9423502819744012E-2</v>
          </cell>
          <cell r="E53">
            <v>4.0250000000000004</v>
          </cell>
          <cell r="F53">
            <v>0.29499999999999998</v>
          </cell>
          <cell r="G53">
            <v>0.02</v>
          </cell>
          <cell r="H53">
            <v>1.4999999999999999E-2</v>
          </cell>
          <cell r="I53">
            <v>0.01</v>
          </cell>
          <cell r="J53">
            <v>-1.8000000000000002E-2</v>
          </cell>
          <cell r="K53">
            <v>7.4999999999999997E-3</v>
          </cell>
          <cell r="L53">
            <v>-2.5000000000000001E-2</v>
          </cell>
          <cell r="M53">
            <v>0.01</v>
          </cell>
          <cell r="N53">
            <v>-6.3E-2</v>
          </cell>
        </row>
        <row r="54">
          <cell r="C54">
            <v>38018</v>
          </cell>
          <cell r="D54">
            <v>5.9477167568658E-2</v>
          </cell>
          <cell r="E54">
            <v>3.9819999999999998</v>
          </cell>
          <cell r="F54">
            <v>0.29249999999999998</v>
          </cell>
          <cell r="G54">
            <v>0.02</v>
          </cell>
          <cell r="H54">
            <v>1.4999999999999999E-2</v>
          </cell>
          <cell r="I54">
            <v>0.01</v>
          </cell>
          <cell r="J54">
            <v>-1.8000000000000002E-2</v>
          </cell>
          <cell r="K54">
            <v>7.4999999999999997E-3</v>
          </cell>
          <cell r="L54">
            <v>-2.5000000000000001E-2</v>
          </cell>
          <cell r="M54">
            <v>0.01</v>
          </cell>
          <cell r="N54">
            <v>-6.3E-2</v>
          </cell>
        </row>
        <row r="55">
          <cell r="C55">
            <v>38047</v>
          </cell>
          <cell r="D55">
            <v>5.9527370076573015E-2</v>
          </cell>
          <cell r="E55">
            <v>3.8170000000000002</v>
          </cell>
          <cell r="F55">
            <v>0.28999999999999998</v>
          </cell>
          <cell r="G55">
            <v>0.02</v>
          </cell>
          <cell r="H55">
            <v>1.4999999999999999E-2</v>
          </cell>
          <cell r="I55">
            <v>0.01</v>
          </cell>
          <cell r="J55">
            <v>2.2000000000000002E-2</v>
          </cell>
          <cell r="K55">
            <v>7.4999999999999997E-3</v>
          </cell>
          <cell r="L55">
            <v>-2.5000000000000001E-2</v>
          </cell>
          <cell r="M55">
            <v>0.01</v>
          </cell>
          <cell r="N55">
            <v>-6.3E-2</v>
          </cell>
        </row>
        <row r="56">
          <cell r="C56">
            <v>38078</v>
          </cell>
          <cell r="D56">
            <v>5.9571736182630002E-2</v>
          </cell>
          <cell r="E56">
            <v>3.6890000000000005</v>
          </cell>
          <cell r="F56">
            <v>0.28000000000000003</v>
          </cell>
          <cell r="G56">
            <v>1.4999999999999999E-2</v>
          </cell>
          <cell r="H56">
            <v>1.8500000000000003E-2</v>
          </cell>
          <cell r="I56">
            <v>7.4999999999999997E-3</v>
          </cell>
          <cell r="J56">
            <v>-2.2000000000000002E-2</v>
          </cell>
          <cell r="K56">
            <v>7.4999999999999997E-3</v>
          </cell>
          <cell r="L56">
            <v>-2.5000000000000001E-2</v>
          </cell>
          <cell r="M56">
            <v>7.4999999999999997E-3</v>
          </cell>
          <cell r="N56">
            <v>-6.5500000000000003E-2</v>
          </cell>
        </row>
        <row r="57">
          <cell r="C57">
            <v>38108</v>
          </cell>
          <cell r="D57">
            <v>5.9605072523503014E-2</v>
          </cell>
          <cell r="E57">
            <v>3.64</v>
          </cell>
          <cell r="F57">
            <v>0.28000000000000003</v>
          </cell>
          <cell r="G57">
            <v>1.4999999999999999E-2</v>
          </cell>
          <cell r="H57">
            <v>1.8500000000000003E-2</v>
          </cell>
          <cell r="I57">
            <v>7.4999999999999997E-3</v>
          </cell>
          <cell r="J57">
            <v>-2.2000000000000002E-2</v>
          </cell>
          <cell r="K57">
            <v>7.4999999999999997E-3</v>
          </cell>
          <cell r="L57">
            <v>-2.5000000000000001E-2</v>
          </cell>
          <cell r="M57">
            <v>7.4999999999999997E-3</v>
          </cell>
          <cell r="N57">
            <v>-6.5500000000000003E-2</v>
          </cell>
        </row>
        <row r="58">
          <cell r="C58">
            <v>38139</v>
          </cell>
          <cell r="D58">
            <v>5.963952007612501E-2</v>
          </cell>
          <cell r="E58">
            <v>3.63</v>
          </cell>
          <cell r="F58">
            <v>0.27750000000000002</v>
          </cell>
          <cell r="G58">
            <v>1.4999999999999999E-2</v>
          </cell>
          <cell r="H58">
            <v>1.8500000000000003E-2</v>
          </cell>
          <cell r="I58">
            <v>7.4999999999999997E-3</v>
          </cell>
          <cell r="J58">
            <v>-2.2000000000000002E-2</v>
          </cell>
          <cell r="K58">
            <v>7.4999999999999997E-3</v>
          </cell>
          <cell r="L58">
            <v>-2.5000000000000001E-2</v>
          </cell>
          <cell r="M58">
            <v>7.4999999999999997E-3</v>
          </cell>
          <cell r="N58">
            <v>-6.5500000000000003E-2</v>
          </cell>
        </row>
        <row r="59">
          <cell r="C59">
            <v>38169</v>
          </cell>
          <cell r="D59">
            <v>5.9673892209691999E-2</v>
          </cell>
          <cell r="E59">
            <v>3.645</v>
          </cell>
          <cell r="F59">
            <v>0.27500000000000002</v>
          </cell>
          <cell r="G59">
            <v>1.4999999999999999E-2</v>
          </cell>
          <cell r="H59">
            <v>1.8500000000000003E-2</v>
          </cell>
          <cell r="I59">
            <v>7.4999999999999997E-3</v>
          </cell>
          <cell r="J59">
            <v>-2.2000000000000002E-2</v>
          </cell>
          <cell r="K59">
            <v>7.4999999999999997E-3</v>
          </cell>
          <cell r="L59">
            <v>-2.5000000000000001E-2</v>
          </cell>
          <cell r="M59">
            <v>7.4999999999999997E-3</v>
          </cell>
          <cell r="N59">
            <v>-6.5500000000000003E-2</v>
          </cell>
        </row>
        <row r="60">
          <cell r="C60">
            <v>38200</v>
          </cell>
          <cell r="D60">
            <v>5.9710548254904995E-2</v>
          </cell>
          <cell r="E60">
            <v>3.6549999999999998</v>
          </cell>
          <cell r="F60">
            <v>0.27500000000000002</v>
          </cell>
          <cell r="G60">
            <v>1.4999999999999999E-2</v>
          </cell>
          <cell r="H60">
            <v>1.8500000000000003E-2</v>
          </cell>
          <cell r="I60">
            <v>7.4999999999999997E-3</v>
          </cell>
          <cell r="J60">
            <v>-2.2000000000000002E-2</v>
          </cell>
          <cell r="K60">
            <v>7.4999999999999997E-3</v>
          </cell>
          <cell r="L60">
            <v>-2.5000000000000001E-2</v>
          </cell>
          <cell r="M60">
            <v>7.4999999999999997E-3</v>
          </cell>
          <cell r="N60">
            <v>-6.5500000000000003E-2</v>
          </cell>
        </row>
        <row r="61">
          <cell r="C61">
            <v>38231</v>
          </cell>
          <cell r="D61">
            <v>5.9747204300564009E-2</v>
          </cell>
          <cell r="E61">
            <v>3.6720000000000002</v>
          </cell>
          <cell r="F61">
            <v>0.27500000000000002</v>
          </cell>
          <cell r="G61">
            <v>1.4999999999999999E-2</v>
          </cell>
          <cell r="H61">
            <v>1.8500000000000003E-2</v>
          </cell>
          <cell r="I61">
            <v>7.4999999999999997E-3</v>
          </cell>
          <cell r="J61">
            <v>-2.2000000000000002E-2</v>
          </cell>
          <cell r="K61">
            <v>7.4999999999999997E-3</v>
          </cell>
          <cell r="L61">
            <v>-2.5000000000000001E-2</v>
          </cell>
          <cell r="M61">
            <v>7.4999999999999997E-3</v>
          </cell>
          <cell r="N61">
            <v>-6.5500000000000003E-2</v>
          </cell>
        </row>
        <row r="62">
          <cell r="C62">
            <v>38261</v>
          </cell>
          <cell r="D62">
            <v>5.9783756688708015E-2</v>
          </cell>
          <cell r="E62">
            <v>3.67</v>
          </cell>
          <cell r="F62">
            <v>0.27500000000000002</v>
          </cell>
          <cell r="G62">
            <v>1.4999999999999999E-2</v>
          </cell>
          <cell r="H62">
            <v>1.8500000000000003E-2</v>
          </cell>
          <cell r="I62">
            <v>7.4999999999999997E-3</v>
          </cell>
          <cell r="J62">
            <v>-2.2000000000000002E-2</v>
          </cell>
          <cell r="K62">
            <v>7.4999999999999997E-3</v>
          </cell>
          <cell r="L62">
            <v>-2.5000000000000001E-2</v>
          </cell>
          <cell r="M62">
            <v>7.4999999999999997E-3</v>
          </cell>
          <cell r="N62">
            <v>-6.5500000000000003E-2</v>
          </cell>
        </row>
        <row r="63">
          <cell r="C63">
            <v>38292</v>
          </cell>
          <cell r="D63">
            <v>5.9822565703612017E-2</v>
          </cell>
          <cell r="E63">
            <v>3.835</v>
          </cell>
          <cell r="F63">
            <v>0.27750000000000002</v>
          </cell>
          <cell r="G63">
            <v>1.4999999999999999E-2</v>
          </cell>
          <cell r="H63">
            <v>1.4999999999999999E-2</v>
          </cell>
          <cell r="I63">
            <v>7.4999999999999997E-3</v>
          </cell>
          <cell r="J63">
            <v>-2.4500000000000001E-2</v>
          </cell>
          <cell r="K63">
            <v>8.6999999999999994E-3</v>
          </cell>
          <cell r="L63">
            <v>-3.0500000000000003E-2</v>
          </cell>
          <cell r="M63">
            <v>5.0000000000000001E-3</v>
          </cell>
          <cell r="N63">
            <v>-6.3E-2</v>
          </cell>
        </row>
        <row r="64">
          <cell r="C64">
            <v>38322</v>
          </cell>
          <cell r="D64">
            <v>5.9860122815286021E-2</v>
          </cell>
          <cell r="E64">
            <v>3.98</v>
          </cell>
          <cell r="F64">
            <v>0.28000000000000003</v>
          </cell>
          <cell r="G64">
            <v>1.4999999999999999E-2</v>
          </cell>
          <cell r="H64">
            <v>1.4999999999999999E-2</v>
          </cell>
          <cell r="I64">
            <v>7.4999999999999997E-3</v>
          </cell>
          <cell r="J64">
            <v>-2.4500000000000001E-2</v>
          </cell>
          <cell r="K64">
            <v>8.6999999999999994E-3</v>
          </cell>
          <cell r="L64">
            <v>-3.0500000000000003E-2</v>
          </cell>
          <cell r="M64">
            <v>5.0000000000000001E-3</v>
          </cell>
          <cell r="N64">
            <v>-6.3E-2</v>
          </cell>
        </row>
        <row r="65">
          <cell r="C65">
            <v>38353</v>
          </cell>
          <cell r="D65">
            <v>5.9906492859468009E-2</v>
          </cell>
          <cell r="E65">
            <v>4.0149999999999997</v>
          </cell>
          <cell r="F65">
            <v>0.28000000000000003</v>
          </cell>
          <cell r="G65">
            <v>0.02</v>
          </cell>
          <cell r="H65">
            <v>1.4999999999999999E-2</v>
          </cell>
          <cell r="I65">
            <v>0.01</v>
          </cell>
          <cell r="J65">
            <v>-1.7000000000000001E-2</v>
          </cell>
          <cell r="K65">
            <v>8.6999999999999994E-3</v>
          </cell>
          <cell r="L65">
            <v>-2.5000000000000001E-2</v>
          </cell>
          <cell r="M65">
            <v>0.01</v>
          </cell>
          <cell r="N65">
            <v>-6.1000000000000006E-2</v>
          </cell>
        </row>
        <row r="66">
          <cell r="C66">
            <v>38384</v>
          </cell>
          <cell r="D66">
            <v>5.9959089633657002E-2</v>
          </cell>
          <cell r="E66">
            <v>3.972</v>
          </cell>
          <cell r="F66">
            <v>0.27500000000000002</v>
          </cell>
          <cell r="G66">
            <v>0.02</v>
          </cell>
          <cell r="H66">
            <v>1.4999999999999999E-2</v>
          </cell>
          <cell r="I66">
            <v>0.01</v>
          </cell>
          <cell r="J66">
            <v>-1.7000000000000001E-2</v>
          </cell>
          <cell r="K66">
            <v>8.6999999999999994E-3</v>
          </cell>
          <cell r="L66">
            <v>-2.5000000000000001E-2</v>
          </cell>
          <cell r="M66">
            <v>0.01</v>
          </cell>
          <cell r="N66">
            <v>-6.1000000000000006E-2</v>
          </cell>
        </row>
        <row r="67">
          <cell r="C67">
            <v>38412</v>
          </cell>
          <cell r="D67">
            <v>6.0006596398231013E-2</v>
          </cell>
          <cell r="E67">
            <v>3.8069999999999999</v>
          </cell>
          <cell r="F67">
            <v>0.27250000000000002</v>
          </cell>
          <cell r="G67">
            <v>0.02</v>
          </cell>
          <cell r="H67">
            <v>1.4999999999999999E-2</v>
          </cell>
          <cell r="I67">
            <v>0.01</v>
          </cell>
          <cell r="J67">
            <v>2.3000000000000003E-2</v>
          </cell>
          <cell r="K67">
            <v>8.6999999999999994E-3</v>
          </cell>
          <cell r="L67">
            <v>-2.5000000000000001E-2</v>
          </cell>
          <cell r="M67">
            <v>0.01</v>
          </cell>
          <cell r="N67">
            <v>-6.1000000000000006E-2</v>
          </cell>
        </row>
        <row r="68">
          <cell r="C68">
            <v>38443</v>
          </cell>
          <cell r="D68">
            <v>6.0054502209163002E-2</v>
          </cell>
          <cell r="E68">
            <v>3.6790000000000003</v>
          </cell>
          <cell r="F68">
            <v>0.255</v>
          </cell>
          <cell r="G68">
            <v>1.4999999999999999E-2</v>
          </cell>
          <cell r="H68">
            <v>1.8500000000000003E-2</v>
          </cell>
          <cell r="I68">
            <v>7.4999999999999997E-3</v>
          </cell>
          <cell r="J68">
            <v>-2.1000000000000001E-2</v>
          </cell>
          <cell r="K68">
            <v>8.5000000000000006E-3</v>
          </cell>
          <cell r="L68">
            <v>-2.5000000000000001E-2</v>
          </cell>
          <cell r="M68">
            <v>7.4999999999999997E-3</v>
          </cell>
          <cell r="N68">
            <v>-6.3500000000000001E-2</v>
          </cell>
        </row>
        <row r="69">
          <cell r="C69">
            <v>38473</v>
          </cell>
          <cell r="D69">
            <v>6.0097124142042019E-2</v>
          </cell>
          <cell r="E69">
            <v>3.63</v>
          </cell>
          <cell r="F69">
            <v>0.25</v>
          </cell>
          <cell r="G69">
            <v>1.4999999999999999E-2</v>
          </cell>
          <cell r="H69">
            <v>1.8500000000000003E-2</v>
          </cell>
          <cell r="I69">
            <v>7.4999999999999997E-3</v>
          </cell>
          <cell r="J69">
            <v>-2.1000000000000001E-2</v>
          </cell>
          <cell r="K69">
            <v>8.5000000000000006E-3</v>
          </cell>
          <cell r="L69">
            <v>-2.5000000000000001E-2</v>
          </cell>
          <cell r="M69">
            <v>7.4999999999999997E-3</v>
          </cell>
          <cell r="N69">
            <v>-6.3500000000000001E-2</v>
          </cell>
        </row>
        <row r="70">
          <cell r="C70">
            <v>38504</v>
          </cell>
          <cell r="D70">
            <v>6.0141166806651006E-2</v>
          </cell>
          <cell r="E70">
            <v>3.62</v>
          </cell>
          <cell r="F70">
            <v>0.245</v>
          </cell>
          <cell r="G70">
            <v>1.4999999999999999E-2</v>
          </cell>
          <cell r="H70">
            <v>1.8500000000000003E-2</v>
          </cell>
          <cell r="I70">
            <v>7.4999999999999997E-3</v>
          </cell>
          <cell r="J70">
            <v>-2.1000000000000001E-2</v>
          </cell>
          <cell r="K70">
            <v>8.5000000000000006E-3</v>
          </cell>
          <cell r="L70">
            <v>-2.5000000000000001E-2</v>
          </cell>
          <cell r="M70">
            <v>7.4999999999999997E-3</v>
          </cell>
          <cell r="N70">
            <v>-6.3500000000000001E-2</v>
          </cell>
        </row>
        <row r="71">
          <cell r="C71">
            <v>38534</v>
          </cell>
          <cell r="D71">
            <v>6.0183788740758005E-2</v>
          </cell>
          <cell r="E71">
            <v>3.6349999999999998</v>
          </cell>
          <cell r="F71">
            <v>0.245</v>
          </cell>
          <cell r="G71">
            <v>1.4999999999999999E-2</v>
          </cell>
          <cell r="H71">
            <v>1.8500000000000003E-2</v>
          </cell>
          <cell r="I71">
            <v>7.4999999999999997E-3</v>
          </cell>
          <cell r="J71">
            <v>-2.1000000000000001E-2</v>
          </cell>
          <cell r="K71">
            <v>8.5000000000000006E-3</v>
          </cell>
          <cell r="L71">
            <v>-2.5000000000000001E-2</v>
          </cell>
          <cell r="M71">
            <v>7.4999999999999997E-3</v>
          </cell>
          <cell r="N71">
            <v>-6.3500000000000001E-2</v>
          </cell>
        </row>
        <row r="72">
          <cell r="C72">
            <v>38565</v>
          </cell>
          <cell r="D72">
            <v>6.0227831406635013E-2</v>
          </cell>
          <cell r="E72">
            <v>3.645</v>
          </cell>
          <cell r="F72">
            <v>0.245</v>
          </cell>
          <cell r="G72">
            <v>1.4999999999999999E-2</v>
          </cell>
          <cell r="H72">
            <v>1.8500000000000003E-2</v>
          </cell>
          <cell r="I72">
            <v>7.4999999999999997E-3</v>
          </cell>
          <cell r="J72">
            <v>-2.1000000000000001E-2</v>
          </cell>
          <cell r="K72">
            <v>8.5000000000000006E-3</v>
          </cell>
          <cell r="L72">
            <v>-2.5000000000000001E-2</v>
          </cell>
          <cell r="M72">
            <v>7.4999999999999997E-3</v>
          </cell>
          <cell r="N72">
            <v>-6.3500000000000001E-2</v>
          </cell>
        </row>
        <row r="73">
          <cell r="C73">
            <v>38596</v>
          </cell>
          <cell r="D73">
            <v>6.0271874073157018E-2</v>
          </cell>
          <cell r="E73">
            <v>3.6619999999999999</v>
          </cell>
          <cell r="F73">
            <v>0.245</v>
          </cell>
          <cell r="G73">
            <v>1.4999999999999999E-2</v>
          </cell>
          <cell r="H73">
            <v>1.8500000000000003E-2</v>
          </cell>
          <cell r="I73">
            <v>7.4999999999999997E-3</v>
          </cell>
          <cell r="J73">
            <v>-2.1000000000000001E-2</v>
          </cell>
          <cell r="K73">
            <v>8.5000000000000006E-3</v>
          </cell>
          <cell r="L73">
            <v>-2.5000000000000001E-2</v>
          </cell>
          <cell r="M73">
            <v>7.4999999999999997E-3</v>
          </cell>
          <cell r="N73">
            <v>-6.3500000000000001E-2</v>
          </cell>
        </row>
        <row r="74">
          <cell r="C74">
            <v>38626</v>
          </cell>
          <cell r="D74">
            <v>6.0314496009115016E-2</v>
          </cell>
          <cell r="E74">
            <v>3.66</v>
          </cell>
          <cell r="F74">
            <v>0.245</v>
          </cell>
          <cell r="G74">
            <v>1.4999999999999999E-2</v>
          </cell>
          <cell r="H74">
            <v>1.8500000000000003E-2</v>
          </cell>
          <cell r="I74">
            <v>7.4999999999999997E-3</v>
          </cell>
          <cell r="J74">
            <v>-2.1000000000000001E-2</v>
          </cell>
          <cell r="K74">
            <v>8.5000000000000006E-3</v>
          </cell>
          <cell r="L74">
            <v>-2.5000000000000001E-2</v>
          </cell>
          <cell r="M74">
            <v>7.4999999999999997E-3</v>
          </cell>
          <cell r="N74">
            <v>-6.3500000000000001E-2</v>
          </cell>
        </row>
        <row r="75">
          <cell r="C75">
            <v>38657</v>
          </cell>
          <cell r="D75">
            <v>6.0358538676905001E-2</v>
          </cell>
          <cell r="E75">
            <v>3.8250000000000002</v>
          </cell>
          <cell r="F75">
            <v>0.245</v>
          </cell>
          <cell r="G75">
            <v>1.4999999999999999E-2</v>
          </cell>
          <cell r="H75">
            <v>1.6E-2</v>
          </cell>
          <cell r="I75">
            <v>7.4999999999999997E-3</v>
          </cell>
          <cell r="J75">
            <v>-2.35E-2</v>
          </cell>
          <cell r="K75">
            <v>8.6999999999999994E-3</v>
          </cell>
          <cell r="L75">
            <v>-3.0500000000000003E-2</v>
          </cell>
          <cell r="M75">
            <v>5.0000000000000001E-3</v>
          </cell>
          <cell r="N75">
            <v>-6.1000000000000006E-2</v>
          </cell>
        </row>
        <row r="76">
          <cell r="C76">
            <v>38687</v>
          </cell>
          <cell r="D76">
            <v>6.040116061409001E-2</v>
          </cell>
          <cell r="E76">
            <v>3.97</v>
          </cell>
          <cell r="F76">
            <v>0.2475</v>
          </cell>
          <cell r="G76">
            <v>1.4999999999999999E-2</v>
          </cell>
          <cell r="H76">
            <v>1.6E-2</v>
          </cell>
          <cell r="I76">
            <v>7.4999999999999997E-3</v>
          </cell>
          <cell r="J76">
            <v>-2.35E-2</v>
          </cell>
          <cell r="K76">
            <v>8.6999999999999994E-3</v>
          </cell>
          <cell r="L76">
            <v>-3.0500000000000003E-2</v>
          </cell>
          <cell r="M76">
            <v>5.0000000000000001E-3</v>
          </cell>
          <cell r="N76">
            <v>-6.1000000000000006E-2</v>
          </cell>
        </row>
        <row r="77">
          <cell r="C77">
            <v>38718</v>
          </cell>
          <cell r="D77">
            <v>6.0445203283147016E-2</v>
          </cell>
          <cell r="E77">
            <v>4.0250000000000004</v>
          </cell>
          <cell r="F77">
            <v>0.2475</v>
          </cell>
          <cell r="G77">
            <v>1.2500000000000001E-2</v>
          </cell>
          <cell r="H77">
            <v>1.6E-2</v>
          </cell>
          <cell r="I77">
            <v>0.01</v>
          </cell>
          <cell r="J77">
            <v>-1.6E-2</v>
          </cell>
          <cell r="K77">
            <v>8.6999999999999994E-3</v>
          </cell>
          <cell r="L77">
            <v>-2.3000000000000003E-2</v>
          </cell>
          <cell r="M77">
            <v>0.01</v>
          </cell>
          <cell r="N77">
            <v>-5.9000000000000004E-2</v>
          </cell>
        </row>
        <row r="78">
          <cell r="C78">
            <v>38749</v>
          </cell>
          <cell r="D78">
            <v>6.0476533773940001E-2</v>
          </cell>
          <cell r="E78">
            <v>3.9819999999999998</v>
          </cell>
          <cell r="F78">
            <v>0.245</v>
          </cell>
          <cell r="G78">
            <v>1.2500000000000001E-2</v>
          </cell>
          <cell r="H78">
            <v>1.6E-2</v>
          </cell>
          <cell r="I78">
            <v>0.01</v>
          </cell>
          <cell r="J78">
            <v>-1.6E-2</v>
          </cell>
          <cell r="K78">
            <v>8.6999999999999994E-3</v>
          </cell>
          <cell r="L78">
            <v>-2.3000000000000003E-2</v>
          </cell>
          <cell r="M78">
            <v>0.01</v>
          </cell>
          <cell r="N78">
            <v>-5.9000000000000004E-2</v>
          </cell>
        </row>
        <row r="79">
          <cell r="C79">
            <v>38777</v>
          </cell>
          <cell r="D79">
            <v>6.0504040422161016E-2</v>
          </cell>
          <cell r="E79">
            <v>3.8170000000000002</v>
          </cell>
          <cell r="F79">
            <v>0.23749999999999999</v>
          </cell>
          <cell r="G79">
            <v>1.2500000000000001E-2</v>
          </cell>
          <cell r="H79">
            <v>1.6E-2</v>
          </cell>
          <cell r="I79">
            <v>0.01</v>
          </cell>
          <cell r="J79">
            <v>2.4E-2</v>
          </cell>
          <cell r="K79">
            <v>8.6999999999999994E-3</v>
          </cell>
          <cell r="L79">
            <v>-2.3000000000000003E-2</v>
          </cell>
          <cell r="M79">
            <v>0.01</v>
          </cell>
          <cell r="N79">
            <v>-5.9000000000000004E-2</v>
          </cell>
        </row>
        <row r="80">
          <cell r="C80">
            <v>38808</v>
          </cell>
          <cell r="D80">
            <v>6.0534494211558008E-2</v>
          </cell>
          <cell r="E80">
            <v>3.6890000000000005</v>
          </cell>
          <cell r="F80">
            <v>0.23749999999999999</v>
          </cell>
          <cell r="G80">
            <v>0.01</v>
          </cell>
          <cell r="H80">
            <v>1.9000000000000003E-2</v>
          </cell>
          <cell r="I80">
            <v>7.4999999999999997E-3</v>
          </cell>
          <cell r="J80">
            <v>-0.02</v>
          </cell>
          <cell r="K80">
            <v>8.5000000000000006E-3</v>
          </cell>
          <cell r="L80">
            <v>-2.3000000000000003E-2</v>
          </cell>
          <cell r="M80">
            <v>7.4999999999999997E-3</v>
          </cell>
          <cell r="N80">
            <v>-6.1500000000000006E-2</v>
          </cell>
        </row>
        <row r="81">
          <cell r="C81">
            <v>38838</v>
          </cell>
          <cell r="D81">
            <v>6.0563965620943017E-2</v>
          </cell>
          <cell r="E81">
            <v>3.64</v>
          </cell>
          <cell r="F81">
            <v>0.23499999999999999</v>
          </cell>
          <cell r="G81">
            <v>0.01</v>
          </cell>
          <cell r="H81">
            <v>1.9000000000000003E-2</v>
          </cell>
          <cell r="I81">
            <v>7.4999999999999997E-3</v>
          </cell>
          <cell r="J81">
            <v>-0.02</v>
          </cell>
          <cell r="K81">
            <v>8.5000000000000006E-3</v>
          </cell>
          <cell r="L81">
            <v>-2.3000000000000003E-2</v>
          </cell>
          <cell r="M81">
            <v>7.4999999999999997E-3</v>
          </cell>
          <cell r="N81">
            <v>-6.1500000000000006E-2</v>
          </cell>
        </row>
        <row r="82">
          <cell r="C82">
            <v>38869</v>
          </cell>
          <cell r="D82">
            <v>6.059441941094601E-2</v>
          </cell>
          <cell r="E82">
            <v>3.63</v>
          </cell>
          <cell r="F82">
            <v>0.23499999999999999</v>
          </cell>
          <cell r="G82">
            <v>0.01</v>
          </cell>
          <cell r="H82">
            <v>1.9000000000000003E-2</v>
          </cell>
          <cell r="I82">
            <v>7.4999999999999997E-3</v>
          </cell>
          <cell r="J82">
            <v>-0.02</v>
          </cell>
          <cell r="K82">
            <v>8.5000000000000006E-3</v>
          </cell>
          <cell r="L82">
            <v>-2.3000000000000003E-2</v>
          </cell>
          <cell r="M82">
            <v>7.4999999999999997E-3</v>
          </cell>
          <cell r="N82">
            <v>-6.1500000000000006E-2</v>
          </cell>
        </row>
        <row r="83">
          <cell r="C83">
            <v>38899</v>
          </cell>
          <cell r="D83">
            <v>6.0623890820918007E-2</v>
          </cell>
          <cell r="E83">
            <v>3.645</v>
          </cell>
          <cell r="F83">
            <v>0.23499999999999999</v>
          </cell>
          <cell r="G83">
            <v>0.01</v>
          </cell>
          <cell r="H83">
            <v>1.9000000000000003E-2</v>
          </cell>
          <cell r="I83">
            <v>7.4999999999999997E-3</v>
          </cell>
          <cell r="J83">
            <v>-0.02</v>
          </cell>
          <cell r="K83">
            <v>8.5000000000000006E-3</v>
          </cell>
          <cell r="L83">
            <v>-2.3000000000000003E-2</v>
          </cell>
          <cell r="M83">
            <v>7.4999999999999997E-3</v>
          </cell>
          <cell r="N83">
            <v>-6.1500000000000006E-2</v>
          </cell>
        </row>
        <row r="84">
          <cell r="C84">
            <v>38930</v>
          </cell>
          <cell r="D84">
            <v>6.0654344611526002E-2</v>
          </cell>
          <cell r="E84">
            <v>3.6549999999999998</v>
          </cell>
          <cell r="F84">
            <v>0.23499999999999999</v>
          </cell>
          <cell r="G84">
            <v>0.01</v>
          </cell>
          <cell r="H84">
            <v>1.9000000000000003E-2</v>
          </cell>
          <cell r="I84">
            <v>7.4999999999999997E-3</v>
          </cell>
          <cell r="J84">
            <v>-0.02</v>
          </cell>
          <cell r="K84">
            <v>8.5000000000000006E-3</v>
          </cell>
          <cell r="L84">
            <v>-2.3000000000000003E-2</v>
          </cell>
          <cell r="M84">
            <v>7.4999999999999997E-3</v>
          </cell>
          <cell r="N84">
            <v>-6.1500000000000006E-2</v>
          </cell>
        </row>
        <row r="85">
          <cell r="C85">
            <v>38961</v>
          </cell>
          <cell r="D85">
            <v>6.0684798402442008E-2</v>
          </cell>
          <cell r="E85">
            <v>3.6720000000000002</v>
          </cell>
          <cell r="F85">
            <v>0.23499999999999999</v>
          </cell>
          <cell r="G85">
            <v>0.01</v>
          </cell>
          <cell r="H85">
            <v>1.9000000000000003E-2</v>
          </cell>
          <cell r="I85">
            <v>7.4999999999999997E-3</v>
          </cell>
          <cell r="J85">
            <v>-0.02</v>
          </cell>
          <cell r="K85">
            <v>8.5000000000000006E-3</v>
          </cell>
          <cell r="L85">
            <v>-2.3000000000000003E-2</v>
          </cell>
          <cell r="M85">
            <v>7.4999999999999997E-3</v>
          </cell>
          <cell r="N85">
            <v>-6.1500000000000006E-2</v>
          </cell>
        </row>
        <row r="86">
          <cell r="C86">
            <v>38991</v>
          </cell>
          <cell r="D86">
            <v>6.0714269813300012E-2</v>
          </cell>
          <cell r="E86">
            <v>3.67</v>
          </cell>
          <cell r="F86">
            <v>0.23499999999999999</v>
          </cell>
          <cell r="G86">
            <v>0.01</v>
          </cell>
          <cell r="H86">
            <v>1.9000000000000003E-2</v>
          </cell>
          <cell r="I86">
            <v>7.4999999999999997E-3</v>
          </cell>
          <cell r="J86">
            <v>-0.02</v>
          </cell>
          <cell r="K86">
            <v>8.5000000000000006E-3</v>
          </cell>
          <cell r="L86">
            <v>-2.3000000000000003E-2</v>
          </cell>
          <cell r="M86">
            <v>7.4999999999999997E-3</v>
          </cell>
          <cell r="N86">
            <v>-6.1500000000000006E-2</v>
          </cell>
        </row>
        <row r="87">
          <cell r="C87">
            <v>39022</v>
          </cell>
          <cell r="D87">
            <v>6.0744723604822005E-2</v>
          </cell>
          <cell r="E87">
            <v>3.835</v>
          </cell>
          <cell r="F87">
            <v>0.23749999999999999</v>
          </cell>
          <cell r="G87">
            <v>1.4999999999999999E-2</v>
          </cell>
          <cell r="H87">
            <v>1.6500000000000001E-2</v>
          </cell>
          <cell r="I87">
            <v>7.4999999999999997E-3</v>
          </cell>
          <cell r="J87">
            <v>-2.2499999999999999E-2</v>
          </cell>
          <cell r="K87">
            <v>8.6999999999999994E-3</v>
          </cell>
          <cell r="L87">
            <v>-2.8500000000000001E-2</v>
          </cell>
          <cell r="M87">
            <v>5.0000000000000001E-3</v>
          </cell>
          <cell r="N87">
            <v>-5.9000000000000004E-2</v>
          </cell>
        </row>
        <row r="88">
          <cell r="C88">
            <v>39052</v>
          </cell>
          <cell r="D88">
            <v>6.0774195016266019E-2</v>
          </cell>
          <cell r="E88">
            <v>3.98</v>
          </cell>
          <cell r="F88">
            <v>0.245</v>
          </cell>
          <cell r="G88">
            <v>1.4999999999999999E-2</v>
          </cell>
          <cell r="H88">
            <v>1.6500000000000001E-2</v>
          </cell>
          <cell r="I88">
            <v>7.4999999999999997E-3</v>
          </cell>
          <cell r="J88">
            <v>-2.2499999999999999E-2</v>
          </cell>
          <cell r="K88">
            <v>8.6999999999999994E-3</v>
          </cell>
          <cell r="L88">
            <v>-2.8500000000000001E-2</v>
          </cell>
          <cell r="M88">
            <v>5.0000000000000001E-3</v>
          </cell>
          <cell r="N88">
            <v>-5.9000000000000004E-2</v>
          </cell>
        </row>
        <row r="89">
          <cell r="C89">
            <v>39083</v>
          </cell>
          <cell r="D89">
            <v>6.0804648808395013E-2</v>
          </cell>
          <cell r="E89">
            <v>4.05</v>
          </cell>
          <cell r="F89">
            <v>0.2475</v>
          </cell>
          <cell r="G89">
            <v>1.4999999999999999E-2</v>
          </cell>
          <cell r="H89">
            <v>1.6500000000000001E-2</v>
          </cell>
          <cell r="I89">
            <v>0.01</v>
          </cell>
          <cell r="J89">
            <v>-1.4999999999999999E-2</v>
          </cell>
          <cell r="K89">
            <v>8.6999999999999994E-3</v>
          </cell>
          <cell r="L89">
            <v>-2.1000000000000001E-2</v>
          </cell>
          <cell r="M89">
            <v>0.01</v>
          </cell>
          <cell r="N89">
            <v>-5.7000000000000002E-2</v>
          </cell>
        </row>
        <row r="90">
          <cell r="C90">
            <v>39114</v>
          </cell>
          <cell r="D90">
            <v>6.0835102600831012E-2</v>
          </cell>
          <cell r="E90">
            <v>4.0069999999999997</v>
          </cell>
          <cell r="F90">
            <v>0.23499999999999999</v>
          </cell>
          <cell r="G90">
            <v>1.4999999999999999E-2</v>
          </cell>
          <cell r="H90">
            <v>1.6500000000000001E-2</v>
          </cell>
          <cell r="I90">
            <v>0.01</v>
          </cell>
          <cell r="J90">
            <v>-1.4999999999999999E-2</v>
          </cell>
          <cell r="K90">
            <v>8.6999999999999994E-3</v>
          </cell>
          <cell r="L90">
            <v>-2.1000000000000001E-2</v>
          </cell>
          <cell r="M90">
            <v>0.01</v>
          </cell>
          <cell r="N90">
            <v>-5.7000000000000002E-2</v>
          </cell>
        </row>
        <row r="91">
          <cell r="C91">
            <v>39142</v>
          </cell>
          <cell r="D91">
            <v>6.0862609252329003E-2</v>
          </cell>
          <cell r="E91">
            <v>3.8420000000000001</v>
          </cell>
          <cell r="F91">
            <v>0.22750000000000001</v>
          </cell>
          <cell r="G91">
            <v>1.4999999999999999E-2</v>
          </cell>
          <cell r="H91">
            <v>1.6500000000000001E-2</v>
          </cell>
          <cell r="I91">
            <v>0.01</v>
          </cell>
          <cell r="J91">
            <v>2.5000000000000001E-2</v>
          </cell>
          <cell r="K91">
            <v>8.6999999999999994E-3</v>
          </cell>
          <cell r="L91">
            <v>-2.1000000000000001E-2</v>
          </cell>
          <cell r="M91">
            <v>0.01</v>
          </cell>
          <cell r="N91">
            <v>-5.7000000000000002E-2</v>
          </cell>
        </row>
        <row r="92">
          <cell r="C92">
            <v>39173</v>
          </cell>
          <cell r="D92">
            <v>6.0893063045352004E-2</v>
          </cell>
          <cell r="E92">
            <v>3.7140000000000004</v>
          </cell>
          <cell r="F92">
            <v>0.22750000000000001</v>
          </cell>
          <cell r="G92">
            <v>0.01</v>
          </cell>
          <cell r="H92">
            <v>1.9000000000000003E-2</v>
          </cell>
          <cell r="I92">
            <v>7.4999999999999997E-3</v>
          </cell>
          <cell r="J92">
            <v>-1.9000000000000003E-2</v>
          </cell>
          <cell r="K92">
            <v>8.5000000000000006E-3</v>
          </cell>
          <cell r="L92">
            <v>-2.1000000000000001E-2</v>
          </cell>
          <cell r="M92">
            <v>7.4999999999999997E-3</v>
          </cell>
          <cell r="N92">
            <v>-5.9500000000000004E-2</v>
          </cell>
        </row>
        <row r="93">
          <cell r="C93">
            <v>39203</v>
          </cell>
          <cell r="D93">
            <v>6.0922534458248016E-2</v>
          </cell>
          <cell r="E93">
            <v>3.665</v>
          </cell>
          <cell r="F93">
            <v>0.22750000000000001</v>
          </cell>
          <cell r="G93">
            <v>0.01</v>
          </cell>
          <cell r="H93">
            <v>1.9000000000000003E-2</v>
          </cell>
          <cell r="I93">
            <v>7.4999999999999997E-3</v>
          </cell>
          <cell r="J93">
            <v>-1.9000000000000003E-2</v>
          </cell>
          <cell r="K93">
            <v>8.5000000000000006E-3</v>
          </cell>
          <cell r="L93">
            <v>-2.1000000000000001E-2</v>
          </cell>
          <cell r="M93">
            <v>7.4999999999999997E-3</v>
          </cell>
          <cell r="N93">
            <v>-5.9500000000000004E-2</v>
          </cell>
        </row>
        <row r="94">
          <cell r="C94">
            <v>39234</v>
          </cell>
          <cell r="D94">
            <v>6.0952988251877019E-2</v>
          </cell>
          <cell r="E94">
            <v>3.6549999999999998</v>
          </cell>
          <cell r="F94">
            <v>0.2175</v>
          </cell>
          <cell r="G94">
            <v>0.01</v>
          </cell>
          <cell r="H94">
            <v>1.9000000000000003E-2</v>
          </cell>
          <cell r="I94">
            <v>7.4999999999999997E-3</v>
          </cell>
          <cell r="J94">
            <v>-1.9000000000000003E-2</v>
          </cell>
          <cell r="K94">
            <v>8.5000000000000006E-3</v>
          </cell>
          <cell r="L94">
            <v>-2.1000000000000001E-2</v>
          </cell>
          <cell r="M94">
            <v>7.4999999999999997E-3</v>
          </cell>
          <cell r="N94">
            <v>-5.9500000000000004E-2</v>
          </cell>
        </row>
        <row r="95">
          <cell r="C95">
            <v>39264</v>
          </cell>
          <cell r="D95">
            <v>6.0982459665359014E-2</v>
          </cell>
          <cell r="E95">
            <v>3.67</v>
          </cell>
          <cell r="F95">
            <v>0.2175</v>
          </cell>
          <cell r="G95">
            <v>0.01</v>
          </cell>
          <cell r="H95">
            <v>1.9000000000000003E-2</v>
          </cell>
          <cell r="I95">
            <v>7.4999999999999997E-3</v>
          </cell>
          <cell r="J95">
            <v>-1.9000000000000003E-2</v>
          </cell>
          <cell r="K95">
            <v>8.5000000000000006E-3</v>
          </cell>
          <cell r="L95">
            <v>-2.1000000000000001E-2</v>
          </cell>
          <cell r="M95">
            <v>7.4999999999999997E-3</v>
          </cell>
          <cell r="N95">
            <v>-5.9500000000000004E-2</v>
          </cell>
        </row>
        <row r="96">
          <cell r="C96">
            <v>39295</v>
          </cell>
          <cell r="D96">
            <v>6.1012913459593997E-2</v>
          </cell>
          <cell r="E96">
            <v>3.68</v>
          </cell>
          <cell r="F96">
            <v>0.2175</v>
          </cell>
          <cell r="G96">
            <v>0.01</v>
          </cell>
          <cell r="H96">
            <v>1.9000000000000003E-2</v>
          </cell>
          <cell r="I96">
            <v>7.4999999999999997E-3</v>
          </cell>
          <cell r="J96">
            <v>-1.9000000000000003E-2</v>
          </cell>
          <cell r="K96">
            <v>8.5000000000000006E-3</v>
          </cell>
          <cell r="L96">
            <v>-2.1000000000000001E-2</v>
          </cell>
          <cell r="M96">
            <v>7.4999999999999997E-3</v>
          </cell>
          <cell r="N96">
            <v>-5.9500000000000004E-2</v>
          </cell>
        </row>
        <row r="97">
          <cell r="C97">
            <v>39326</v>
          </cell>
          <cell r="D97">
            <v>6.1043367254137011E-2</v>
          </cell>
          <cell r="E97">
            <v>3.6970000000000001</v>
          </cell>
          <cell r="F97">
            <v>0.2175</v>
          </cell>
          <cell r="G97">
            <v>0.01</v>
          </cell>
          <cell r="H97">
            <v>1.9000000000000003E-2</v>
          </cell>
          <cell r="I97">
            <v>7.4999999999999997E-3</v>
          </cell>
          <cell r="J97">
            <v>-1.9000000000000003E-2</v>
          </cell>
          <cell r="K97">
            <v>8.5000000000000006E-3</v>
          </cell>
          <cell r="L97">
            <v>-2.1000000000000001E-2</v>
          </cell>
          <cell r="M97">
            <v>7.4999999999999997E-3</v>
          </cell>
          <cell r="N97">
            <v>-5.9500000000000004E-2</v>
          </cell>
        </row>
        <row r="98">
          <cell r="C98">
            <v>39356</v>
          </cell>
          <cell r="D98">
            <v>6.107283866850402E-2</v>
          </cell>
          <cell r="E98">
            <v>3.6949999999999998</v>
          </cell>
          <cell r="F98">
            <v>0.2175</v>
          </cell>
          <cell r="G98">
            <v>0.01</v>
          </cell>
          <cell r="H98">
            <v>1.9000000000000003E-2</v>
          </cell>
          <cell r="I98">
            <v>7.4999999999999997E-3</v>
          </cell>
          <cell r="J98">
            <v>-1.9000000000000003E-2</v>
          </cell>
          <cell r="K98">
            <v>8.5000000000000006E-3</v>
          </cell>
          <cell r="L98">
            <v>-2.1000000000000001E-2</v>
          </cell>
          <cell r="M98">
            <v>7.4999999999999997E-3</v>
          </cell>
          <cell r="N98">
            <v>-5.9500000000000004E-2</v>
          </cell>
        </row>
        <row r="99">
          <cell r="C99">
            <v>39387</v>
          </cell>
          <cell r="D99">
            <v>6.1103292463653008E-2</v>
          </cell>
          <cell r="E99">
            <v>3.86</v>
          </cell>
          <cell r="F99">
            <v>0.2175</v>
          </cell>
          <cell r="G99">
            <v>1.4999999999999999E-2</v>
          </cell>
          <cell r="H99">
            <v>1.7500000000000002E-2</v>
          </cell>
          <cell r="I99">
            <v>7.4999999999999997E-3</v>
          </cell>
          <cell r="J99">
            <v>-2.1499999999999998E-2</v>
          </cell>
          <cell r="K99">
            <v>8.6999999999999994E-3</v>
          </cell>
          <cell r="L99">
            <v>-2.6499999999999999E-2</v>
          </cell>
          <cell r="M99">
            <v>5.0000000000000001E-3</v>
          </cell>
          <cell r="N99">
            <v>-5.7000000000000002E-2</v>
          </cell>
        </row>
        <row r="100">
          <cell r="C100">
            <v>39417</v>
          </cell>
          <cell r="D100">
            <v>6.1132763878606999E-2</v>
          </cell>
          <cell r="E100">
            <v>4.0049999999999999</v>
          </cell>
          <cell r="F100">
            <v>0.2175</v>
          </cell>
          <cell r="G100">
            <v>1.4999999999999999E-2</v>
          </cell>
          <cell r="H100">
            <v>1.7500000000000002E-2</v>
          </cell>
          <cell r="I100">
            <v>7.4999999999999997E-3</v>
          </cell>
          <cell r="J100">
            <v>-2.1499999999999998E-2</v>
          </cell>
          <cell r="K100">
            <v>8.6999999999999994E-3</v>
          </cell>
          <cell r="L100">
            <v>-2.6499999999999999E-2</v>
          </cell>
          <cell r="M100">
            <v>5.0000000000000001E-3</v>
          </cell>
          <cell r="N100">
            <v>-5.7000000000000002E-2</v>
          </cell>
        </row>
        <row r="101">
          <cell r="C101">
            <v>39448</v>
          </cell>
          <cell r="D101">
            <v>6.116321767436201E-2</v>
          </cell>
          <cell r="E101">
            <v>4.09</v>
          </cell>
          <cell r="F101">
            <v>0.2175</v>
          </cell>
          <cell r="G101">
            <v>1.4999999999999999E-2</v>
          </cell>
          <cell r="H101">
            <v>1.7500000000000002E-2</v>
          </cell>
          <cell r="I101">
            <v>0.01</v>
          </cell>
          <cell r="J101">
            <v>-1.4000000000000002E-2</v>
          </cell>
          <cell r="K101">
            <v>8.6999999999999994E-3</v>
          </cell>
          <cell r="L101">
            <v>-1.9000000000000003E-2</v>
          </cell>
          <cell r="M101">
            <v>0.01</v>
          </cell>
          <cell r="N101">
            <v>-5.5E-2</v>
          </cell>
        </row>
        <row r="102">
          <cell r="C102">
            <v>39479</v>
          </cell>
          <cell r="D102">
            <v>6.118327670386E-2</v>
          </cell>
          <cell r="E102">
            <v>4.0469999999999997</v>
          </cell>
          <cell r="F102">
            <v>0.21249999999999999</v>
          </cell>
          <cell r="G102">
            <v>1.4999999999999999E-2</v>
          </cell>
          <cell r="H102">
            <v>1.7500000000000002E-2</v>
          </cell>
          <cell r="I102">
            <v>0.01</v>
          </cell>
          <cell r="J102">
            <v>-1.4000000000000002E-2</v>
          </cell>
          <cell r="K102">
            <v>8.6999999999999994E-3</v>
          </cell>
          <cell r="L102">
            <v>-1.9000000000000003E-2</v>
          </cell>
          <cell r="M102">
            <v>0.01</v>
          </cell>
          <cell r="N102">
            <v>-5.5E-2</v>
          </cell>
        </row>
        <row r="103">
          <cell r="C103">
            <v>39508</v>
          </cell>
          <cell r="D103">
            <v>6.1201717464662013E-2</v>
          </cell>
          <cell r="E103">
            <v>3.8820000000000001</v>
          </cell>
          <cell r="F103">
            <v>0.20749999999999999</v>
          </cell>
          <cell r="G103">
            <v>1.4999999999999999E-2</v>
          </cell>
          <cell r="H103">
            <v>1.7500000000000002E-2</v>
          </cell>
          <cell r="I103">
            <v>0.01</v>
          </cell>
          <cell r="J103">
            <v>2.6000000000000002E-2</v>
          </cell>
          <cell r="K103">
            <v>8.6999999999999994E-3</v>
          </cell>
          <cell r="L103">
            <v>-1.9000000000000003E-2</v>
          </cell>
          <cell r="M103">
            <v>0.01</v>
          </cell>
          <cell r="N103">
            <v>-5.5E-2</v>
          </cell>
        </row>
        <row r="104">
          <cell r="C104">
            <v>39539</v>
          </cell>
          <cell r="D104">
            <v>6.1221430002195015E-2</v>
          </cell>
          <cell r="E104">
            <v>3.7540000000000004</v>
          </cell>
          <cell r="F104">
            <v>0.20749999999999999</v>
          </cell>
          <cell r="G104">
            <v>0.01</v>
          </cell>
          <cell r="H104">
            <v>1.9000000000000003E-2</v>
          </cell>
          <cell r="I104">
            <v>7.4999999999999997E-3</v>
          </cell>
          <cell r="J104">
            <v>-1.8000000000000002E-2</v>
          </cell>
          <cell r="K104">
            <v>8.5000000000000006E-3</v>
          </cell>
          <cell r="L104">
            <v>-1.9000000000000003E-2</v>
          </cell>
          <cell r="M104">
            <v>7.4999999999999997E-3</v>
          </cell>
          <cell r="N104">
            <v>-5.7500000000000002E-2</v>
          </cell>
        </row>
        <row r="105">
          <cell r="C105">
            <v>39569</v>
          </cell>
          <cell r="D105">
            <v>6.1240506651543E-2</v>
          </cell>
          <cell r="E105">
            <v>3.7050000000000001</v>
          </cell>
          <cell r="F105">
            <v>0.20749999999999999</v>
          </cell>
          <cell r="G105">
            <v>0.01</v>
          </cell>
          <cell r="H105">
            <v>1.9000000000000003E-2</v>
          </cell>
          <cell r="I105">
            <v>7.4999999999999997E-3</v>
          </cell>
          <cell r="J105">
            <v>-1.8000000000000002E-2</v>
          </cell>
          <cell r="K105">
            <v>8.5000000000000006E-3</v>
          </cell>
          <cell r="L105">
            <v>-1.9000000000000003E-2</v>
          </cell>
          <cell r="M105">
            <v>7.4999999999999997E-3</v>
          </cell>
          <cell r="N105">
            <v>-5.7500000000000002E-2</v>
          </cell>
        </row>
        <row r="106">
          <cell r="C106">
            <v>39600</v>
          </cell>
          <cell r="D106">
            <v>6.1260219189330008E-2</v>
          </cell>
          <cell r="E106">
            <v>3.6949999999999998</v>
          </cell>
          <cell r="F106">
            <v>0.20749999999999999</v>
          </cell>
          <cell r="G106">
            <v>0.01</v>
          </cell>
          <cell r="H106">
            <v>1.9000000000000003E-2</v>
          </cell>
          <cell r="I106">
            <v>7.4999999999999997E-3</v>
          </cell>
          <cell r="J106">
            <v>-1.8000000000000002E-2</v>
          </cell>
          <cell r="K106">
            <v>8.5000000000000006E-3</v>
          </cell>
          <cell r="L106">
            <v>-1.9000000000000003E-2</v>
          </cell>
          <cell r="M106">
            <v>7.4999999999999997E-3</v>
          </cell>
          <cell r="N106">
            <v>-5.7500000000000002E-2</v>
          </cell>
        </row>
        <row r="107">
          <cell r="C107">
            <v>39630</v>
          </cell>
          <cell r="D107">
            <v>6.1279295838924011E-2</v>
          </cell>
          <cell r="E107">
            <v>3.71</v>
          </cell>
          <cell r="F107">
            <v>0.20250000000000001</v>
          </cell>
          <cell r="G107">
            <v>0.01</v>
          </cell>
          <cell r="H107">
            <v>1.9000000000000003E-2</v>
          </cell>
          <cell r="I107">
            <v>7.4999999999999997E-3</v>
          </cell>
          <cell r="J107">
            <v>-1.8000000000000002E-2</v>
          </cell>
          <cell r="K107">
            <v>8.5000000000000006E-3</v>
          </cell>
          <cell r="L107">
            <v>-1.9000000000000003E-2</v>
          </cell>
          <cell r="M107">
            <v>7.4999999999999997E-3</v>
          </cell>
          <cell r="N107">
            <v>-5.7500000000000002E-2</v>
          </cell>
        </row>
        <row r="108">
          <cell r="C108">
            <v>39661</v>
          </cell>
          <cell r="D108">
            <v>6.1299008376965017E-2</v>
          </cell>
          <cell r="E108">
            <v>3.72</v>
          </cell>
          <cell r="F108">
            <v>0.20250000000000001</v>
          </cell>
          <cell r="G108">
            <v>0.01</v>
          </cell>
          <cell r="H108">
            <v>1.9000000000000003E-2</v>
          </cell>
          <cell r="I108">
            <v>7.4999999999999997E-3</v>
          </cell>
          <cell r="J108">
            <v>-1.8000000000000002E-2</v>
          </cell>
          <cell r="K108">
            <v>8.5000000000000006E-3</v>
          </cell>
          <cell r="L108">
            <v>-1.9000000000000003E-2</v>
          </cell>
          <cell r="M108">
            <v>7.4999999999999997E-3</v>
          </cell>
          <cell r="N108">
            <v>-5.7500000000000002E-2</v>
          </cell>
        </row>
        <row r="109">
          <cell r="C109">
            <v>39692</v>
          </cell>
          <cell r="D109">
            <v>6.1318720915135017E-2</v>
          </cell>
          <cell r="E109">
            <v>3.7370000000000001</v>
          </cell>
          <cell r="F109">
            <v>0.20250000000000001</v>
          </cell>
          <cell r="G109">
            <v>0.01</v>
          </cell>
          <cell r="H109">
            <v>1.9000000000000003E-2</v>
          </cell>
          <cell r="I109">
            <v>7.4999999999999997E-3</v>
          </cell>
          <cell r="J109">
            <v>-1.8000000000000002E-2</v>
          </cell>
          <cell r="K109">
            <v>8.5000000000000006E-3</v>
          </cell>
          <cell r="L109">
            <v>-1.9000000000000003E-2</v>
          </cell>
          <cell r="M109">
            <v>7.4999999999999997E-3</v>
          </cell>
          <cell r="N109">
            <v>-5.7500000000000002E-2</v>
          </cell>
        </row>
        <row r="110">
          <cell r="C110">
            <v>39722</v>
          </cell>
          <cell r="D110">
            <v>6.1337797565099016E-2</v>
          </cell>
          <cell r="E110">
            <v>3.7349999999999999</v>
          </cell>
          <cell r="F110">
            <v>0.20250000000000001</v>
          </cell>
          <cell r="G110">
            <v>0.01</v>
          </cell>
          <cell r="H110">
            <v>1.9000000000000003E-2</v>
          </cell>
          <cell r="I110">
            <v>7.4999999999999997E-3</v>
          </cell>
          <cell r="J110">
            <v>-1.8000000000000002E-2</v>
          </cell>
          <cell r="K110">
            <v>8.5000000000000006E-3</v>
          </cell>
          <cell r="L110">
            <v>-1.9000000000000003E-2</v>
          </cell>
          <cell r="M110">
            <v>7.4999999999999997E-3</v>
          </cell>
          <cell r="N110">
            <v>-5.7500000000000002E-2</v>
          </cell>
        </row>
        <row r="111">
          <cell r="C111">
            <v>39753</v>
          </cell>
          <cell r="D111">
            <v>6.1357510103523014E-2</v>
          </cell>
          <cell r="E111">
            <v>3.9</v>
          </cell>
          <cell r="F111">
            <v>0.20250000000000001</v>
          </cell>
          <cell r="G111">
            <v>1.4999999999999999E-2</v>
          </cell>
          <cell r="H111">
            <v>1.8500000000000003E-2</v>
          </cell>
          <cell r="I111">
            <v>7.4999999999999997E-3</v>
          </cell>
          <cell r="J111">
            <v>-2.0499999999999997E-2</v>
          </cell>
          <cell r="K111">
            <v>8.6999999999999994E-3</v>
          </cell>
          <cell r="L111">
            <v>-2.4500000000000001E-2</v>
          </cell>
          <cell r="M111">
            <v>5.0000000000000001E-3</v>
          </cell>
          <cell r="N111">
            <v>-5.5E-2</v>
          </cell>
        </row>
        <row r="112">
          <cell r="C112">
            <v>39783</v>
          </cell>
          <cell r="D112">
            <v>6.1376586753733003E-2</v>
          </cell>
          <cell r="E112">
            <v>4.0449999999999999</v>
          </cell>
          <cell r="F112">
            <v>0.20499999999999999</v>
          </cell>
          <cell r="G112">
            <v>1.4999999999999999E-2</v>
          </cell>
          <cell r="H112">
            <v>1.8500000000000003E-2</v>
          </cell>
          <cell r="I112">
            <v>7.4999999999999997E-3</v>
          </cell>
          <cell r="J112">
            <v>-2.0499999999999997E-2</v>
          </cell>
          <cell r="K112">
            <v>8.6999999999999994E-3</v>
          </cell>
          <cell r="L112">
            <v>-2.4500000000000001E-2</v>
          </cell>
          <cell r="M112">
            <v>5.0000000000000001E-3</v>
          </cell>
          <cell r="N112">
            <v>-5.5E-2</v>
          </cell>
        </row>
        <row r="113">
          <cell r="C113">
            <v>39814</v>
          </cell>
          <cell r="D113">
            <v>6.1396299292411034E-2</v>
          </cell>
          <cell r="E113">
            <v>4.1449999999999996</v>
          </cell>
          <cell r="F113">
            <v>0.20499999999999999</v>
          </cell>
          <cell r="G113">
            <v>1.4999999999999999E-2</v>
          </cell>
          <cell r="H113">
            <v>1.8500000000000003E-2</v>
          </cell>
          <cell r="I113">
            <v>0.01</v>
          </cell>
          <cell r="J113">
            <v>-1.3000000000000001E-2</v>
          </cell>
          <cell r="K113">
            <v>8.6999999999999994E-3</v>
          </cell>
          <cell r="L113">
            <v>-1.7000000000000001E-2</v>
          </cell>
          <cell r="M113">
            <v>0.01</v>
          </cell>
          <cell r="N113">
            <v>-5.2999999999999999E-2</v>
          </cell>
        </row>
        <row r="114">
          <cell r="C114">
            <v>39845</v>
          </cell>
          <cell r="D114">
            <v>6.1416011831217004E-2</v>
          </cell>
          <cell r="E114">
            <v>4.1020000000000003</v>
          </cell>
          <cell r="F114">
            <v>0.2</v>
          </cell>
          <cell r="G114">
            <v>1.4999999999999999E-2</v>
          </cell>
          <cell r="H114">
            <v>1.8500000000000003E-2</v>
          </cell>
          <cell r="I114">
            <v>0.01</v>
          </cell>
          <cell r="J114">
            <v>-1.3000000000000001E-2</v>
          </cell>
          <cell r="K114">
            <v>8.6999999999999994E-3</v>
          </cell>
          <cell r="L114">
            <v>-1.7000000000000001E-2</v>
          </cell>
          <cell r="M114">
            <v>0.01</v>
          </cell>
          <cell r="N114">
            <v>-5.2999999999999999E-2</v>
          </cell>
        </row>
        <row r="115">
          <cell r="C115">
            <v>39873</v>
          </cell>
          <cell r="D115">
            <v>6.1433816705089017E-2</v>
          </cell>
          <cell r="E115">
            <v>3.9369999999999998</v>
          </cell>
          <cell r="F115">
            <v>0.19</v>
          </cell>
          <cell r="G115">
            <v>1.4999999999999999E-2</v>
          </cell>
          <cell r="H115">
            <v>1.8500000000000003E-2</v>
          </cell>
          <cell r="I115">
            <v>0.01</v>
          </cell>
          <cell r="J115">
            <v>2.7000000000000003E-2</v>
          </cell>
          <cell r="K115">
            <v>8.6999999999999994E-3</v>
          </cell>
          <cell r="L115">
            <v>-1.7000000000000001E-2</v>
          </cell>
          <cell r="M115">
            <v>0.01</v>
          </cell>
          <cell r="N115">
            <v>-5.2999999999999999E-2</v>
          </cell>
        </row>
        <row r="116">
          <cell r="C116">
            <v>39904</v>
          </cell>
          <cell r="D116">
            <v>6.1453529244142012E-2</v>
          </cell>
          <cell r="E116">
            <v>3.8090000000000006</v>
          </cell>
          <cell r="F116">
            <v>0.19</v>
          </cell>
          <cell r="G116">
            <v>0.01</v>
          </cell>
          <cell r="H116">
            <v>1.9000000000000003E-2</v>
          </cell>
          <cell r="I116">
            <v>7.4999999999999997E-3</v>
          </cell>
          <cell r="J116">
            <v>-1.7000000000000001E-2</v>
          </cell>
          <cell r="K116">
            <v>8.5000000000000006E-3</v>
          </cell>
          <cell r="L116">
            <v>-1.7000000000000001E-2</v>
          </cell>
          <cell r="M116">
            <v>7.4999999999999997E-3</v>
          </cell>
          <cell r="N116">
            <v>-5.5500000000000001E-2</v>
          </cell>
        </row>
        <row r="117">
          <cell r="C117">
            <v>39934</v>
          </cell>
          <cell r="D117">
            <v>6.1472605894960002E-2</v>
          </cell>
          <cell r="E117">
            <v>3.76</v>
          </cell>
          <cell r="F117">
            <v>0.19</v>
          </cell>
          <cell r="G117">
            <v>0.01</v>
          </cell>
          <cell r="H117">
            <v>1.9000000000000003E-2</v>
          </cell>
          <cell r="I117">
            <v>7.4999999999999997E-3</v>
          </cell>
          <cell r="J117">
            <v>-1.7000000000000001E-2</v>
          </cell>
          <cell r="K117">
            <v>8.5000000000000006E-3</v>
          </cell>
          <cell r="L117">
            <v>-1.7000000000000001E-2</v>
          </cell>
          <cell r="M117">
            <v>7.4999999999999997E-3</v>
          </cell>
          <cell r="N117">
            <v>-5.5500000000000001E-2</v>
          </cell>
        </row>
        <row r="118">
          <cell r="C118">
            <v>39965</v>
          </cell>
          <cell r="D118">
            <v>6.1492318434266009E-2</v>
          </cell>
          <cell r="E118">
            <v>3.75</v>
          </cell>
          <cell r="F118">
            <v>0.19</v>
          </cell>
          <cell r="G118">
            <v>0.01</v>
          </cell>
          <cell r="H118">
            <v>1.9000000000000003E-2</v>
          </cell>
          <cell r="I118">
            <v>7.4999999999999997E-3</v>
          </cell>
          <cell r="J118">
            <v>-1.7000000000000001E-2</v>
          </cell>
          <cell r="K118">
            <v>8.5000000000000006E-3</v>
          </cell>
          <cell r="L118">
            <v>-1.7000000000000001E-2</v>
          </cell>
          <cell r="M118">
            <v>7.4999999999999997E-3</v>
          </cell>
          <cell r="N118">
            <v>-5.5500000000000001E-2</v>
          </cell>
        </row>
        <row r="119">
          <cell r="C119">
            <v>39995</v>
          </cell>
          <cell r="D119">
            <v>6.1511395085330003E-2</v>
          </cell>
          <cell r="E119">
            <v>3.7650000000000001</v>
          </cell>
          <cell r="F119">
            <v>0.19</v>
          </cell>
          <cell r="G119">
            <v>0.01</v>
          </cell>
          <cell r="H119">
            <v>1.9000000000000003E-2</v>
          </cell>
          <cell r="I119">
            <v>7.4999999999999997E-3</v>
          </cell>
          <cell r="J119">
            <v>-1.7000000000000001E-2</v>
          </cell>
          <cell r="K119">
            <v>8.5000000000000006E-3</v>
          </cell>
          <cell r="L119">
            <v>-1.7000000000000001E-2</v>
          </cell>
          <cell r="M119">
            <v>7.4999999999999997E-3</v>
          </cell>
          <cell r="N119">
            <v>-5.5500000000000001E-2</v>
          </cell>
        </row>
        <row r="120">
          <cell r="C120">
            <v>40026</v>
          </cell>
          <cell r="D120">
            <v>6.1531107624890016E-2</v>
          </cell>
          <cell r="E120">
            <v>3.7749999999999999</v>
          </cell>
          <cell r="F120">
            <v>0.19</v>
          </cell>
          <cell r="G120">
            <v>0.01</v>
          </cell>
          <cell r="H120">
            <v>1.9000000000000003E-2</v>
          </cell>
          <cell r="I120">
            <v>7.4999999999999997E-3</v>
          </cell>
          <cell r="J120">
            <v>-1.7000000000000001E-2</v>
          </cell>
          <cell r="K120">
            <v>8.5000000000000006E-3</v>
          </cell>
          <cell r="L120">
            <v>-1.7000000000000001E-2</v>
          </cell>
          <cell r="M120">
            <v>7.4999999999999997E-3</v>
          </cell>
          <cell r="N120">
            <v>-5.5500000000000001E-2</v>
          </cell>
        </row>
        <row r="121">
          <cell r="C121">
            <v>40057</v>
          </cell>
          <cell r="D121">
            <v>6.1550820164579002E-2</v>
          </cell>
          <cell r="E121">
            <v>3.7919999999999998</v>
          </cell>
          <cell r="F121">
            <v>0.19</v>
          </cell>
          <cell r="G121">
            <v>0.01</v>
          </cell>
          <cell r="H121">
            <v>1.9000000000000003E-2</v>
          </cell>
          <cell r="I121">
            <v>7.4999999999999997E-3</v>
          </cell>
          <cell r="J121">
            <v>-1.7000000000000001E-2</v>
          </cell>
          <cell r="K121">
            <v>8.5000000000000006E-3</v>
          </cell>
          <cell r="L121">
            <v>-1.7000000000000001E-2</v>
          </cell>
          <cell r="M121">
            <v>7.4999999999999997E-3</v>
          </cell>
          <cell r="N121">
            <v>-5.5500000000000001E-2</v>
          </cell>
        </row>
        <row r="122">
          <cell r="C122">
            <v>40087</v>
          </cell>
          <cell r="D122">
            <v>6.1569896816014012E-2</v>
          </cell>
          <cell r="E122">
            <v>3.79</v>
          </cell>
          <cell r="F122">
            <v>0.19</v>
          </cell>
          <cell r="G122">
            <v>0.01</v>
          </cell>
          <cell r="H122">
            <v>1.9000000000000003E-2</v>
          </cell>
          <cell r="I122">
            <v>7.4999999999999997E-3</v>
          </cell>
          <cell r="J122">
            <v>-1.7000000000000001E-2</v>
          </cell>
          <cell r="K122">
            <v>8.5000000000000006E-3</v>
          </cell>
          <cell r="L122">
            <v>-1.7000000000000001E-2</v>
          </cell>
          <cell r="M122">
            <v>7.4999999999999997E-3</v>
          </cell>
          <cell r="N122">
            <v>-5.5500000000000001E-2</v>
          </cell>
        </row>
        <row r="123">
          <cell r="C123">
            <v>40118</v>
          </cell>
          <cell r="D123">
            <v>6.1589609355956018E-2</v>
          </cell>
          <cell r="E123">
            <v>3.9550000000000001</v>
          </cell>
          <cell r="F123">
            <v>0.19</v>
          </cell>
          <cell r="G123">
            <v>1.4999999999999999E-2</v>
          </cell>
          <cell r="H123">
            <v>1.8500000000000003E-2</v>
          </cell>
          <cell r="I123">
            <v>7.4999999999999997E-3</v>
          </cell>
          <cell r="J123">
            <v>-1.95E-2</v>
          </cell>
          <cell r="K123">
            <v>8.6999999999999994E-3</v>
          </cell>
          <cell r="L123">
            <v>-2.2499999999999999E-2</v>
          </cell>
          <cell r="M123">
            <v>5.0000000000000001E-3</v>
          </cell>
          <cell r="N123">
            <v>-5.2999999999999999E-2</v>
          </cell>
        </row>
        <row r="124">
          <cell r="C124">
            <v>40148</v>
          </cell>
          <cell r="D124">
            <v>6.1608686007637012E-2</v>
          </cell>
          <cell r="E124">
            <v>4.0999999999999996</v>
          </cell>
          <cell r="F124">
            <v>0.1925</v>
          </cell>
          <cell r="G124">
            <v>1.4999999999999999E-2</v>
          </cell>
          <cell r="H124">
            <v>1.8500000000000003E-2</v>
          </cell>
          <cell r="I124">
            <v>7.4999999999999997E-3</v>
          </cell>
          <cell r="J124">
            <v>-1.95E-2</v>
          </cell>
          <cell r="K124">
            <v>8.6999999999999994E-3</v>
          </cell>
          <cell r="L124">
            <v>-2.2499999999999999E-2</v>
          </cell>
          <cell r="M124">
            <v>5.0000000000000001E-3</v>
          </cell>
          <cell r="N124">
            <v>-5.2999999999999999E-2</v>
          </cell>
        </row>
        <row r="125">
          <cell r="C125">
            <v>40179</v>
          </cell>
          <cell r="D125">
            <v>6.1628398547834008E-2</v>
          </cell>
          <cell r="E125">
            <v>4.2149999999999999</v>
          </cell>
          <cell r="F125">
            <v>0.1925</v>
          </cell>
          <cell r="G125">
            <v>1.4999999999999999E-2</v>
          </cell>
          <cell r="H125">
            <v>1.8500000000000003E-2</v>
          </cell>
          <cell r="I125">
            <v>0.01</v>
          </cell>
          <cell r="J125">
            <v>-1.2E-2</v>
          </cell>
          <cell r="K125">
            <v>8.6999999999999994E-3</v>
          </cell>
          <cell r="L125">
            <v>-1.4999999999999999E-2</v>
          </cell>
          <cell r="M125">
            <v>0.01</v>
          </cell>
          <cell r="N125">
            <v>-5.1000000000000004E-2</v>
          </cell>
        </row>
        <row r="126">
          <cell r="C126">
            <v>40210</v>
          </cell>
          <cell r="D126">
            <v>6.1648111088158999E-2</v>
          </cell>
          <cell r="E126">
            <v>4.1719999999999997</v>
          </cell>
          <cell r="F126">
            <v>0.1875</v>
          </cell>
          <cell r="G126">
            <v>1.4999999999999999E-2</v>
          </cell>
          <cell r="H126">
            <v>1.8500000000000003E-2</v>
          </cell>
          <cell r="I126">
            <v>0.01</v>
          </cell>
          <cell r="J126">
            <v>-1.2E-2</v>
          </cell>
          <cell r="K126">
            <v>8.6999999999999994E-3</v>
          </cell>
          <cell r="L126">
            <v>-1.4999999999999999E-2</v>
          </cell>
          <cell r="M126">
            <v>0.01</v>
          </cell>
          <cell r="N126">
            <v>-5.1000000000000004E-2</v>
          </cell>
        </row>
        <row r="127">
          <cell r="C127">
            <v>40238</v>
          </cell>
          <cell r="D127">
            <v>6.1665915963403012E-2</v>
          </cell>
          <cell r="E127">
            <v>4.0069999999999997</v>
          </cell>
          <cell r="F127">
            <v>0.185</v>
          </cell>
          <cell r="G127">
            <v>1.4999999999999999E-2</v>
          </cell>
          <cell r="H127">
            <v>1.8500000000000003E-2</v>
          </cell>
          <cell r="I127">
            <v>0.01</v>
          </cell>
          <cell r="J127">
            <v>2.8000000000000004E-2</v>
          </cell>
          <cell r="K127">
            <v>8.6999999999999994E-3</v>
          </cell>
          <cell r="L127">
            <v>-1.4999999999999999E-2</v>
          </cell>
          <cell r="M127">
            <v>0.01</v>
          </cell>
          <cell r="N127">
            <v>-5.1000000000000004E-2</v>
          </cell>
        </row>
        <row r="128">
          <cell r="C128">
            <v>40269</v>
          </cell>
          <cell r="D128">
            <v>6.1685628503974015E-2</v>
          </cell>
          <cell r="E128">
            <v>3.8790000000000004</v>
          </cell>
          <cell r="F128">
            <v>0.185</v>
          </cell>
          <cell r="G128">
            <v>0.01</v>
          </cell>
          <cell r="H128">
            <v>1.9000000000000003E-2</v>
          </cell>
          <cell r="I128">
            <v>7.4999999999999997E-3</v>
          </cell>
          <cell r="J128">
            <v>-1.6E-2</v>
          </cell>
          <cell r="K128">
            <v>8.5000000000000006E-3</v>
          </cell>
          <cell r="L128">
            <v>-1.4999999999999999E-2</v>
          </cell>
          <cell r="M128">
            <v>7.4999999999999997E-3</v>
          </cell>
          <cell r="N128">
            <v>-5.3500000000000006E-2</v>
          </cell>
        </row>
        <row r="129">
          <cell r="C129">
            <v>40299</v>
          </cell>
          <cell r="D129">
            <v>6.1704705156262002E-2</v>
          </cell>
          <cell r="E129">
            <v>3.83</v>
          </cell>
          <cell r="F129">
            <v>0.185</v>
          </cell>
          <cell r="G129">
            <v>0.01</v>
          </cell>
          <cell r="H129">
            <v>1.9000000000000003E-2</v>
          </cell>
          <cell r="I129">
            <v>7.4999999999999997E-3</v>
          </cell>
          <cell r="J129">
            <v>-1.6E-2</v>
          </cell>
          <cell r="K129">
            <v>8.5000000000000006E-3</v>
          </cell>
          <cell r="L129">
            <v>-1.4999999999999999E-2</v>
          </cell>
          <cell r="M129">
            <v>7.4999999999999997E-3</v>
          </cell>
          <cell r="N129">
            <v>-5.3500000000000006E-2</v>
          </cell>
        </row>
        <row r="130">
          <cell r="C130">
            <v>40330</v>
          </cell>
          <cell r="D130">
            <v>6.1724417697088009E-2</v>
          </cell>
          <cell r="E130">
            <v>3.82</v>
          </cell>
          <cell r="F130">
            <v>0.185</v>
          </cell>
          <cell r="G130">
            <v>0.01</v>
          </cell>
          <cell r="H130">
            <v>1.9000000000000003E-2</v>
          </cell>
          <cell r="I130">
            <v>7.4999999999999997E-3</v>
          </cell>
          <cell r="J130">
            <v>-1.6E-2</v>
          </cell>
          <cell r="K130">
            <v>8.5000000000000006E-3</v>
          </cell>
          <cell r="L130">
            <v>-1.4999999999999999E-2</v>
          </cell>
          <cell r="M130">
            <v>7.4999999999999997E-3</v>
          </cell>
          <cell r="N130">
            <v>-5.3500000000000006E-2</v>
          </cell>
        </row>
        <row r="131">
          <cell r="C131">
            <v>40360</v>
          </cell>
          <cell r="D131">
            <v>6.1743494349622008E-2</v>
          </cell>
          <cell r="E131">
            <v>3.835</v>
          </cell>
          <cell r="F131">
            <v>0.185</v>
          </cell>
          <cell r="G131">
            <v>0.01</v>
          </cell>
          <cell r="H131">
            <v>1.9000000000000003E-2</v>
          </cell>
          <cell r="I131">
            <v>7.4999999999999997E-3</v>
          </cell>
          <cell r="J131">
            <v>-1.6E-2</v>
          </cell>
          <cell r="K131">
            <v>8.5000000000000006E-3</v>
          </cell>
          <cell r="L131">
            <v>-1.4999999999999999E-2</v>
          </cell>
          <cell r="M131">
            <v>7.4999999999999997E-3</v>
          </cell>
          <cell r="N131">
            <v>-5.3500000000000006E-2</v>
          </cell>
        </row>
        <row r="132">
          <cell r="C132">
            <v>40391</v>
          </cell>
          <cell r="D132">
            <v>6.1763206890701014E-2</v>
          </cell>
          <cell r="E132">
            <v>3.8450000000000002</v>
          </cell>
          <cell r="F132">
            <v>0.185</v>
          </cell>
          <cell r="G132">
            <v>0.01</v>
          </cell>
          <cell r="H132">
            <v>1.9000000000000003E-2</v>
          </cell>
          <cell r="I132">
            <v>7.4999999999999997E-3</v>
          </cell>
          <cell r="J132">
            <v>-1.6E-2</v>
          </cell>
          <cell r="K132">
            <v>8.5000000000000006E-3</v>
          </cell>
          <cell r="L132">
            <v>-1.4999999999999999E-2</v>
          </cell>
          <cell r="M132">
            <v>7.4999999999999997E-3</v>
          </cell>
          <cell r="N132">
            <v>-5.3500000000000006E-2</v>
          </cell>
        </row>
        <row r="133">
          <cell r="C133">
            <v>40422</v>
          </cell>
          <cell r="D133">
            <v>6.1782919431909014E-2</v>
          </cell>
          <cell r="E133">
            <v>3.8620000000000001</v>
          </cell>
          <cell r="F133">
            <v>0.185</v>
          </cell>
          <cell r="G133">
            <v>0.01</v>
          </cell>
          <cell r="H133">
            <v>1.9000000000000003E-2</v>
          </cell>
          <cell r="I133">
            <v>7.4999999999999997E-3</v>
          </cell>
          <cell r="J133">
            <v>-1.6E-2</v>
          </cell>
          <cell r="K133">
            <v>8.5000000000000006E-3</v>
          </cell>
          <cell r="L133">
            <v>-1.4999999999999999E-2</v>
          </cell>
          <cell r="M133">
            <v>7.4999999999999997E-3</v>
          </cell>
          <cell r="N133">
            <v>-5.3500000000000006E-2</v>
          </cell>
        </row>
        <row r="134">
          <cell r="C134">
            <v>40452</v>
          </cell>
          <cell r="D134">
            <v>6.1801996084813009E-2</v>
          </cell>
          <cell r="E134">
            <v>3.86</v>
          </cell>
          <cell r="F134">
            <v>0.185</v>
          </cell>
          <cell r="G134">
            <v>0.01</v>
          </cell>
          <cell r="H134">
            <v>1.9000000000000003E-2</v>
          </cell>
          <cell r="I134">
            <v>7.4999999999999997E-3</v>
          </cell>
          <cell r="J134">
            <v>-1.6E-2</v>
          </cell>
          <cell r="K134">
            <v>8.5000000000000006E-3</v>
          </cell>
          <cell r="L134">
            <v>-1.4999999999999999E-2</v>
          </cell>
          <cell r="M134">
            <v>7.4999999999999997E-3</v>
          </cell>
          <cell r="N134">
            <v>-5.3500000000000006E-2</v>
          </cell>
        </row>
        <row r="135">
          <cell r="C135">
            <v>40483</v>
          </cell>
          <cell r="D135">
            <v>6.1821708626275014E-2</v>
          </cell>
          <cell r="E135">
            <v>4.0250000000000004</v>
          </cell>
          <cell r="F135">
            <v>0.185</v>
          </cell>
          <cell r="G135">
            <v>1.4999999999999999E-2</v>
          </cell>
          <cell r="H135">
            <v>1.8500000000000003E-2</v>
          </cell>
          <cell r="I135">
            <v>7.4999999999999997E-3</v>
          </cell>
          <cell r="J135">
            <v>-1.8500000000000003E-2</v>
          </cell>
          <cell r="K135">
            <v>8.6999999999999994E-3</v>
          </cell>
          <cell r="L135">
            <v>-2.0499999999999997E-2</v>
          </cell>
          <cell r="M135">
            <v>5.0000000000000001E-3</v>
          </cell>
          <cell r="N135">
            <v>-5.1000000000000004E-2</v>
          </cell>
        </row>
        <row r="136">
          <cell r="C136">
            <v>40513</v>
          </cell>
          <cell r="D136">
            <v>6.1840785279426019E-2</v>
          </cell>
          <cell r="E136">
            <v>4.17</v>
          </cell>
          <cell r="F136">
            <v>0.185</v>
          </cell>
          <cell r="G136">
            <v>1.4999999999999999E-2</v>
          </cell>
          <cell r="H136">
            <v>1.8500000000000003E-2</v>
          </cell>
          <cell r="I136">
            <v>7.4999999999999997E-3</v>
          </cell>
          <cell r="J136">
            <v>-1.8500000000000003E-2</v>
          </cell>
          <cell r="K136">
            <v>8.6999999999999994E-3</v>
          </cell>
          <cell r="L136">
            <v>-2.0499999999999997E-2</v>
          </cell>
          <cell r="M136">
            <v>5.0000000000000001E-3</v>
          </cell>
          <cell r="N136">
            <v>-5.1000000000000004E-2</v>
          </cell>
        </row>
        <row r="137">
          <cell r="C137">
            <v>40544</v>
          </cell>
          <cell r="D137">
            <v>6.186049782114101E-2</v>
          </cell>
          <cell r="E137">
            <v>4.3</v>
          </cell>
          <cell r="F137">
            <v>0.185</v>
          </cell>
          <cell r="G137">
            <v>1.4999999999999999E-2</v>
          </cell>
          <cell r="H137">
            <v>1.8500000000000003E-2</v>
          </cell>
          <cell r="I137">
            <v>0.01</v>
          </cell>
          <cell r="J137">
            <v>-1.1000000000000001E-2</v>
          </cell>
          <cell r="K137">
            <v>8.6999999999999994E-3</v>
          </cell>
          <cell r="L137">
            <v>-1.3000000000000001E-2</v>
          </cell>
          <cell r="M137">
            <v>0.01</v>
          </cell>
          <cell r="N137">
            <v>-4.9000000000000002E-2</v>
          </cell>
        </row>
        <row r="138">
          <cell r="C138">
            <v>40575</v>
          </cell>
          <cell r="D138">
            <v>6.1880083916407015E-2</v>
          </cell>
          <cell r="E138">
            <v>4.2569999999999997</v>
          </cell>
          <cell r="F138">
            <v>0.185</v>
          </cell>
          <cell r="G138">
            <v>1.4999999999999999E-2</v>
          </cell>
          <cell r="H138">
            <v>1.8500000000000003E-2</v>
          </cell>
          <cell r="I138">
            <v>0.01</v>
          </cell>
          <cell r="J138">
            <v>-1.1000000000000001E-2</v>
          </cell>
          <cell r="K138">
            <v>8.6999999999999994E-3</v>
          </cell>
          <cell r="L138">
            <v>-1.3000000000000001E-2</v>
          </cell>
          <cell r="M138">
            <v>0.01</v>
          </cell>
          <cell r="N138">
            <v>-4.9000000000000002E-2</v>
          </cell>
        </row>
        <row r="139">
          <cell r="C139">
            <v>40603</v>
          </cell>
          <cell r="D139">
            <v>6.1897762346442023E-2</v>
          </cell>
          <cell r="E139">
            <v>4.0919999999999996</v>
          </cell>
          <cell r="F139">
            <v>0.18</v>
          </cell>
          <cell r="G139">
            <v>1.4999999999999999E-2</v>
          </cell>
          <cell r="H139">
            <v>1.8500000000000003E-2</v>
          </cell>
          <cell r="I139">
            <v>0.01</v>
          </cell>
          <cell r="J139">
            <v>2.8999999999999998E-2</v>
          </cell>
          <cell r="K139">
            <v>8.6999999999999994E-3</v>
          </cell>
          <cell r="L139">
            <v>-1.3000000000000001E-2</v>
          </cell>
          <cell r="M139">
            <v>0.01</v>
          </cell>
          <cell r="N139">
            <v>-4.9000000000000002E-2</v>
          </cell>
        </row>
        <row r="140">
          <cell r="C140">
            <v>40634</v>
          </cell>
          <cell r="D140">
            <v>6.191733489410102E-2</v>
          </cell>
          <cell r="E140">
            <v>3.9640000000000004</v>
          </cell>
          <cell r="F140">
            <v>0.18</v>
          </cell>
          <cell r="G140">
            <v>0.01</v>
          </cell>
          <cell r="H140">
            <v>1.9000000000000003E-2</v>
          </cell>
          <cell r="I140">
            <v>7.4999999999999997E-3</v>
          </cell>
          <cell r="J140">
            <v>-1.4999999999999999E-2</v>
          </cell>
          <cell r="K140">
            <v>8.5000000000000006E-3</v>
          </cell>
          <cell r="L140">
            <v>-1.3000000000000001E-2</v>
          </cell>
          <cell r="M140">
            <v>7.4999999999999997E-3</v>
          </cell>
          <cell r="N140">
            <v>-5.1500000000000004E-2</v>
          </cell>
        </row>
        <row r="141">
          <cell r="C141">
            <v>40664</v>
          </cell>
          <cell r="D141">
            <v>6.1936276069377023E-2</v>
          </cell>
          <cell r="E141">
            <v>3.915</v>
          </cell>
          <cell r="F141">
            <v>0.18</v>
          </cell>
          <cell r="G141">
            <v>0.01</v>
          </cell>
          <cell r="H141">
            <v>1.9000000000000003E-2</v>
          </cell>
          <cell r="I141">
            <v>7.4999999999999997E-3</v>
          </cell>
          <cell r="J141">
            <v>-1.4999999999999999E-2</v>
          </cell>
          <cell r="K141">
            <v>8.5000000000000006E-3</v>
          </cell>
          <cell r="L141">
            <v>-1.3000000000000001E-2</v>
          </cell>
          <cell r="M141">
            <v>7.4999999999999997E-3</v>
          </cell>
          <cell r="N141">
            <v>-5.1500000000000004E-2</v>
          </cell>
        </row>
        <row r="142">
          <cell r="C142">
            <v>40695</v>
          </cell>
          <cell r="D142">
            <v>6.1955848617287021E-2</v>
          </cell>
          <cell r="E142">
            <v>3.9049999999999998</v>
          </cell>
          <cell r="F142">
            <v>0.18</v>
          </cell>
          <cell r="G142">
            <v>0.01</v>
          </cell>
          <cell r="H142">
            <v>1.9000000000000003E-2</v>
          </cell>
          <cell r="I142">
            <v>7.4999999999999997E-3</v>
          </cell>
          <cell r="J142">
            <v>-1.4999999999999999E-2</v>
          </cell>
          <cell r="K142">
            <v>8.5000000000000006E-3</v>
          </cell>
          <cell r="L142">
            <v>-1.3000000000000001E-2</v>
          </cell>
          <cell r="M142">
            <v>7.4999999999999997E-3</v>
          </cell>
          <cell r="N142">
            <v>-5.1500000000000004E-2</v>
          </cell>
        </row>
        <row r="143">
          <cell r="C143">
            <v>40725</v>
          </cell>
          <cell r="D143">
            <v>6.1974789792804019E-2</v>
          </cell>
          <cell r="E143">
            <v>3.92</v>
          </cell>
          <cell r="F143">
            <v>0.18</v>
          </cell>
          <cell r="G143">
            <v>0.01</v>
          </cell>
          <cell r="H143">
            <v>1.9000000000000003E-2</v>
          </cell>
          <cell r="I143">
            <v>7.4999999999999997E-3</v>
          </cell>
          <cell r="J143">
            <v>-1.4999999999999999E-2</v>
          </cell>
          <cell r="K143">
            <v>8.5000000000000006E-3</v>
          </cell>
          <cell r="L143">
            <v>-1.3000000000000001E-2</v>
          </cell>
          <cell r="M143">
            <v>7.4999999999999997E-3</v>
          </cell>
          <cell r="N143">
            <v>-5.1500000000000004E-2</v>
          </cell>
        </row>
        <row r="144">
          <cell r="C144">
            <v>40756</v>
          </cell>
          <cell r="D144">
            <v>6.199436234096501E-2</v>
          </cell>
          <cell r="E144">
            <v>3.93</v>
          </cell>
          <cell r="F144">
            <v>0.18</v>
          </cell>
          <cell r="G144">
            <v>0.01</v>
          </cell>
          <cell r="H144">
            <v>1.9000000000000003E-2</v>
          </cell>
          <cell r="I144">
            <v>7.4999999999999997E-3</v>
          </cell>
          <cell r="J144">
            <v>-1.4999999999999999E-2</v>
          </cell>
          <cell r="K144">
            <v>8.5000000000000006E-3</v>
          </cell>
          <cell r="L144">
            <v>-1.3000000000000001E-2</v>
          </cell>
          <cell r="M144">
            <v>7.4999999999999997E-3</v>
          </cell>
          <cell r="N144">
            <v>-5.1500000000000004E-2</v>
          </cell>
        </row>
        <row r="145">
          <cell r="C145">
            <v>40787</v>
          </cell>
          <cell r="D145">
            <v>6.2013934889252005E-2</v>
          </cell>
          <cell r="E145">
            <v>3.9470000000000001</v>
          </cell>
          <cell r="F145">
            <v>0.18</v>
          </cell>
          <cell r="G145">
            <v>0.01</v>
          </cell>
          <cell r="H145">
            <v>1.9000000000000003E-2</v>
          </cell>
          <cell r="I145">
            <v>7.4999999999999997E-3</v>
          </cell>
          <cell r="J145">
            <v>-1.4999999999999999E-2</v>
          </cell>
          <cell r="K145">
            <v>8.5000000000000006E-3</v>
          </cell>
          <cell r="L145">
            <v>-1.3000000000000001E-2</v>
          </cell>
          <cell r="M145">
            <v>7.4999999999999997E-3</v>
          </cell>
          <cell r="N145">
            <v>-5.1500000000000004E-2</v>
          </cell>
        </row>
        <row r="146">
          <cell r="C146">
            <v>40817</v>
          </cell>
          <cell r="D146">
            <v>6.2032876065135016E-2</v>
          </cell>
          <cell r="E146">
            <v>3.9449999999999998</v>
          </cell>
          <cell r="F146">
            <v>0.18</v>
          </cell>
          <cell r="G146">
            <v>0.01</v>
          </cell>
          <cell r="H146">
            <v>1.9000000000000003E-2</v>
          </cell>
          <cell r="I146">
            <v>7.4999999999999997E-3</v>
          </cell>
          <cell r="J146">
            <v>-1.4999999999999999E-2</v>
          </cell>
          <cell r="K146">
            <v>8.5000000000000006E-3</v>
          </cell>
          <cell r="L146">
            <v>-1.3000000000000001E-2</v>
          </cell>
          <cell r="M146">
            <v>7.4999999999999997E-3</v>
          </cell>
          <cell r="N146">
            <v>-5.1500000000000004E-2</v>
          </cell>
        </row>
        <row r="147">
          <cell r="C147">
            <v>40848</v>
          </cell>
          <cell r="D147">
            <v>6.2052448613672997E-2</v>
          </cell>
          <cell r="E147">
            <v>4.1100000000000003</v>
          </cell>
          <cell r="F147">
            <v>0.18</v>
          </cell>
          <cell r="G147">
            <v>1.4999999999999999E-2</v>
          </cell>
          <cell r="H147">
            <v>1.8500000000000003E-2</v>
          </cell>
          <cell r="I147">
            <v>7.4999999999999997E-3</v>
          </cell>
          <cell r="J147">
            <v>-1.7500000000000002E-2</v>
          </cell>
          <cell r="K147">
            <v>8.6999999999999994E-3</v>
          </cell>
          <cell r="L147">
            <v>-1.8500000000000003E-2</v>
          </cell>
          <cell r="M147">
            <v>5.0000000000000001E-3</v>
          </cell>
          <cell r="N147">
            <v>-4.9000000000000002E-2</v>
          </cell>
        </row>
        <row r="148">
          <cell r="C148">
            <v>40878</v>
          </cell>
          <cell r="D148">
            <v>6.2071389789798002E-2</v>
          </cell>
          <cell r="E148">
            <v>4.2549999999999999</v>
          </cell>
          <cell r="F148">
            <v>0.18</v>
          </cell>
          <cell r="G148">
            <v>1.4999999999999999E-2</v>
          </cell>
          <cell r="H148">
            <v>1.8500000000000003E-2</v>
          </cell>
          <cell r="I148">
            <v>7.4999999999999997E-3</v>
          </cell>
          <cell r="J148">
            <v>-1.7500000000000002E-2</v>
          </cell>
          <cell r="K148">
            <v>8.6999999999999994E-3</v>
          </cell>
          <cell r="L148">
            <v>-1.8500000000000003E-2</v>
          </cell>
          <cell r="M148">
            <v>5.0000000000000001E-3</v>
          </cell>
          <cell r="N148">
            <v>-4.9000000000000002E-2</v>
          </cell>
        </row>
        <row r="149">
          <cell r="C149">
            <v>40909</v>
          </cell>
          <cell r="D149">
            <v>6.2090962338586006E-2</v>
          </cell>
          <cell r="E149">
            <v>4.3949999999999996</v>
          </cell>
          <cell r="F149">
            <v>0.18</v>
          </cell>
          <cell r="G149">
            <v>1.4999999999999999E-2</v>
          </cell>
          <cell r="H149">
            <v>1.8500000000000003E-2</v>
          </cell>
          <cell r="I149">
            <v>0.01</v>
          </cell>
          <cell r="J149">
            <v>-9.999998999999999E-3</v>
          </cell>
          <cell r="K149">
            <v>8.6999999999999994E-3</v>
          </cell>
          <cell r="L149">
            <v>-1.1000000000000001E-2</v>
          </cell>
          <cell r="M149">
            <v>0.01</v>
          </cell>
          <cell r="N149">
            <v>-4.7E-2</v>
          </cell>
        </row>
        <row r="150">
          <cell r="C150">
            <v>40940</v>
          </cell>
          <cell r="D150">
            <v>6.2110534887501019E-2</v>
          </cell>
          <cell r="E150">
            <v>4.3520000000000003</v>
          </cell>
          <cell r="F150">
            <v>0.17499999999999999</v>
          </cell>
          <cell r="G150">
            <v>1.4999999999999999E-2</v>
          </cell>
          <cell r="H150">
            <v>1.8500000000000003E-2</v>
          </cell>
          <cell r="I150">
            <v>0.01</v>
          </cell>
          <cell r="J150">
            <v>-9.999998999999999E-3</v>
          </cell>
          <cell r="K150">
            <v>8.6999999999999994E-3</v>
          </cell>
          <cell r="L150">
            <v>-1.1000000000000001E-2</v>
          </cell>
          <cell r="M150">
            <v>0.01</v>
          </cell>
          <cell r="N150">
            <v>-4.7E-2</v>
          </cell>
        </row>
        <row r="151">
          <cell r="C151">
            <v>40969</v>
          </cell>
          <cell r="D151">
            <v>6.2128844691439013E-2</v>
          </cell>
          <cell r="E151">
            <v>4.1870000000000003</v>
          </cell>
          <cell r="F151">
            <v>0.17</v>
          </cell>
          <cell r="G151">
            <v>1.4999999999999999E-2</v>
          </cell>
          <cell r="H151">
            <v>1.8500000000000003E-2</v>
          </cell>
          <cell r="I151">
            <v>0.01</v>
          </cell>
          <cell r="J151">
            <v>0.03</v>
          </cell>
          <cell r="K151">
            <v>8.6999999999999994E-3</v>
          </cell>
          <cell r="L151">
            <v>-1.1000000000000001E-2</v>
          </cell>
          <cell r="M151">
            <v>0.01</v>
          </cell>
          <cell r="N151">
            <v>-4.7E-2</v>
          </cell>
        </row>
        <row r="152">
          <cell r="C152">
            <v>41000</v>
          </cell>
          <cell r="D152">
            <v>6.2148417240600003E-2</v>
          </cell>
          <cell r="E152">
            <v>4.0590000000000002</v>
          </cell>
          <cell r="F152">
            <v>0.17</v>
          </cell>
          <cell r="G152">
            <v>0.01</v>
          </cell>
          <cell r="H152">
            <v>1.9000000000000003E-2</v>
          </cell>
          <cell r="I152">
            <v>7.4999999999999997E-3</v>
          </cell>
          <cell r="J152">
            <v>-1.4000000000000002E-2</v>
          </cell>
          <cell r="K152">
            <v>8.5000000000000006E-3</v>
          </cell>
          <cell r="L152">
            <v>-1.1000000000000001E-2</v>
          </cell>
          <cell r="M152">
            <v>7.4999999999999997E-3</v>
          </cell>
          <cell r="N152">
            <v>-4.9500000000000002E-2</v>
          </cell>
        </row>
        <row r="153">
          <cell r="C153">
            <v>41030</v>
          </cell>
          <cell r="D153">
            <v>6.2167358417329011E-2</v>
          </cell>
          <cell r="E153">
            <v>4.01</v>
          </cell>
          <cell r="F153">
            <v>0.17</v>
          </cell>
          <cell r="G153">
            <v>0.01</v>
          </cell>
          <cell r="H153">
            <v>1.9000000000000003E-2</v>
          </cell>
          <cell r="I153">
            <v>7.4999999999999997E-3</v>
          </cell>
          <cell r="J153">
            <v>-1.4000000000000002E-2</v>
          </cell>
          <cell r="K153">
            <v>8.5000000000000006E-3</v>
          </cell>
          <cell r="L153">
            <v>-1.1000000000000001E-2</v>
          </cell>
          <cell r="M153">
            <v>7.4999999999999997E-3</v>
          </cell>
          <cell r="N153">
            <v>-4.9500000000000002E-2</v>
          </cell>
        </row>
        <row r="154">
          <cell r="C154">
            <v>41061</v>
          </cell>
          <cell r="D154">
            <v>6.2186930966740002E-2</v>
          </cell>
          <cell r="E154">
            <v>4</v>
          </cell>
          <cell r="F154">
            <v>0.17</v>
          </cell>
          <cell r="G154">
            <v>0.01</v>
          </cell>
          <cell r="H154">
            <v>1.9000000000000003E-2</v>
          </cell>
          <cell r="I154">
            <v>7.4999999999999997E-3</v>
          </cell>
          <cell r="J154">
            <v>-1.4000000000000002E-2</v>
          </cell>
          <cell r="K154">
            <v>8.5000000000000006E-3</v>
          </cell>
          <cell r="L154">
            <v>-1.1000000000000001E-2</v>
          </cell>
          <cell r="M154">
            <v>7.4999999999999997E-3</v>
          </cell>
          <cell r="N154">
            <v>-4.9500000000000002E-2</v>
          </cell>
        </row>
        <row r="155">
          <cell r="C155">
            <v>41091</v>
          </cell>
          <cell r="D155">
            <v>6.2205872143710012E-2</v>
          </cell>
          <cell r="E155">
            <v>4.0149999999999997</v>
          </cell>
          <cell r="F155">
            <v>0.17</v>
          </cell>
          <cell r="G155">
            <v>0.01</v>
          </cell>
          <cell r="H155">
            <v>1.9000000000000003E-2</v>
          </cell>
          <cell r="I155">
            <v>7.4999999999999997E-3</v>
          </cell>
          <cell r="J155">
            <v>-1.4000000000000002E-2</v>
          </cell>
          <cell r="K155">
            <v>8.5000000000000006E-3</v>
          </cell>
          <cell r="L155">
            <v>-1.1000000000000001E-2</v>
          </cell>
          <cell r="M155">
            <v>7.4999999999999997E-3</v>
          </cell>
          <cell r="N155">
            <v>-4.9500000000000002E-2</v>
          </cell>
        </row>
        <row r="156">
          <cell r="C156">
            <v>41122</v>
          </cell>
          <cell r="D156">
            <v>6.2225444693372003E-2</v>
          </cell>
          <cell r="E156">
            <v>4.0250000000000004</v>
          </cell>
          <cell r="F156">
            <v>0.17</v>
          </cell>
          <cell r="G156">
            <v>0.01</v>
          </cell>
          <cell r="H156">
            <v>1.9000000000000003E-2</v>
          </cell>
          <cell r="I156">
            <v>7.4999999999999997E-3</v>
          </cell>
          <cell r="J156">
            <v>-1.4000000000000002E-2</v>
          </cell>
          <cell r="K156">
            <v>8.5000000000000006E-3</v>
          </cell>
          <cell r="L156">
            <v>-1.1000000000000001E-2</v>
          </cell>
          <cell r="M156">
            <v>7.4999999999999997E-3</v>
          </cell>
          <cell r="N156">
            <v>-4.9500000000000002E-2</v>
          </cell>
        </row>
        <row r="157">
          <cell r="C157">
            <v>41153</v>
          </cell>
          <cell r="D157">
            <v>6.2245017243160013E-2</v>
          </cell>
          <cell r="E157">
            <v>4.0419999999999998</v>
          </cell>
          <cell r="F157">
            <v>0.17</v>
          </cell>
          <cell r="G157">
            <v>0.01</v>
          </cell>
          <cell r="H157">
            <v>1.9000000000000003E-2</v>
          </cell>
          <cell r="I157">
            <v>7.4999999999999997E-3</v>
          </cell>
          <cell r="J157">
            <v>-1.4000000000000002E-2</v>
          </cell>
          <cell r="K157">
            <v>8.5000000000000006E-3</v>
          </cell>
          <cell r="L157">
            <v>-1.1000000000000001E-2</v>
          </cell>
          <cell r="M157">
            <v>7.4999999999999997E-3</v>
          </cell>
          <cell r="N157">
            <v>-4.9500000000000002E-2</v>
          </cell>
        </row>
        <row r="158">
          <cell r="C158">
            <v>41183</v>
          </cell>
          <cell r="D158">
            <v>6.2263958420496028E-2</v>
          </cell>
          <cell r="E158">
            <v>4.04</v>
          </cell>
          <cell r="F158">
            <v>0.17</v>
          </cell>
          <cell r="G158">
            <v>0.01</v>
          </cell>
          <cell r="H158">
            <v>1.9000000000000003E-2</v>
          </cell>
          <cell r="I158">
            <v>7.4999999999999997E-3</v>
          </cell>
          <cell r="J158">
            <v>-1.4000000000000002E-2</v>
          </cell>
          <cell r="K158">
            <v>8.5000000000000006E-3</v>
          </cell>
          <cell r="L158">
            <v>-1.1000000000000001E-2</v>
          </cell>
          <cell r="M158">
            <v>7.4999999999999997E-3</v>
          </cell>
          <cell r="N158">
            <v>-4.9500000000000002E-2</v>
          </cell>
        </row>
        <row r="159">
          <cell r="C159">
            <v>41214</v>
          </cell>
          <cell r="D159">
            <v>6.2283530970535017E-2</v>
          </cell>
          <cell r="E159">
            <v>4.2050000000000001</v>
          </cell>
          <cell r="F159">
            <v>0.17</v>
          </cell>
          <cell r="G159">
            <v>1.4999999999999999E-2</v>
          </cell>
          <cell r="H159">
            <v>1.8500000000000003E-2</v>
          </cell>
          <cell r="I159">
            <v>7.4999999999999997E-3</v>
          </cell>
          <cell r="J159">
            <v>-1.6500000000000001E-2</v>
          </cell>
          <cell r="K159">
            <v>8.6999999999999994E-3</v>
          </cell>
          <cell r="L159">
            <v>-1.6500000000000001E-2</v>
          </cell>
          <cell r="M159">
            <v>5.0000000000000001E-3</v>
          </cell>
          <cell r="N159">
            <v>-4.7E-2</v>
          </cell>
        </row>
        <row r="160">
          <cell r="C160">
            <v>41244</v>
          </cell>
          <cell r="D160">
            <v>6.2302472148113006E-2</v>
          </cell>
          <cell r="E160">
            <v>4.3499999999999996</v>
          </cell>
          <cell r="F160">
            <v>0.17</v>
          </cell>
          <cell r="G160">
            <v>1.4999999999999999E-2</v>
          </cell>
          <cell r="H160">
            <v>1.8500000000000003E-2</v>
          </cell>
          <cell r="I160">
            <v>7.4999999999999997E-3</v>
          </cell>
          <cell r="J160">
            <v>-1.6500000000000001E-2</v>
          </cell>
          <cell r="K160">
            <v>8.6999999999999994E-3</v>
          </cell>
          <cell r="L160">
            <v>-1.6500000000000001E-2</v>
          </cell>
          <cell r="M160">
            <v>5.0000000000000001E-3</v>
          </cell>
          <cell r="N160">
            <v>-4.7E-2</v>
          </cell>
        </row>
        <row r="161">
          <cell r="C161">
            <v>41275</v>
          </cell>
          <cell r="D161">
            <v>6.2322044698402003E-2</v>
          </cell>
          <cell r="E161">
            <v>4.5</v>
          </cell>
          <cell r="F161">
            <v>0.17</v>
          </cell>
          <cell r="G161">
            <v>1.4999999999999999E-2</v>
          </cell>
          <cell r="H161">
            <v>1.8500000000000003E-2</v>
          </cell>
          <cell r="I161">
            <v>0.01</v>
          </cell>
          <cell r="J161">
            <v>-8.9999989999999998E-3</v>
          </cell>
          <cell r="K161">
            <v>8.6999999999999994E-3</v>
          </cell>
          <cell r="L161">
            <v>-8.9999989999999998E-3</v>
          </cell>
          <cell r="M161">
            <v>0.01</v>
          </cell>
          <cell r="N161">
            <v>-4.4999999999999998E-2</v>
          </cell>
        </row>
        <row r="162">
          <cell r="C162">
            <v>41306</v>
          </cell>
          <cell r="D162">
            <v>6.234161724881801E-2</v>
          </cell>
          <cell r="E162">
            <v>4.4569999999999999</v>
          </cell>
          <cell r="F162">
            <v>0.17</v>
          </cell>
          <cell r="G162">
            <v>1.4999999999999999E-2</v>
          </cell>
          <cell r="H162">
            <v>1.8500000000000003E-2</v>
          </cell>
          <cell r="I162">
            <v>0.01</v>
          </cell>
          <cell r="J162">
            <v>-8.9999989999999998E-3</v>
          </cell>
          <cell r="K162">
            <v>8.6999999999999994E-3</v>
          </cell>
          <cell r="L162">
            <v>-8.9999989999999998E-3</v>
          </cell>
          <cell r="M162">
            <v>0.01</v>
          </cell>
          <cell r="N162">
            <v>-4.4999999999999998E-2</v>
          </cell>
        </row>
        <row r="163">
          <cell r="C163">
            <v>41334</v>
          </cell>
          <cell r="D163">
            <v>6.2359295681561018E-2</v>
          </cell>
          <cell r="E163">
            <v>4.2919999999999998</v>
          </cell>
          <cell r="F163">
            <v>0.17</v>
          </cell>
          <cell r="G163">
            <v>1.4999999999999999E-2</v>
          </cell>
          <cell r="H163">
            <v>1.8500000000000003E-2</v>
          </cell>
          <cell r="I163">
            <v>0.01</v>
          </cell>
          <cell r="J163">
            <v>3.1000000000000003E-2</v>
          </cell>
          <cell r="K163">
            <v>8.6999999999999994E-3</v>
          </cell>
          <cell r="L163">
            <v>-8.9999989999999998E-3</v>
          </cell>
          <cell r="M163">
            <v>0.01</v>
          </cell>
          <cell r="N163">
            <v>-4.4999999999999998E-2</v>
          </cell>
        </row>
        <row r="164">
          <cell r="C164">
            <v>41365</v>
          </cell>
          <cell r="D164">
            <v>6.2378868232219012E-2</v>
          </cell>
          <cell r="E164">
            <v>4.1640000000000006</v>
          </cell>
          <cell r="F164">
            <v>0.17</v>
          </cell>
          <cell r="G164">
            <v>0.01</v>
          </cell>
          <cell r="H164">
            <v>1.9000000000000003E-2</v>
          </cell>
          <cell r="I164">
            <v>7.4999999999999997E-3</v>
          </cell>
          <cell r="J164">
            <v>-1.3000000000000001E-2</v>
          </cell>
          <cell r="K164">
            <v>8.5000000000000006E-3</v>
          </cell>
          <cell r="L164">
            <v>-8.9999989999999998E-3</v>
          </cell>
          <cell r="M164">
            <v>7.4999999999999997E-3</v>
          </cell>
          <cell r="N164">
            <v>-4.7500000000000001E-2</v>
          </cell>
        </row>
        <row r="165">
          <cell r="C165">
            <v>41395</v>
          </cell>
          <cell r="D165">
            <v>6.2397809410396007E-2</v>
          </cell>
          <cell r="E165">
            <v>4.1150000000000002</v>
          </cell>
          <cell r="F165">
            <v>0.17</v>
          </cell>
          <cell r="G165">
            <v>0.01</v>
          </cell>
          <cell r="H165">
            <v>1.9000000000000003E-2</v>
          </cell>
          <cell r="I165">
            <v>7.4999999999999997E-3</v>
          </cell>
          <cell r="J165">
            <v>-1.3000000000000001E-2</v>
          </cell>
          <cell r="K165">
            <v>8.5000000000000006E-3</v>
          </cell>
          <cell r="L165">
            <v>-8.9999989999999998E-3</v>
          </cell>
          <cell r="M165">
            <v>7.4999999999999997E-3</v>
          </cell>
          <cell r="N165">
            <v>-4.7500000000000001E-2</v>
          </cell>
        </row>
        <row r="166">
          <cell r="C166">
            <v>41426</v>
          </cell>
          <cell r="D166">
            <v>6.2417381961305002E-2</v>
          </cell>
          <cell r="E166">
            <v>4.1050000000000004</v>
          </cell>
          <cell r="F166">
            <v>0.17</v>
          </cell>
          <cell r="G166">
            <v>0.01</v>
          </cell>
          <cell r="H166">
            <v>1.9000000000000003E-2</v>
          </cell>
          <cell r="I166">
            <v>7.4999999999999997E-3</v>
          </cell>
          <cell r="J166">
            <v>-1.3000000000000001E-2</v>
          </cell>
          <cell r="K166">
            <v>8.5000000000000006E-3</v>
          </cell>
          <cell r="L166">
            <v>-8.9999989999999998E-3</v>
          </cell>
          <cell r="M166">
            <v>7.4999999999999997E-3</v>
          </cell>
          <cell r="N166">
            <v>-4.7500000000000001E-2</v>
          </cell>
        </row>
        <row r="167">
          <cell r="C167">
            <v>41456</v>
          </cell>
          <cell r="D167">
            <v>6.2436323139724019E-2</v>
          </cell>
          <cell r="E167">
            <v>4.12</v>
          </cell>
          <cell r="F167">
            <v>0.17</v>
          </cell>
          <cell r="G167">
            <v>0.01</v>
          </cell>
          <cell r="H167">
            <v>1.9000000000000003E-2</v>
          </cell>
          <cell r="I167">
            <v>7.4999999999999997E-3</v>
          </cell>
          <cell r="J167">
            <v>-1.3000000000000001E-2</v>
          </cell>
          <cell r="K167">
            <v>8.5000000000000006E-3</v>
          </cell>
          <cell r="L167">
            <v>-8.9999989999999998E-3</v>
          </cell>
          <cell r="M167">
            <v>7.4999999999999997E-3</v>
          </cell>
          <cell r="N167">
            <v>-4.7500000000000001E-2</v>
          </cell>
        </row>
        <row r="168">
          <cell r="C168">
            <v>41487</v>
          </cell>
          <cell r="D168">
            <v>6.2455895690883008E-2</v>
          </cell>
          <cell r="E168">
            <v>4.13</v>
          </cell>
          <cell r="F168">
            <v>0.17</v>
          </cell>
          <cell r="G168">
            <v>0.01</v>
          </cell>
          <cell r="H168">
            <v>1.9000000000000003E-2</v>
          </cell>
          <cell r="I168">
            <v>7.4999999999999997E-3</v>
          </cell>
          <cell r="J168">
            <v>-1.3000000000000001E-2</v>
          </cell>
          <cell r="K168">
            <v>8.5000000000000006E-3</v>
          </cell>
          <cell r="L168">
            <v>-8.9999989999999998E-3</v>
          </cell>
          <cell r="M168">
            <v>7.4999999999999997E-3</v>
          </cell>
          <cell r="N168">
            <v>-4.7500000000000001E-2</v>
          </cell>
        </row>
        <row r="169">
          <cell r="C169">
            <v>41518</v>
          </cell>
          <cell r="D169">
            <v>6.2475468242167993E-2</v>
          </cell>
          <cell r="E169">
            <v>4.1470000000000002</v>
          </cell>
          <cell r="F169">
            <v>0.17</v>
          </cell>
          <cell r="G169">
            <v>0.01</v>
          </cell>
          <cell r="H169">
            <v>1.9000000000000003E-2</v>
          </cell>
          <cell r="I169">
            <v>7.4999999999999997E-3</v>
          </cell>
          <cell r="J169">
            <v>-1.3000000000000001E-2</v>
          </cell>
          <cell r="K169">
            <v>8.5000000000000006E-3</v>
          </cell>
          <cell r="L169">
            <v>-8.9999989999999998E-3</v>
          </cell>
          <cell r="M169">
            <v>7.4999999999999997E-3</v>
          </cell>
          <cell r="N169">
            <v>-4.7500000000000001E-2</v>
          </cell>
        </row>
        <row r="170">
          <cell r="C170">
            <v>41548</v>
          </cell>
          <cell r="D170">
            <v>6.2494409420952031E-2</v>
          </cell>
          <cell r="E170">
            <v>4.1449999999999996</v>
          </cell>
          <cell r="F170">
            <v>0.17</v>
          </cell>
          <cell r="G170">
            <v>0.01</v>
          </cell>
          <cell r="H170">
            <v>1.9000000000000003E-2</v>
          </cell>
          <cell r="I170">
            <v>7.4999999999999997E-3</v>
          </cell>
          <cell r="J170">
            <v>-1.3000000000000001E-2</v>
          </cell>
          <cell r="K170">
            <v>8.5000000000000006E-3</v>
          </cell>
          <cell r="L170">
            <v>-8.9999989999999998E-3</v>
          </cell>
          <cell r="M170">
            <v>7.4999999999999997E-3</v>
          </cell>
          <cell r="N170">
            <v>-4.7500000000000001E-2</v>
          </cell>
        </row>
        <row r="171">
          <cell r="C171">
            <v>41579</v>
          </cell>
          <cell r="D171">
            <v>6.2513981972488003E-2</v>
          </cell>
          <cell r="E171">
            <v>4.3099999999999996</v>
          </cell>
          <cell r="F171">
            <v>0.17</v>
          </cell>
          <cell r="G171">
            <v>1.4999999999999999E-2</v>
          </cell>
          <cell r="H171">
            <v>1.8500000000000003E-2</v>
          </cell>
          <cell r="I171">
            <v>7.4999999999999997E-3</v>
          </cell>
          <cell r="J171">
            <v>-1.5500000000000002E-2</v>
          </cell>
          <cell r="K171">
            <v>8.6999999999999994E-3</v>
          </cell>
          <cell r="L171">
            <v>-1.4499999999999999E-2</v>
          </cell>
          <cell r="M171">
            <v>5.0000000000000001E-3</v>
          </cell>
          <cell r="N171">
            <v>-4.4999999999999998E-2</v>
          </cell>
        </row>
        <row r="172">
          <cell r="C172">
            <v>41609</v>
          </cell>
          <cell r="D172">
            <v>6.2532923151514014E-2</v>
          </cell>
          <cell r="E172">
            <v>4.4550000000000001</v>
          </cell>
          <cell r="F172">
            <v>0.17</v>
          </cell>
          <cell r="G172">
            <v>1.4999999999999999E-2</v>
          </cell>
          <cell r="H172">
            <v>1.8500000000000003E-2</v>
          </cell>
          <cell r="I172">
            <v>7.4999999999999997E-3</v>
          </cell>
          <cell r="J172">
            <v>-1.5500000000000002E-2</v>
          </cell>
          <cell r="K172">
            <v>8.6999999999999994E-3</v>
          </cell>
          <cell r="L172">
            <v>-1.4499999999999999E-2</v>
          </cell>
          <cell r="M172">
            <v>5.0000000000000001E-3</v>
          </cell>
          <cell r="N172">
            <v>-4.4999999999999998E-2</v>
          </cell>
        </row>
        <row r="173">
          <cell r="C173">
            <v>41640</v>
          </cell>
          <cell r="D173">
            <v>6.2552495703300015E-2</v>
          </cell>
          <cell r="E173">
            <v>4.6100000000000003</v>
          </cell>
          <cell r="F173">
            <v>0.17</v>
          </cell>
          <cell r="G173">
            <v>1.4999999999999999E-2</v>
          </cell>
          <cell r="H173">
            <v>1.8500000000000003E-2</v>
          </cell>
          <cell r="I173">
            <v>0.01</v>
          </cell>
          <cell r="J173">
            <v>-7.9999990000000007E-3</v>
          </cell>
          <cell r="K173">
            <v>8.6999999999999994E-3</v>
          </cell>
          <cell r="L173">
            <v>-6.9999990000000015E-3</v>
          </cell>
          <cell r="M173">
            <v>0.01</v>
          </cell>
          <cell r="N173">
            <v>-4.2999999999999997E-2</v>
          </cell>
        </row>
        <row r="174">
          <cell r="C174">
            <v>41671</v>
          </cell>
          <cell r="D174">
            <v>6.2572068255212998E-2</v>
          </cell>
          <cell r="E174">
            <v>4.5670000000000002</v>
          </cell>
          <cell r="F174">
            <v>0.17</v>
          </cell>
          <cell r="G174">
            <v>1.4999999999999999E-2</v>
          </cell>
          <cell r="H174">
            <v>1.8500000000000003E-2</v>
          </cell>
          <cell r="I174">
            <v>0.01</v>
          </cell>
          <cell r="J174">
            <v>-7.9999990000000007E-3</v>
          </cell>
          <cell r="K174">
            <v>8.6999999999999994E-3</v>
          </cell>
          <cell r="L174">
            <v>-6.9999990000000015E-3</v>
          </cell>
          <cell r="M174">
            <v>0.01</v>
          </cell>
          <cell r="N174">
            <v>-4.2999999999999997E-2</v>
          </cell>
        </row>
        <row r="175">
          <cell r="C175">
            <v>41699</v>
          </cell>
          <cell r="D175">
            <v>6.2589746689309028E-2</v>
          </cell>
          <cell r="E175">
            <v>4.4020000000000001</v>
          </cell>
          <cell r="F175">
            <v>0.17</v>
          </cell>
          <cell r="G175">
            <v>1.4999999999999999E-2</v>
          </cell>
          <cell r="H175">
            <v>1.8500000000000003E-2</v>
          </cell>
          <cell r="I175">
            <v>0.01</v>
          </cell>
          <cell r="J175">
            <v>3.2000000000000001E-2</v>
          </cell>
          <cell r="K175">
            <v>8.6999999999999994E-3</v>
          </cell>
          <cell r="L175">
            <v>-6.9999990000000015E-3</v>
          </cell>
          <cell r="M175">
            <v>0.01</v>
          </cell>
          <cell r="N175">
            <v>-4.2999999999999997E-2</v>
          </cell>
        </row>
        <row r="176">
          <cell r="C176">
            <v>41730</v>
          </cell>
          <cell r="D176">
            <v>6.2609319241464012E-2</v>
          </cell>
          <cell r="E176">
            <v>4.274</v>
          </cell>
          <cell r="F176">
            <v>0.17</v>
          </cell>
          <cell r="G176">
            <v>0.01</v>
          </cell>
          <cell r="H176">
            <v>1.9000000000000003E-2</v>
          </cell>
          <cell r="I176">
            <v>7.4999999999999997E-3</v>
          </cell>
          <cell r="J176">
            <v>-1.2E-2</v>
          </cell>
          <cell r="K176">
            <v>8.5000000000000006E-3</v>
          </cell>
          <cell r="L176">
            <v>-6.9999990000000015E-3</v>
          </cell>
          <cell r="M176">
            <v>7.4999999999999997E-3</v>
          </cell>
          <cell r="N176">
            <v>-4.5499999999999999E-2</v>
          </cell>
        </row>
        <row r="177">
          <cell r="C177">
            <v>41760</v>
          </cell>
          <cell r="D177">
            <v>6.2628260421089016E-2</v>
          </cell>
          <cell r="E177">
            <v>4.2249999999999996</v>
          </cell>
          <cell r="F177">
            <v>0.17</v>
          </cell>
          <cell r="G177">
            <v>0.01</v>
          </cell>
          <cell r="H177">
            <v>1.9000000000000003E-2</v>
          </cell>
          <cell r="I177">
            <v>7.4999999999999997E-3</v>
          </cell>
          <cell r="J177">
            <v>-1.2E-2</v>
          </cell>
          <cell r="K177">
            <v>8.5000000000000006E-3</v>
          </cell>
          <cell r="L177">
            <v>-6.9999990000000015E-3</v>
          </cell>
          <cell r="M177">
            <v>7.4999999999999997E-3</v>
          </cell>
          <cell r="N177">
            <v>-4.5499999999999999E-2</v>
          </cell>
        </row>
        <row r="178">
          <cell r="C178">
            <v>41791</v>
          </cell>
          <cell r="D178">
            <v>6.2647832973494022E-2</v>
          </cell>
          <cell r="E178">
            <v>4.2149999999999999</v>
          </cell>
          <cell r="F178">
            <v>0.17</v>
          </cell>
          <cell r="G178">
            <v>0.01</v>
          </cell>
          <cell r="H178">
            <v>1.9000000000000003E-2</v>
          </cell>
          <cell r="I178">
            <v>7.4999999999999997E-3</v>
          </cell>
          <cell r="J178">
            <v>-1.2E-2</v>
          </cell>
          <cell r="K178">
            <v>8.5000000000000006E-3</v>
          </cell>
          <cell r="L178">
            <v>-6.9999990000000015E-3</v>
          </cell>
          <cell r="M178">
            <v>7.4999999999999997E-3</v>
          </cell>
          <cell r="N178">
            <v>-4.5499999999999999E-2</v>
          </cell>
        </row>
        <row r="179">
          <cell r="C179">
            <v>41821</v>
          </cell>
          <cell r="D179">
            <v>6.2666774153361998E-2</v>
          </cell>
          <cell r="E179">
            <v>4.2300000000000004</v>
          </cell>
          <cell r="F179">
            <v>0.17</v>
          </cell>
          <cell r="G179">
            <v>0.01</v>
          </cell>
          <cell r="H179">
            <v>1.9000000000000003E-2</v>
          </cell>
          <cell r="I179">
            <v>7.4999999999999997E-3</v>
          </cell>
          <cell r="J179">
            <v>-1.2E-2</v>
          </cell>
          <cell r="K179">
            <v>8.5000000000000006E-3</v>
          </cell>
          <cell r="L179">
            <v>-6.9999990000000015E-3</v>
          </cell>
          <cell r="M179">
            <v>7.4999999999999997E-3</v>
          </cell>
          <cell r="N179">
            <v>-4.5499999999999999E-2</v>
          </cell>
        </row>
        <row r="180">
          <cell r="C180">
            <v>41852</v>
          </cell>
          <cell r="D180">
            <v>6.2686346706017013E-2</v>
          </cell>
          <cell r="E180">
            <v>4.24</v>
          </cell>
          <cell r="F180">
            <v>0.17</v>
          </cell>
          <cell r="G180">
            <v>0.01</v>
          </cell>
          <cell r="H180">
            <v>1.9000000000000003E-2</v>
          </cell>
          <cell r="I180">
            <v>7.4999999999999997E-3</v>
          </cell>
          <cell r="J180">
            <v>-1.2E-2</v>
          </cell>
          <cell r="K180">
            <v>8.5000000000000006E-3</v>
          </cell>
          <cell r="L180">
            <v>-6.9999990000000015E-3</v>
          </cell>
          <cell r="M180">
            <v>7.4999999999999997E-3</v>
          </cell>
          <cell r="N180">
            <v>-4.5499999999999999E-2</v>
          </cell>
        </row>
        <row r="181">
          <cell r="C181">
            <v>41883</v>
          </cell>
          <cell r="D181">
            <v>6.2705919258800008E-2</v>
          </cell>
          <cell r="E181">
            <v>4.2569999999999997</v>
          </cell>
          <cell r="F181">
            <v>0.17</v>
          </cell>
          <cell r="G181">
            <v>0.01</v>
          </cell>
          <cell r="H181">
            <v>1.9000000000000003E-2</v>
          </cell>
          <cell r="I181">
            <v>7.4999999999999997E-3</v>
          </cell>
          <cell r="J181">
            <v>-1.2E-2</v>
          </cell>
          <cell r="K181">
            <v>8.5000000000000006E-3</v>
          </cell>
          <cell r="L181">
            <v>-6.9999990000000015E-3</v>
          </cell>
          <cell r="M181">
            <v>7.4999999999999997E-3</v>
          </cell>
          <cell r="N181">
            <v>-4.5499999999999999E-2</v>
          </cell>
        </row>
        <row r="182">
          <cell r="C182">
            <v>41913</v>
          </cell>
          <cell r="D182">
            <v>6.2724860439032998E-2</v>
          </cell>
          <cell r="E182">
            <v>4.2549999999999999</v>
          </cell>
          <cell r="F182">
            <v>0.17</v>
          </cell>
          <cell r="G182">
            <v>0.01</v>
          </cell>
          <cell r="H182">
            <v>1.9000000000000003E-2</v>
          </cell>
          <cell r="I182">
            <v>7.4999999999999997E-3</v>
          </cell>
          <cell r="J182">
            <v>-1.2E-2</v>
          </cell>
          <cell r="K182">
            <v>8.5000000000000006E-3</v>
          </cell>
          <cell r="L182">
            <v>-6.9999990000000015E-3</v>
          </cell>
          <cell r="M182">
            <v>7.4999999999999997E-3</v>
          </cell>
          <cell r="N182">
            <v>-4.5499999999999999E-2</v>
          </cell>
        </row>
        <row r="183">
          <cell r="C183">
            <v>41944</v>
          </cell>
          <cell r="D183">
            <v>6.2744432992066015E-2</v>
          </cell>
          <cell r="E183">
            <v>4.42</v>
          </cell>
          <cell r="F183">
            <v>0.17</v>
          </cell>
          <cell r="G183">
            <v>1.4999999999999999E-2</v>
          </cell>
          <cell r="H183">
            <v>1.8500000000000003E-2</v>
          </cell>
          <cell r="I183">
            <v>7.4999999999999997E-3</v>
          </cell>
          <cell r="J183">
            <v>-1.4499999999999999E-2</v>
          </cell>
          <cell r="K183">
            <v>8.6999999999999994E-3</v>
          </cell>
          <cell r="L183">
            <v>-1.2500000000000001E-2</v>
          </cell>
          <cell r="M183">
            <v>5.0000000000000001E-3</v>
          </cell>
          <cell r="N183">
            <v>-4.2999999999999997E-2</v>
          </cell>
        </row>
        <row r="184">
          <cell r="C184">
            <v>41974</v>
          </cell>
          <cell r="D184">
            <v>6.2763374172540007E-2</v>
          </cell>
          <cell r="E184">
            <v>4.5650000000000004</v>
          </cell>
          <cell r="F184">
            <v>0.17</v>
          </cell>
          <cell r="G184">
            <v>1.4999999999999999E-2</v>
          </cell>
          <cell r="H184">
            <v>1.8500000000000003E-2</v>
          </cell>
          <cell r="I184">
            <v>7.4999999999999997E-3</v>
          </cell>
          <cell r="J184">
            <v>-1.4499999999999999E-2</v>
          </cell>
          <cell r="K184">
            <v>8.6999999999999994E-3</v>
          </cell>
          <cell r="L184">
            <v>-1.2500000000000001E-2</v>
          </cell>
          <cell r="M184">
            <v>5.0000000000000001E-3</v>
          </cell>
          <cell r="N184">
            <v>-4.2999999999999997E-2</v>
          </cell>
        </row>
        <row r="185">
          <cell r="C185">
            <v>42005</v>
          </cell>
          <cell r="D185">
            <v>6.2782946725822991E-2</v>
          </cell>
          <cell r="E185">
            <v>4.7249999999999996</v>
          </cell>
          <cell r="F185">
            <v>0.17</v>
          </cell>
          <cell r="G185">
            <v>1.4999999999999999E-2</v>
          </cell>
          <cell r="H185">
            <v>1.8500000000000003E-2</v>
          </cell>
          <cell r="I185">
            <v>0.01</v>
          </cell>
          <cell r="J185">
            <v>-6.9999990000000015E-3</v>
          </cell>
          <cell r="K185">
            <v>8.6999999999999994E-3</v>
          </cell>
          <cell r="L185">
            <v>-4.9999990000000015E-3</v>
          </cell>
          <cell r="M185">
            <v>0.01</v>
          </cell>
          <cell r="N185">
            <v>-4.0999999999999995E-2</v>
          </cell>
        </row>
        <row r="186">
          <cell r="C186">
            <v>42036</v>
          </cell>
          <cell r="D186">
            <v>6.2802519279232014E-2</v>
          </cell>
          <cell r="E186">
            <v>4.6820000000000004</v>
          </cell>
          <cell r="F186">
            <v>0.17</v>
          </cell>
          <cell r="G186">
            <v>1.4999999999999999E-2</v>
          </cell>
          <cell r="H186">
            <v>1.8500000000000003E-2</v>
          </cell>
          <cell r="I186">
            <v>0.01</v>
          </cell>
          <cell r="J186">
            <v>-6.9999990000000015E-3</v>
          </cell>
          <cell r="K186">
            <v>8.6999999999999994E-3</v>
          </cell>
          <cell r="L186">
            <v>-4.9999990000000015E-3</v>
          </cell>
          <cell r="M186">
            <v>0.01</v>
          </cell>
          <cell r="N186">
            <v>-4.0999999999999995E-2</v>
          </cell>
        </row>
        <row r="187">
          <cell r="C187">
            <v>42064</v>
          </cell>
          <cell r="D187">
            <v>6.2820197714680018E-2</v>
          </cell>
          <cell r="E187">
            <v>4.5170000000000003</v>
          </cell>
          <cell r="F187">
            <v>0.17</v>
          </cell>
          <cell r="G187">
            <v>1.4999999999999999E-2</v>
          </cell>
          <cell r="H187">
            <v>1.8500000000000003E-2</v>
          </cell>
          <cell r="I187">
            <v>0.01</v>
          </cell>
          <cell r="J187">
            <v>3.3000000000000002E-2</v>
          </cell>
          <cell r="K187">
            <v>8.6999999999999994E-3</v>
          </cell>
          <cell r="L187">
            <v>-4.9999990000000015E-3</v>
          </cell>
          <cell r="M187">
            <v>0.01</v>
          </cell>
          <cell r="N187">
            <v>-4.0999999999999995E-2</v>
          </cell>
        </row>
        <row r="188">
          <cell r="C188">
            <v>42095</v>
          </cell>
          <cell r="D188">
            <v>6.2839770268331027E-2</v>
          </cell>
          <cell r="E188">
            <v>4.3890000000000002</v>
          </cell>
          <cell r="F188">
            <v>0.17</v>
          </cell>
          <cell r="G188">
            <v>0.01</v>
          </cell>
          <cell r="H188">
            <v>1.9000000000000003E-2</v>
          </cell>
          <cell r="I188">
            <v>7.4999999999999997E-3</v>
          </cell>
          <cell r="J188">
            <v>-1.1000000000000001E-2</v>
          </cell>
          <cell r="K188">
            <v>8.5000000000000006E-3</v>
          </cell>
          <cell r="L188">
            <v>-4.9999990000000015E-3</v>
          </cell>
          <cell r="M188">
            <v>7.4999999999999997E-3</v>
          </cell>
          <cell r="N188">
            <v>-4.3500000000000004E-2</v>
          </cell>
        </row>
        <row r="189">
          <cell r="C189">
            <v>42125</v>
          </cell>
          <cell r="D189">
            <v>6.2858711449405011E-2</v>
          </cell>
          <cell r="E189">
            <v>4.34</v>
          </cell>
          <cell r="F189">
            <v>0.17</v>
          </cell>
          <cell r="G189">
            <v>0.01</v>
          </cell>
          <cell r="H189">
            <v>1.9000000000000003E-2</v>
          </cell>
          <cell r="I189">
            <v>7.4999999999999997E-3</v>
          </cell>
          <cell r="J189">
            <v>-1.1000000000000001E-2</v>
          </cell>
          <cell r="K189">
            <v>8.5000000000000006E-3</v>
          </cell>
          <cell r="L189">
            <v>-4.9999990000000015E-3</v>
          </cell>
          <cell r="M189">
            <v>7.4999999999999997E-3</v>
          </cell>
          <cell r="N189">
            <v>-4.3500000000000004E-2</v>
          </cell>
        </row>
        <row r="190">
          <cell r="C190">
            <v>42156</v>
          </cell>
          <cell r="D190">
            <v>6.2878284003307014E-2</v>
          </cell>
          <cell r="E190">
            <v>4.33</v>
          </cell>
          <cell r="F190">
            <v>0.17</v>
          </cell>
          <cell r="G190">
            <v>0.01</v>
          </cell>
          <cell r="H190">
            <v>1.9000000000000003E-2</v>
          </cell>
          <cell r="I190">
            <v>7.4999999999999997E-3</v>
          </cell>
          <cell r="J190">
            <v>-1.1000000000000001E-2</v>
          </cell>
          <cell r="K190">
            <v>8.5000000000000006E-3</v>
          </cell>
          <cell r="L190">
            <v>-4.9999990000000015E-3</v>
          </cell>
          <cell r="M190">
            <v>7.4999999999999997E-3</v>
          </cell>
          <cell r="N190">
            <v>-4.3500000000000004E-2</v>
          </cell>
        </row>
        <row r="191">
          <cell r="C191">
            <v>42186</v>
          </cell>
          <cell r="D191">
            <v>6.2897225184623012E-2</v>
          </cell>
          <cell r="E191">
            <v>4.3449999999999998</v>
          </cell>
          <cell r="F191">
            <v>0.17</v>
          </cell>
          <cell r="G191">
            <v>0.01</v>
          </cell>
          <cell r="H191">
            <v>1.9000000000000003E-2</v>
          </cell>
          <cell r="I191">
            <v>7.4999999999999997E-3</v>
          </cell>
          <cell r="J191">
            <v>-1.1000000000000001E-2</v>
          </cell>
          <cell r="K191">
            <v>8.5000000000000006E-3</v>
          </cell>
          <cell r="L191">
            <v>-4.9999990000000015E-3</v>
          </cell>
          <cell r="M191">
            <v>7.4999999999999997E-3</v>
          </cell>
          <cell r="N191">
            <v>-4.3500000000000004E-2</v>
          </cell>
        </row>
        <row r="192">
          <cell r="C192">
            <v>42217</v>
          </cell>
          <cell r="D192">
            <v>6.291679773877501E-2</v>
          </cell>
          <cell r="E192">
            <v>4.3550000000000004</v>
          </cell>
          <cell r="F192">
            <v>0.17</v>
          </cell>
          <cell r="G192">
            <v>0.01</v>
          </cell>
          <cell r="H192">
            <v>1.9000000000000003E-2</v>
          </cell>
          <cell r="I192">
            <v>7.4999999999999997E-3</v>
          </cell>
          <cell r="J192">
            <v>-1.1000000000000001E-2</v>
          </cell>
          <cell r="K192">
            <v>8.5000000000000006E-3</v>
          </cell>
          <cell r="L192">
            <v>-4.9999990000000015E-3</v>
          </cell>
          <cell r="M192">
            <v>7.4999999999999997E-3</v>
          </cell>
          <cell r="N192">
            <v>-4.3500000000000004E-2</v>
          </cell>
        </row>
        <row r="193">
          <cell r="C193">
            <v>42248</v>
          </cell>
          <cell r="D193">
            <v>6.2936370293055002E-2</v>
          </cell>
          <cell r="E193">
            <v>4.3719999999999999</v>
          </cell>
          <cell r="F193">
            <v>0.17</v>
          </cell>
          <cell r="G193">
            <v>0.01</v>
          </cell>
          <cell r="H193">
            <v>1.9000000000000003E-2</v>
          </cell>
          <cell r="I193">
            <v>7.4999999999999997E-3</v>
          </cell>
          <cell r="J193">
            <v>-1.1000000000000001E-2</v>
          </cell>
          <cell r="K193">
            <v>8.5000000000000006E-3</v>
          </cell>
          <cell r="L193">
            <v>-4.9999990000000015E-3</v>
          </cell>
          <cell r="M193">
            <v>7.4999999999999997E-3</v>
          </cell>
          <cell r="N193">
            <v>-4.3500000000000004E-2</v>
          </cell>
        </row>
        <row r="194">
          <cell r="C194">
            <v>42278</v>
          </cell>
          <cell r="D194">
            <v>6.2955311474736014E-2</v>
          </cell>
          <cell r="E194">
            <v>4.37</v>
          </cell>
          <cell r="F194">
            <v>0.17</v>
          </cell>
          <cell r="G194">
            <v>0.01</v>
          </cell>
          <cell r="H194">
            <v>1.9000000000000003E-2</v>
          </cell>
          <cell r="I194">
            <v>7.4999999999999997E-3</v>
          </cell>
          <cell r="J194">
            <v>-1.1000000000000001E-2</v>
          </cell>
          <cell r="K194">
            <v>8.5000000000000006E-3</v>
          </cell>
          <cell r="L194">
            <v>-4.9999990000000015E-3</v>
          </cell>
          <cell r="M194">
            <v>7.4999999999999997E-3</v>
          </cell>
          <cell r="N194">
            <v>-4.3500000000000004E-2</v>
          </cell>
        </row>
        <row r="195">
          <cell r="C195">
            <v>42309</v>
          </cell>
          <cell r="D195">
            <v>6.2974884029265002E-2</v>
          </cell>
          <cell r="E195">
            <v>4.5350000000000001</v>
          </cell>
          <cell r="F195">
            <v>0.17</v>
          </cell>
          <cell r="G195">
            <v>1.4999999999999999E-2</v>
          </cell>
          <cell r="H195">
            <v>1.8500000000000003E-2</v>
          </cell>
          <cell r="I195">
            <v>7.4999999999999997E-3</v>
          </cell>
          <cell r="J195">
            <v>-1.3500000000000002E-2</v>
          </cell>
          <cell r="K195">
            <v>8.6999999999999994E-3</v>
          </cell>
          <cell r="L195">
            <v>-1.0500000000000001E-2</v>
          </cell>
          <cell r="M195">
            <v>5.0000000000000001E-3</v>
          </cell>
          <cell r="N195">
            <v>-4.0999999999999995E-2</v>
          </cell>
        </row>
        <row r="196">
          <cell r="C196">
            <v>42339</v>
          </cell>
          <cell r="D196">
            <v>6.2993825211187987E-2</v>
          </cell>
          <cell r="E196">
            <v>4.68</v>
          </cell>
          <cell r="F196">
            <v>0.17</v>
          </cell>
          <cell r="G196">
            <v>1.4999999999999999E-2</v>
          </cell>
          <cell r="H196">
            <v>1.8500000000000003E-2</v>
          </cell>
          <cell r="I196">
            <v>7.4999999999999997E-3</v>
          </cell>
          <cell r="J196">
            <v>-1.3500000000000002E-2</v>
          </cell>
          <cell r="K196">
            <v>8.6999999999999994E-3</v>
          </cell>
          <cell r="L196">
            <v>-1.0500000000000001E-2</v>
          </cell>
          <cell r="M196">
            <v>5.0000000000000001E-3</v>
          </cell>
          <cell r="N196">
            <v>-4.0999999999999995E-2</v>
          </cell>
        </row>
        <row r="197">
          <cell r="C197">
            <v>42370</v>
          </cell>
          <cell r="D197">
            <v>6.3013397765967011E-2</v>
          </cell>
          <cell r="E197">
            <v>4.8449999999999998</v>
          </cell>
          <cell r="F197">
            <v>0.17</v>
          </cell>
          <cell r="G197">
            <v>1.4999999999999999E-2</v>
          </cell>
          <cell r="H197">
            <v>1.8500000000000003E-2</v>
          </cell>
          <cell r="I197">
            <v>0.01</v>
          </cell>
          <cell r="J197">
            <v>-5.9999990000000015E-3</v>
          </cell>
          <cell r="K197">
            <v>8.6999999999999994E-3</v>
          </cell>
          <cell r="L197">
            <v>-2.9999990000000006E-3</v>
          </cell>
          <cell r="M197">
            <v>0.01</v>
          </cell>
          <cell r="N197">
            <v>-3.9E-2</v>
          </cell>
        </row>
        <row r="198">
          <cell r="C198">
            <v>42401</v>
          </cell>
          <cell r="D198">
            <v>6.3032970320873002E-2</v>
          </cell>
          <cell r="E198">
            <v>4.8019999999999996</v>
          </cell>
          <cell r="F198">
            <v>0.17</v>
          </cell>
          <cell r="G198">
            <v>1.4999999999999999E-2</v>
          </cell>
          <cell r="H198">
            <v>1.8500000000000003E-2</v>
          </cell>
          <cell r="I198">
            <v>0.01</v>
          </cell>
          <cell r="J198">
            <v>-5.9999990000000015E-3</v>
          </cell>
          <cell r="K198">
            <v>8.6999999999999994E-3</v>
          </cell>
          <cell r="L198">
            <v>-2.9999990000000006E-3</v>
          </cell>
          <cell r="M198">
            <v>0.01</v>
          </cell>
          <cell r="N198">
            <v>-3.9E-2</v>
          </cell>
        </row>
        <row r="199">
          <cell r="C199">
            <v>42430</v>
          </cell>
          <cell r="D199">
            <v>6.3051280130417026E-2</v>
          </cell>
          <cell r="E199">
            <v>4.6369999999999996</v>
          </cell>
          <cell r="F199">
            <v>0.17</v>
          </cell>
          <cell r="G199">
            <v>1.4999999999999999E-2</v>
          </cell>
          <cell r="H199">
            <v>1.8500000000000003E-2</v>
          </cell>
          <cell r="I199">
            <v>0.01</v>
          </cell>
          <cell r="J199">
            <v>3.4000000000000002E-2</v>
          </cell>
          <cell r="K199">
            <v>8.6999999999999994E-3</v>
          </cell>
          <cell r="L199">
            <v>-2.9999990000000006E-3</v>
          </cell>
          <cell r="M199">
            <v>0.01</v>
          </cell>
          <cell r="N199">
            <v>-3.9E-2</v>
          </cell>
        </row>
        <row r="200">
          <cell r="C200">
            <v>42461</v>
          </cell>
          <cell r="D200">
            <v>6.3070852685569015E-2</v>
          </cell>
          <cell r="E200">
            <v>4.5090000000000003</v>
          </cell>
          <cell r="F200">
            <v>0.17</v>
          </cell>
          <cell r="G200">
            <v>0.01</v>
          </cell>
          <cell r="H200">
            <v>1.9000000000000003E-2</v>
          </cell>
          <cell r="I200">
            <v>7.4999999999999997E-3</v>
          </cell>
          <cell r="J200">
            <v>-9.999998999999999E-3</v>
          </cell>
          <cell r="K200">
            <v>8.5000000000000006E-3</v>
          </cell>
          <cell r="L200">
            <v>-2.9999990000000006E-3</v>
          </cell>
          <cell r="M200">
            <v>7.4999999999999997E-3</v>
          </cell>
          <cell r="N200">
            <v>-4.1500000000000002E-2</v>
          </cell>
        </row>
        <row r="201">
          <cell r="C201">
            <v>42491</v>
          </cell>
          <cell r="D201">
            <v>6.3089793868095018E-2</v>
          </cell>
          <cell r="E201">
            <v>4.46</v>
          </cell>
          <cell r="F201">
            <v>0.17</v>
          </cell>
          <cell r="G201">
            <v>0.01</v>
          </cell>
          <cell r="H201">
            <v>1.9000000000000003E-2</v>
          </cell>
          <cell r="I201">
            <v>7.4999999999999997E-3</v>
          </cell>
          <cell r="J201">
            <v>-9.999998999999999E-3</v>
          </cell>
          <cell r="K201">
            <v>8.5000000000000006E-3</v>
          </cell>
          <cell r="L201">
            <v>-2.9999990000000006E-3</v>
          </cell>
          <cell r="M201">
            <v>7.4999999999999997E-3</v>
          </cell>
          <cell r="N201">
            <v>-4.1500000000000002E-2</v>
          </cell>
        </row>
        <row r="202">
          <cell r="C202">
            <v>42522</v>
          </cell>
          <cell r="D202">
            <v>6.3109366423498001E-2</v>
          </cell>
          <cell r="E202">
            <v>4.45</v>
          </cell>
          <cell r="F202">
            <v>0.17</v>
          </cell>
          <cell r="G202">
            <v>0.01</v>
          </cell>
          <cell r="H202">
            <v>1.9000000000000003E-2</v>
          </cell>
          <cell r="I202">
            <v>7.4999999999999997E-3</v>
          </cell>
          <cell r="J202">
            <v>-9.999998999999999E-3</v>
          </cell>
          <cell r="K202">
            <v>8.5000000000000006E-3</v>
          </cell>
          <cell r="L202">
            <v>-2.9999990000000006E-3</v>
          </cell>
          <cell r="M202">
            <v>7.4999999999999997E-3</v>
          </cell>
          <cell r="N202">
            <v>-4.1500000000000002E-2</v>
          </cell>
        </row>
        <row r="203">
          <cell r="C203">
            <v>42552</v>
          </cell>
          <cell r="D203">
            <v>6.3128307606267017E-2</v>
          </cell>
          <cell r="E203">
            <v>4.4649999999999999</v>
          </cell>
          <cell r="F203">
            <v>0.17</v>
          </cell>
          <cell r="G203">
            <v>0.01</v>
          </cell>
          <cell r="H203">
            <v>1.9000000000000003E-2</v>
          </cell>
          <cell r="I203">
            <v>7.4999999999999997E-3</v>
          </cell>
          <cell r="J203">
            <v>-9.999998999999999E-3</v>
          </cell>
          <cell r="K203">
            <v>8.5000000000000006E-3</v>
          </cell>
          <cell r="L203">
            <v>-2.9999990000000006E-3</v>
          </cell>
          <cell r="M203">
            <v>7.4999999999999997E-3</v>
          </cell>
          <cell r="N203">
            <v>-4.1500000000000002E-2</v>
          </cell>
        </row>
        <row r="204">
          <cell r="C204">
            <v>42583</v>
          </cell>
          <cell r="D204">
            <v>6.3147880161919009E-2</v>
          </cell>
          <cell r="E204">
            <v>4.4749999999999996</v>
          </cell>
          <cell r="F204">
            <v>0.17</v>
          </cell>
          <cell r="G204">
            <v>0.01</v>
          </cell>
          <cell r="H204">
            <v>1.9000000000000003E-2</v>
          </cell>
          <cell r="I204">
            <v>7.4999999999999997E-3</v>
          </cell>
          <cell r="J204">
            <v>-9.999998999999999E-3</v>
          </cell>
          <cell r="K204">
            <v>8.5000000000000006E-3</v>
          </cell>
          <cell r="L204">
            <v>-2.9999990000000006E-3</v>
          </cell>
          <cell r="M204">
            <v>7.4999999999999997E-3</v>
          </cell>
          <cell r="N204">
            <v>-4.1500000000000002E-2</v>
          </cell>
        </row>
        <row r="205">
          <cell r="C205">
            <v>42614</v>
          </cell>
          <cell r="D205">
            <v>6.3167452717698011E-2</v>
          </cell>
          <cell r="E205">
            <v>4.492</v>
          </cell>
          <cell r="F205">
            <v>0.17</v>
          </cell>
          <cell r="G205">
            <v>0.01</v>
          </cell>
          <cell r="H205">
            <v>1.9000000000000003E-2</v>
          </cell>
          <cell r="I205">
            <v>7.4999999999999997E-3</v>
          </cell>
          <cell r="J205">
            <v>-9.999998999999999E-3</v>
          </cell>
          <cell r="K205">
            <v>8.5000000000000006E-3</v>
          </cell>
          <cell r="L205">
            <v>-2.9999990000000006E-3</v>
          </cell>
          <cell r="M205">
            <v>7.4999999999999997E-3</v>
          </cell>
          <cell r="N205">
            <v>-4.1500000000000002E-2</v>
          </cell>
        </row>
        <row r="206">
          <cell r="C206">
            <v>42644</v>
          </cell>
          <cell r="D206">
            <v>6.3186393900832E-2</v>
          </cell>
          <cell r="E206">
            <v>4.49</v>
          </cell>
          <cell r="F206">
            <v>0.17</v>
          </cell>
          <cell r="G206">
            <v>0.01</v>
          </cell>
          <cell r="H206">
            <v>1.9000000000000003E-2</v>
          </cell>
          <cell r="I206">
            <v>7.4999999999999997E-3</v>
          </cell>
          <cell r="J206">
            <v>-9.999998999999999E-3</v>
          </cell>
          <cell r="K206">
            <v>8.5000000000000006E-3</v>
          </cell>
          <cell r="L206">
            <v>-2.9999990000000006E-3</v>
          </cell>
          <cell r="M206">
            <v>7.4999999999999997E-3</v>
          </cell>
          <cell r="N206">
            <v>-4.1500000000000002E-2</v>
          </cell>
        </row>
        <row r="207">
          <cell r="C207">
            <v>42675</v>
          </cell>
          <cell r="D207">
            <v>6.3205966456861995E-2</v>
          </cell>
          <cell r="E207">
            <v>4.6550000000000002</v>
          </cell>
          <cell r="F207">
            <v>0.17</v>
          </cell>
          <cell r="G207">
            <v>1.4999999999999999E-2</v>
          </cell>
          <cell r="H207">
            <v>1.8500000000000003E-2</v>
          </cell>
          <cell r="I207">
            <v>7.4999999999999997E-3</v>
          </cell>
          <cell r="J207">
            <v>-1.2500000000000001E-2</v>
          </cell>
          <cell r="K207">
            <v>8.6999999999999994E-3</v>
          </cell>
          <cell r="L207">
            <v>-8.4999990000000011E-3</v>
          </cell>
          <cell r="M207">
            <v>5.0000000000000001E-3</v>
          </cell>
          <cell r="N207">
            <v>-3.9E-2</v>
          </cell>
        </row>
        <row r="208">
          <cell r="C208">
            <v>42705</v>
          </cell>
          <cell r="D208">
            <v>6.3224907640236999E-2</v>
          </cell>
          <cell r="E208">
            <v>4.8</v>
          </cell>
          <cell r="F208">
            <v>0.17</v>
          </cell>
          <cell r="G208">
            <v>1.4999999999999999E-2</v>
          </cell>
          <cell r="H208">
            <v>1.8500000000000003E-2</v>
          </cell>
          <cell r="I208">
            <v>7.4999999999999997E-3</v>
          </cell>
          <cell r="J208">
            <v>-1.2500000000000001E-2</v>
          </cell>
          <cell r="K208">
            <v>8.6999999999999994E-3</v>
          </cell>
          <cell r="L208">
            <v>-8.4999990000000011E-3</v>
          </cell>
          <cell r="M208">
            <v>5.0000000000000001E-3</v>
          </cell>
          <cell r="N208">
            <v>-3.9E-2</v>
          </cell>
        </row>
        <row r="209">
          <cell r="C209">
            <v>42736</v>
          </cell>
          <cell r="D209">
            <v>6.3244480196517017E-2</v>
          </cell>
          <cell r="E209">
            <v>4.97</v>
          </cell>
          <cell r="F209">
            <v>0.17</v>
          </cell>
          <cell r="G209">
            <v>1.4999999999999999E-2</v>
          </cell>
          <cell r="H209">
            <v>1.8500000000000003E-2</v>
          </cell>
          <cell r="I209">
            <v>0.01</v>
          </cell>
          <cell r="J209">
            <v>-4.9999990000000015E-3</v>
          </cell>
          <cell r="K209">
            <v>8.6999999999999994E-3</v>
          </cell>
          <cell r="L209">
            <v>9.9999999999999395E-4</v>
          </cell>
          <cell r="M209">
            <v>0.01</v>
          </cell>
          <cell r="N209">
            <v>-3.7000000000000005E-2</v>
          </cell>
        </row>
        <row r="210">
          <cell r="C210">
            <v>42767</v>
          </cell>
          <cell r="D210">
            <v>6.3264052752923003E-2</v>
          </cell>
          <cell r="E210">
            <v>4.9269999999999996</v>
          </cell>
          <cell r="F210">
            <v>0.17</v>
          </cell>
          <cell r="G210">
            <v>1.4999999999999999E-2</v>
          </cell>
          <cell r="H210">
            <v>1.8500000000000003E-2</v>
          </cell>
          <cell r="I210">
            <v>0.01</v>
          </cell>
          <cell r="J210">
            <v>-4.9999990000000015E-3</v>
          </cell>
          <cell r="K210">
            <v>8.6999999999999994E-3</v>
          </cell>
          <cell r="L210">
            <v>9.9999999999999395E-4</v>
          </cell>
          <cell r="M210">
            <v>0.01</v>
          </cell>
          <cell r="N210">
            <v>-3.7000000000000005E-2</v>
          </cell>
        </row>
        <row r="211">
          <cell r="C211">
            <v>42795</v>
          </cell>
          <cell r="D211">
            <v>6.3281731191078008E-2</v>
          </cell>
          <cell r="E211">
            <v>4.7619999999999996</v>
          </cell>
          <cell r="F211">
            <v>0.17</v>
          </cell>
          <cell r="G211">
            <v>0</v>
          </cell>
          <cell r="H211">
            <v>0</v>
          </cell>
          <cell r="I211">
            <v>0</v>
          </cell>
          <cell r="J211">
            <v>0</v>
          </cell>
          <cell r="K211">
            <v>0</v>
          </cell>
          <cell r="L211">
            <v>0</v>
          </cell>
          <cell r="M211">
            <v>0</v>
          </cell>
          <cell r="N211">
            <v>0</v>
          </cell>
        </row>
        <row r="212">
          <cell r="C212">
            <v>42826</v>
          </cell>
          <cell r="D212">
            <v>6.3301303747726009E-2</v>
          </cell>
          <cell r="E212">
            <v>4.6340000000000003</v>
          </cell>
          <cell r="F212">
            <v>0.17</v>
          </cell>
          <cell r="G212">
            <v>0</v>
          </cell>
          <cell r="H212">
            <v>0</v>
          </cell>
          <cell r="I212">
            <v>0</v>
          </cell>
          <cell r="J212">
            <v>0</v>
          </cell>
          <cell r="K212">
            <v>0</v>
          </cell>
          <cell r="L212">
            <v>0</v>
          </cell>
          <cell r="M212">
            <v>0</v>
          </cell>
          <cell r="N212">
            <v>0</v>
          </cell>
        </row>
        <row r="213">
          <cell r="C213">
            <v>42856</v>
          </cell>
          <cell r="D213">
            <v>6.3320244931701006E-2</v>
          </cell>
          <cell r="E213">
            <v>4.585</v>
          </cell>
          <cell r="F213">
            <v>0.17</v>
          </cell>
          <cell r="G213">
            <v>0</v>
          </cell>
          <cell r="H213">
            <v>0</v>
          </cell>
          <cell r="I213">
            <v>0</v>
          </cell>
          <cell r="J213">
            <v>0</v>
          </cell>
          <cell r="K213">
            <v>0</v>
          </cell>
          <cell r="L213">
            <v>0</v>
          </cell>
          <cell r="M213">
            <v>0</v>
          </cell>
          <cell r="N213">
            <v>0</v>
          </cell>
        </row>
        <row r="214">
          <cell r="C214">
            <v>42887</v>
          </cell>
          <cell r="D214">
            <v>6.3339817488600014E-2</v>
          </cell>
          <cell r="E214">
            <v>4.5750000000000002</v>
          </cell>
          <cell r="F214">
            <v>0.17</v>
          </cell>
          <cell r="G214">
            <v>0</v>
          </cell>
          <cell r="H214">
            <v>0</v>
          </cell>
          <cell r="I214">
            <v>0</v>
          </cell>
          <cell r="J214">
            <v>0</v>
          </cell>
          <cell r="K214">
            <v>0</v>
          </cell>
          <cell r="L214">
            <v>0</v>
          </cell>
          <cell r="M214">
            <v>0</v>
          </cell>
          <cell r="N214">
            <v>0</v>
          </cell>
        </row>
        <row r="215">
          <cell r="C215">
            <v>42917</v>
          </cell>
          <cell r="D215">
            <v>6.3358758672816012E-2</v>
          </cell>
          <cell r="E215">
            <v>4.59</v>
          </cell>
          <cell r="F215">
            <v>0.17</v>
          </cell>
          <cell r="G215">
            <v>0</v>
          </cell>
          <cell r="H215">
            <v>0</v>
          </cell>
          <cell r="I215">
            <v>0</v>
          </cell>
          <cell r="J215">
            <v>0</v>
          </cell>
          <cell r="K215">
            <v>0</v>
          </cell>
          <cell r="L215">
            <v>0</v>
          </cell>
          <cell r="M215">
            <v>0</v>
          </cell>
          <cell r="N215">
            <v>0</v>
          </cell>
        </row>
        <row r="216">
          <cell r="C216">
            <v>42948</v>
          </cell>
          <cell r="D216">
            <v>6.3378331229964016E-2</v>
          </cell>
          <cell r="E216">
            <v>4.5999999999999996</v>
          </cell>
          <cell r="F216">
            <v>0.17</v>
          </cell>
          <cell r="G216">
            <v>0</v>
          </cell>
          <cell r="H216">
            <v>0</v>
          </cell>
          <cell r="I216">
            <v>0</v>
          </cell>
          <cell r="J216">
            <v>0</v>
          </cell>
          <cell r="K216">
            <v>0</v>
          </cell>
          <cell r="L216">
            <v>0</v>
          </cell>
          <cell r="M216">
            <v>0</v>
          </cell>
          <cell r="N216">
            <v>0</v>
          </cell>
        </row>
        <row r="217">
          <cell r="C217">
            <v>42979</v>
          </cell>
          <cell r="D217">
            <v>6.3397903787240015E-2</v>
          </cell>
          <cell r="E217">
            <v>4.617</v>
          </cell>
          <cell r="F217">
            <v>0.17</v>
          </cell>
          <cell r="G217">
            <v>0</v>
          </cell>
          <cell r="H217">
            <v>0</v>
          </cell>
          <cell r="I217">
            <v>0</v>
          </cell>
          <cell r="J217">
            <v>0</v>
          </cell>
          <cell r="K217">
            <v>0</v>
          </cell>
          <cell r="L217">
            <v>0</v>
          </cell>
          <cell r="M217">
            <v>0</v>
          </cell>
          <cell r="N217">
            <v>0</v>
          </cell>
        </row>
        <row r="218">
          <cell r="C218">
            <v>43009</v>
          </cell>
          <cell r="D218">
            <v>6.3416844971822012E-2</v>
          </cell>
          <cell r="E218">
            <v>4.6150000000000002</v>
          </cell>
          <cell r="F218">
            <v>0.17</v>
          </cell>
          <cell r="G218">
            <v>0</v>
          </cell>
          <cell r="H218">
            <v>0</v>
          </cell>
          <cell r="I218">
            <v>0</v>
          </cell>
          <cell r="J218">
            <v>0</v>
          </cell>
          <cell r="K218">
            <v>0</v>
          </cell>
          <cell r="L218">
            <v>0</v>
          </cell>
          <cell r="M218">
            <v>0</v>
          </cell>
          <cell r="N218">
            <v>0</v>
          </cell>
        </row>
        <row r="219">
          <cell r="C219">
            <v>43040</v>
          </cell>
          <cell r="D219">
            <v>6.3436417529348019E-2</v>
          </cell>
          <cell r="E219">
            <v>4.78</v>
          </cell>
          <cell r="F219">
            <v>0.17</v>
          </cell>
          <cell r="G219">
            <v>0</v>
          </cell>
          <cell r="H219">
            <v>0</v>
          </cell>
          <cell r="I219">
            <v>0</v>
          </cell>
          <cell r="J219">
            <v>0</v>
          </cell>
          <cell r="K219">
            <v>0</v>
          </cell>
          <cell r="L219">
            <v>0</v>
          </cell>
          <cell r="M219">
            <v>0</v>
          </cell>
          <cell r="N219">
            <v>0</v>
          </cell>
        </row>
        <row r="220">
          <cell r="C220">
            <v>43070</v>
          </cell>
          <cell r="D220">
            <v>6.345535871417203E-2</v>
          </cell>
          <cell r="E220">
            <v>4.9249999999999998</v>
          </cell>
          <cell r="F220">
            <v>0.17</v>
          </cell>
          <cell r="G220">
            <v>0</v>
          </cell>
          <cell r="H220">
            <v>0</v>
          </cell>
          <cell r="I220">
            <v>0</v>
          </cell>
          <cell r="J220">
            <v>0</v>
          </cell>
          <cell r="K220">
            <v>0</v>
          </cell>
          <cell r="L220">
            <v>0</v>
          </cell>
          <cell r="M220">
            <v>0</v>
          </cell>
          <cell r="N220">
            <v>0</v>
          </cell>
        </row>
        <row r="221">
          <cell r="C221">
            <v>43101</v>
          </cell>
          <cell r="D221">
            <v>6.3474931271947019E-2</v>
          </cell>
          <cell r="E221">
            <v>5.0999999999999996</v>
          </cell>
          <cell r="F221">
            <v>0.17</v>
          </cell>
          <cell r="G221">
            <v>0</v>
          </cell>
          <cell r="H221">
            <v>0</v>
          </cell>
          <cell r="I221">
            <v>0</v>
          </cell>
          <cell r="J221">
            <v>0</v>
          </cell>
          <cell r="K221">
            <v>0</v>
          </cell>
          <cell r="L221">
            <v>0</v>
          </cell>
          <cell r="M221">
            <v>0</v>
          </cell>
          <cell r="N221">
            <v>0</v>
          </cell>
        </row>
        <row r="222">
          <cell r="C222">
            <v>43132</v>
          </cell>
          <cell r="D222">
            <v>6.3494503829851015E-2</v>
          </cell>
          <cell r="E222">
            <v>5.0570000000000004</v>
          </cell>
          <cell r="F222">
            <v>0.17</v>
          </cell>
          <cell r="G222">
            <v>0</v>
          </cell>
          <cell r="H222">
            <v>0</v>
          </cell>
          <cell r="I222">
            <v>0</v>
          </cell>
          <cell r="J222">
            <v>0</v>
          </cell>
          <cell r="K222">
            <v>0</v>
          </cell>
          <cell r="L222">
            <v>0</v>
          </cell>
          <cell r="M222">
            <v>0</v>
          </cell>
          <cell r="N222">
            <v>0</v>
          </cell>
        </row>
        <row r="223">
          <cell r="C223">
            <v>43160</v>
          </cell>
          <cell r="D223">
            <v>6.351218226935601E-2</v>
          </cell>
          <cell r="E223">
            <v>4.8920000000000003</v>
          </cell>
          <cell r="F223">
            <v>0.17</v>
          </cell>
          <cell r="G223">
            <v>0</v>
          </cell>
          <cell r="H223">
            <v>0</v>
          </cell>
          <cell r="I223">
            <v>0</v>
          </cell>
          <cell r="J223">
            <v>0</v>
          </cell>
          <cell r="K223">
            <v>0</v>
          </cell>
          <cell r="L223">
            <v>0</v>
          </cell>
          <cell r="M223">
            <v>0</v>
          </cell>
          <cell r="N223">
            <v>0</v>
          </cell>
        </row>
        <row r="224">
          <cell r="C224">
            <v>43191</v>
          </cell>
          <cell r="D224">
            <v>6.3531754827501022E-2</v>
          </cell>
          <cell r="E224">
            <v>4.7640000000000002</v>
          </cell>
          <cell r="F224">
            <v>0.17</v>
          </cell>
          <cell r="G224">
            <v>0</v>
          </cell>
          <cell r="H224">
            <v>0</v>
          </cell>
          <cell r="I224">
            <v>0</v>
          </cell>
          <cell r="J224">
            <v>0</v>
          </cell>
          <cell r="K224">
            <v>0</v>
          </cell>
          <cell r="L224">
            <v>0</v>
          </cell>
          <cell r="M224">
            <v>0</v>
          </cell>
          <cell r="N224">
            <v>0</v>
          </cell>
        </row>
        <row r="225">
          <cell r="C225">
            <v>43221</v>
          </cell>
          <cell r="D225">
            <v>6.3550696012923014E-2</v>
          </cell>
          <cell r="E225">
            <v>4.7149999999999999</v>
          </cell>
          <cell r="F225">
            <v>0.17</v>
          </cell>
          <cell r="G225">
            <v>0</v>
          </cell>
          <cell r="H225">
            <v>0</v>
          </cell>
          <cell r="I225">
            <v>0</v>
          </cell>
          <cell r="J225">
            <v>0</v>
          </cell>
          <cell r="K225">
            <v>0</v>
          </cell>
          <cell r="L225">
            <v>0</v>
          </cell>
          <cell r="M225">
            <v>0</v>
          </cell>
          <cell r="N225">
            <v>0</v>
          </cell>
        </row>
        <row r="226">
          <cell r="C226">
            <v>43252</v>
          </cell>
          <cell r="D226">
            <v>6.357026857131802E-2</v>
          </cell>
          <cell r="E226">
            <v>4.7050000000000001</v>
          </cell>
          <cell r="F226">
            <v>0.17</v>
          </cell>
          <cell r="G226">
            <v>0</v>
          </cell>
          <cell r="H226">
            <v>0</v>
          </cell>
          <cell r="I226">
            <v>0</v>
          </cell>
          <cell r="J226">
            <v>0</v>
          </cell>
          <cell r="K226">
            <v>0</v>
          </cell>
          <cell r="L226">
            <v>0</v>
          </cell>
          <cell r="M226">
            <v>0</v>
          </cell>
          <cell r="N226">
            <v>0</v>
          </cell>
        </row>
        <row r="227">
          <cell r="C227">
            <v>43282</v>
          </cell>
          <cell r="D227">
            <v>6.3589209756983012E-2</v>
          </cell>
          <cell r="E227">
            <v>4.72</v>
          </cell>
          <cell r="F227">
            <v>0.17</v>
          </cell>
          <cell r="G227">
            <v>0</v>
          </cell>
          <cell r="H227">
            <v>0</v>
          </cell>
          <cell r="I227">
            <v>0</v>
          </cell>
          <cell r="J227">
            <v>0</v>
          </cell>
          <cell r="K227">
            <v>0</v>
          </cell>
          <cell r="L227">
            <v>0</v>
          </cell>
          <cell r="M227">
            <v>0</v>
          </cell>
          <cell r="N227">
            <v>0</v>
          </cell>
        </row>
        <row r="228">
          <cell r="C228">
            <v>43313</v>
          </cell>
          <cell r="D228">
            <v>6.3608782315628012E-2</v>
          </cell>
          <cell r="E228">
            <v>4.7300000000000004</v>
          </cell>
          <cell r="F228">
            <v>0.17</v>
          </cell>
          <cell r="G228">
            <v>0</v>
          </cell>
          <cell r="H228">
            <v>0</v>
          </cell>
          <cell r="I228">
            <v>0</v>
          </cell>
          <cell r="J228">
            <v>0</v>
          </cell>
          <cell r="K228">
            <v>0</v>
          </cell>
          <cell r="L228">
            <v>0</v>
          </cell>
          <cell r="M228">
            <v>0</v>
          </cell>
          <cell r="N228">
            <v>0</v>
          </cell>
        </row>
        <row r="229">
          <cell r="C229">
            <v>43344</v>
          </cell>
          <cell r="D229">
            <v>6.362835487439901E-2</v>
          </cell>
          <cell r="E229">
            <v>4.7469999999999999</v>
          </cell>
          <cell r="F229">
            <v>0.17</v>
          </cell>
          <cell r="G229">
            <v>0</v>
          </cell>
          <cell r="H229">
            <v>0</v>
          </cell>
          <cell r="I229">
            <v>0</v>
          </cell>
          <cell r="J229">
            <v>0</v>
          </cell>
          <cell r="K229">
            <v>0</v>
          </cell>
          <cell r="L229">
            <v>0</v>
          </cell>
          <cell r="M229">
            <v>0</v>
          </cell>
          <cell r="N229">
            <v>0</v>
          </cell>
        </row>
        <row r="230">
          <cell r="C230">
            <v>43374</v>
          </cell>
          <cell r="D230">
            <v>6.3647296060429015E-2</v>
          </cell>
          <cell r="E230">
            <v>4.7450000000000001</v>
          </cell>
          <cell r="F230">
            <v>0.17</v>
          </cell>
          <cell r="G230">
            <v>0</v>
          </cell>
          <cell r="H230">
            <v>0</v>
          </cell>
          <cell r="I230">
            <v>0</v>
          </cell>
          <cell r="J230">
            <v>0</v>
          </cell>
          <cell r="K230">
            <v>0</v>
          </cell>
          <cell r="L230">
            <v>0</v>
          </cell>
          <cell r="M230">
            <v>0</v>
          </cell>
          <cell r="N230">
            <v>0</v>
          </cell>
        </row>
        <row r="231">
          <cell r="C231">
            <v>43405</v>
          </cell>
          <cell r="D231">
            <v>6.366686861945102E-2</v>
          </cell>
          <cell r="E231">
            <v>4.91</v>
          </cell>
          <cell r="F231">
            <v>0.17</v>
          </cell>
          <cell r="G231">
            <v>0</v>
          </cell>
          <cell r="H231">
            <v>0</v>
          </cell>
          <cell r="I231">
            <v>0</v>
          </cell>
          <cell r="J231">
            <v>0</v>
          </cell>
          <cell r="K231">
            <v>0</v>
          </cell>
          <cell r="L231">
            <v>0</v>
          </cell>
          <cell r="M231">
            <v>0</v>
          </cell>
          <cell r="N231">
            <v>0</v>
          </cell>
        </row>
        <row r="232">
          <cell r="C232">
            <v>43435</v>
          </cell>
          <cell r="D232">
            <v>6.3685809805722013E-2</v>
          </cell>
          <cell r="E232">
            <v>5.0549999999999997</v>
          </cell>
          <cell r="F232">
            <v>0.17</v>
          </cell>
          <cell r="G232">
            <v>0</v>
          </cell>
          <cell r="H232">
            <v>0</v>
          </cell>
          <cell r="I232">
            <v>0</v>
          </cell>
          <cell r="J232">
            <v>0</v>
          </cell>
          <cell r="K232">
            <v>0</v>
          </cell>
          <cell r="L232">
            <v>0</v>
          </cell>
          <cell r="M232">
            <v>0</v>
          </cell>
          <cell r="N232">
            <v>0</v>
          </cell>
        </row>
        <row r="233">
          <cell r="C233">
            <v>43466</v>
          </cell>
          <cell r="D233">
            <v>6.3705382365000007E-2</v>
          </cell>
          <cell r="E233">
            <v>5.23</v>
          </cell>
          <cell r="F233">
            <v>0.17</v>
          </cell>
          <cell r="G233">
            <v>0</v>
          </cell>
          <cell r="H233">
            <v>0</v>
          </cell>
          <cell r="I233">
            <v>0</v>
          </cell>
          <cell r="J233">
            <v>0</v>
          </cell>
          <cell r="K233">
            <v>0</v>
          </cell>
          <cell r="L233">
            <v>0</v>
          </cell>
          <cell r="M233">
            <v>0</v>
          </cell>
          <cell r="N233">
            <v>0</v>
          </cell>
        </row>
        <row r="234">
          <cell r="C234">
            <v>43497</v>
          </cell>
          <cell r="D234">
            <v>6.3724954924392993E-2</v>
          </cell>
          <cell r="E234">
            <v>5.1870000000000003</v>
          </cell>
          <cell r="F234">
            <v>0.17</v>
          </cell>
          <cell r="G234">
            <v>0</v>
          </cell>
          <cell r="H234">
            <v>0</v>
          </cell>
          <cell r="I234">
            <v>0</v>
          </cell>
          <cell r="J234">
            <v>0</v>
          </cell>
          <cell r="K234">
            <v>0</v>
          </cell>
          <cell r="L234">
            <v>0</v>
          </cell>
          <cell r="M234">
            <v>0</v>
          </cell>
          <cell r="N234">
            <v>0</v>
          </cell>
        </row>
        <row r="235">
          <cell r="C235">
            <v>43525</v>
          </cell>
          <cell r="D235">
            <v>6.3742633365250018E-2</v>
          </cell>
          <cell r="E235">
            <v>5.0220000000000002</v>
          </cell>
          <cell r="F235">
            <v>0.17</v>
          </cell>
          <cell r="G235">
            <v>0</v>
          </cell>
          <cell r="H235">
            <v>0</v>
          </cell>
          <cell r="I235">
            <v>0</v>
          </cell>
          <cell r="J235">
            <v>0</v>
          </cell>
          <cell r="K235">
            <v>0</v>
          </cell>
          <cell r="L235">
            <v>0</v>
          </cell>
          <cell r="M235">
            <v>0</v>
          </cell>
          <cell r="N235">
            <v>0</v>
          </cell>
        </row>
        <row r="236">
          <cell r="C236">
            <v>43556</v>
          </cell>
          <cell r="D236">
            <v>6.3762205924890014E-2</v>
          </cell>
          <cell r="E236">
            <v>4.8940000000000001</v>
          </cell>
          <cell r="F236">
            <v>0.17</v>
          </cell>
          <cell r="G236">
            <v>0</v>
          </cell>
          <cell r="H236">
            <v>0</v>
          </cell>
          <cell r="I236">
            <v>0</v>
          </cell>
          <cell r="J236">
            <v>0</v>
          </cell>
          <cell r="K236">
            <v>0</v>
          </cell>
          <cell r="L236">
            <v>0</v>
          </cell>
          <cell r="M236">
            <v>0</v>
          </cell>
          <cell r="N236">
            <v>0</v>
          </cell>
        </row>
        <row r="237">
          <cell r="C237">
            <v>43586</v>
          </cell>
          <cell r="D237">
            <v>6.3781147111761027E-2</v>
          </cell>
          <cell r="E237">
            <v>4.8449999999999998</v>
          </cell>
          <cell r="F237">
            <v>0.17</v>
          </cell>
          <cell r="G237">
            <v>0</v>
          </cell>
          <cell r="H237">
            <v>0</v>
          </cell>
          <cell r="I237">
            <v>0</v>
          </cell>
          <cell r="J237">
            <v>0</v>
          </cell>
          <cell r="K237">
            <v>0</v>
          </cell>
          <cell r="L237">
            <v>0</v>
          </cell>
          <cell r="M237">
            <v>0</v>
          </cell>
          <cell r="N237">
            <v>0</v>
          </cell>
        </row>
        <row r="238">
          <cell r="C238">
            <v>43617</v>
          </cell>
          <cell r="D238">
            <v>6.3800719671652018E-2</v>
          </cell>
          <cell r="E238">
            <v>4.835</v>
          </cell>
          <cell r="F238">
            <v>0.17</v>
          </cell>
          <cell r="G238">
            <v>0</v>
          </cell>
          <cell r="H238">
            <v>0</v>
          </cell>
          <cell r="I238">
            <v>0</v>
          </cell>
          <cell r="J238">
            <v>0</v>
          </cell>
          <cell r="K238">
            <v>0</v>
          </cell>
          <cell r="L238">
            <v>0</v>
          </cell>
          <cell r="M238">
            <v>0</v>
          </cell>
          <cell r="N238">
            <v>0</v>
          </cell>
        </row>
        <row r="239">
          <cell r="C239">
            <v>43647</v>
          </cell>
          <cell r="D239">
            <v>6.3819660858764005E-2</v>
          </cell>
          <cell r="E239">
            <v>4.8499999999999996</v>
          </cell>
          <cell r="F239">
            <v>0.17</v>
          </cell>
          <cell r="G239">
            <v>0</v>
          </cell>
          <cell r="H239">
            <v>0</v>
          </cell>
          <cell r="I239">
            <v>0</v>
          </cell>
          <cell r="J239">
            <v>0</v>
          </cell>
          <cell r="K239">
            <v>0</v>
          </cell>
          <cell r="L239">
            <v>0</v>
          </cell>
          <cell r="M239">
            <v>0</v>
          </cell>
          <cell r="N239">
            <v>0</v>
          </cell>
        </row>
        <row r="240">
          <cell r="C240">
            <v>43678</v>
          </cell>
          <cell r="D240">
            <v>6.3839233418905017E-2</v>
          </cell>
          <cell r="E240">
            <v>4.8600000000000003</v>
          </cell>
          <cell r="F240">
            <v>0.17</v>
          </cell>
          <cell r="G240">
            <v>0</v>
          </cell>
          <cell r="H240">
            <v>0</v>
          </cell>
          <cell r="I240">
            <v>0</v>
          </cell>
          <cell r="J240">
            <v>0</v>
          </cell>
          <cell r="K240">
            <v>0</v>
          </cell>
          <cell r="L240">
            <v>0</v>
          </cell>
          <cell r="M240">
            <v>0</v>
          </cell>
          <cell r="N240">
            <v>0</v>
          </cell>
        </row>
        <row r="241">
          <cell r="C241">
            <v>43709</v>
          </cell>
          <cell r="D241">
            <v>6.3858805979172997E-2</v>
          </cell>
          <cell r="E241">
            <v>4.8769999999999998</v>
          </cell>
          <cell r="F241">
            <v>0.17</v>
          </cell>
          <cell r="G241">
            <v>0</v>
          </cell>
          <cell r="H241">
            <v>0</v>
          </cell>
          <cell r="I241">
            <v>0</v>
          </cell>
          <cell r="J241">
            <v>0</v>
          </cell>
          <cell r="K241">
            <v>0</v>
          </cell>
          <cell r="L241">
            <v>0</v>
          </cell>
          <cell r="M241">
            <v>0</v>
          </cell>
          <cell r="N241">
            <v>0</v>
          </cell>
        </row>
        <row r="242">
          <cell r="C242">
            <v>43739</v>
          </cell>
          <cell r="D242">
            <v>6.3877747166649998E-2</v>
          </cell>
          <cell r="E242">
            <v>4.875</v>
          </cell>
          <cell r="F242">
            <v>0.17</v>
          </cell>
          <cell r="G242">
            <v>0</v>
          </cell>
          <cell r="H242">
            <v>0</v>
          </cell>
          <cell r="I242">
            <v>0</v>
          </cell>
          <cell r="J242">
            <v>0</v>
          </cell>
          <cell r="K242">
            <v>0</v>
          </cell>
          <cell r="L242">
            <v>0</v>
          </cell>
          <cell r="M242">
            <v>0</v>
          </cell>
          <cell r="N242">
            <v>0</v>
          </cell>
        </row>
        <row r="243">
          <cell r="C243">
            <v>43770</v>
          </cell>
          <cell r="D243">
            <v>6.3897319727168014E-2</v>
          </cell>
          <cell r="E243">
            <v>5.04</v>
          </cell>
          <cell r="F243">
            <v>0.17</v>
          </cell>
          <cell r="G243">
            <v>0</v>
          </cell>
          <cell r="H243">
            <v>0</v>
          </cell>
          <cell r="I243">
            <v>0</v>
          </cell>
          <cell r="J243">
            <v>0</v>
          </cell>
          <cell r="K243">
            <v>0</v>
          </cell>
          <cell r="L243">
            <v>0</v>
          </cell>
          <cell r="M243">
            <v>0</v>
          </cell>
          <cell r="N243">
            <v>0</v>
          </cell>
        </row>
        <row r="244">
          <cell r="C244">
            <v>43800</v>
          </cell>
          <cell r="D244">
            <v>6.3916260914887002E-2</v>
          </cell>
          <cell r="E244">
            <v>5.1849999999999996</v>
          </cell>
          <cell r="F244">
            <v>0.17</v>
          </cell>
          <cell r="G244">
            <v>0</v>
          </cell>
          <cell r="H244">
            <v>0</v>
          </cell>
          <cell r="I244">
            <v>0</v>
          </cell>
          <cell r="J244">
            <v>0</v>
          </cell>
          <cell r="K244">
            <v>0</v>
          </cell>
          <cell r="L244">
            <v>0</v>
          </cell>
          <cell r="M244">
            <v>0</v>
          </cell>
          <cell r="N244">
            <v>0</v>
          </cell>
        </row>
        <row r="245">
          <cell r="C245">
            <v>43831</v>
          </cell>
          <cell r="D245">
            <v>6.3935833475654014E-2</v>
          </cell>
          <cell r="E245">
            <v>5.36</v>
          </cell>
          <cell r="F245">
            <v>0.17</v>
          </cell>
          <cell r="G245">
            <v>0</v>
          </cell>
          <cell r="H245">
            <v>0</v>
          </cell>
          <cell r="I245">
            <v>0</v>
          </cell>
          <cell r="J245">
            <v>0</v>
          </cell>
          <cell r="K245">
            <v>0</v>
          </cell>
          <cell r="L245">
            <v>0</v>
          </cell>
          <cell r="M245">
            <v>0</v>
          </cell>
          <cell r="N245">
            <v>0</v>
          </cell>
        </row>
        <row r="246">
          <cell r="C246">
            <v>43862</v>
          </cell>
          <cell r="D246">
            <v>6.3955406036550019E-2</v>
          </cell>
          <cell r="E246">
            <v>5.3170000000000002</v>
          </cell>
          <cell r="F246">
            <v>0.17</v>
          </cell>
          <cell r="G246">
            <v>0</v>
          </cell>
          <cell r="H246">
            <v>0</v>
          </cell>
          <cell r="I246">
            <v>0</v>
          </cell>
          <cell r="J246">
            <v>0</v>
          </cell>
          <cell r="K246">
            <v>0</v>
          </cell>
          <cell r="L246">
            <v>0</v>
          </cell>
          <cell r="M246">
            <v>0</v>
          </cell>
          <cell r="N246">
            <v>0</v>
          </cell>
        </row>
        <row r="247">
          <cell r="C247">
            <v>43891</v>
          </cell>
          <cell r="D247">
            <v>6.397371585169602E-2</v>
          </cell>
          <cell r="E247">
            <v>5.1520000000000001</v>
          </cell>
          <cell r="F247">
            <v>0.17</v>
          </cell>
          <cell r="G247">
            <v>0</v>
          </cell>
          <cell r="H247">
            <v>0</v>
          </cell>
          <cell r="I247">
            <v>0</v>
          </cell>
          <cell r="J247">
            <v>0</v>
          </cell>
          <cell r="K247">
            <v>0</v>
          </cell>
          <cell r="L247">
            <v>0</v>
          </cell>
          <cell r="M247">
            <v>0</v>
          </cell>
          <cell r="N247">
            <v>0</v>
          </cell>
        </row>
        <row r="248">
          <cell r="C248">
            <v>43922</v>
          </cell>
          <cell r="D248">
            <v>6.3993288412836011E-2</v>
          </cell>
          <cell r="E248">
            <v>5.024</v>
          </cell>
          <cell r="F248">
            <v>0.17</v>
          </cell>
          <cell r="G248">
            <v>0</v>
          </cell>
          <cell r="H248">
            <v>0</v>
          </cell>
          <cell r="I248">
            <v>0</v>
          </cell>
          <cell r="J248">
            <v>0</v>
          </cell>
          <cell r="K248">
            <v>0</v>
          </cell>
          <cell r="L248">
            <v>0</v>
          </cell>
          <cell r="M248">
            <v>0</v>
          </cell>
          <cell r="N248">
            <v>0</v>
          </cell>
        </row>
        <row r="249">
          <cell r="C249">
            <v>43952</v>
          </cell>
          <cell r="D249">
            <v>6.4012229601158016E-2</v>
          </cell>
          <cell r="E249">
            <v>4.9749999999999996</v>
          </cell>
          <cell r="F249">
            <v>0.17</v>
          </cell>
          <cell r="G249">
            <v>0</v>
          </cell>
          <cell r="H249">
            <v>0</v>
          </cell>
          <cell r="I249">
            <v>0</v>
          </cell>
          <cell r="J249">
            <v>0</v>
          </cell>
          <cell r="K249">
            <v>0</v>
          </cell>
          <cell r="L249">
            <v>0</v>
          </cell>
          <cell r="M249">
            <v>0</v>
          </cell>
          <cell r="N249">
            <v>0</v>
          </cell>
        </row>
        <row r="250">
          <cell r="C250">
            <v>43983</v>
          </cell>
          <cell r="D250">
            <v>6.4031802162549015E-2</v>
          </cell>
          <cell r="E250">
            <v>4.9649999999999999</v>
          </cell>
          <cell r="F250">
            <v>0.17</v>
          </cell>
          <cell r="G250">
            <v>0</v>
          </cell>
          <cell r="H250">
            <v>0</v>
          </cell>
          <cell r="I250">
            <v>0</v>
          </cell>
          <cell r="J250">
            <v>0</v>
          </cell>
          <cell r="K250">
            <v>0</v>
          </cell>
          <cell r="L250">
            <v>0</v>
          </cell>
          <cell r="M250">
            <v>0</v>
          </cell>
          <cell r="N250">
            <v>0</v>
          </cell>
        </row>
        <row r="251">
          <cell r="C251">
            <v>44013</v>
          </cell>
          <cell r="D251">
            <v>6.4050743351113007E-2</v>
          </cell>
          <cell r="E251">
            <v>4.9800000000000004</v>
          </cell>
          <cell r="F251">
            <v>0.17</v>
          </cell>
          <cell r="G251">
            <v>0</v>
          </cell>
          <cell r="H251">
            <v>0</v>
          </cell>
          <cell r="I251">
            <v>0</v>
          </cell>
          <cell r="J251">
            <v>0</v>
          </cell>
          <cell r="K251">
            <v>0</v>
          </cell>
          <cell r="L251">
            <v>0</v>
          </cell>
          <cell r="M251">
            <v>0</v>
          </cell>
          <cell r="N251">
            <v>0</v>
          </cell>
        </row>
        <row r="252">
          <cell r="C252">
            <v>44044</v>
          </cell>
          <cell r="D252">
            <v>6.4070315912753001E-2</v>
          </cell>
          <cell r="E252">
            <v>4.99</v>
          </cell>
          <cell r="F252">
            <v>0.17</v>
          </cell>
          <cell r="G252">
            <v>0</v>
          </cell>
          <cell r="H252">
            <v>0</v>
          </cell>
          <cell r="I252">
            <v>0</v>
          </cell>
          <cell r="J252">
            <v>0</v>
          </cell>
          <cell r="K252">
            <v>0</v>
          </cell>
          <cell r="L252">
            <v>0</v>
          </cell>
          <cell r="M252">
            <v>0</v>
          </cell>
          <cell r="N252">
            <v>0</v>
          </cell>
        </row>
        <row r="253">
          <cell r="C253">
            <v>44075</v>
          </cell>
          <cell r="D253">
            <v>6.4089888474521003E-2</v>
          </cell>
          <cell r="E253">
            <v>5.0069999999999997</v>
          </cell>
          <cell r="F253">
            <v>0.17</v>
          </cell>
          <cell r="G253">
            <v>0</v>
          </cell>
          <cell r="H253">
            <v>0</v>
          </cell>
          <cell r="I253">
            <v>0</v>
          </cell>
          <cell r="J253">
            <v>0</v>
          </cell>
          <cell r="K253">
            <v>0</v>
          </cell>
          <cell r="L253">
            <v>0</v>
          </cell>
          <cell r="M253">
            <v>0</v>
          </cell>
          <cell r="N253">
            <v>0</v>
          </cell>
        </row>
        <row r="254">
          <cell r="C254">
            <v>44105</v>
          </cell>
          <cell r="D254">
            <v>6.4108829663450009E-2</v>
          </cell>
          <cell r="E254">
            <v>5.0049999999999999</v>
          </cell>
          <cell r="F254">
            <v>0.17</v>
          </cell>
          <cell r="G254">
            <v>0</v>
          </cell>
          <cell r="H254">
            <v>0</v>
          </cell>
          <cell r="I254">
            <v>0</v>
          </cell>
          <cell r="J254">
            <v>0</v>
          </cell>
          <cell r="K254">
            <v>0</v>
          </cell>
          <cell r="L254">
            <v>0</v>
          </cell>
          <cell r="M254">
            <v>0</v>
          </cell>
          <cell r="N254">
            <v>0</v>
          </cell>
        </row>
        <row r="255">
          <cell r="C255">
            <v>44136</v>
          </cell>
          <cell r="D255">
            <v>6.4128402225468006E-2</v>
          </cell>
          <cell r="E255">
            <v>5.17</v>
          </cell>
          <cell r="F255">
            <v>0.17</v>
          </cell>
          <cell r="G255">
            <v>0</v>
          </cell>
          <cell r="H255">
            <v>0</v>
          </cell>
          <cell r="I255">
            <v>0</v>
          </cell>
          <cell r="J255">
            <v>0</v>
          </cell>
          <cell r="K255">
            <v>0</v>
          </cell>
          <cell r="L255">
            <v>0</v>
          </cell>
          <cell r="M255">
            <v>0</v>
          </cell>
          <cell r="N255">
            <v>0</v>
          </cell>
        </row>
        <row r="256">
          <cell r="C256">
            <v>44166</v>
          </cell>
          <cell r="D256">
            <v>6.4147343414638014E-2</v>
          </cell>
          <cell r="E256">
            <v>5.3150000000000004</v>
          </cell>
          <cell r="F256">
            <v>0.17</v>
          </cell>
          <cell r="G256">
            <v>0</v>
          </cell>
          <cell r="H256">
            <v>0</v>
          </cell>
          <cell r="I256">
            <v>0</v>
          </cell>
          <cell r="J256">
            <v>0</v>
          </cell>
          <cell r="K256">
            <v>0</v>
          </cell>
          <cell r="L256">
            <v>0</v>
          </cell>
          <cell r="M256">
            <v>0</v>
          </cell>
          <cell r="N256">
            <v>0</v>
          </cell>
        </row>
        <row r="257">
          <cell r="C257">
            <v>44197</v>
          </cell>
          <cell r="D257">
            <v>6.4166915976906005E-2</v>
          </cell>
          <cell r="E257">
            <v>5.49</v>
          </cell>
          <cell r="F257">
            <v>0.17</v>
          </cell>
          <cell r="G257">
            <v>0</v>
          </cell>
          <cell r="H257">
            <v>0</v>
          </cell>
          <cell r="I257">
            <v>0</v>
          </cell>
          <cell r="J257">
            <v>0</v>
          </cell>
          <cell r="K257">
            <v>0</v>
          </cell>
          <cell r="L257">
            <v>0</v>
          </cell>
          <cell r="M257">
            <v>0</v>
          </cell>
          <cell r="N257">
            <v>0</v>
          </cell>
        </row>
        <row r="258">
          <cell r="C258">
            <v>44228</v>
          </cell>
          <cell r="D258">
            <v>6.416298555847702E-2</v>
          </cell>
          <cell r="E258">
            <v>5.447000000000001</v>
          </cell>
          <cell r="F258">
            <v>0.17</v>
          </cell>
          <cell r="G258">
            <v>0</v>
          </cell>
          <cell r="H258">
            <v>0</v>
          </cell>
          <cell r="I258">
            <v>0</v>
          </cell>
          <cell r="J258">
            <v>0</v>
          </cell>
          <cell r="K258">
            <v>0</v>
          </cell>
          <cell r="L258">
            <v>0</v>
          </cell>
          <cell r="M258">
            <v>0</v>
          </cell>
          <cell r="N258">
            <v>0</v>
          </cell>
        </row>
        <row r="259">
          <cell r="C259">
            <v>44256</v>
          </cell>
          <cell r="D259">
            <v>6.415716102112301E-2</v>
          </cell>
          <cell r="E259">
            <v>5.2820000000000009</v>
          </cell>
          <cell r="F259">
            <v>0.17</v>
          </cell>
          <cell r="G259">
            <v>0</v>
          </cell>
          <cell r="H259">
            <v>0</v>
          </cell>
          <cell r="I259">
            <v>0</v>
          </cell>
          <cell r="J259">
            <v>0</v>
          </cell>
          <cell r="K259">
            <v>0</v>
          </cell>
          <cell r="L259">
            <v>0</v>
          </cell>
          <cell r="M259">
            <v>0</v>
          </cell>
          <cell r="N259">
            <v>0</v>
          </cell>
        </row>
        <row r="260">
          <cell r="C260">
            <v>44287</v>
          </cell>
          <cell r="D260">
            <v>6.4150712426209025E-2</v>
          </cell>
          <cell r="E260">
            <v>5.1539999999999999</v>
          </cell>
          <cell r="F260">
            <v>0.17</v>
          </cell>
          <cell r="G260">
            <v>0</v>
          </cell>
          <cell r="H260">
            <v>0</v>
          </cell>
          <cell r="I260">
            <v>0</v>
          </cell>
          <cell r="J260">
            <v>0</v>
          </cell>
          <cell r="K260">
            <v>0</v>
          </cell>
          <cell r="L260">
            <v>0</v>
          </cell>
          <cell r="M260">
            <v>0</v>
          </cell>
          <cell r="N260">
            <v>0</v>
          </cell>
        </row>
        <row r="261">
          <cell r="C261">
            <v>44317</v>
          </cell>
          <cell r="D261">
            <v>6.4144471850498014E-2</v>
          </cell>
          <cell r="E261">
            <v>5.1050000000000004</v>
          </cell>
          <cell r="F261">
            <v>0.17</v>
          </cell>
          <cell r="G261">
            <v>0</v>
          </cell>
          <cell r="H261">
            <v>0</v>
          </cell>
          <cell r="I261">
            <v>0</v>
          </cell>
          <cell r="J261">
            <v>0</v>
          </cell>
          <cell r="K261">
            <v>0</v>
          </cell>
          <cell r="L261">
            <v>0</v>
          </cell>
          <cell r="M261">
            <v>0</v>
          </cell>
          <cell r="N261">
            <v>0</v>
          </cell>
        </row>
        <row r="262">
          <cell r="C262">
            <v>44348</v>
          </cell>
          <cell r="D262">
            <v>6.4138023255612006E-2</v>
          </cell>
          <cell r="E262">
            <v>5.0949999999999998</v>
          </cell>
          <cell r="F262">
            <v>0.17</v>
          </cell>
          <cell r="G262">
            <v>0</v>
          </cell>
          <cell r="H262">
            <v>0</v>
          </cell>
          <cell r="I262">
            <v>0</v>
          </cell>
          <cell r="J262">
            <v>0</v>
          </cell>
          <cell r="K262">
            <v>0</v>
          </cell>
          <cell r="L262">
            <v>0</v>
          </cell>
          <cell r="M262">
            <v>0</v>
          </cell>
          <cell r="N262">
            <v>0</v>
          </cell>
        </row>
        <row r="263">
          <cell r="C263">
            <v>44378</v>
          </cell>
          <cell r="D263">
            <v>6.4131782679928001E-2</v>
          </cell>
          <cell r="E263">
            <v>5.1100000000000003</v>
          </cell>
          <cell r="F263">
            <v>0.17</v>
          </cell>
          <cell r="G263">
            <v>0</v>
          </cell>
          <cell r="H263">
            <v>0</v>
          </cell>
          <cell r="I263">
            <v>0</v>
          </cell>
          <cell r="J263">
            <v>0</v>
          </cell>
          <cell r="K263">
            <v>0</v>
          </cell>
          <cell r="L263">
            <v>0</v>
          </cell>
          <cell r="M263">
            <v>0</v>
          </cell>
          <cell r="N263">
            <v>0</v>
          </cell>
        </row>
        <row r="264">
          <cell r="C264">
            <v>44409</v>
          </cell>
          <cell r="D264">
            <v>6.4125334085068014E-2</v>
          </cell>
          <cell r="E264">
            <v>5.12</v>
          </cell>
          <cell r="F264">
            <v>0.17</v>
          </cell>
          <cell r="G264">
            <v>0</v>
          </cell>
          <cell r="H264">
            <v>0</v>
          </cell>
          <cell r="I264">
            <v>0</v>
          </cell>
          <cell r="J264">
            <v>0</v>
          </cell>
          <cell r="K264">
            <v>0</v>
          </cell>
          <cell r="L264">
            <v>0</v>
          </cell>
          <cell r="M264">
            <v>0</v>
          </cell>
          <cell r="N264">
            <v>0</v>
          </cell>
        </row>
        <row r="265">
          <cell r="C265">
            <v>44440</v>
          </cell>
          <cell r="D265">
            <v>6.4118885490222016E-2</v>
          </cell>
          <cell r="E265">
            <v>5.1370000000000005</v>
          </cell>
          <cell r="F265">
            <v>0.17</v>
          </cell>
          <cell r="G265">
            <v>0</v>
          </cell>
          <cell r="H265">
            <v>0</v>
          </cell>
          <cell r="I265">
            <v>0</v>
          </cell>
          <cell r="J265">
            <v>0</v>
          </cell>
          <cell r="K265">
            <v>0</v>
          </cell>
          <cell r="L265">
            <v>0</v>
          </cell>
          <cell r="M265">
            <v>0</v>
          </cell>
          <cell r="N265">
            <v>0</v>
          </cell>
        </row>
        <row r="266">
          <cell r="C266">
            <v>44470</v>
          </cell>
          <cell r="D266">
            <v>6.4112644914577008E-2</v>
          </cell>
          <cell r="E266">
            <v>5.1349999999999998</v>
          </cell>
          <cell r="F266">
            <v>0.17</v>
          </cell>
          <cell r="G266">
            <v>0</v>
          </cell>
          <cell r="H266">
            <v>0</v>
          </cell>
          <cell r="I266">
            <v>0</v>
          </cell>
          <cell r="J266">
            <v>0</v>
          </cell>
          <cell r="K266">
            <v>0</v>
          </cell>
          <cell r="L266">
            <v>0</v>
          </cell>
          <cell r="M266">
            <v>0</v>
          </cell>
          <cell r="N266">
            <v>0</v>
          </cell>
        </row>
        <row r="267">
          <cell r="C267">
            <v>44501</v>
          </cell>
          <cell r="D267">
            <v>6.4106196319758002E-2</v>
          </cell>
          <cell r="E267">
            <v>5.3</v>
          </cell>
          <cell r="F267">
            <v>0.17</v>
          </cell>
          <cell r="G267">
            <v>0</v>
          </cell>
          <cell r="H267">
            <v>0</v>
          </cell>
          <cell r="I267">
            <v>0</v>
          </cell>
          <cell r="J267">
            <v>0</v>
          </cell>
          <cell r="K267">
            <v>0</v>
          </cell>
          <cell r="L267">
            <v>0</v>
          </cell>
          <cell r="M267">
            <v>0</v>
          </cell>
          <cell r="N267">
            <v>0</v>
          </cell>
        </row>
        <row r="268">
          <cell r="C268">
            <v>44531</v>
          </cell>
          <cell r="D268">
            <v>6.4099955744140028E-2</v>
          </cell>
          <cell r="E268">
            <v>5.4450000000000003</v>
          </cell>
          <cell r="F268">
            <v>0.17</v>
          </cell>
          <cell r="G268">
            <v>0</v>
          </cell>
          <cell r="H268">
            <v>0</v>
          </cell>
          <cell r="I268">
            <v>0</v>
          </cell>
          <cell r="J268">
            <v>0</v>
          </cell>
          <cell r="K268">
            <v>0</v>
          </cell>
          <cell r="L268">
            <v>0</v>
          </cell>
          <cell r="M268">
            <v>0</v>
          </cell>
          <cell r="N268">
            <v>0</v>
          </cell>
        </row>
        <row r="269">
          <cell r="C269">
            <v>44562</v>
          </cell>
          <cell r="D269">
            <v>6.4093507149348E-2</v>
          </cell>
          <cell r="E269">
            <v>5.62</v>
          </cell>
          <cell r="F269">
            <v>0.17</v>
          </cell>
          <cell r="G269">
            <v>0</v>
          </cell>
          <cell r="H269">
            <v>0</v>
          </cell>
          <cell r="I269">
            <v>0</v>
          </cell>
          <cell r="J269">
            <v>0</v>
          </cell>
          <cell r="K269">
            <v>0</v>
          </cell>
          <cell r="L269">
            <v>0</v>
          </cell>
          <cell r="M269">
            <v>0</v>
          </cell>
          <cell r="N269">
            <v>0</v>
          </cell>
        </row>
        <row r="270">
          <cell r="C270">
            <v>44593</v>
          </cell>
          <cell r="D270">
            <v>6.4087058554570003E-2</v>
          </cell>
          <cell r="E270">
            <v>5.5770000000000008</v>
          </cell>
          <cell r="F270">
            <v>0.17</v>
          </cell>
          <cell r="G270">
            <v>0</v>
          </cell>
          <cell r="H270">
            <v>0</v>
          </cell>
          <cell r="I270">
            <v>0</v>
          </cell>
          <cell r="J270">
            <v>0</v>
          </cell>
          <cell r="K270">
            <v>0</v>
          </cell>
          <cell r="L270">
            <v>0</v>
          </cell>
          <cell r="M270">
            <v>0</v>
          </cell>
          <cell r="N270">
            <v>0</v>
          </cell>
        </row>
        <row r="271">
          <cell r="C271">
            <v>44621</v>
          </cell>
          <cell r="D271">
            <v>6.4081234017363015E-2</v>
          </cell>
          <cell r="E271">
            <v>5.4120000000000008</v>
          </cell>
          <cell r="F271">
            <v>0.17</v>
          </cell>
          <cell r="G271">
            <v>0</v>
          </cell>
          <cell r="H271">
            <v>0</v>
          </cell>
          <cell r="I271">
            <v>0</v>
          </cell>
          <cell r="J271">
            <v>0</v>
          </cell>
          <cell r="K271">
            <v>0</v>
          </cell>
          <cell r="L271">
            <v>0</v>
          </cell>
          <cell r="M271">
            <v>0</v>
          </cell>
          <cell r="N271">
            <v>0</v>
          </cell>
        </row>
        <row r="272">
          <cell r="C272">
            <v>44652</v>
          </cell>
          <cell r="D272">
            <v>6.4074785422611011E-2</v>
          </cell>
          <cell r="E272">
            <v>5.2839999999999998</v>
          </cell>
          <cell r="F272">
            <v>0.17</v>
          </cell>
          <cell r="G272">
            <v>0</v>
          </cell>
          <cell r="H272">
            <v>0</v>
          </cell>
          <cell r="I272">
            <v>0</v>
          </cell>
          <cell r="J272">
            <v>0</v>
          </cell>
          <cell r="K272">
            <v>0</v>
          </cell>
          <cell r="L272">
            <v>0</v>
          </cell>
          <cell r="M272">
            <v>0</v>
          </cell>
          <cell r="N272">
            <v>0</v>
          </cell>
        </row>
        <row r="273">
          <cell r="C273">
            <v>44682</v>
          </cell>
        </row>
        <row r="274">
          <cell r="C274">
            <v>44713</v>
          </cell>
        </row>
        <row r="275">
          <cell r="C275">
            <v>44743</v>
          </cell>
        </row>
        <row r="276">
          <cell r="C276">
            <v>44774</v>
          </cell>
        </row>
        <row r="277">
          <cell r="C277">
            <v>44805</v>
          </cell>
        </row>
        <row r="278">
          <cell r="C278">
            <v>44835</v>
          </cell>
        </row>
        <row r="279">
          <cell r="C279">
            <v>44866</v>
          </cell>
        </row>
        <row r="280">
          <cell r="C280">
            <v>44896</v>
          </cell>
        </row>
        <row r="281">
          <cell r="C281">
            <v>44927</v>
          </cell>
        </row>
        <row r="282">
          <cell r="C282">
            <v>44958</v>
          </cell>
        </row>
        <row r="283">
          <cell r="C283">
            <v>44986</v>
          </cell>
        </row>
        <row r="284">
          <cell r="C284">
            <v>45017</v>
          </cell>
        </row>
        <row r="285">
          <cell r="C285">
            <v>45047</v>
          </cell>
        </row>
        <row r="286">
          <cell r="C286">
            <v>45078</v>
          </cell>
        </row>
        <row r="287">
          <cell r="C287">
            <v>45108</v>
          </cell>
        </row>
        <row r="288">
          <cell r="C288">
            <v>45139</v>
          </cell>
        </row>
        <row r="289">
          <cell r="C289">
            <v>45170</v>
          </cell>
        </row>
        <row r="290">
          <cell r="C290">
            <v>45200</v>
          </cell>
        </row>
        <row r="291">
          <cell r="C291">
            <v>45231</v>
          </cell>
        </row>
        <row r="292">
          <cell r="C292">
            <v>45261</v>
          </cell>
        </row>
        <row r="293">
          <cell r="C293">
            <v>45292</v>
          </cell>
        </row>
        <row r="294">
          <cell r="C294">
            <v>45323</v>
          </cell>
        </row>
        <row r="295">
          <cell r="C295">
            <v>45352</v>
          </cell>
        </row>
        <row r="296">
          <cell r="C296">
            <v>45383</v>
          </cell>
        </row>
        <row r="297">
          <cell r="C297">
            <v>45413</v>
          </cell>
        </row>
        <row r="298">
          <cell r="C298">
            <v>45444</v>
          </cell>
        </row>
        <row r="299">
          <cell r="C299">
            <v>45474</v>
          </cell>
        </row>
        <row r="300">
          <cell r="C300">
            <v>45505</v>
          </cell>
        </row>
        <row r="301">
          <cell r="C301">
            <v>45536</v>
          </cell>
        </row>
        <row r="302">
          <cell r="C302">
            <v>45566</v>
          </cell>
        </row>
        <row r="303">
          <cell r="C303">
            <v>45597</v>
          </cell>
        </row>
        <row r="304">
          <cell r="C304">
            <v>45627</v>
          </cell>
        </row>
        <row r="305">
          <cell r="C305">
            <v>45658</v>
          </cell>
        </row>
        <row r="306">
          <cell r="C306">
            <v>45689</v>
          </cell>
        </row>
        <row r="307">
          <cell r="C307">
            <v>45717</v>
          </cell>
        </row>
        <row r="308">
          <cell r="C308">
            <v>45748</v>
          </cell>
        </row>
        <row r="309">
          <cell r="C309">
            <v>45778</v>
          </cell>
        </row>
        <row r="310">
          <cell r="C310">
            <v>45809</v>
          </cell>
        </row>
        <row r="311">
          <cell r="C311">
            <v>45839</v>
          </cell>
        </row>
        <row r="312">
          <cell r="C312">
            <v>45870</v>
          </cell>
        </row>
        <row r="313">
          <cell r="C313">
            <v>45901</v>
          </cell>
        </row>
        <row r="314">
          <cell r="C314">
            <v>45931</v>
          </cell>
        </row>
        <row r="315">
          <cell r="C315">
            <v>45962</v>
          </cell>
        </row>
        <row r="316">
          <cell r="C316">
            <v>45992</v>
          </cell>
        </row>
        <row r="317">
          <cell r="C317">
            <v>46023</v>
          </cell>
        </row>
        <row r="318">
          <cell r="C318">
            <v>46054</v>
          </cell>
        </row>
        <row r="319">
          <cell r="C319">
            <v>46082</v>
          </cell>
        </row>
        <row r="320">
          <cell r="C320">
            <v>46113</v>
          </cell>
        </row>
        <row r="321">
          <cell r="C321">
            <v>46143</v>
          </cell>
        </row>
        <row r="322">
          <cell r="C322">
            <v>46174</v>
          </cell>
        </row>
        <row r="323">
          <cell r="C323">
            <v>46204</v>
          </cell>
        </row>
        <row r="324">
          <cell r="C324">
            <v>46235</v>
          </cell>
        </row>
        <row r="325">
          <cell r="C325">
            <v>46266</v>
          </cell>
        </row>
        <row r="326">
          <cell r="C326">
            <v>46296</v>
          </cell>
        </row>
        <row r="327">
          <cell r="C327">
            <v>46327</v>
          </cell>
        </row>
        <row r="328">
          <cell r="C328">
            <v>46357</v>
          </cell>
        </row>
        <row r="329">
          <cell r="C329">
            <v>46388</v>
          </cell>
        </row>
        <row r="330">
          <cell r="C330">
            <v>46419</v>
          </cell>
        </row>
        <row r="331">
          <cell r="C331">
            <v>46447</v>
          </cell>
        </row>
        <row r="332">
          <cell r="C332">
            <v>46478</v>
          </cell>
        </row>
        <row r="333">
          <cell r="C333">
            <v>46508</v>
          </cell>
        </row>
        <row r="334">
          <cell r="C334">
            <v>46539</v>
          </cell>
        </row>
        <row r="335">
          <cell r="C335">
            <v>46569</v>
          </cell>
        </row>
        <row r="336">
          <cell r="C336">
            <v>46600</v>
          </cell>
        </row>
        <row r="337">
          <cell r="C337">
            <v>46631</v>
          </cell>
        </row>
        <row r="338">
          <cell r="C338">
            <v>46661</v>
          </cell>
        </row>
        <row r="339">
          <cell r="C339">
            <v>46692</v>
          </cell>
        </row>
        <row r="340">
          <cell r="C340">
            <v>46722</v>
          </cell>
        </row>
        <row r="341">
          <cell r="C341">
            <v>46753</v>
          </cell>
        </row>
        <row r="342">
          <cell r="C342">
            <v>46784</v>
          </cell>
        </row>
        <row r="343">
          <cell r="C343">
            <v>46813</v>
          </cell>
        </row>
        <row r="344">
          <cell r="C344">
            <v>46844</v>
          </cell>
        </row>
        <row r="345">
          <cell r="C345">
            <v>46874</v>
          </cell>
        </row>
        <row r="346">
          <cell r="C346">
            <v>46905</v>
          </cell>
        </row>
        <row r="347">
          <cell r="C347">
            <v>46935</v>
          </cell>
        </row>
        <row r="348">
          <cell r="C348">
            <v>46966</v>
          </cell>
        </row>
        <row r="349">
          <cell r="C349">
            <v>46997</v>
          </cell>
        </row>
        <row r="350">
          <cell r="C350">
            <v>47027</v>
          </cell>
        </row>
        <row r="351">
          <cell r="C351">
            <v>47058</v>
          </cell>
        </row>
        <row r="352">
          <cell r="C352">
            <v>47088</v>
          </cell>
        </row>
        <row r="353">
          <cell r="C353">
            <v>47119</v>
          </cell>
        </row>
        <row r="354">
          <cell r="C354">
            <v>47150</v>
          </cell>
        </row>
        <row r="355">
          <cell r="C355">
            <v>47178</v>
          </cell>
        </row>
        <row r="356">
          <cell r="C356">
            <v>47209</v>
          </cell>
        </row>
        <row r="357">
          <cell r="C357">
            <v>47239</v>
          </cell>
        </row>
        <row r="358">
          <cell r="C358">
            <v>47270</v>
          </cell>
        </row>
        <row r="359">
          <cell r="C359">
            <v>47300</v>
          </cell>
        </row>
        <row r="360">
          <cell r="C360">
            <v>47331</v>
          </cell>
        </row>
        <row r="361">
          <cell r="C361">
            <v>47362</v>
          </cell>
        </row>
        <row r="362">
          <cell r="C362">
            <v>47392</v>
          </cell>
        </row>
        <row r="363">
          <cell r="C363">
            <v>47423</v>
          </cell>
        </row>
        <row r="364">
          <cell r="C364">
            <v>47453</v>
          </cell>
        </row>
        <row r="365">
          <cell r="C365">
            <v>47484</v>
          </cell>
        </row>
        <row r="366">
          <cell r="C366">
            <v>47515</v>
          </cell>
        </row>
        <row r="367">
          <cell r="C367">
            <v>47543</v>
          </cell>
        </row>
        <row r="368">
          <cell r="C368">
            <v>47574</v>
          </cell>
        </row>
        <row r="369">
          <cell r="C369">
            <v>47604</v>
          </cell>
        </row>
        <row r="370">
          <cell r="C370">
            <v>47635</v>
          </cell>
        </row>
        <row r="371">
          <cell r="C371">
            <v>47665</v>
          </cell>
        </row>
        <row r="372">
          <cell r="C372">
            <v>47696</v>
          </cell>
        </row>
        <row r="373">
          <cell r="C373">
            <v>47727</v>
          </cell>
        </row>
        <row r="374">
          <cell r="C374">
            <v>47757</v>
          </cell>
        </row>
        <row r="375">
          <cell r="C375">
            <v>47788</v>
          </cell>
        </row>
        <row r="376">
          <cell r="C376">
            <v>47818</v>
          </cell>
        </row>
        <row r="377">
          <cell r="C377">
            <v>47849</v>
          </cell>
        </row>
        <row r="378">
          <cell r="C378">
            <v>47880</v>
          </cell>
        </row>
        <row r="379">
          <cell r="C379">
            <v>47908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"/>
  <sheetViews>
    <sheetView zoomScaleNormal="32" zoomScaleSheetLayoutView="68" workbookViewId="0"/>
  </sheetViews>
  <sheetFormatPr defaultRowHeight="12.75"/>
  <sheetData/>
  <pageMargins left="0.75" right="0.75" top="1" bottom="1" header="0.5" footer="0.5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1"/>
  <dimension ref="A1:BB370"/>
  <sheetViews>
    <sheetView zoomScale="75" workbookViewId="0"/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8" width="15.42578125" style="2" customWidth="1"/>
    <col min="19" max="19" width="3.140625" style="2" customWidth="1"/>
    <col min="20" max="26" width="10.7109375" style="5" customWidth="1"/>
    <col min="27" max="27" width="4.28515625" style="2" customWidth="1"/>
    <col min="28" max="28" width="12.28515625" style="2" customWidth="1"/>
    <col min="29" max="29" width="18.85546875" style="2" customWidth="1"/>
    <col min="30" max="30" width="15.85546875" style="2" customWidth="1"/>
    <col min="31" max="31" width="17.140625" style="2" customWidth="1"/>
    <col min="32" max="32" width="20.5703125" style="2" customWidth="1"/>
    <col min="33" max="33" width="20.7109375" style="2" customWidth="1"/>
    <col min="34" max="34" width="14.28515625" style="2" customWidth="1"/>
    <col min="35" max="35" width="16.42578125" style="2" customWidth="1"/>
    <col min="36" max="36" width="15.140625" style="2" customWidth="1"/>
    <col min="37" max="37" width="6.5703125" style="6" customWidth="1"/>
    <col min="38" max="39" width="15.140625" style="2" customWidth="1"/>
    <col min="40" max="40" width="16.85546875" style="2" customWidth="1"/>
    <col min="41" max="41" width="16" style="2" customWidth="1"/>
    <col min="42" max="42" width="5.85546875" customWidth="1"/>
    <col min="43" max="44" width="15.140625" style="2" customWidth="1"/>
    <col min="45" max="45" width="16.85546875" style="2" customWidth="1"/>
    <col min="46" max="46" width="16" style="2" customWidth="1"/>
    <col min="47" max="47" width="6.28515625" style="2" customWidth="1"/>
    <col min="48" max="48" width="18.42578125" style="2" customWidth="1"/>
    <col min="49" max="49" width="3.85546875" style="2" customWidth="1"/>
    <col min="50" max="50" width="18.42578125" style="2" customWidth="1"/>
    <col min="51" max="16384" width="9.140625" style="2"/>
  </cols>
  <sheetData>
    <row r="1" spans="1:54" ht="13.5" thickBot="1">
      <c r="A1" s="1"/>
      <c r="B1" s="56" t="s">
        <v>52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B1" s="4"/>
      <c r="AC1" s="59"/>
      <c r="AD1" s="4"/>
      <c r="AE1" s="4"/>
      <c r="AF1" s="59"/>
      <c r="AG1" s="4"/>
      <c r="AH1" s="60"/>
    </row>
    <row r="2" spans="1:54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B2" s="4"/>
      <c r="AC2" s="4"/>
      <c r="AD2" s="4"/>
      <c r="AE2" s="4"/>
      <c r="AF2" s="4"/>
      <c r="AG2" s="4"/>
      <c r="AH2" s="4"/>
      <c r="AO2" s="54" t="s">
        <v>46</v>
      </c>
      <c r="AT2" s="54" t="s">
        <v>45</v>
      </c>
    </row>
    <row r="3" spans="1:54" ht="13.5" thickBot="1">
      <c r="A3" s="78">
        <f>Summary!C5</f>
        <v>36982</v>
      </c>
      <c r="B3" s="79">
        <f>Summary!D5</f>
        <v>38657</v>
      </c>
      <c r="C3" s="15">
        <f>Summary!B5</f>
        <v>36889</v>
      </c>
      <c r="D3" s="15">
        <f ca="1">IF(WEEKDAY(TODAY())=2,TODAY()-3,TODAY()-1)</f>
        <v>36888</v>
      </c>
      <c r="E3" s="16" t="str">
        <f>CONCATENATE(INT(Y8/12)," Y - ",Y8-INT(Y8/12)*12," M")</f>
        <v>4 Y - 8 M</v>
      </c>
      <c r="F3" s="77">
        <f>'Transco Z3'!F3</f>
        <v>1</v>
      </c>
      <c r="G3" s="77">
        <v>2</v>
      </c>
      <c r="H3" s="76">
        <v>1</v>
      </c>
      <c r="I3" s="75" t="s">
        <v>57</v>
      </c>
      <c r="J3" s="75" t="s">
        <v>57</v>
      </c>
      <c r="K3" s="75">
        <f>'TGT ZSL'!K3</f>
        <v>0</v>
      </c>
      <c r="L3" s="62"/>
      <c r="AB3" s="4"/>
      <c r="AE3" s="4"/>
    </row>
    <row r="4" spans="1:54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IF-COLGULF/LA-D</v>
      </c>
      <c r="K4" s="18" t="str">
        <f>I3</f>
        <v>IF-COLGULF/LA</v>
      </c>
      <c r="L4" s="18" t="str">
        <f>I3</f>
        <v>IF-COLGULF/LA</v>
      </c>
      <c r="M4" s="63" t="str">
        <f>CONCATENATE(J3,"-","I")</f>
        <v>IF-COLGULF/LA-I</v>
      </c>
      <c r="N4" s="18" t="str">
        <f>J3</f>
        <v>IF-COLGULF/LA</v>
      </c>
      <c r="O4" s="18" t="str">
        <f>J3</f>
        <v>IF-COLGULF/LA</v>
      </c>
      <c r="Q4" s="18" t="str">
        <f>J4</f>
        <v>IF-COLGULF/LA-D</v>
      </c>
      <c r="R4" s="18" t="str">
        <f>K4</f>
        <v>IF-COLGULF/LA</v>
      </c>
      <c r="T4" s="19"/>
      <c r="U4" s="19"/>
      <c r="V4" s="19" t="s">
        <v>22</v>
      </c>
      <c r="W4" s="63" t="s">
        <v>44</v>
      </c>
      <c r="X4" s="19"/>
      <c r="Y4" s="19"/>
      <c r="Z4" s="19"/>
      <c r="AB4" s="20"/>
      <c r="AC4" s="20"/>
      <c r="AD4" s="20"/>
      <c r="AE4" s="20" t="str">
        <f>K4</f>
        <v>IF-COLGULF/LA</v>
      </c>
      <c r="AF4" s="20" t="str">
        <f>AE4</f>
        <v>IF-COLGULF/LA</v>
      </c>
      <c r="AG4" s="20" t="str">
        <f>AF4</f>
        <v>IF-COLGULF/LA</v>
      </c>
      <c r="AH4" s="20" t="str">
        <f>AG4</f>
        <v>IF-COLGULF/LA</v>
      </c>
      <c r="AI4" s="20" t="str">
        <f>AH4</f>
        <v>IF-COLGULF/LA</v>
      </c>
      <c r="AJ4" s="20" t="str">
        <f>AI4</f>
        <v>IF-COLGULF/LA</v>
      </c>
      <c r="AK4" s="21"/>
      <c r="AL4" s="22" t="s">
        <v>23</v>
      </c>
      <c r="AM4" s="22" t="s">
        <v>24</v>
      </c>
      <c r="AN4" s="22" t="s">
        <v>25</v>
      </c>
      <c r="AO4" s="22" t="s">
        <v>26</v>
      </c>
      <c r="AQ4" s="22" t="s">
        <v>23</v>
      </c>
      <c r="AR4" s="22" t="s">
        <v>7</v>
      </c>
      <c r="AS4" s="22" t="s">
        <v>25</v>
      </c>
      <c r="AT4" s="22" t="s">
        <v>26</v>
      </c>
      <c r="AU4" s="64"/>
      <c r="AV4" s="50"/>
      <c r="AX4" s="50"/>
    </row>
    <row r="5" spans="1:54">
      <c r="A5" s="17" t="s">
        <v>27</v>
      </c>
      <c r="B5" s="17" t="s">
        <v>1</v>
      </c>
      <c r="C5" s="17"/>
      <c r="D5" s="17" t="s">
        <v>1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T5" s="23" t="s">
        <v>28</v>
      </c>
      <c r="U5" s="23" t="s">
        <v>3</v>
      </c>
      <c r="V5" s="23" t="s">
        <v>3</v>
      </c>
      <c r="W5" s="24" t="s">
        <v>29</v>
      </c>
      <c r="X5" s="23" t="s">
        <v>3</v>
      </c>
      <c r="Y5" s="23" t="s">
        <v>30</v>
      </c>
      <c r="Z5" s="23" t="s">
        <v>30</v>
      </c>
      <c r="AB5" s="25" t="str">
        <f t="shared" ref="AB5:AJ6" si="0">G5</f>
        <v>Nymex</v>
      </c>
      <c r="AC5" s="25" t="str">
        <f t="shared" si="0"/>
        <v>Nymex</v>
      </c>
      <c r="AD5" s="25" t="str">
        <f t="shared" si="0"/>
        <v>Nymex</v>
      </c>
      <c r="AE5" s="25" t="str">
        <f t="shared" si="0"/>
        <v>Basis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Index</v>
      </c>
      <c r="AI5" s="25" t="str">
        <f t="shared" si="0"/>
        <v>Index</v>
      </c>
      <c r="AJ5" s="25" t="str">
        <f t="shared" si="0"/>
        <v>Index</v>
      </c>
      <c r="AK5" s="21"/>
      <c r="AL5" s="26" t="str">
        <f>CHOOSE(G3,"Bid-Contract","Contract-Offer")</f>
        <v>Contract-Offer</v>
      </c>
      <c r="AM5" s="26" t="str">
        <f>AL5</f>
        <v>Contract-Offer</v>
      </c>
      <c r="AN5" s="26" t="str">
        <f>AL5</f>
        <v>Contract-Offer</v>
      </c>
      <c r="AO5" s="26" t="str">
        <f>AL5</f>
        <v>Contract-Offer</v>
      </c>
      <c r="AQ5" s="26" t="str">
        <f>CHOOSE(G3,"Mid-Bid","Offer-Mid")</f>
        <v>Offer-Mid</v>
      </c>
      <c r="AR5" s="26" t="str">
        <f>AQ5</f>
        <v>Offer-Mid</v>
      </c>
      <c r="AS5" s="26" t="str">
        <f>AQ5</f>
        <v>Offer-Mid</v>
      </c>
      <c r="AT5" s="26" t="str">
        <f>AQ5</f>
        <v>Offer-Mid</v>
      </c>
      <c r="AU5" s="64"/>
      <c r="AV5" s="51" t="s">
        <v>26</v>
      </c>
      <c r="AX5" s="51" t="s">
        <v>26</v>
      </c>
    </row>
    <row r="6" spans="1:54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">
        <v>32</v>
      </c>
      <c r="T6" s="29" t="s">
        <v>33</v>
      </c>
      <c r="U6" s="29" t="s">
        <v>9</v>
      </c>
      <c r="V6" s="29" t="s">
        <v>33</v>
      </c>
      <c r="W6" s="30" t="s">
        <v>34</v>
      </c>
      <c r="X6" s="29" t="s">
        <v>4</v>
      </c>
      <c r="Y6" s="29" t="s">
        <v>35</v>
      </c>
      <c r="Z6" s="29" t="s">
        <v>33</v>
      </c>
      <c r="AB6" s="31" t="str">
        <f t="shared" si="0"/>
        <v>Mid</v>
      </c>
      <c r="AC6" s="31" t="str">
        <f t="shared" si="0"/>
        <v>Offer</v>
      </c>
      <c r="AD6" s="31" t="str">
        <f t="shared" si="0"/>
        <v>Contract</v>
      </c>
      <c r="AE6" s="31" t="str">
        <f t="shared" si="0"/>
        <v>Mid</v>
      </c>
      <c r="AF6" s="31" t="str">
        <f t="shared" si="0"/>
        <v>Offer</v>
      </c>
      <c r="AG6" s="31" t="str">
        <f t="shared" si="0"/>
        <v>Contract</v>
      </c>
      <c r="AH6" s="31" t="str">
        <f t="shared" si="0"/>
        <v>Mid</v>
      </c>
      <c r="AI6" s="31" t="str">
        <f t="shared" si="0"/>
        <v>Offer</v>
      </c>
      <c r="AJ6" s="31" t="str">
        <f t="shared" si="0"/>
        <v>Contract</v>
      </c>
      <c r="AK6" s="21"/>
      <c r="AL6" s="32" t="s">
        <v>5</v>
      </c>
      <c r="AM6" s="32" t="s">
        <v>5</v>
      </c>
      <c r="AN6" s="32" t="s">
        <v>5</v>
      </c>
      <c r="AO6" s="32" t="s">
        <v>5</v>
      </c>
      <c r="AQ6" s="32" t="s">
        <v>5</v>
      </c>
      <c r="AR6" s="32" t="s">
        <v>5</v>
      </c>
      <c r="AS6" s="32" t="s">
        <v>5</v>
      </c>
      <c r="AT6" s="32" t="s">
        <v>5</v>
      </c>
      <c r="AU6" s="64"/>
      <c r="AV6" s="51" t="s">
        <v>39</v>
      </c>
      <c r="AX6" s="51" t="s">
        <v>32</v>
      </c>
    </row>
    <row r="7" spans="1:54" ht="13.5" thickBot="1">
      <c r="A7" s="33"/>
      <c r="B7" s="33"/>
      <c r="C7" s="33"/>
      <c r="D7" s="33"/>
      <c r="V7" s="34"/>
      <c r="AV7" s="53"/>
      <c r="AX7" s="53"/>
    </row>
    <row r="8" spans="1:54" ht="13.5" thickBot="1">
      <c r="A8" s="46" t="s">
        <v>36</v>
      </c>
      <c r="B8" s="35"/>
      <c r="C8" s="35"/>
      <c r="D8" s="35">
        <f>SUM(D10:D370)</f>
        <v>0</v>
      </c>
      <c r="E8" s="35">
        <f>SUM(E10:E370)</f>
        <v>0</v>
      </c>
      <c r="F8" s="35">
        <f>SUM(F10:F370)</f>
        <v>0</v>
      </c>
      <c r="G8" s="36" t="e">
        <f t="shared" ref="G8:O8" si="1">AB8/$F$8</f>
        <v>#DIV/0!</v>
      </c>
      <c r="H8" s="36" t="e">
        <f t="shared" si="1"/>
        <v>#DIV/0!</v>
      </c>
      <c r="I8" s="36" t="e">
        <f t="shared" si="1"/>
        <v>#DIV/0!</v>
      </c>
      <c r="J8" s="36" t="e">
        <f t="shared" si="1"/>
        <v>#DIV/0!</v>
      </c>
      <c r="K8" s="36" t="e">
        <f t="shared" si="1"/>
        <v>#DIV/0!</v>
      </c>
      <c r="L8" s="36" t="e">
        <f t="shared" si="1"/>
        <v>#DIV/0!</v>
      </c>
      <c r="M8" s="65" t="e">
        <f t="shared" si="1"/>
        <v>#DIV/0!</v>
      </c>
      <c r="N8" s="36" t="e">
        <f t="shared" si="1"/>
        <v>#DIV/0!</v>
      </c>
      <c r="O8" s="36" t="e">
        <f t="shared" si="1"/>
        <v>#DIV/0!</v>
      </c>
      <c r="Q8" s="91" t="e">
        <f>M8+J8+G8</f>
        <v>#DIV/0!</v>
      </c>
      <c r="R8" s="36" t="e">
        <f>AX8/$F$8</f>
        <v>#DIV/0!</v>
      </c>
      <c r="W8" s="37"/>
      <c r="X8" s="14"/>
      <c r="Y8" s="38">
        <f>SUM(Y10:Y370)</f>
        <v>56</v>
      </c>
      <c r="Z8" s="38">
        <f>SUM(Z10:Z370)</f>
        <v>1705</v>
      </c>
      <c r="AB8" s="39">
        <f t="shared" ref="AB8:AJ8" si="2">SUM(AB10:AB370)</f>
        <v>0</v>
      </c>
      <c r="AC8" s="39">
        <f t="shared" si="2"/>
        <v>0</v>
      </c>
      <c r="AD8" s="39">
        <f t="shared" si="2"/>
        <v>0</v>
      </c>
      <c r="AE8" s="39">
        <f t="shared" si="2"/>
        <v>0</v>
      </c>
      <c r="AF8" s="39">
        <f t="shared" si="2"/>
        <v>0</v>
      </c>
      <c r="AG8" s="39">
        <f t="shared" si="2"/>
        <v>0</v>
      </c>
      <c r="AH8" s="39">
        <f t="shared" si="2"/>
        <v>0</v>
      </c>
      <c r="AI8" s="39">
        <f t="shared" si="2"/>
        <v>0</v>
      </c>
      <c r="AJ8" s="39">
        <f t="shared" si="2"/>
        <v>0</v>
      </c>
      <c r="AK8" s="39"/>
      <c r="AL8" s="39">
        <f>SUM(AL10:AL370)</f>
        <v>0</v>
      </c>
      <c r="AM8" s="39">
        <f>SUM(AM10:AM370)</f>
        <v>0</v>
      </c>
      <c r="AN8" s="39">
        <f>SUM(AN10:AN370)</f>
        <v>0</v>
      </c>
      <c r="AO8" s="39">
        <f>SUM(AO10:AO370)</f>
        <v>0</v>
      </c>
      <c r="AQ8" s="39">
        <f>SUM(AQ10:AQ370)</f>
        <v>0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/>
      <c r="AV8" s="52">
        <f>SUM(AV10:AV370)</f>
        <v>0</v>
      </c>
      <c r="AX8" s="52">
        <f>SUM(AX10:AX370)</f>
        <v>0</v>
      </c>
      <c r="AZ8" s="87">
        <f>SUM(AZ10:AZ369)</f>
        <v>0</v>
      </c>
    </row>
    <row r="9" spans="1:54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X9" s="14"/>
      <c r="AB9" s="39"/>
      <c r="AC9" s="39"/>
      <c r="AD9" s="39"/>
      <c r="AE9" s="39"/>
      <c r="AF9" s="39"/>
      <c r="AG9" s="39"/>
      <c r="AH9" s="39"/>
      <c r="AI9" s="39"/>
      <c r="AJ9" s="39"/>
      <c r="AK9" s="43"/>
      <c r="AV9" s="53"/>
      <c r="AX9" s="53"/>
    </row>
    <row r="10" spans="1:54">
      <c r="A10" s="44">
        <f>A3</f>
        <v>36982</v>
      </c>
      <c r="B10" s="66">
        <f t="shared" ref="B10:B73" si="3">VLOOKUP($A10,Table2,MATCH(I$3,Curves2,0))</f>
        <v>0</v>
      </c>
      <c r="C10" s="67"/>
      <c r="D10" s="68">
        <f t="shared" ref="D10:D73" si="4">B10+C10</f>
        <v>0</v>
      </c>
      <c r="E10" s="35">
        <f t="shared" ref="E10:E73" si="5">IF(Y10=0,0,IF(AND(Y10=1,$H$3=1),D10*T10,IF($H$3=2,D10,"N/A")))</f>
        <v>0</v>
      </c>
      <c r="F10" s="35">
        <f t="shared" ref="F10:F73" si="6">E10*X10</f>
        <v>0</v>
      </c>
      <c r="G10" s="55">
        <f t="shared" ref="G10:G73" si="7">VLOOKUP($A10,Table,MATCH(G$4,Curves,0))</f>
        <v>6.07</v>
      </c>
      <c r="H10" s="69">
        <f t="shared" ref="H10:H73" si="8">G10</f>
        <v>6.07</v>
      </c>
      <c r="I10" s="55">
        <f>VLOOKUP($A10,Table1,MATCH(I$3,Curves1,0))</f>
        <v>0</v>
      </c>
      <c r="J10" s="55">
        <f t="shared" ref="J10:J73" si="9">VLOOKUP($A10,Table,MATCH(J$4,Curves,0))</f>
        <v>-2.2499999999999999E-2</v>
      </c>
      <c r="K10" s="69">
        <f t="shared" ref="K10:K73" si="10">J10</f>
        <v>-2.2499999999999999E-2</v>
      </c>
      <c r="L10" s="72">
        <v>0</v>
      </c>
      <c r="M10" s="55">
        <f t="shared" ref="M10:M73" si="11">VLOOKUP($A10,Table,MATCH(M$4,Curves,0))</f>
        <v>7.4999999999999997E-3</v>
      </c>
      <c r="N10" s="69">
        <f t="shared" ref="N10:N73" si="12">M10</f>
        <v>7.4999999999999997E-3</v>
      </c>
      <c r="O10" s="72">
        <v>0</v>
      </c>
      <c r="P10" s="7"/>
      <c r="Q10" s="72">
        <f>M10+J10+G10</f>
        <v>6.0550000000000006</v>
      </c>
      <c r="R10" s="72">
        <f t="shared" ref="R10:R73" si="13">O10+L10+I10</f>
        <v>0</v>
      </c>
      <c r="S10" s="7"/>
      <c r="T10" s="5">
        <f t="shared" ref="T10:T73" si="14">A11-A10</f>
        <v>30</v>
      </c>
      <c r="U10" s="45">
        <f t="shared" ref="U10:U73" si="15">CHOOSE(F$3,A11+24,A10)</f>
        <v>37036</v>
      </c>
      <c r="V10" s="5">
        <f t="shared" ref="V10:V73" si="16">U10-C$3</f>
        <v>147</v>
      </c>
      <c r="W10" s="55">
        <f t="shared" ref="W10:W73" si="17">VLOOKUP($A10,Table,MATCH(W$4,Curves,0))</f>
        <v>6.5603579335411027E-2</v>
      </c>
      <c r="X10" s="47">
        <f t="shared" ref="X10:X73" si="18">1/(1+CHOOSE(F$3,(W11+($K$3/10000))/2,(W10+($K$3/10000))/2))^(2*V10/365.25)</f>
        <v>0.97470610698928362</v>
      </c>
      <c r="Y10" s="5">
        <f t="shared" ref="Y10:Y73" si="19">IF(AND(mthbeg&lt;=A10,mthend&gt;=A10),1,0)</f>
        <v>1</v>
      </c>
      <c r="Z10" s="5">
        <f t="shared" ref="Z10:Z73" si="20">T10*Y10</f>
        <v>30</v>
      </c>
      <c r="AB10" s="39">
        <f t="shared" ref="AB10:AB73" si="21">F10*G10</f>
        <v>0</v>
      </c>
      <c r="AC10" s="39">
        <f t="shared" ref="AC10:AC73" si="22">$F10*H10</f>
        <v>0</v>
      </c>
      <c r="AD10" s="39">
        <f t="shared" ref="AD10:AD73" si="23">$F10*I10</f>
        <v>0</v>
      </c>
      <c r="AE10" s="39">
        <f t="shared" ref="AE10:AE73" si="24">$F10*J10</f>
        <v>0</v>
      </c>
      <c r="AF10" s="39">
        <f t="shared" ref="AF10:AF73" si="25">$F10*K10</f>
        <v>0</v>
      </c>
      <c r="AG10" s="39">
        <f t="shared" ref="AG10:AG73" si="26">$F10*L10</f>
        <v>0</v>
      </c>
      <c r="AH10" s="39">
        <f t="shared" ref="AH10:AH73" si="27">$F10*M10</f>
        <v>0</v>
      </c>
      <c r="AI10" s="39">
        <f t="shared" ref="AI10:AI73" si="28">$F10*N10</f>
        <v>0</v>
      </c>
      <c r="AJ10" s="39">
        <f t="shared" ref="AJ10:AJ73" si="29">F10*O10</f>
        <v>0</v>
      </c>
      <c r="AK10" s="43"/>
      <c r="AL10" s="39">
        <f t="shared" ref="AL10:AL73" si="30">CHOOSE($G$3,AC10-AD10,AD10-AC10)</f>
        <v>0</v>
      </c>
      <c r="AM10" s="39">
        <f t="shared" ref="AM10:AM73" si="31">CHOOSE($G$3,AF10-AG10,AG10-AF10)</f>
        <v>0</v>
      </c>
      <c r="AN10" s="39">
        <f t="shared" ref="AN10:AN73" si="32">CHOOSE($G$3,AI10-AJ10,AJ10-AI10)</f>
        <v>0</v>
      </c>
      <c r="AO10" s="40">
        <f t="shared" ref="AO10:AO73" si="33">SUM(AL10:AN10)</f>
        <v>0</v>
      </c>
      <c r="AQ10" s="39">
        <f t="shared" ref="AQ10:AQ73" si="34">CHOOSE($G$3,AB10-AC10,AC10-AB10)</f>
        <v>0</v>
      </c>
      <c r="AR10" s="39">
        <f t="shared" ref="AR10:AR73" si="35">CHOOSE($G$3,AE10-AF10,AF10-AE10)</f>
        <v>0</v>
      </c>
      <c r="AS10" s="39">
        <f t="shared" ref="AS10:AS73" si="36">CHOOSE($G$3,AH10-AI10,AI10-AH10)</f>
        <v>0</v>
      </c>
      <c r="AT10" s="40">
        <f t="shared" ref="AT10:AT73" si="37">AQ10+AR10+AS10</f>
        <v>0</v>
      </c>
      <c r="AU10" s="40"/>
      <c r="AV10" s="52">
        <f t="shared" ref="AV10:AV73" si="38">AT10+AO10</f>
        <v>0</v>
      </c>
      <c r="AX10" s="52">
        <f t="shared" ref="AX10:AX73" si="39">AJ10+AG10+AD10</f>
        <v>0</v>
      </c>
      <c r="AY10" s="70"/>
      <c r="AZ10" s="2">
        <f>R10*E10</f>
        <v>0</v>
      </c>
      <c r="BB10" s="71"/>
    </row>
    <row r="11" spans="1:54">
      <c r="A11" s="44">
        <f t="shared" ref="A11:A74" si="40">EDATE(A10,1)</f>
        <v>37012</v>
      </c>
      <c r="B11" s="66">
        <f t="shared" si="3"/>
        <v>0</v>
      </c>
      <c r="C11" s="67"/>
      <c r="D11" s="68">
        <f t="shared" si="4"/>
        <v>0</v>
      </c>
      <c r="E11" s="35">
        <f t="shared" si="5"/>
        <v>0</v>
      </c>
      <c r="F11" s="35">
        <f t="shared" si="6"/>
        <v>0</v>
      </c>
      <c r="G11" s="55">
        <f t="shared" si="7"/>
        <v>5.3550000000000004</v>
      </c>
      <c r="H11" s="69">
        <f t="shared" si="8"/>
        <v>5.3550000000000004</v>
      </c>
      <c r="I11" s="55">
        <f t="shared" ref="I11:I74" si="41">VLOOKUP($A11,Table1,MATCH(I$3,Curves1,0))</f>
        <v>0</v>
      </c>
      <c r="J11" s="55">
        <f t="shared" si="9"/>
        <v>-2.2499999999999999E-2</v>
      </c>
      <c r="K11" s="69">
        <f t="shared" si="10"/>
        <v>-2.2499999999999999E-2</v>
      </c>
      <c r="L11" s="72">
        <v>0</v>
      </c>
      <c r="M11" s="55">
        <f t="shared" si="11"/>
        <v>7.4999999999999997E-3</v>
      </c>
      <c r="N11" s="69">
        <f t="shared" si="12"/>
        <v>7.4999999999999997E-3</v>
      </c>
      <c r="O11" s="72">
        <v>0</v>
      </c>
      <c r="P11" s="7"/>
      <c r="Q11" s="72">
        <f t="shared" ref="Q11:Q74" si="42">M11+J11+G11</f>
        <v>5.3400000000000007</v>
      </c>
      <c r="R11" s="72">
        <f t="shared" si="13"/>
        <v>0</v>
      </c>
      <c r="S11" s="7"/>
      <c r="T11" s="5">
        <f t="shared" si="14"/>
        <v>31</v>
      </c>
      <c r="U11" s="45">
        <f t="shared" si="15"/>
        <v>37067</v>
      </c>
      <c r="V11" s="5">
        <f t="shared" si="16"/>
        <v>178</v>
      </c>
      <c r="W11" s="55">
        <f t="shared" si="17"/>
        <v>6.4679931020306017E-2</v>
      </c>
      <c r="X11" s="47">
        <f t="shared" si="18"/>
        <v>0.96988608526022257</v>
      </c>
      <c r="Y11" s="5">
        <f t="shared" si="19"/>
        <v>1</v>
      </c>
      <c r="Z11" s="5">
        <f t="shared" si="20"/>
        <v>31</v>
      </c>
      <c r="AB11" s="39">
        <f t="shared" si="21"/>
        <v>0</v>
      </c>
      <c r="AC11" s="39">
        <f t="shared" si="22"/>
        <v>0</v>
      </c>
      <c r="AD11" s="39">
        <f t="shared" si="23"/>
        <v>0</v>
      </c>
      <c r="AE11" s="39">
        <f t="shared" si="24"/>
        <v>0</v>
      </c>
      <c r="AF11" s="39">
        <f t="shared" si="25"/>
        <v>0</v>
      </c>
      <c r="AG11" s="39">
        <f t="shared" si="26"/>
        <v>0</v>
      </c>
      <c r="AH11" s="39">
        <f t="shared" si="27"/>
        <v>0</v>
      </c>
      <c r="AI11" s="39">
        <f t="shared" si="28"/>
        <v>0</v>
      </c>
      <c r="AJ11" s="39">
        <f t="shared" si="29"/>
        <v>0</v>
      </c>
      <c r="AK11" s="43"/>
      <c r="AL11" s="39">
        <f t="shared" si="30"/>
        <v>0</v>
      </c>
      <c r="AM11" s="39">
        <f t="shared" si="31"/>
        <v>0</v>
      </c>
      <c r="AN11" s="39">
        <f t="shared" si="32"/>
        <v>0</v>
      </c>
      <c r="AO11" s="40">
        <f t="shared" si="33"/>
        <v>0</v>
      </c>
      <c r="AQ11" s="39">
        <f t="shared" si="34"/>
        <v>0</v>
      </c>
      <c r="AR11" s="39">
        <f t="shared" si="35"/>
        <v>0</v>
      </c>
      <c r="AS11" s="39">
        <f t="shared" si="36"/>
        <v>0</v>
      </c>
      <c r="AT11" s="40">
        <f t="shared" si="37"/>
        <v>0</v>
      </c>
      <c r="AU11" s="40"/>
      <c r="AV11" s="52">
        <f t="shared" si="38"/>
        <v>0</v>
      </c>
      <c r="AX11" s="52">
        <f t="shared" si="39"/>
        <v>0</v>
      </c>
      <c r="AY11" s="70"/>
      <c r="AZ11" s="2">
        <f t="shared" ref="AZ11:AZ74" si="43">R11*E11</f>
        <v>0</v>
      </c>
    </row>
    <row r="12" spans="1:54">
      <c r="A12" s="44">
        <f t="shared" si="40"/>
        <v>37043</v>
      </c>
      <c r="B12" s="66">
        <f t="shared" si="3"/>
        <v>0</v>
      </c>
      <c r="C12" s="67"/>
      <c r="D12" s="68">
        <f t="shared" si="4"/>
        <v>0</v>
      </c>
      <c r="E12" s="35">
        <f t="shared" si="5"/>
        <v>0</v>
      </c>
      <c r="F12" s="35">
        <f t="shared" si="6"/>
        <v>0</v>
      </c>
      <c r="G12" s="55">
        <f t="shared" si="7"/>
        <v>5.2850000000000001</v>
      </c>
      <c r="H12" s="69">
        <f t="shared" si="8"/>
        <v>5.2850000000000001</v>
      </c>
      <c r="I12" s="55">
        <f t="shared" si="41"/>
        <v>0</v>
      </c>
      <c r="J12" s="55">
        <f t="shared" si="9"/>
        <v>-2.2499999999999999E-2</v>
      </c>
      <c r="K12" s="69">
        <f t="shared" si="10"/>
        <v>-2.2499999999999999E-2</v>
      </c>
      <c r="L12" s="72">
        <v>0</v>
      </c>
      <c r="M12" s="55">
        <f t="shared" si="11"/>
        <v>7.4999999999999997E-3</v>
      </c>
      <c r="N12" s="69">
        <f t="shared" si="12"/>
        <v>7.4999999999999997E-3</v>
      </c>
      <c r="O12" s="72">
        <v>0</v>
      </c>
      <c r="P12" s="7"/>
      <c r="Q12" s="72">
        <f t="shared" si="42"/>
        <v>5.2700000000000005</v>
      </c>
      <c r="R12" s="72">
        <f t="shared" si="13"/>
        <v>0</v>
      </c>
      <c r="S12" s="7"/>
      <c r="T12" s="5">
        <f t="shared" si="14"/>
        <v>30</v>
      </c>
      <c r="U12" s="45">
        <f t="shared" si="15"/>
        <v>37097</v>
      </c>
      <c r="V12" s="5">
        <f t="shared" si="16"/>
        <v>208</v>
      </c>
      <c r="W12" s="55">
        <f t="shared" si="17"/>
        <v>6.3736780045205013E-2</v>
      </c>
      <c r="X12" s="47">
        <f t="shared" si="18"/>
        <v>0.96533182014282648</v>
      </c>
      <c r="Y12" s="5">
        <f t="shared" si="19"/>
        <v>1</v>
      </c>
      <c r="Z12" s="5">
        <f t="shared" si="20"/>
        <v>30</v>
      </c>
      <c r="AB12" s="39">
        <f t="shared" si="21"/>
        <v>0</v>
      </c>
      <c r="AC12" s="39">
        <f t="shared" si="22"/>
        <v>0</v>
      </c>
      <c r="AD12" s="39">
        <f t="shared" si="23"/>
        <v>0</v>
      </c>
      <c r="AE12" s="39">
        <f t="shared" si="24"/>
        <v>0</v>
      </c>
      <c r="AF12" s="39">
        <f t="shared" si="25"/>
        <v>0</v>
      </c>
      <c r="AG12" s="39">
        <f t="shared" si="26"/>
        <v>0</v>
      </c>
      <c r="AH12" s="39">
        <f t="shared" si="27"/>
        <v>0</v>
      </c>
      <c r="AI12" s="39">
        <f t="shared" si="28"/>
        <v>0</v>
      </c>
      <c r="AJ12" s="39">
        <f t="shared" si="29"/>
        <v>0</v>
      </c>
      <c r="AK12" s="43"/>
      <c r="AL12" s="39">
        <f t="shared" si="30"/>
        <v>0</v>
      </c>
      <c r="AM12" s="39">
        <f t="shared" si="31"/>
        <v>0</v>
      </c>
      <c r="AN12" s="39">
        <f t="shared" si="32"/>
        <v>0</v>
      </c>
      <c r="AO12" s="40">
        <f t="shared" si="33"/>
        <v>0</v>
      </c>
      <c r="AQ12" s="39">
        <f t="shared" si="34"/>
        <v>0</v>
      </c>
      <c r="AR12" s="39">
        <f t="shared" si="35"/>
        <v>0</v>
      </c>
      <c r="AS12" s="39">
        <f t="shared" si="36"/>
        <v>0</v>
      </c>
      <c r="AT12" s="40">
        <f t="shared" si="37"/>
        <v>0</v>
      </c>
      <c r="AU12" s="40"/>
      <c r="AV12" s="52">
        <f t="shared" si="38"/>
        <v>0</v>
      </c>
      <c r="AX12" s="52">
        <f t="shared" si="39"/>
        <v>0</v>
      </c>
      <c r="AY12" s="70"/>
      <c r="AZ12" s="2">
        <f t="shared" si="43"/>
        <v>0</v>
      </c>
    </row>
    <row r="13" spans="1:54">
      <c r="A13" s="44">
        <f t="shared" si="40"/>
        <v>37073</v>
      </c>
      <c r="B13" s="66">
        <f t="shared" si="3"/>
        <v>0</v>
      </c>
      <c r="C13" s="67"/>
      <c r="D13" s="68">
        <f t="shared" si="4"/>
        <v>0</v>
      </c>
      <c r="E13" s="35">
        <f t="shared" si="5"/>
        <v>0</v>
      </c>
      <c r="F13" s="35">
        <f t="shared" si="6"/>
        <v>0</v>
      </c>
      <c r="G13" s="55">
        <f t="shared" si="7"/>
        <v>5.2649999999999997</v>
      </c>
      <c r="H13" s="69">
        <f t="shared" si="8"/>
        <v>5.2649999999999997</v>
      </c>
      <c r="I13" s="55">
        <f t="shared" si="41"/>
        <v>0</v>
      </c>
      <c r="J13" s="55">
        <f t="shared" si="9"/>
        <v>-2.2499999999999999E-2</v>
      </c>
      <c r="K13" s="69">
        <f t="shared" si="10"/>
        <v>-2.2499999999999999E-2</v>
      </c>
      <c r="L13" s="72">
        <v>0</v>
      </c>
      <c r="M13" s="55">
        <f t="shared" si="11"/>
        <v>7.4999999999999997E-3</v>
      </c>
      <c r="N13" s="69">
        <f t="shared" si="12"/>
        <v>7.4999999999999997E-3</v>
      </c>
      <c r="O13" s="72">
        <v>0</v>
      </c>
      <c r="P13" s="7"/>
      <c r="Q13" s="72">
        <f t="shared" si="42"/>
        <v>5.25</v>
      </c>
      <c r="R13" s="72">
        <f t="shared" si="13"/>
        <v>0</v>
      </c>
      <c r="S13" s="7"/>
      <c r="T13" s="5">
        <f t="shared" si="14"/>
        <v>31</v>
      </c>
      <c r="U13" s="45">
        <f t="shared" si="15"/>
        <v>37128</v>
      </c>
      <c r="V13" s="5">
        <f t="shared" si="16"/>
        <v>239</v>
      </c>
      <c r="W13" s="55">
        <f t="shared" si="17"/>
        <v>6.2927641988127017E-2</v>
      </c>
      <c r="X13" s="47">
        <f t="shared" si="18"/>
        <v>0.96066000577343436</v>
      </c>
      <c r="Y13" s="5">
        <f t="shared" si="19"/>
        <v>1</v>
      </c>
      <c r="Z13" s="5">
        <f t="shared" si="20"/>
        <v>31</v>
      </c>
      <c r="AB13" s="39">
        <f t="shared" si="21"/>
        <v>0</v>
      </c>
      <c r="AC13" s="39">
        <f t="shared" si="22"/>
        <v>0</v>
      </c>
      <c r="AD13" s="39">
        <f t="shared" si="23"/>
        <v>0</v>
      </c>
      <c r="AE13" s="39">
        <f t="shared" si="24"/>
        <v>0</v>
      </c>
      <c r="AF13" s="39">
        <f t="shared" si="25"/>
        <v>0</v>
      </c>
      <c r="AG13" s="39">
        <f t="shared" si="26"/>
        <v>0</v>
      </c>
      <c r="AH13" s="39">
        <f t="shared" si="27"/>
        <v>0</v>
      </c>
      <c r="AI13" s="39">
        <f t="shared" si="28"/>
        <v>0</v>
      </c>
      <c r="AJ13" s="39">
        <f t="shared" si="29"/>
        <v>0</v>
      </c>
      <c r="AK13" s="43"/>
      <c r="AL13" s="39">
        <f t="shared" si="30"/>
        <v>0</v>
      </c>
      <c r="AM13" s="39">
        <f t="shared" si="31"/>
        <v>0</v>
      </c>
      <c r="AN13" s="39">
        <f t="shared" si="32"/>
        <v>0</v>
      </c>
      <c r="AO13" s="40">
        <f t="shared" si="33"/>
        <v>0</v>
      </c>
      <c r="AQ13" s="39">
        <f t="shared" si="34"/>
        <v>0</v>
      </c>
      <c r="AR13" s="39">
        <f t="shared" si="35"/>
        <v>0</v>
      </c>
      <c r="AS13" s="39">
        <f t="shared" si="36"/>
        <v>0</v>
      </c>
      <c r="AT13" s="40">
        <f t="shared" si="37"/>
        <v>0</v>
      </c>
      <c r="AU13" s="40"/>
      <c r="AV13" s="52">
        <f t="shared" si="38"/>
        <v>0</v>
      </c>
      <c r="AX13" s="52">
        <f t="shared" si="39"/>
        <v>0</v>
      </c>
      <c r="AY13" s="70"/>
      <c r="AZ13" s="2">
        <f t="shared" si="43"/>
        <v>0</v>
      </c>
    </row>
    <row r="14" spans="1:54">
      <c r="A14" s="44">
        <f t="shared" si="40"/>
        <v>37104</v>
      </c>
      <c r="B14" s="66">
        <f t="shared" si="3"/>
        <v>0</v>
      </c>
      <c r="C14" s="67"/>
      <c r="D14" s="68">
        <f t="shared" si="4"/>
        <v>0</v>
      </c>
      <c r="E14" s="35">
        <f t="shared" si="5"/>
        <v>0</v>
      </c>
      <c r="F14" s="35">
        <f t="shared" si="6"/>
        <v>0</v>
      </c>
      <c r="G14" s="55">
        <f t="shared" si="7"/>
        <v>5.2450000000000001</v>
      </c>
      <c r="H14" s="69">
        <f t="shared" si="8"/>
        <v>5.2450000000000001</v>
      </c>
      <c r="I14" s="55">
        <f t="shared" si="41"/>
        <v>0</v>
      </c>
      <c r="J14" s="55">
        <f t="shared" si="9"/>
        <v>-2.2499999999999999E-2</v>
      </c>
      <c r="K14" s="69">
        <f t="shared" si="10"/>
        <v>-2.2499999999999999E-2</v>
      </c>
      <c r="L14" s="72">
        <v>0</v>
      </c>
      <c r="M14" s="55">
        <f t="shared" si="11"/>
        <v>7.4999999999999997E-3</v>
      </c>
      <c r="N14" s="69">
        <f t="shared" si="12"/>
        <v>7.4999999999999997E-3</v>
      </c>
      <c r="O14" s="72">
        <v>0</v>
      </c>
      <c r="P14" s="7"/>
      <c r="Q14" s="72">
        <f t="shared" si="42"/>
        <v>5.23</v>
      </c>
      <c r="R14" s="72">
        <f t="shared" si="13"/>
        <v>0</v>
      </c>
      <c r="S14" s="7"/>
      <c r="T14" s="5">
        <f t="shared" si="14"/>
        <v>31</v>
      </c>
      <c r="U14" s="45">
        <f t="shared" si="15"/>
        <v>37159</v>
      </c>
      <c r="V14" s="5">
        <f t="shared" si="16"/>
        <v>270</v>
      </c>
      <c r="W14" s="55">
        <f t="shared" si="17"/>
        <v>6.2285801793593006E-2</v>
      </c>
      <c r="X14" s="47">
        <f t="shared" si="18"/>
        <v>0.95611193938480388</v>
      </c>
      <c r="Y14" s="5">
        <f t="shared" si="19"/>
        <v>1</v>
      </c>
      <c r="Z14" s="5">
        <f t="shared" si="20"/>
        <v>31</v>
      </c>
      <c r="AB14" s="39">
        <f t="shared" si="21"/>
        <v>0</v>
      </c>
      <c r="AC14" s="39">
        <f t="shared" si="22"/>
        <v>0</v>
      </c>
      <c r="AD14" s="39">
        <f t="shared" si="23"/>
        <v>0</v>
      </c>
      <c r="AE14" s="39">
        <f t="shared" si="24"/>
        <v>0</v>
      </c>
      <c r="AF14" s="39">
        <f t="shared" si="25"/>
        <v>0</v>
      </c>
      <c r="AG14" s="39">
        <f t="shared" si="26"/>
        <v>0</v>
      </c>
      <c r="AH14" s="39">
        <f t="shared" si="27"/>
        <v>0</v>
      </c>
      <c r="AI14" s="39">
        <f t="shared" si="28"/>
        <v>0</v>
      </c>
      <c r="AJ14" s="39">
        <f t="shared" si="29"/>
        <v>0</v>
      </c>
      <c r="AK14" s="43"/>
      <c r="AL14" s="39">
        <f t="shared" si="30"/>
        <v>0</v>
      </c>
      <c r="AM14" s="39">
        <f t="shared" si="31"/>
        <v>0</v>
      </c>
      <c r="AN14" s="39">
        <f t="shared" si="32"/>
        <v>0</v>
      </c>
      <c r="AO14" s="40">
        <f t="shared" si="33"/>
        <v>0</v>
      </c>
      <c r="AQ14" s="39">
        <f t="shared" si="34"/>
        <v>0</v>
      </c>
      <c r="AR14" s="39">
        <f t="shared" si="35"/>
        <v>0</v>
      </c>
      <c r="AS14" s="39">
        <f t="shared" si="36"/>
        <v>0</v>
      </c>
      <c r="AT14" s="40">
        <f t="shared" si="37"/>
        <v>0</v>
      </c>
      <c r="AU14" s="40"/>
      <c r="AV14" s="52">
        <f t="shared" si="38"/>
        <v>0</v>
      </c>
      <c r="AX14" s="52">
        <f t="shared" si="39"/>
        <v>0</v>
      </c>
      <c r="AY14" s="70"/>
      <c r="AZ14" s="2">
        <f t="shared" si="43"/>
        <v>0</v>
      </c>
    </row>
    <row r="15" spans="1:54">
      <c r="A15" s="44">
        <f t="shared" si="40"/>
        <v>37135</v>
      </c>
      <c r="B15" s="66">
        <f t="shared" si="3"/>
        <v>0</v>
      </c>
      <c r="C15" s="67"/>
      <c r="D15" s="68">
        <f t="shared" si="4"/>
        <v>0</v>
      </c>
      <c r="E15" s="35">
        <f t="shared" si="5"/>
        <v>0</v>
      </c>
      <c r="F15" s="35">
        <f t="shared" si="6"/>
        <v>0</v>
      </c>
      <c r="G15" s="55">
        <f t="shared" si="7"/>
        <v>5.2149999999999999</v>
      </c>
      <c r="H15" s="69">
        <f t="shared" si="8"/>
        <v>5.2149999999999999</v>
      </c>
      <c r="I15" s="55">
        <f t="shared" si="41"/>
        <v>0</v>
      </c>
      <c r="J15" s="55">
        <f t="shared" si="9"/>
        <v>-2.2499999999999999E-2</v>
      </c>
      <c r="K15" s="69">
        <f t="shared" si="10"/>
        <v>-2.2499999999999999E-2</v>
      </c>
      <c r="L15" s="72">
        <v>0</v>
      </c>
      <c r="M15" s="55">
        <f t="shared" si="11"/>
        <v>7.4999999999999997E-3</v>
      </c>
      <c r="N15" s="69">
        <f t="shared" si="12"/>
        <v>7.4999999999999997E-3</v>
      </c>
      <c r="O15" s="72">
        <v>0</v>
      </c>
      <c r="P15" s="7"/>
      <c r="Q15" s="72">
        <f t="shared" si="42"/>
        <v>5.2</v>
      </c>
      <c r="R15" s="72">
        <f t="shared" si="13"/>
        <v>0</v>
      </c>
      <c r="S15" s="7"/>
      <c r="T15" s="5">
        <f t="shared" si="14"/>
        <v>30</v>
      </c>
      <c r="U15" s="45">
        <f t="shared" si="15"/>
        <v>37189</v>
      </c>
      <c r="V15" s="5">
        <f t="shared" si="16"/>
        <v>300</v>
      </c>
      <c r="W15" s="55">
        <f t="shared" si="17"/>
        <v>6.164396173578502E-2</v>
      </c>
      <c r="X15" s="47">
        <f t="shared" si="18"/>
        <v>0.95176733038628081</v>
      </c>
      <c r="Y15" s="5">
        <f t="shared" si="19"/>
        <v>1</v>
      </c>
      <c r="Z15" s="5">
        <f t="shared" si="20"/>
        <v>30</v>
      </c>
      <c r="AB15" s="39">
        <f t="shared" si="21"/>
        <v>0</v>
      </c>
      <c r="AC15" s="39">
        <f t="shared" si="22"/>
        <v>0</v>
      </c>
      <c r="AD15" s="39">
        <f t="shared" si="23"/>
        <v>0</v>
      </c>
      <c r="AE15" s="39">
        <f t="shared" si="24"/>
        <v>0</v>
      </c>
      <c r="AF15" s="39">
        <f t="shared" si="25"/>
        <v>0</v>
      </c>
      <c r="AG15" s="39">
        <f t="shared" si="26"/>
        <v>0</v>
      </c>
      <c r="AH15" s="39">
        <f t="shared" si="27"/>
        <v>0</v>
      </c>
      <c r="AI15" s="39">
        <f t="shared" si="28"/>
        <v>0</v>
      </c>
      <c r="AJ15" s="39">
        <f t="shared" si="29"/>
        <v>0</v>
      </c>
      <c r="AK15" s="43"/>
      <c r="AL15" s="39">
        <f t="shared" si="30"/>
        <v>0</v>
      </c>
      <c r="AM15" s="39">
        <f t="shared" si="31"/>
        <v>0</v>
      </c>
      <c r="AN15" s="39">
        <f t="shared" si="32"/>
        <v>0</v>
      </c>
      <c r="AO15" s="40">
        <f t="shared" si="33"/>
        <v>0</v>
      </c>
      <c r="AQ15" s="39">
        <f t="shared" si="34"/>
        <v>0</v>
      </c>
      <c r="AR15" s="39">
        <f t="shared" si="35"/>
        <v>0</v>
      </c>
      <c r="AS15" s="39">
        <f t="shared" si="36"/>
        <v>0</v>
      </c>
      <c r="AT15" s="40">
        <f t="shared" si="37"/>
        <v>0</v>
      </c>
      <c r="AU15" s="40"/>
      <c r="AV15" s="52">
        <f t="shared" si="38"/>
        <v>0</v>
      </c>
      <c r="AX15" s="52">
        <f t="shared" si="39"/>
        <v>0</v>
      </c>
      <c r="AY15" s="70"/>
      <c r="AZ15" s="2">
        <f t="shared" si="43"/>
        <v>0</v>
      </c>
    </row>
    <row r="16" spans="1:54">
      <c r="A16" s="44">
        <f t="shared" si="40"/>
        <v>37165</v>
      </c>
      <c r="B16" s="66">
        <f t="shared" si="3"/>
        <v>0</v>
      </c>
      <c r="C16" s="67"/>
      <c r="D16" s="68">
        <f t="shared" si="4"/>
        <v>0</v>
      </c>
      <c r="E16" s="35">
        <f t="shared" si="5"/>
        <v>0</v>
      </c>
      <c r="F16" s="35">
        <f t="shared" si="6"/>
        <v>0</v>
      </c>
      <c r="G16" s="55">
        <f t="shared" si="7"/>
        <v>5.21</v>
      </c>
      <c r="H16" s="69">
        <f t="shared" si="8"/>
        <v>5.21</v>
      </c>
      <c r="I16" s="55">
        <f t="shared" si="41"/>
        <v>0</v>
      </c>
      <c r="J16" s="55">
        <f t="shared" si="9"/>
        <v>-2.2499999999999999E-2</v>
      </c>
      <c r="K16" s="69">
        <f t="shared" si="10"/>
        <v>-2.2499999999999999E-2</v>
      </c>
      <c r="L16" s="72">
        <v>0</v>
      </c>
      <c r="M16" s="55">
        <f t="shared" si="11"/>
        <v>7.4999999999999997E-3</v>
      </c>
      <c r="N16" s="69">
        <f t="shared" si="12"/>
        <v>7.4999999999999997E-3</v>
      </c>
      <c r="O16" s="72">
        <v>0</v>
      </c>
      <c r="P16" s="7"/>
      <c r="Q16" s="72">
        <f t="shared" si="42"/>
        <v>5.1950000000000003</v>
      </c>
      <c r="R16" s="72">
        <f t="shared" si="13"/>
        <v>0</v>
      </c>
      <c r="S16" s="7"/>
      <c r="T16" s="5">
        <f t="shared" si="14"/>
        <v>31</v>
      </c>
      <c r="U16" s="45">
        <f t="shared" si="15"/>
        <v>37220</v>
      </c>
      <c r="V16" s="5">
        <f t="shared" si="16"/>
        <v>331</v>
      </c>
      <c r="W16" s="55">
        <f t="shared" si="17"/>
        <v>6.1101479969497011E-2</v>
      </c>
      <c r="X16" s="47">
        <f t="shared" si="18"/>
        <v>0.94727844923658833</v>
      </c>
      <c r="Y16" s="5">
        <f t="shared" si="19"/>
        <v>1</v>
      </c>
      <c r="Z16" s="5">
        <f t="shared" si="20"/>
        <v>31</v>
      </c>
      <c r="AB16" s="39">
        <f t="shared" si="21"/>
        <v>0</v>
      </c>
      <c r="AC16" s="39">
        <f t="shared" si="22"/>
        <v>0</v>
      </c>
      <c r="AD16" s="39">
        <f t="shared" si="23"/>
        <v>0</v>
      </c>
      <c r="AE16" s="39">
        <f t="shared" si="24"/>
        <v>0</v>
      </c>
      <c r="AF16" s="39">
        <f t="shared" si="25"/>
        <v>0</v>
      </c>
      <c r="AG16" s="39">
        <f t="shared" si="26"/>
        <v>0</v>
      </c>
      <c r="AH16" s="39">
        <f t="shared" si="27"/>
        <v>0</v>
      </c>
      <c r="AI16" s="39">
        <f t="shared" si="28"/>
        <v>0</v>
      </c>
      <c r="AJ16" s="39">
        <f t="shared" si="29"/>
        <v>0</v>
      </c>
      <c r="AK16" s="43"/>
      <c r="AL16" s="39">
        <f t="shared" si="30"/>
        <v>0</v>
      </c>
      <c r="AM16" s="39">
        <f t="shared" si="31"/>
        <v>0</v>
      </c>
      <c r="AN16" s="39">
        <f t="shared" si="32"/>
        <v>0</v>
      </c>
      <c r="AO16" s="40">
        <f t="shared" si="33"/>
        <v>0</v>
      </c>
      <c r="AQ16" s="39">
        <f t="shared" si="34"/>
        <v>0</v>
      </c>
      <c r="AR16" s="39">
        <f t="shared" si="35"/>
        <v>0</v>
      </c>
      <c r="AS16" s="39">
        <f t="shared" si="36"/>
        <v>0</v>
      </c>
      <c r="AT16" s="40">
        <f t="shared" si="37"/>
        <v>0</v>
      </c>
      <c r="AU16" s="40"/>
      <c r="AV16" s="52">
        <f t="shared" si="38"/>
        <v>0</v>
      </c>
      <c r="AX16" s="52">
        <f t="shared" si="39"/>
        <v>0</v>
      </c>
      <c r="AY16" s="70"/>
      <c r="AZ16" s="2">
        <f t="shared" si="43"/>
        <v>0</v>
      </c>
    </row>
    <row r="17" spans="1:52">
      <c r="A17" s="44">
        <f t="shared" si="40"/>
        <v>37196</v>
      </c>
      <c r="B17" s="66">
        <f t="shared" si="3"/>
        <v>0</v>
      </c>
      <c r="C17" s="67"/>
      <c r="D17" s="68">
        <f t="shared" si="4"/>
        <v>0</v>
      </c>
      <c r="E17" s="35">
        <f t="shared" si="5"/>
        <v>0</v>
      </c>
      <c r="F17" s="35">
        <f t="shared" si="6"/>
        <v>0</v>
      </c>
      <c r="G17" s="55">
        <f t="shared" si="7"/>
        <v>5.2949999999999999</v>
      </c>
      <c r="H17" s="69">
        <f t="shared" si="8"/>
        <v>5.2949999999999999</v>
      </c>
      <c r="I17" s="55">
        <f t="shared" si="41"/>
        <v>0</v>
      </c>
      <c r="J17" s="55">
        <f t="shared" si="9"/>
        <v>-2.2499999999999999E-2</v>
      </c>
      <c r="K17" s="69">
        <f t="shared" si="10"/>
        <v>-2.2499999999999999E-2</v>
      </c>
      <c r="L17" s="72">
        <v>0</v>
      </c>
      <c r="M17" s="55">
        <f t="shared" si="11"/>
        <v>0.01</v>
      </c>
      <c r="N17" s="69">
        <f t="shared" si="12"/>
        <v>0.01</v>
      </c>
      <c r="O17" s="72">
        <v>0</v>
      </c>
      <c r="P17" s="7"/>
      <c r="Q17" s="72">
        <f t="shared" si="42"/>
        <v>5.2824999999999998</v>
      </c>
      <c r="R17" s="72">
        <f t="shared" si="13"/>
        <v>0</v>
      </c>
      <c r="S17" s="7"/>
      <c r="T17" s="5">
        <f t="shared" si="14"/>
        <v>30</v>
      </c>
      <c r="U17" s="45">
        <f t="shared" si="15"/>
        <v>37250</v>
      </c>
      <c r="V17" s="5">
        <f t="shared" si="16"/>
        <v>361</v>
      </c>
      <c r="W17" s="55">
        <f t="shared" si="17"/>
        <v>6.0668566070369016E-2</v>
      </c>
      <c r="X17" s="47">
        <f t="shared" si="18"/>
        <v>0.94301863765023808</v>
      </c>
      <c r="Y17" s="5">
        <f t="shared" si="19"/>
        <v>1</v>
      </c>
      <c r="Z17" s="5">
        <f t="shared" si="20"/>
        <v>30</v>
      </c>
      <c r="AB17" s="39">
        <f t="shared" si="21"/>
        <v>0</v>
      </c>
      <c r="AC17" s="39">
        <f t="shared" si="22"/>
        <v>0</v>
      </c>
      <c r="AD17" s="39">
        <f t="shared" si="23"/>
        <v>0</v>
      </c>
      <c r="AE17" s="39">
        <f t="shared" si="24"/>
        <v>0</v>
      </c>
      <c r="AF17" s="39">
        <f t="shared" si="25"/>
        <v>0</v>
      </c>
      <c r="AG17" s="39">
        <f t="shared" si="26"/>
        <v>0</v>
      </c>
      <c r="AH17" s="39">
        <f t="shared" si="27"/>
        <v>0</v>
      </c>
      <c r="AI17" s="39">
        <f t="shared" si="28"/>
        <v>0</v>
      </c>
      <c r="AJ17" s="39">
        <f t="shared" si="29"/>
        <v>0</v>
      </c>
      <c r="AK17" s="43"/>
      <c r="AL17" s="39">
        <f t="shared" si="30"/>
        <v>0</v>
      </c>
      <c r="AM17" s="39">
        <f t="shared" si="31"/>
        <v>0</v>
      </c>
      <c r="AN17" s="39">
        <f t="shared" si="32"/>
        <v>0</v>
      </c>
      <c r="AO17" s="40">
        <f t="shared" si="33"/>
        <v>0</v>
      </c>
      <c r="AQ17" s="39">
        <f t="shared" si="34"/>
        <v>0</v>
      </c>
      <c r="AR17" s="39">
        <f t="shared" si="35"/>
        <v>0</v>
      </c>
      <c r="AS17" s="39">
        <f t="shared" si="36"/>
        <v>0</v>
      </c>
      <c r="AT17" s="40">
        <f t="shared" si="37"/>
        <v>0</v>
      </c>
      <c r="AU17" s="40"/>
      <c r="AV17" s="52">
        <f t="shared" si="38"/>
        <v>0</v>
      </c>
      <c r="AX17" s="52">
        <f t="shared" si="39"/>
        <v>0</v>
      </c>
      <c r="AY17" s="70"/>
      <c r="AZ17" s="2">
        <f t="shared" si="43"/>
        <v>0</v>
      </c>
    </row>
    <row r="18" spans="1:52">
      <c r="A18" s="44">
        <f t="shared" si="40"/>
        <v>37226</v>
      </c>
      <c r="B18" s="66">
        <f t="shared" si="3"/>
        <v>0</v>
      </c>
      <c r="C18" s="67"/>
      <c r="D18" s="68">
        <f t="shared" si="4"/>
        <v>0</v>
      </c>
      <c r="E18" s="35">
        <f t="shared" si="5"/>
        <v>0</v>
      </c>
      <c r="F18" s="35">
        <f t="shared" si="6"/>
        <v>0</v>
      </c>
      <c r="G18" s="55">
        <f t="shared" si="7"/>
        <v>5.38</v>
      </c>
      <c r="H18" s="69">
        <f t="shared" si="8"/>
        <v>5.38</v>
      </c>
      <c r="I18" s="55">
        <f t="shared" si="41"/>
        <v>0</v>
      </c>
      <c r="J18" s="55">
        <f t="shared" si="9"/>
        <v>-2.2499999999999999E-2</v>
      </c>
      <c r="K18" s="69">
        <f t="shared" si="10"/>
        <v>-2.2499999999999999E-2</v>
      </c>
      <c r="L18" s="72">
        <v>0</v>
      </c>
      <c r="M18" s="55">
        <f t="shared" si="11"/>
        <v>0.01</v>
      </c>
      <c r="N18" s="69">
        <f t="shared" si="12"/>
        <v>0.01</v>
      </c>
      <c r="O18" s="72">
        <v>0</v>
      </c>
      <c r="P18" s="7"/>
      <c r="Q18" s="72">
        <f t="shared" si="42"/>
        <v>5.3674999999999997</v>
      </c>
      <c r="R18" s="72">
        <f t="shared" si="13"/>
        <v>0</v>
      </c>
      <c r="S18" s="7"/>
      <c r="T18" s="5">
        <f t="shared" si="14"/>
        <v>31</v>
      </c>
      <c r="U18" s="45">
        <f t="shared" si="15"/>
        <v>37281</v>
      </c>
      <c r="V18" s="5">
        <f t="shared" si="16"/>
        <v>392</v>
      </c>
      <c r="W18" s="55">
        <f t="shared" si="17"/>
        <v>6.0249617195000015E-2</v>
      </c>
      <c r="X18" s="47">
        <f t="shared" si="18"/>
        <v>0.93859943141380475</v>
      </c>
      <c r="Y18" s="5">
        <f t="shared" si="19"/>
        <v>1</v>
      </c>
      <c r="Z18" s="5">
        <f t="shared" si="20"/>
        <v>31</v>
      </c>
      <c r="AB18" s="39">
        <f t="shared" si="21"/>
        <v>0</v>
      </c>
      <c r="AC18" s="39">
        <f t="shared" si="22"/>
        <v>0</v>
      </c>
      <c r="AD18" s="39">
        <f t="shared" si="23"/>
        <v>0</v>
      </c>
      <c r="AE18" s="39">
        <f t="shared" si="24"/>
        <v>0</v>
      </c>
      <c r="AF18" s="39">
        <f t="shared" si="25"/>
        <v>0</v>
      </c>
      <c r="AG18" s="39">
        <f t="shared" si="26"/>
        <v>0</v>
      </c>
      <c r="AH18" s="39">
        <f t="shared" si="27"/>
        <v>0</v>
      </c>
      <c r="AI18" s="39">
        <f t="shared" si="28"/>
        <v>0</v>
      </c>
      <c r="AJ18" s="39">
        <f t="shared" si="29"/>
        <v>0</v>
      </c>
      <c r="AK18" s="43"/>
      <c r="AL18" s="39">
        <f t="shared" si="30"/>
        <v>0</v>
      </c>
      <c r="AM18" s="39">
        <f t="shared" si="31"/>
        <v>0</v>
      </c>
      <c r="AN18" s="39">
        <f t="shared" si="32"/>
        <v>0</v>
      </c>
      <c r="AO18" s="40">
        <f t="shared" si="33"/>
        <v>0</v>
      </c>
      <c r="AQ18" s="39">
        <f t="shared" si="34"/>
        <v>0</v>
      </c>
      <c r="AR18" s="39">
        <f t="shared" si="35"/>
        <v>0</v>
      </c>
      <c r="AS18" s="39">
        <f t="shared" si="36"/>
        <v>0</v>
      </c>
      <c r="AT18" s="40">
        <f t="shared" si="37"/>
        <v>0</v>
      </c>
      <c r="AU18" s="40"/>
      <c r="AV18" s="52">
        <f t="shared" si="38"/>
        <v>0</v>
      </c>
      <c r="AX18" s="52">
        <f t="shared" si="39"/>
        <v>0</v>
      </c>
      <c r="AY18" s="70"/>
      <c r="AZ18" s="2">
        <f t="shared" si="43"/>
        <v>0</v>
      </c>
    </row>
    <row r="19" spans="1:52">
      <c r="A19" s="44">
        <f t="shared" si="40"/>
        <v>37257</v>
      </c>
      <c r="B19" s="66">
        <f t="shared" si="3"/>
        <v>0</v>
      </c>
      <c r="C19" s="67"/>
      <c r="D19" s="68">
        <f t="shared" si="4"/>
        <v>0</v>
      </c>
      <c r="E19" s="35">
        <f t="shared" si="5"/>
        <v>0</v>
      </c>
      <c r="F19" s="35">
        <f t="shared" si="6"/>
        <v>0</v>
      </c>
      <c r="G19" s="55">
        <f t="shared" si="7"/>
        <v>5.37</v>
      </c>
      <c r="H19" s="69">
        <f t="shared" si="8"/>
        <v>5.37</v>
      </c>
      <c r="I19" s="55">
        <f t="shared" si="41"/>
        <v>0</v>
      </c>
      <c r="J19" s="55">
        <f t="shared" si="9"/>
        <v>-2.2499999999999999E-2</v>
      </c>
      <c r="K19" s="69">
        <f t="shared" si="10"/>
        <v>-2.2499999999999999E-2</v>
      </c>
      <c r="L19" s="72">
        <v>0</v>
      </c>
      <c r="M19" s="55">
        <f t="shared" si="11"/>
        <v>0.01</v>
      </c>
      <c r="N19" s="69">
        <f t="shared" si="12"/>
        <v>0.01</v>
      </c>
      <c r="O19" s="72">
        <v>0</v>
      </c>
      <c r="P19" s="7"/>
      <c r="Q19" s="72">
        <f t="shared" si="42"/>
        <v>5.3574999999999999</v>
      </c>
      <c r="R19" s="72">
        <f t="shared" si="13"/>
        <v>0</v>
      </c>
      <c r="S19" s="7"/>
      <c r="T19" s="5">
        <f t="shared" si="14"/>
        <v>31</v>
      </c>
      <c r="U19" s="45">
        <f t="shared" si="15"/>
        <v>37312</v>
      </c>
      <c r="V19" s="5">
        <f t="shared" si="16"/>
        <v>423</v>
      </c>
      <c r="W19" s="55">
        <f t="shared" si="17"/>
        <v>5.9922505453547006E-2</v>
      </c>
      <c r="X19" s="47">
        <f t="shared" si="18"/>
        <v>0.93409745180691472</v>
      </c>
      <c r="Y19" s="5">
        <f t="shared" si="19"/>
        <v>1</v>
      </c>
      <c r="Z19" s="5">
        <f t="shared" si="20"/>
        <v>31</v>
      </c>
      <c r="AB19" s="39">
        <f t="shared" si="21"/>
        <v>0</v>
      </c>
      <c r="AC19" s="39">
        <f t="shared" si="22"/>
        <v>0</v>
      </c>
      <c r="AD19" s="39">
        <f t="shared" si="23"/>
        <v>0</v>
      </c>
      <c r="AE19" s="39">
        <f t="shared" si="24"/>
        <v>0</v>
      </c>
      <c r="AF19" s="39">
        <f t="shared" si="25"/>
        <v>0</v>
      </c>
      <c r="AG19" s="39">
        <f t="shared" si="26"/>
        <v>0</v>
      </c>
      <c r="AH19" s="39">
        <f t="shared" si="27"/>
        <v>0</v>
      </c>
      <c r="AI19" s="39">
        <f t="shared" si="28"/>
        <v>0</v>
      </c>
      <c r="AJ19" s="39">
        <f t="shared" si="29"/>
        <v>0</v>
      </c>
      <c r="AK19" s="43"/>
      <c r="AL19" s="39">
        <f t="shared" si="30"/>
        <v>0</v>
      </c>
      <c r="AM19" s="39">
        <f t="shared" si="31"/>
        <v>0</v>
      </c>
      <c r="AN19" s="39">
        <f t="shared" si="32"/>
        <v>0</v>
      </c>
      <c r="AO19" s="40">
        <f t="shared" si="33"/>
        <v>0</v>
      </c>
      <c r="AQ19" s="39">
        <f t="shared" si="34"/>
        <v>0</v>
      </c>
      <c r="AR19" s="39">
        <f t="shared" si="35"/>
        <v>0</v>
      </c>
      <c r="AS19" s="39">
        <f t="shared" si="36"/>
        <v>0</v>
      </c>
      <c r="AT19" s="40">
        <f t="shared" si="37"/>
        <v>0</v>
      </c>
      <c r="AU19" s="40"/>
      <c r="AV19" s="52">
        <f t="shared" si="38"/>
        <v>0</v>
      </c>
      <c r="AX19" s="52">
        <f t="shared" si="39"/>
        <v>0</v>
      </c>
      <c r="AY19" s="70"/>
      <c r="AZ19" s="2">
        <f t="shared" si="43"/>
        <v>0</v>
      </c>
    </row>
    <row r="20" spans="1:52">
      <c r="A20" s="44">
        <f t="shared" si="40"/>
        <v>37288</v>
      </c>
      <c r="B20" s="66">
        <f t="shared" si="3"/>
        <v>0</v>
      </c>
      <c r="C20" s="67"/>
      <c r="D20" s="68">
        <f t="shared" si="4"/>
        <v>0</v>
      </c>
      <c r="E20" s="35">
        <f t="shared" si="5"/>
        <v>0</v>
      </c>
      <c r="F20" s="35">
        <f t="shared" si="6"/>
        <v>0</v>
      </c>
      <c r="G20" s="55">
        <f t="shared" si="7"/>
        <v>5.1150000000000002</v>
      </c>
      <c r="H20" s="69">
        <f t="shared" si="8"/>
        <v>5.1150000000000002</v>
      </c>
      <c r="I20" s="55">
        <f t="shared" si="41"/>
        <v>0</v>
      </c>
      <c r="J20" s="55">
        <f t="shared" si="9"/>
        <v>-2.2499999999999999E-2</v>
      </c>
      <c r="K20" s="69">
        <f t="shared" si="10"/>
        <v>-2.2499999999999999E-2</v>
      </c>
      <c r="L20" s="72">
        <v>0</v>
      </c>
      <c r="M20" s="55">
        <f t="shared" si="11"/>
        <v>0.01</v>
      </c>
      <c r="N20" s="69">
        <f t="shared" si="12"/>
        <v>0.01</v>
      </c>
      <c r="O20" s="72">
        <v>0</v>
      </c>
      <c r="P20" s="7"/>
      <c r="Q20" s="72">
        <f t="shared" si="42"/>
        <v>5.1025</v>
      </c>
      <c r="R20" s="72">
        <f t="shared" si="13"/>
        <v>0</v>
      </c>
      <c r="S20" s="7"/>
      <c r="T20" s="5">
        <f t="shared" si="14"/>
        <v>28</v>
      </c>
      <c r="U20" s="45">
        <f t="shared" si="15"/>
        <v>37340</v>
      </c>
      <c r="V20" s="5">
        <f t="shared" si="16"/>
        <v>451</v>
      </c>
      <c r="W20" s="55">
        <f t="shared" si="17"/>
        <v>5.9741888863486005E-2</v>
      </c>
      <c r="X20" s="47">
        <f t="shared" si="18"/>
        <v>0.93007352311164548</v>
      </c>
      <c r="Y20" s="5">
        <f t="shared" si="19"/>
        <v>1</v>
      </c>
      <c r="Z20" s="5">
        <f t="shared" si="20"/>
        <v>28</v>
      </c>
      <c r="AB20" s="39">
        <f t="shared" si="21"/>
        <v>0</v>
      </c>
      <c r="AC20" s="39">
        <f t="shared" si="22"/>
        <v>0</v>
      </c>
      <c r="AD20" s="39">
        <f t="shared" si="23"/>
        <v>0</v>
      </c>
      <c r="AE20" s="39">
        <f t="shared" si="24"/>
        <v>0</v>
      </c>
      <c r="AF20" s="39">
        <f t="shared" si="25"/>
        <v>0</v>
      </c>
      <c r="AG20" s="39">
        <f t="shared" si="26"/>
        <v>0</v>
      </c>
      <c r="AH20" s="39">
        <f t="shared" si="27"/>
        <v>0</v>
      </c>
      <c r="AI20" s="39">
        <f t="shared" si="28"/>
        <v>0</v>
      </c>
      <c r="AJ20" s="39">
        <f t="shared" si="29"/>
        <v>0</v>
      </c>
      <c r="AK20" s="43"/>
      <c r="AL20" s="39">
        <f t="shared" si="30"/>
        <v>0</v>
      </c>
      <c r="AM20" s="39">
        <f t="shared" si="31"/>
        <v>0</v>
      </c>
      <c r="AN20" s="39">
        <f t="shared" si="32"/>
        <v>0</v>
      </c>
      <c r="AO20" s="40">
        <f t="shared" si="33"/>
        <v>0</v>
      </c>
      <c r="AQ20" s="39">
        <f t="shared" si="34"/>
        <v>0</v>
      </c>
      <c r="AR20" s="39">
        <f t="shared" si="35"/>
        <v>0</v>
      </c>
      <c r="AS20" s="39">
        <f t="shared" si="36"/>
        <v>0</v>
      </c>
      <c r="AT20" s="40">
        <f t="shared" si="37"/>
        <v>0</v>
      </c>
      <c r="AU20" s="40"/>
      <c r="AV20" s="52">
        <f t="shared" si="38"/>
        <v>0</v>
      </c>
      <c r="AX20" s="52">
        <f t="shared" si="39"/>
        <v>0</v>
      </c>
      <c r="AY20" s="70"/>
      <c r="AZ20" s="2">
        <f t="shared" si="43"/>
        <v>0</v>
      </c>
    </row>
    <row r="21" spans="1:52">
      <c r="A21" s="44">
        <f t="shared" si="40"/>
        <v>37316</v>
      </c>
      <c r="B21" s="66">
        <f t="shared" si="3"/>
        <v>0</v>
      </c>
      <c r="C21" s="67"/>
      <c r="D21" s="68">
        <f t="shared" si="4"/>
        <v>0</v>
      </c>
      <c r="E21" s="35">
        <f t="shared" si="5"/>
        <v>0</v>
      </c>
      <c r="F21" s="35">
        <f t="shared" si="6"/>
        <v>0</v>
      </c>
      <c r="G21" s="55">
        <f t="shared" si="7"/>
        <v>4.7850000000000001</v>
      </c>
      <c r="H21" s="69">
        <f t="shared" si="8"/>
        <v>4.7850000000000001</v>
      </c>
      <c r="I21" s="55">
        <f t="shared" si="41"/>
        <v>0</v>
      </c>
      <c r="J21" s="55">
        <f t="shared" si="9"/>
        <v>-2.2499999999999999E-2</v>
      </c>
      <c r="K21" s="69">
        <f t="shared" si="10"/>
        <v>-2.2499999999999999E-2</v>
      </c>
      <c r="L21" s="72">
        <v>0</v>
      </c>
      <c r="M21" s="55">
        <f t="shared" si="11"/>
        <v>0.01</v>
      </c>
      <c r="N21" s="69">
        <f t="shared" si="12"/>
        <v>0.01</v>
      </c>
      <c r="O21" s="72">
        <v>0</v>
      </c>
      <c r="P21" s="7"/>
      <c r="Q21" s="72">
        <f t="shared" si="42"/>
        <v>4.7725</v>
      </c>
      <c r="R21" s="72">
        <f t="shared" si="13"/>
        <v>0</v>
      </c>
      <c r="S21" s="7"/>
      <c r="T21" s="5">
        <f t="shared" si="14"/>
        <v>31</v>
      </c>
      <c r="U21" s="45">
        <f t="shared" si="15"/>
        <v>37371</v>
      </c>
      <c r="V21" s="5">
        <f t="shared" si="16"/>
        <v>482</v>
      </c>
      <c r="W21" s="55">
        <f t="shared" si="17"/>
        <v>5.957875130758801E-2</v>
      </c>
      <c r="X21" s="47">
        <f t="shared" si="18"/>
        <v>0.92564040109993484</v>
      </c>
      <c r="Y21" s="5">
        <f t="shared" si="19"/>
        <v>1</v>
      </c>
      <c r="Z21" s="5">
        <f t="shared" si="20"/>
        <v>31</v>
      </c>
      <c r="AB21" s="39">
        <f t="shared" si="21"/>
        <v>0</v>
      </c>
      <c r="AC21" s="39">
        <f t="shared" si="22"/>
        <v>0</v>
      </c>
      <c r="AD21" s="39">
        <f t="shared" si="23"/>
        <v>0</v>
      </c>
      <c r="AE21" s="39">
        <f t="shared" si="24"/>
        <v>0</v>
      </c>
      <c r="AF21" s="39">
        <f t="shared" si="25"/>
        <v>0</v>
      </c>
      <c r="AG21" s="39">
        <f t="shared" si="26"/>
        <v>0</v>
      </c>
      <c r="AH21" s="39">
        <f t="shared" si="27"/>
        <v>0</v>
      </c>
      <c r="AI21" s="39">
        <f t="shared" si="28"/>
        <v>0</v>
      </c>
      <c r="AJ21" s="39">
        <f t="shared" si="29"/>
        <v>0</v>
      </c>
      <c r="AK21" s="43"/>
      <c r="AL21" s="39">
        <f t="shared" si="30"/>
        <v>0</v>
      </c>
      <c r="AM21" s="39">
        <f t="shared" si="31"/>
        <v>0</v>
      </c>
      <c r="AN21" s="39">
        <f t="shared" si="32"/>
        <v>0</v>
      </c>
      <c r="AO21" s="40">
        <f t="shared" si="33"/>
        <v>0</v>
      </c>
      <c r="AQ21" s="39">
        <f t="shared" si="34"/>
        <v>0</v>
      </c>
      <c r="AR21" s="39">
        <f t="shared" si="35"/>
        <v>0</v>
      </c>
      <c r="AS21" s="39">
        <f t="shared" si="36"/>
        <v>0</v>
      </c>
      <c r="AT21" s="40">
        <f t="shared" si="37"/>
        <v>0</v>
      </c>
      <c r="AU21" s="40"/>
      <c r="AV21" s="52">
        <f t="shared" si="38"/>
        <v>0</v>
      </c>
      <c r="AX21" s="52">
        <f t="shared" si="39"/>
        <v>0</v>
      </c>
      <c r="AY21" s="70"/>
      <c r="AZ21" s="2">
        <f t="shared" si="43"/>
        <v>0</v>
      </c>
    </row>
    <row r="22" spans="1:52">
      <c r="A22" s="44">
        <f t="shared" si="40"/>
        <v>37347</v>
      </c>
      <c r="B22" s="66">
        <f t="shared" si="3"/>
        <v>0</v>
      </c>
      <c r="C22" s="67"/>
      <c r="D22" s="68">
        <f t="shared" si="4"/>
        <v>0</v>
      </c>
      <c r="E22" s="35">
        <f t="shared" si="5"/>
        <v>0</v>
      </c>
      <c r="F22" s="35">
        <f t="shared" si="6"/>
        <v>0</v>
      </c>
      <c r="G22" s="55">
        <f t="shared" si="7"/>
        <v>4.3150000000000004</v>
      </c>
      <c r="H22" s="69">
        <f t="shared" si="8"/>
        <v>4.3150000000000004</v>
      </c>
      <c r="I22" s="55">
        <f t="shared" si="41"/>
        <v>0</v>
      </c>
      <c r="J22" s="55">
        <f t="shared" si="9"/>
        <v>-2.2499999999999999E-2</v>
      </c>
      <c r="K22" s="69">
        <f t="shared" si="10"/>
        <v>-2.2499999999999999E-2</v>
      </c>
      <c r="L22" s="72">
        <v>0</v>
      </c>
      <c r="M22" s="55">
        <f t="shared" si="11"/>
        <v>7.4999999999999997E-3</v>
      </c>
      <c r="N22" s="69">
        <f t="shared" si="12"/>
        <v>7.4999999999999997E-3</v>
      </c>
      <c r="O22" s="72">
        <v>0</v>
      </c>
      <c r="P22" s="7"/>
      <c r="Q22" s="72">
        <f t="shared" si="42"/>
        <v>4.3000000000000007</v>
      </c>
      <c r="R22" s="72">
        <f t="shared" si="13"/>
        <v>0</v>
      </c>
      <c r="S22" s="7"/>
      <c r="T22" s="5">
        <f t="shared" si="14"/>
        <v>30</v>
      </c>
      <c r="U22" s="45">
        <f t="shared" si="15"/>
        <v>37401</v>
      </c>
      <c r="V22" s="5">
        <f t="shared" si="16"/>
        <v>512</v>
      </c>
      <c r="W22" s="55">
        <f t="shared" si="17"/>
        <v>5.9418801421727015E-2</v>
      </c>
      <c r="X22" s="47">
        <f t="shared" si="18"/>
        <v>0.92135890894074168</v>
      </c>
      <c r="Y22" s="5">
        <f t="shared" si="19"/>
        <v>1</v>
      </c>
      <c r="Z22" s="5">
        <f t="shared" si="20"/>
        <v>30</v>
      </c>
      <c r="AB22" s="39">
        <f t="shared" si="21"/>
        <v>0</v>
      </c>
      <c r="AC22" s="39">
        <f t="shared" si="22"/>
        <v>0</v>
      </c>
      <c r="AD22" s="39">
        <f t="shared" si="23"/>
        <v>0</v>
      </c>
      <c r="AE22" s="39">
        <f t="shared" si="24"/>
        <v>0</v>
      </c>
      <c r="AF22" s="39">
        <f t="shared" si="25"/>
        <v>0</v>
      </c>
      <c r="AG22" s="39">
        <f t="shared" si="26"/>
        <v>0</v>
      </c>
      <c r="AH22" s="39">
        <f t="shared" si="27"/>
        <v>0</v>
      </c>
      <c r="AI22" s="39">
        <f t="shared" si="28"/>
        <v>0</v>
      </c>
      <c r="AJ22" s="39">
        <f t="shared" si="29"/>
        <v>0</v>
      </c>
      <c r="AK22" s="43"/>
      <c r="AL22" s="39">
        <f t="shared" si="30"/>
        <v>0</v>
      </c>
      <c r="AM22" s="39">
        <f t="shared" si="31"/>
        <v>0</v>
      </c>
      <c r="AN22" s="39">
        <f t="shared" si="32"/>
        <v>0</v>
      </c>
      <c r="AO22" s="40">
        <f t="shared" si="33"/>
        <v>0</v>
      </c>
      <c r="AQ22" s="39">
        <f t="shared" si="34"/>
        <v>0</v>
      </c>
      <c r="AR22" s="39">
        <f t="shared" si="35"/>
        <v>0</v>
      </c>
      <c r="AS22" s="39">
        <f t="shared" si="36"/>
        <v>0</v>
      </c>
      <c r="AT22" s="40">
        <f t="shared" si="37"/>
        <v>0</v>
      </c>
      <c r="AU22" s="40"/>
      <c r="AV22" s="52">
        <f t="shared" si="38"/>
        <v>0</v>
      </c>
      <c r="AX22" s="52">
        <f t="shared" si="39"/>
        <v>0</v>
      </c>
      <c r="AY22" s="70"/>
      <c r="AZ22" s="2">
        <f t="shared" si="43"/>
        <v>0</v>
      </c>
    </row>
    <row r="23" spans="1:52">
      <c r="A23" s="44">
        <f t="shared" si="40"/>
        <v>37377</v>
      </c>
      <c r="B23" s="66">
        <f t="shared" si="3"/>
        <v>0</v>
      </c>
      <c r="C23" s="67"/>
      <c r="D23" s="68">
        <f t="shared" si="4"/>
        <v>0</v>
      </c>
      <c r="E23" s="35">
        <f t="shared" si="5"/>
        <v>0</v>
      </c>
      <c r="F23" s="35">
        <f t="shared" si="6"/>
        <v>0</v>
      </c>
      <c r="G23" s="55">
        <f t="shared" si="7"/>
        <v>4.1900000000000004</v>
      </c>
      <c r="H23" s="69">
        <f t="shared" si="8"/>
        <v>4.1900000000000004</v>
      </c>
      <c r="I23" s="55">
        <f t="shared" si="41"/>
        <v>0</v>
      </c>
      <c r="J23" s="55">
        <f t="shared" si="9"/>
        <v>-2.2499999999999999E-2</v>
      </c>
      <c r="K23" s="69">
        <f t="shared" si="10"/>
        <v>-2.2499999999999999E-2</v>
      </c>
      <c r="L23" s="72">
        <v>0</v>
      </c>
      <c r="M23" s="55">
        <f t="shared" si="11"/>
        <v>7.4999999999999997E-3</v>
      </c>
      <c r="N23" s="69">
        <f t="shared" si="12"/>
        <v>7.4999999999999997E-3</v>
      </c>
      <c r="O23" s="72">
        <v>0</v>
      </c>
      <c r="P23" s="7"/>
      <c r="Q23" s="72">
        <f t="shared" si="42"/>
        <v>4.1750000000000007</v>
      </c>
      <c r="R23" s="72">
        <f t="shared" si="13"/>
        <v>0</v>
      </c>
      <c r="S23" s="7"/>
      <c r="T23" s="5">
        <f t="shared" si="14"/>
        <v>31</v>
      </c>
      <c r="U23" s="45">
        <f t="shared" si="15"/>
        <v>37432</v>
      </c>
      <c r="V23" s="5">
        <f t="shared" si="16"/>
        <v>543</v>
      </c>
      <c r="W23" s="55">
        <f t="shared" si="17"/>
        <v>5.9291625860958021E-2</v>
      </c>
      <c r="X23" s="47">
        <f t="shared" si="18"/>
        <v>0.91697506017396402</v>
      </c>
      <c r="Y23" s="5">
        <f t="shared" si="19"/>
        <v>1</v>
      </c>
      <c r="Z23" s="5">
        <f t="shared" si="20"/>
        <v>31</v>
      </c>
      <c r="AB23" s="39">
        <f t="shared" si="21"/>
        <v>0</v>
      </c>
      <c r="AC23" s="39">
        <f t="shared" si="22"/>
        <v>0</v>
      </c>
      <c r="AD23" s="39">
        <f t="shared" si="23"/>
        <v>0</v>
      </c>
      <c r="AE23" s="39">
        <f t="shared" si="24"/>
        <v>0</v>
      </c>
      <c r="AF23" s="39">
        <f t="shared" si="25"/>
        <v>0</v>
      </c>
      <c r="AG23" s="39">
        <f t="shared" si="26"/>
        <v>0</v>
      </c>
      <c r="AH23" s="39">
        <f t="shared" si="27"/>
        <v>0</v>
      </c>
      <c r="AI23" s="39">
        <f t="shared" si="28"/>
        <v>0</v>
      </c>
      <c r="AJ23" s="39">
        <f t="shared" si="29"/>
        <v>0</v>
      </c>
      <c r="AK23" s="43"/>
      <c r="AL23" s="39">
        <f t="shared" si="30"/>
        <v>0</v>
      </c>
      <c r="AM23" s="39">
        <f t="shared" si="31"/>
        <v>0</v>
      </c>
      <c r="AN23" s="39">
        <f t="shared" si="32"/>
        <v>0</v>
      </c>
      <c r="AO23" s="40">
        <f t="shared" si="33"/>
        <v>0</v>
      </c>
      <c r="AQ23" s="39">
        <f t="shared" si="34"/>
        <v>0</v>
      </c>
      <c r="AR23" s="39">
        <f t="shared" si="35"/>
        <v>0</v>
      </c>
      <c r="AS23" s="39">
        <f t="shared" si="36"/>
        <v>0</v>
      </c>
      <c r="AT23" s="40">
        <f t="shared" si="37"/>
        <v>0</v>
      </c>
      <c r="AU23" s="40"/>
      <c r="AV23" s="52">
        <f t="shared" si="38"/>
        <v>0</v>
      </c>
      <c r="AX23" s="52">
        <f t="shared" si="39"/>
        <v>0</v>
      </c>
      <c r="AY23" s="70"/>
      <c r="AZ23" s="2">
        <f t="shared" si="43"/>
        <v>0</v>
      </c>
    </row>
    <row r="24" spans="1:52">
      <c r="A24" s="44">
        <f t="shared" si="40"/>
        <v>37408</v>
      </c>
      <c r="B24" s="66">
        <f t="shared" si="3"/>
        <v>0</v>
      </c>
      <c r="C24" s="67"/>
      <c r="D24" s="68">
        <f t="shared" si="4"/>
        <v>0</v>
      </c>
      <c r="E24" s="35">
        <f t="shared" si="5"/>
        <v>0</v>
      </c>
      <c r="F24" s="35">
        <f t="shared" si="6"/>
        <v>0</v>
      </c>
      <c r="G24" s="55">
        <f t="shared" si="7"/>
        <v>4.16</v>
      </c>
      <c r="H24" s="69">
        <f t="shared" si="8"/>
        <v>4.16</v>
      </c>
      <c r="I24" s="55">
        <f t="shared" si="41"/>
        <v>0</v>
      </c>
      <c r="J24" s="55">
        <f t="shared" si="9"/>
        <v>-2.2499999999999999E-2</v>
      </c>
      <c r="K24" s="69">
        <f t="shared" si="10"/>
        <v>-2.2499999999999999E-2</v>
      </c>
      <c r="L24" s="72">
        <v>0</v>
      </c>
      <c r="M24" s="55">
        <f t="shared" si="11"/>
        <v>7.4999999999999997E-3</v>
      </c>
      <c r="N24" s="69">
        <f t="shared" si="12"/>
        <v>7.4999999999999997E-3</v>
      </c>
      <c r="O24" s="72">
        <v>0</v>
      </c>
      <c r="P24" s="7"/>
      <c r="Q24" s="72">
        <f t="shared" si="42"/>
        <v>4.1450000000000005</v>
      </c>
      <c r="R24" s="72">
        <f t="shared" si="13"/>
        <v>0</v>
      </c>
      <c r="S24" s="7"/>
      <c r="T24" s="5">
        <f t="shared" si="14"/>
        <v>30</v>
      </c>
      <c r="U24" s="45">
        <f t="shared" si="15"/>
        <v>37462</v>
      </c>
      <c r="V24" s="5">
        <f t="shared" si="16"/>
        <v>573</v>
      </c>
      <c r="W24" s="55">
        <f t="shared" si="17"/>
        <v>5.9160211120477015E-2</v>
      </c>
      <c r="X24" s="47">
        <f t="shared" si="18"/>
        <v>0.91272091421469725</v>
      </c>
      <c r="Y24" s="5">
        <f t="shared" si="19"/>
        <v>1</v>
      </c>
      <c r="Z24" s="5">
        <f t="shared" si="20"/>
        <v>30</v>
      </c>
      <c r="AB24" s="39">
        <f t="shared" si="21"/>
        <v>0</v>
      </c>
      <c r="AC24" s="39">
        <f t="shared" si="22"/>
        <v>0</v>
      </c>
      <c r="AD24" s="39">
        <f t="shared" si="23"/>
        <v>0</v>
      </c>
      <c r="AE24" s="39">
        <f t="shared" si="24"/>
        <v>0</v>
      </c>
      <c r="AF24" s="39">
        <f t="shared" si="25"/>
        <v>0</v>
      </c>
      <c r="AG24" s="39">
        <f t="shared" si="26"/>
        <v>0</v>
      </c>
      <c r="AH24" s="39">
        <f t="shared" si="27"/>
        <v>0</v>
      </c>
      <c r="AI24" s="39">
        <f t="shared" si="28"/>
        <v>0</v>
      </c>
      <c r="AJ24" s="39">
        <f t="shared" si="29"/>
        <v>0</v>
      </c>
      <c r="AK24" s="43"/>
      <c r="AL24" s="39">
        <f t="shared" si="30"/>
        <v>0</v>
      </c>
      <c r="AM24" s="39">
        <f t="shared" si="31"/>
        <v>0</v>
      </c>
      <c r="AN24" s="39">
        <f t="shared" si="32"/>
        <v>0</v>
      </c>
      <c r="AO24" s="40">
        <f t="shared" si="33"/>
        <v>0</v>
      </c>
      <c r="AQ24" s="39">
        <f t="shared" si="34"/>
        <v>0</v>
      </c>
      <c r="AR24" s="39">
        <f t="shared" si="35"/>
        <v>0</v>
      </c>
      <c r="AS24" s="39">
        <f t="shared" si="36"/>
        <v>0</v>
      </c>
      <c r="AT24" s="40">
        <f t="shared" si="37"/>
        <v>0</v>
      </c>
      <c r="AU24" s="40"/>
      <c r="AV24" s="52">
        <f t="shared" si="38"/>
        <v>0</v>
      </c>
      <c r="AX24" s="52">
        <f t="shared" si="39"/>
        <v>0</v>
      </c>
      <c r="AY24" s="70"/>
      <c r="AZ24" s="2">
        <f t="shared" si="43"/>
        <v>0</v>
      </c>
    </row>
    <row r="25" spans="1:52">
      <c r="A25" s="44">
        <f t="shared" si="40"/>
        <v>37438</v>
      </c>
      <c r="B25" s="66">
        <f t="shared" si="3"/>
        <v>0</v>
      </c>
      <c r="C25" s="67"/>
      <c r="D25" s="68">
        <f t="shared" si="4"/>
        <v>0</v>
      </c>
      <c r="E25" s="35">
        <f t="shared" si="5"/>
        <v>0</v>
      </c>
      <c r="F25" s="35">
        <f t="shared" si="6"/>
        <v>0</v>
      </c>
      <c r="G25" s="55">
        <f t="shared" si="7"/>
        <v>4.16</v>
      </c>
      <c r="H25" s="69">
        <f t="shared" si="8"/>
        <v>4.16</v>
      </c>
      <c r="I25" s="55">
        <f t="shared" si="41"/>
        <v>0</v>
      </c>
      <c r="J25" s="55">
        <f t="shared" si="9"/>
        <v>-2.2499999999999999E-2</v>
      </c>
      <c r="K25" s="69">
        <f t="shared" si="10"/>
        <v>-2.2499999999999999E-2</v>
      </c>
      <c r="L25" s="72">
        <v>0</v>
      </c>
      <c r="M25" s="55">
        <f t="shared" si="11"/>
        <v>7.4999999999999997E-3</v>
      </c>
      <c r="N25" s="69">
        <f t="shared" si="12"/>
        <v>7.4999999999999997E-3</v>
      </c>
      <c r="O25" s="72">
        <v>0</v>
      </c>
      <c r="P25" s="7"/>
      <c r="Q25" s="72">
        <f t="shared" si="42"/>
        <v>4.1450000000000005</v>
      </c>
      <c r="R25" s="72">
        <f t="shared" si="13"/>
        <v>0</v>
      </c>
      <c r="S25" s="7"/>
      <c r="T25" s="5">
        <f t="shared" si="14"/>
        <v>31</v>
      </c>
      <c r="U25" s="45">
        <f t="shared" si="15"/>
        <v>37493</v>
      </c>
      <c r="V25" s="5">
        <f t="shared" si="16"/>
        <v>604</v>
      </c>
      <c r="W25" s="55">
        <f t="shared" si="17"/>
        <v>5.9069281859315002E-2</v>
      </c>
      <c r="X25" s="47">
        <f t="shared" si="18"/>
        <v>0.90827270114089675</v>
      </c>
      <c r="Y25" s="5">
        <f t="shared" si="19"/>
        <v>1</v>
      </c>
      <c r="Z25" s="5">
        <f t="shared" si="20"/>
        <v>31</v>
      </c>
      <c r="AB25" s="39">
        <f t="shared" si="21"/>
        <v>0</v>
      </c>
      <c r="AC25" s="39">
        <f t="shared" si="22"/>
        <v>0</v>
      </c>
      <c r="AD25" s="39">
        <f t="shared" si="23"/>
        <v>0</v>
      </c>
      <c r="AE25" s="39">
        <f t="shared" si="24"/>
        <v>0</v>
      </c>
      <c r="AF25" s="39">
        <f t="shared" si="25"/>
        <v>0</v>
      </c>
      <c r="AG25" s="39">
        <f t="shared" si="26"/>
        <v>0</v>
      </c>
      <c r="AH25" s="39">
        <f t="shared" si="27"/>
        <v>0</v>
      </c>
      <c r="AI25" s="39">
        <f t="shared" si="28"/>
        <v>0</v>
      </c>
      <c r="AJ25" s="39">
        <f t="shared" si="29"/>
        <v>0</v>
      </c>
      <c r="AK25" s="43"/>
      <c r="AL25" s="39">
        <f t="shared" si="30"/>
        <v>0</v>
      </c>
      <c r="AM25" s="39">
        <f t="shared" si="31"/>
        <v>0</v>
      </c>
      <c r="AN25" s="39">
        <f t="shared" si="32"/>
        <v>0</v>
      </c>
      <c r="AO25" s="40">
        <f t="shared" si="33"/>
        <v>0</v>
      </c>
      <c r="AQ25" s="39">
        <f t="shared" si="34"/>
        <v>0</v>
      </c>
      <c r="AR25" s="39">
        <f t="shared" si="35"/>
        <v>0</v>
      </c>
      <c r="AS25" s="39">
        <f t="shared" si="36"/>
        <v>0</v>
      </c>
      <c r="AT25" s="40">
        <f t="shared" si="37"/>
        <v>0</v>
      </c>
      <c r="AU25" s="40"/>
      <c r="AV25" s="52">
        <f t="shared" si="38"/>
        <v>0</v>
      </c>
      <c r="AX25" s="52">
        <f t="shared" si="39"/>
        <v>0</v>
      </c>
      <c r="AY25" s="70"/>
      <c r="AZ25" s="2">
        <f t="shared" si="43"/>
        <v>0</v>
      </c>
    </row>
    <row r="26" spans="1:52">
      <c r="A26" s="44">
        <f t="shared" si="40"/>
        <v>37469</v>
      </c>
      <c r="B26" s="66">
        <f t="shared" si="3"/>
        <v>0</v>
      </c>
      <c r="C26" s="67"/>
      <c r="D26" s="68">
        <f t="shared" si="4"/>
        <v>0</v>
      </c>
      <c r="E26" s="35">
        <f t="shared" si="5"/>
        <v>0</v>
      </c>
      <c r="F26" s="35">
        <f t="shared" si="6"/>
        <v>0</v>
      </c>
      <c r="G26" s="55">
        <f t="shared" si="7"/>
        <v>4.16</v>
      </c>
      <c r="H26" s="69">
        <f t="shared" si="8"/>
        <v>4.16</v>
      </c>
      <c r="I26" s="55">
        <f t="shared" si="41"/>
        <v>0</v>
      </c>
      <c r="J26" s="55">
        <f t="shared" si="9"/>
        <v>-2.2499999999999999E-2</v>
      </c>
      <c r="K26" s="69">
        <f t="shared" si="10"/>
        <v>-2.2499999999999999E-2</v>
      </c>
      <c r="L26" s="72">
        <v>0</v>
      </c>
      <c r="M26" s="55">
        <f t="shared" si="11"/>
        <v>7.4999999999999997E-3</v>
      </c>
      <c r="N26" s="69">
        <f t="shared" si="12"/>
        <v>7.4999999999999997E-3</v>
      </c>
      <c r="O26" s="72">
        <v>0</v>
      </c>
      <c r="P26" s="7"/>
      <c r="Q26" s="72">
        <f t="shared" si="42"/>
        <v>4.1450000000000005</v>
      </c>
      <c r="R26" s="72">
        <f t="shared" si="13"/>
        <v>0</v>
      </c>
      <c r="S26" s="7"/>
      <c r="T26" s="5">
        <f t="shared" si="14"/>
        <v>31</v>
      </c>
      <c r="U26" s="45">
        <f t="shared" si="15"/>
        <v>37524</v>
      </c>
      <c r="V26" s="5">
        <f t="shared" si="16"/>
        <v>635</v>
      </c>
      <c r="W26" s="55">
        <f t="shared" si="17"/>
        <v>5.9034846030954012E-2</v>
      </c>
      <c r="X26" s="47">
        <f t="shared" si="18"/>
        <v>0.9038512994501241</v>
      </c>
      <c r="Y26" s="5">
        <f t="shared" si="19"/>
        <v>1</v>
      </c>
      <c r="Z26" s="5">
        <f t="shared" si="20"/>
        <v>31</v>
      </c>
      <c r="AB26" s="39">
        <f t="shared" si="21"/>
        <v>0</v>
      </c>
      <c r="AC26" s="39">
        <f t="shared" si="22"/>
        <v>0</v>
      </c>
      <c r="AD26" s="39">
        <f t="shared" si="23"/>
        <v>0</v>
      </c>
      <c r="AE26" s="39">
        <f t="shared" si="24"/>
        <v>0</v>
      </c>
      <c r="AF26" s="39">
        <f t="shared" si="25"/>
        <v>0</v>
      </c>
      <c r="AG26" s="39">
        <f t="shared" si="26"/>
        <v>0</v>
      </c>
      <c r="AH26" s="39">
        <f t="shared" si="27"/>
        <v>0</v>
      </c>
      <c r="AI26" s="39">
        <f t="shared" si="28"/>
        <v>0</v>
      </c>
      <c r="AJ26" s="39">
        <f t="shared" si="29"/>
        <v>0</v>
      </c>
      <c r="AK26" s="43"/>
      <c r="AL26" s="39">
        <f t="shared" si="30"/>
        <v>0</v>
      </c>
      <c r="AM26" s="39">
        <f t="shared" si="31"/>
        <v>0</v>
      </c>
      <c r="AN26" s="39">
        <f t="shared" si="32"/>
        <v>0</v>
      </c>
      <c r="AO26" s="40">
        <f t="shared" si="33"/>
        <v>0</v>
      </c>
      <c r="AQ26" s="39">
        <f t="shared" si="34"/>
        <v>0</v>
      </c>
      <c r="AR26" s="39">
        <f t="shared" si="35"/>
        <v>0</v>
      </c>
      <c r="AS26" s="39">
        <f t="shared" si="36"/>
        <v>0</v>
      </c>
      <c r="AT26" s="40">
        <f t="shared" si="37"/>
        <v>0</v>
      </c>
      <c r="AU26" s="40"/>
      <c r="AV26" s="52">
        <f t="shared" si="38"/>
        <v>0</v>
      </c>
      <c r="AX26" s="52">
        <f t="shared" si="39"/>
        <v>0</v>
      </c>
      <c r="AY26" s="70"/>
      <c r="AZ26" s="2">
        <f t="shared" si="43"/>
        <v>0</v>
      </c>
    </row>
    <row r="27" spans="1:52">
      <c r="A27" s="44">
        <f t="shared" si="40"/>
        <v>37500</v>
      </c>
      <c r="B27" s="66">
        <f t="shared" si="3"/>
        <v>0</v>
      </c>
      <c r="C27" s="67"/>
      <c r="D27" s="68">
        <f t="shared" si="4"/>
        <v>0</v>
      </c>
      <c r="E27" s="35">
        <f t="shared" si="5"/>
        <v>0</v>
      </c>
      <c r="F27" s="35">
        <f t="shared" si="6"/>
        <v>0</v>
      </c>
      <c r="G27" s="55">
        <f t="shared" si="7"/>
        <v>4.1550000000000002</v>
      </c>
      <c r="H27" s="69">
        <f t="shared" si="8"/>
        <v>4.1550000000000002</v>
      </c>
      <c r="I27" s="55">
        <f t="shared" si="41"/>
        <v>0</v>
      </c>
      <c r="J27" s="55">
        <f t="shared" si="9"/>
        <v>-2.2499999999999999E-2</v>
      </c>
      <c r="K27" s="69">
        <f t="shared" si="10"/>
        <v>-2.2499999999999999E-2</v>
      </c>
      <c r="L27" s="72">
        <v>0</v>
      </c>
      <c r="M27" s="55">
        <f t="shared" si="11"/>
        <v>7.4999999999999997E-3</v>
      </c>
      <c r="N27" s="69">
        <f t="shared" si="12"/>
        <v>7.4999999999999997E-3</v>
      </c>
      <c r="O27" s="72">
        <v>0</v>
      </c>
      <c r="P27" s="7"/>
      <c r="Q27" s="72">
        <f t="shared" si="42"/>
        <v>4.1400000000000006</v>
      </c>
      <c r="R27" s="72">
        <f t="shared" si="13"/>
        <v>0</v>
      </c>
      <c r="S27" s="7"/>
      <c r="T27" s="5">
        <f t="shared" si="14"/>
        <v>30</v>
      </c>
      <c r="U27" s="45">
        <f t="shared" si="15"/>
        <v>37554</v>
      </c>
      <c r="V27" s="5">
        <f t="shared" si="16"/>
        <v>665</v>
      </c>
      <c r="W27" s="55">
        <f t="shared" si="17"/>
        <v>5.900041020298602E-2</v>
      </c>
      <c r="X27" s="47">
        <f t="shared" si="18"/>
        <v>0.89957440672238875</v>
      </c>
      <c r="Y27" s="5">
        <f t="shared" si="19"/>
        <v>1</v>
      </c>
      <c r="Z27" s="5">
        <f t="shared" si="20"/>
        <v>30</v>
      </c>
      <c r="AB27" s="39">
        <f t="shared" si="21"/>
        <v>0</v>
      </c>
      <c r="AC27" s="39">
        <f t="shared" si="22"/>
        <v>0</v>
      </c>
      <c r="AD27" s="39">
        <f t="shared" si="23"/>
        <v>0</v>
      </c>
      <c r="AE27" s="39">
        <f t="shared" si="24"/>
        <v>0</v>
      </c>
      <c r="AF27" s="39">
        <f t="shared" si="25"/>
        <v>0</v>
      </c>
      <c r="AG27" s="39">
        <f t="shared" si="26"/>
        <v>0</v>
      </c>
      <c r="AH27" s="39">
        <f t="shared" si="27"/>
        <v>0</v>
      </c>
      <c r="AI27" s="39">
        <f t="shared" si="28"/>
        <v>0</v>
      </c>
      <c r="AJ27" s="39">
        <f t="shared" si="29"/>
        <v>0</v>
      </c>
      <c r="AK27" s="43"/>
      <c r="AL27" s="39">
        <f t="shared" si="30"/>
        <v>0</v>
      </c>
      <c r="AM27" s="39">
        <f t="shared" si="31"/>
        <v>0</v>
      </c>
      <c r="AN27" s="39">
        <f t="shared" si="32"/>
        <v>0</v>
      </c>
      <c r="AO27" s="40">
        <f t="shared" si="33"/>
        <v>0</v>
      </c>
      <c r="AQ27" s="39">
        <f t="shared" si="34"/>
        <v>0</v>
      </c>
      <c r="AR27" s="39">
        <f t="shared" si="35"/>
        <v>0</v>
      </c>
      <c r="AS27" s="39">
        <f t="shared" si="36"/>
        <v>0</v>
      </c>
      <c r="AT27" s="40">
        <f t="shared" si="37"/>
        <v>0</v>
      </c>
      <c r="AU27" s="40"/>
      <c r="AV27" s="52">
        <f t="shared" si="38"/>
        <v>0</v>
      </c>
      <c r="AX27" s="52">
        <f t="shared" si="39"/>
        <v>0</v>
      </c>
      <c r="AY27" s="70"/>
      <c r="AZ27" s="2">
        <f t="shared" si="43"/>
        <v>0</v>
      </c>
    </row>
    <row r="28" spans="1:52">
      <c r="A28" s="44">
        <f t="shared" si="40"/>
        <v>37530</v>
      </c>
      <c r="B28" s="66">
        <f t="shared" si="3"/>
        <v>0</v>
      </c>
      <c r="C28" s="67"/>
      <c r="D28" s="68">
        <f t="shared" si="4"/>
        <v>0</v>
      </c>
      <c r="E28" s="35">
        <f t="shared" si="5"/>
        <v>0</v>
      </c>
      <c r="F28" s="35">
        <f t="shared" si="6"/>
        <v>0</v>
      </c>
      <c r="G28" s="55">
        <f t="shared" si="7"/>
        <v>4.1550000000000002</v>
      </c>
      <c r="H28" s="69">
        <f t="shared" si="8"/>
        <v>4.1550000000000002</v>
      </c>
      <c r="I28" s="55">
        <f t="shared" si="41"/>
        <v>0</v>
      </c>
      <c r="J28" s="55">
        <f t="shared" si="9"/>
        <v>-2.2499999999999999E-2</v>
      </c>
      <c r="K28" s="69">
        <f t="shared" si="10"/>
        <v>-2.2499999999999999E-2</v>
      </c>
      <c r="L28" s="72">
        <v>0</v>
      </c>
      <c r="M28" s="55">
        <f t="shared" si="11"/>
        <v>7.4999999999999997E-3</v>
      </c>
      <c r="N28" s="69">
        <f t="shared" si="12"/>
        <v>7.4999999999999997E-3</v>
      </c>
      <c r="O28" s="72">
        <v>0</v>
      </c>
      <c r="P28" s="7"/>
      <c r="Q28" s="72">
        <f t="shared" si="42"/>
        <v>4.1400000000000006</v>
      </c>
      <c r="R28" s="72">
        <f t="shared" si="13"/>
        <v>0</v>
      </c>
      <c r="S28" s="7"/>
      <c r="T28" s="5">
        <f t="shared" si="14"/>
        <v>31</v>
      </c>
      <c r="U28" s="45">
        <f t="shared" si="15"/>
        <v>37585</v>
      </c>
      <c r="V28" s="5">
        <f t="shared" si="16"/>
        <v>696</v>
      </c>
      <c r="W28" s="55">
        <f t="shared" si="17"/>
        <v>5.8981840594013006E-2</v>
      </c>
      <c r="X28" s="47">
        <f t="shared" si="18"/>
        <v>0.89514397544204272</v>
      </c>
      <c r="Y28" s="5">
        <f t="shared" si="19"/>
        <v>1</v>
      </c>
      <c r="Z28" s="5">
        <f t="shared" si="20"/>
        <v>31</v>
      </c>
      <c r="AB28" s="39">
        <f t="shared" si="21"/>
        <v>0</v>
      </c>
      <c r="AC28" s="39">
        <f t="shared" si="22"/>
        <v>0</v>
      </c>
      <c r="AD28" s="39">
        <f t="shared" si="23"/>
        <v>0</v>
      </c>
      <c r="AE28" s="39">
        <f t="shared" si="24"/>
        <v>0</v>
      </c>
      <c r="AF28" s="39">
        <f t="shared" si="25"/>
        <v>0</v>
      </c>
      <c r="AG28" s="39">
        <f t="shared" si="26"/>
        <v>0</v>
      </c>
      <c r="AH28" s="39">
        <f t="shared" si="27"/>
        <v>0</v>
      </c>
      <c r="AI28" s="39">
        <f t="shared" si="28"/>
        <v>0</v>
      </c>
      <c r="AJ28" s="39">
        <f t="shared" si="29"/>
        <v>0</v>
      </c>
      <c r="AK28" s="43"/>
      <c r="AL28" s="39">
        <f t="shared" si="30"/>
        <v>0</v>
      </c>
      <c r="AM28" s="39">
        <f t="shared" si="31"/>
        <v>0</v>
      </c>
      <c r="AN28" s="39">
        <f t="shared" si="32"/>
        <v>0</v>
      </c>
      <c r="AO28" s="40">
        <f t="shared" si="33"/>
        <v>0</v>
      </c>
      <c r="AQ28" s="39">
        <f t="shared" si="34"/>
        <v>0</v>
      </c>
      <c r="AR28" s="39">
        <f t="shared" si="35"/>
        <v>0</v>
      </c>
      <c r="AS28" s="39">
        <f t="shared" si="36"/>
        <v>0</v>
      </c>
      <c r="AT28" s="40">
        <f t="shared" si="37"/>
        <v>0</v>
      </c>
      <c r="AU28" s="40"/>
      <c r="AV28" s="52">
        <f t="shared" si="38"/>
        <v>0</v>
      </c>
      <c r="AX28" s="52">
        <f t="shared" si="39"/>
        <v>0</v>
      </c>
      <c r="AY28" s="70"/>
      <c r="AZ28" s="2">
        <f t="shared" si="43"/>
        <v>0</v>
      </c>
    </row>
    <row r="29" spans="1:52">
      <c r="A29" s="44">
        <f t="shared" si="40"/>
        <v>37561</v>
      </c>
      <c r="B29" s="66">
        <f t="shared" si="3"/>
        <v>0</v>
      </c>
      <c r="C29" s="67"/>
      <c r="D29" s="68">
        <f t="shared" si="4"/>
        <v>0</v>
      </c>
      <c r="E29" s="35">
        <f t="shared" si="5"/>
        <v>0</v>
      </c>
      <c r="F29" s="35">
        <f t="shared" si="6"/>
        <v>0</v>
      </c>
      <c r="G29" s="55">
        <f t="shared" si="7"/>
        <v>4.2519999999999998</v>
      </c>
      <c r="H29" s="69">
        <f t="shared" si="8"/>
        <v>4.2519999999999998</v>
      </c>
      <c r="I29" s="55">
        <f t="shared" si="41"/>
        <v>0</v>
      </c>
      <c r="J29" s="55">
        <f t="shared" si="9"/>
        <v>-2.8000000000000004E-2</v>
      </c>
      <c r="K29" s="69">
        <f t="shared" si="10"/>
        <v>-2.8000000000000004E-2</v>
      </c>
      <c r="L29" s="72">
        <v>0</v>
      </c>
      <c r="M29" s="55">
        <f t="shared" si="11"/>
        <v>7.4999999999999997E-3</v>
      </c>
      <c r="N29" s="69">
        <f t="shared" si="12"/>
        <v>7.4999999999999997E-3</v>
      </c>
      <c r="O29" s="72">
        <v>0</v>
      </c>
      <c r="P29" s="7"/>
      <c r="Q29" s="72">
        <f t="shared" si="42"/>
        <v>4.2314999999999996</v>
      </c>
      <c r="R29" s="72">
        <f t="shared" si="13"/>
        <v>0</v>
      </c>
      <c r="S29" s="7"/>
      <c r="T29" s="5">
        <f t="shared" si="14"/>
        <v>30</v>
      </c>
      <c r="U29" s="45">
        <f t="shared" si="15"/>
        <v>37615</v>
      </c>
      <c r="V29" s="5">
        <f t="shared" si="16"/>
        <v>726</v>
      </c>
      <c r="W29" s="55">
        <f t="shared" si="17"/>
        <v>5.8983788863626006E-2</v>
      </c>
      <c r="X29" s="47">
        <f t="shared" si="18"/>
        <v>0.8908769654735057</v>
      </c>
      <c r="Y29" s="5">
        <f t="shared" si="19"/>
        <v>1</v>
      </c>
      <c r="Z29" s="5">
        <f t="shared" si="20"/>
        <v>30</v>
      </c>
      <c r="AB29" s="39">
        <f t="shared" si="21"/>
        <v>0</v>
      </c>
      <c r="AC29" s="39">
        <f t="shared" si="22"/>
        <v>0</v>
      </c>
      <c r="AD29" s="39">
        <f t="shared" si="23"/>
        <v>0</v>
      </c>
      <c r="AE29" s="39">
        <f t="shared" si="24"/>
        <v>0</v>
      </c>
      <c r="AF29" s="39">
        <f t="shared" si="25"/>
        <v>0</v>
      </c>
      <c r="AG29" s="39">
        <f t="shared" si="26"/>
        <v>0</v>
      </c>
      <c r="AH29" s="39">
        <f t="shared" si="27"/>
        <v>0</v>
      </c>
      <c r="AI29" s="39">
        <f t="shared" si="28"/>
        <v>0</v>
      </c>
      <c r="AJ29" s="39">
        <f t="shared" si="29"/>
        <v>0</v>
      </c>
      <c r="AK29" s="43"/>
      <c r="AL29" s="39">
        <f t="shared" si="30"/>
        <v>0</v>
      </c>
      <c r="AM29" s="39">
        <f t="shared" si="31"/>
        <v>0</v>
      </c>
      <c r="AN29" s="39">
        <f t="shared" si="32"/>
        <v>0</v>
      </c>
      <c r="AO29" s="40">
        <f t="shared" si="33"/>
        <v>0</v>
      </c>
      <c r="AQ29" s="39">
        <f t="shared" si="34"/>
        <v>0</v>
      </c>
      <c r="AR29" s="39">
        <f t="shared" si="35"/>
        <v>0</v>
      </c>
      <c r="AS29" s="39">
        <f t="shared" si="36"/>
        <v>0</v>
      </c>
      <c r="AT29" s="40">
        <f t="shared" si="37"/>
        <v>0</v>
      </c>
      <c r="AU29" s="40"/>
      <c r="AV29" s="52">
        <f t="shared" si="38"/>
        <v>0</v>
      </c>
      <c r="AX29" s="52">
        <f t="shared" si="39"/>
        <v>0</v>
      </c>
      <c r="AY29" s="70"/>
      <c r="AZ29" s="2">
        <f t="shared" si="43"/>
        <v>0</v>
      </c>
    </row>
    <row r="30" spans="1:52">
      <c r="A30" s="44">
        <f t="shared" si="40"/>
        <v>37591</v>
      </c>
      <c r="B30" s="66">
        <f t="shared" si="3"/>
        <v>0</v>
      </c>
      <c r="C30" s="67"/>
      <c r="D30" s="68">
        <f t="shared" si="4"/>
        <v>0</v>
      </c>
      <c r="E30" s="35">
        <f t="shared" si="5"/>
        <v>0</v>
      </c>
      <c r="F30" s="35">
        <f t="shared" si="6"/>
        <v>0</v>
      </c>
      <c r="G30" s="55">
        <f t="shared" si="7"/>
        <v>4.3499999999999996</v>
      </c>
      <c r="H30" s="69">
        <f t="shared" si="8"/>
        <v>4.3499999999999996</v>
      </c>
      <c r="I30" s="55">
        <f t="shared" si="41"/>
        <v>0</v>
      </c>
      <c r="J30" s="55">
        <f t="shared" si="9"/>
        <v>-2.8000000000000004E-2</v>
      </c>
      <c r="K30" s="69">
        <f t="shared" si="10"/>
        <v>-2.8000000000000004E-2</v>
      </c>
      <c r="L30" s="72">
        <v>0</v>
      </c>
      <c r="M30" s="55">
        <f t="shared" si="11"/>
        <v>7.4999999999999997E-3</v>
      </c>
      <c r="N30" s="69">
        <f t="shared" si="12"/>
        <v>7.4999999999999997E-3</v>
      </c>
      <c r="O30" s="72">
        <v>0</v>
      </c>
      <c r="P30" s="7"/>
      <c r="Q30" s="72">
        <f t="shared" si="42"/>
        <v>4.3294999999999995</v>
      </c>
      <c r="R30" s="72">
        <f t="shared" si="13"/>
        <v>0</v>
      </c>
      <c r="S30" s="7"/>
      <c r="T30" s="5">
        <f t="shared" si="14"/>
        <v>31</v>
      </c>
      <c r="U30" s="45">
        <f t="shared" si="15"/>
        <v>37646</v>
      </c>
      <c r="V30" s="5">
        <f t="shared" si="16"/>
        <v>757</v>
      </c>
      <c r="W30" s="55">
        <f t="shared" si="17"/>
        <v>5.8985674285833012E-2</v>
      </c>
      <c r="X30" s="47">
        <f t="shared" si="18"/>
        <v>0.88645355370753309</v>
      </c>
      <c r="Y30" s="5">
        <f t="shared" si="19"/>
        <v>1</v>
      </c>
      <c r="Z30" s="5">
        <f t="shared" si="20"/>
        <v>31</v>
      </c>
      <c r="AB30" s="39">
        <f t="shared" si="21"/>
        <v>0</v>
      </c>
      <c r="AC30" s="39">
        <f t="shared" si="22"/>
        <v>0</v>
      </c>
      <c r="AD30" s="39">
        <f t="shared" si="23"/>
        <v>0</v>
      </c>
      <c r="AE30" s="39">
        <f t="shared" si="24"/>
        <v>0</v>
      </c>
      <c r="AF30" s="39">
        <f t="shared" si="25"/>
        <v>0</v>
      </c>
      <c r="AG30" s="39">
        <f t="shared" si="26"/>
        <v>0</v>
      </c>
      <c r="AH30" s="39">
        <f t="shared" si="27"/>
        <v>0</v>
      </c>
      <c r="AI30" s="39">
        <f t="shared" si="28"/>
        <v>0</v>
      </c>
      <c r="AJ30" s="39">
        <f t="shared" si="29"/>
        <v>0</v>
      </c>
      <c r="AK30" s="43"/>
      <c r="AL30" s="39">
        <f t="shared" si="30"/>
        <v>0</v>
      </c>
      <c r="AM30" s="39">
        <f t="shared" si="31"/>
        <v>0</v>
      </c>
      <c r="AN30" s="39">
        <f t="shared" si="32"/>
        <v>0</v>
      </c>
      <c r="AO30" s="40">
        <f t="shared" si="33"/>
        <v>0</v>
      </c>
      <c r="AQ30" s="39">
        <f t="shared" si="34"/>
        <v>0</v>
      </c>
      <c r="AR30" s="39">
        <f t="shared" si="35"/>
        <v>0</v>
      </c>
      <c r="AS30" s="39">
        <f t="shared" si="36"/>
        <v>0</v>
      </c>
      <c r="AT30" s="40">
        <f t="shared" si="37"/>
        <v>0</v>
      </c>
      <c r="AU30" s="40"/>
      <c r="AV30" s="52">
        <f t="shared" si="38"/>
        <v>0</v>
      </c>
      <c r="AX30" s="52">
        <f t="shared" si="39"/>
        <v>0</v>
      </c>
      <c r="AY30" s="70"/>
      <c r="AZ30" s="2">
        <f t="shared" si="43"/>
        <v>0</v>
      </c>
    </row>
    <row r="31" spans="1:52">
      <c r="A31" s="44">
        <f t="shared" si="40"/>
        <v>37622</v>
      </c>
      <c r="B31" s="66">
        <f t="shared" si="3"/>
        <v>0</v>
      </c>
      <c r="C31" s="67"/>
      <c r="D31" s="68">
        <f t="shared" si="4"/>
        <v>0</v>
      </c>
      <c r="E31" s="35">
        <f t="shared" si="5"/>
        <v>0</v>
      </c>
      <c r="F31" s="35">
        <f t="shared" si="6"/>
        <v>0</v>
      </c>
      <c r="G31" s="55">
        <f t="shared" si="7"/>
        <v>4.3719999999999999</v>
      </c>
      <c r="H31" s="69">
        <f t="shared" si="8"/>
        <v>4.3719999999999999</v>
      </c>
      <c r="I31" s="55">
        <f t="shared" si="41"/>
        <v>0</v>
      </c>
      <c r="J31" s="55">
        <f t="shared" si="9"/>
        <v>-2.2499999999999999E-2</v>
      </c>
      <c r="K31" s="69">
        <f t="shared" si="10"/>
        <v>-2.2499999999999999E-2</v>
      </c>
      <c r="L31" s="72">
        <v>0</v>
      </c>
      <c r="M31" s="55">
        <f t="shared" si="11"/>
        <v>7.4999999999999997E-3</v>
      </c>
      <c r="N31" s="69">
        <f t="shared" si="12"/>
        <v>7.4999999999999997E-3</v>
      </c>
      <c r="O31" s="72">
        <v>0</v>
      </c>
      <c r="P31" s="7"/>
      <c r="Q31" s="72">
        <f t="shared" si="42"/>
        <v>4.3570000000000002</v>
      </c>
      <c r="R31" s="72">
        <f t="shared" si="13"/>
        <v>0</v>
      </c>
      <c r="S31" s="7"/>
      <c r="T31" s="5">
        <f t="shared" si="14"/>
        <v>31</v>
      </c>
      <c r="U31" s="45">
        <f t="shared" si="15"/>
        <v>37677</v>
      </c>
      <c r="V31" s="5">
        <f t="shared" si="16"/>
        <v>788</v>
      </c>
      <c r="W31" s="55">
        <f t="shared" si="17"/>
        <v>5.9007377684004006E-2</v>
      </c>
      <c r="X31" s="47">
        <f t="shared" si="18"/>
        <v>0.88200461044230927</v>
      </c>
      <c r="Y31" s="5">
        <f t="shared" si="19"/>
        <v>1</v>
      </c>
      <c r="Z31" s="5">
        <f t="shared" si="20"/>
        <v>31</v>
      </c>
      <c r="AB31" s="39">
        <f t="shared" si="21"/>
        <v>0</v>
      </c>
      <c r="AC31" s="39">
        <f t="shared" si="22"/>
        <v>0</v>
      </c>
      <c r="AD31" s="39">
        <f t="shared" si="23"/>
        <v>0</v>
      </c>
      <c r="AE31" s="39">
        <f t="shared" si="24"/>
        <v>0</v>
      </c>
      <c r="AF31" s="39">
        <f t="shared" si="25"/>
        <v>0</v>
      </c>
      <c r="AG31" s="39">
        <f t="shared" si="26"/>
        <v>0</v>
      </c>
      <c r="AH31" s="39">
        <f t="shared" si="27"/>
        <v>0</v>
      </c>
      <c r="AI31" s="39">
        <f t="shared" si="28"/>
        <v>0</v>
      </c>
      <c r="AJ31" s="39">
        <f t="shared" si="29"/>
        <v>0</v>
      </c>
      <c r="AK31" s="43"/>
      <c r="AL31" s="39">
        <f t="shared" si="30"/>
        <v>0</v>
      </c>
      <c r="AM31" s="39">
        <f t="shared" si="31"/>
        <v>0</v>
      </c>
      <c r="AN31" s="39">
        <f t="shared" si="32"/>
        <v>0</v>
      </c>
      <c r="AO31" s="40">
        <f t="shared" si="33"/>
        <v>0</v>
      </c>
      <c r="AQ31" s="39">
        <f t="shared" si="34"/>
        <v>0</v>
      </c>
      <c r="AR31" s="39">
        <f t="shared" si="35"/>
        <v>0</v>
      </c>
      <c r="AS31" s="39">
        <f t="shared" si="36"/>
        <v>0</v>
      </c>
      <c r="AT31" s="40">
        <f t="shared" si="37"/>
        <v>0</v>
      </c>
      <c r="AU31" s="40"/>
      <c r="AV31" s="52">
        <f t="shared" si="38"/>
        <v>0</v>
      </c>
      <c r="AX31" s="52">
        <f t="shared" si="39"/>
        <v>0</v>
      </c>
      <c r="AY31" s="70"/>
      <c r="AZ31" s="2">
        <f t="shared" si="43"/>
        <v>0</v>
      </c>
    </row>
    <row r="32" spans="1:52">
      <c r="A32" s="44">
        <f t="shared" si="40"/>
        <v>37653</v>
      </c>
      <c r="B32" s="66">
        <f t="shared" si="3"/>
        <v>0</v>
      </c>
      <c r="C32" s="67"/>
      <c r="D32" s="68">
        <f t="shared" si="4"/>
        <v>0</v>
      </c>
      <c r="E32" s="35">
        <f t="shared" si="5"/>
        <v>0</v>
      </c>
      <c r="F32" s="35">
        <f t="shared" si="6"/>
        <v>0</v>
      </c>
      <c r="G32" s="55">
        <f t="shared" si="7"/>
        <v>4.2119999999999997</v>
      </c>
      <c r="H32" s="69">
        <f t="shared" si="8"/>
        <v>4.2119999999999997</v>
      </c>
      <c r="I32" s="55">
        <f t="shared" si="41"/>
        <v>0</v>
      </c>
      <c r="J32" s="55">
        <f t="shared" si="9"/>
        <v>-2.2499999999999999E-2</v>
      </c>
      <c r="K32" s="69">
        <f t="shared" si="10"/>
        <v>-2.2499999999999999E-2</v>
      </c>
      <c r="L32" s="72">
        <v>0</v>
      </c>
      <c r="M32" s="55">
        <f t="shared" si="11"/>
        <v>7.4999999999999997E-3</v>
      </c>
      <c r="N32" s="69">
        <f t="shared" si="12"/>
        <v>7.4999999999999997E-3</v>
      </c>
      <c r="O32" s="72">
        <v>0</v>
      </c>
      <c r="P32" s="7"/>
      <c r="Q32" s="72">
        <f t="shared" si="42"/>
        <v>4.1970000000000001</v>
      </c>
      <c r="R32" s="72">
        <f t="shared" si="13"/>
        <v>0</v>
      </c>
      <c r="S32" s="7"/>
      <c r="T32" s="5">
        <f t="shared" si="14"/>
        <v>28</v>
      </c>
      <c r="U32" s="45">
        <f t="shared" si="15"/>
        <v>37705</v>
      </c>
      <c r="V32" s="5">
        <f t="shared" si="16"/>
        <v>816</v>
      </c>
      <c r="W32" s="55">
        <f t="shared" si="17"/>
        <v>5.9053069453069006E-2</v>
      </c>
      <c r="X32" s="47">
        <f t="shared" si="18"/>
        <v>0.87799972121143033</v>
      </c>
      <c r="Y32" s="5">
        <f t="shared" si="19"/>
        <v>1</v>
      </c>
      <c r="Z32" s="5">
        <f t="shared" si="20"/>
        <v>28</v>
      </c>
      <c r="AB32" s="39">
        <f t="shared" si="21"/>
        <v>0</v>
      </c>
      <c r="AC32" s="39">
        <f t="shared" si="22"/>
        <v>0</v>
      </c>
      <c r="AD32" s="39">
        <f t="shared" si="23"/>
        <v>0</v>
      </c>
      <c r="AE32" s="39">
        <f t="shared" si="24"/>
        <v>0</v>
      </c>
      <c r="AF32" s="39">
        <f t="shared" si="25"/>
        <v>0</v>
      </c>
      <c r="AG32" s="39">
        <f t="shared" si="26"/>
        <v>0</v>
      </c>
      <c r="AH32" s="39">
        <f t="shared" si="27"/>
        <v>0</v>
      </c>
      <c r="AI32" s="39">
        <f t="shared" si="28"/>
        <v>0</v>
      </c>
      <c r="AJ32" s="39">
        <f t="shared" si="29"/>
        <v>0</v>
      </c>
      <c r="AK32" s="43"/>
      <c r="AL32" s="39">
        <f t="shared" si="30"/>
        <v>0</v>
      </c>
      <c r="AM32" s="39">
        <f t="shared" si="31"/>
        <v>0</v>
      </c>
      <c r="AN32" s="39">
        <f t="shared" si="32"/>
        <v>0</v>
      </c>
      <c r="AO32" s="40">
        <f t="shared" si="33"/>
        <v>0</v>
      </c>
      <c r="AQ32" s="39">
        <f t="shared" si="34"/>
        <v>0</v>
      </c>
      <c r="AR32" s="39">
        <f t="shared" si="35"/>
        <v>0</v>
      </c>
      <c r="AS32" s="39">
        <f t="shared" si="36"/>
        <v>0</v>
      </c>
      <c r="AT32" s="40">
        <f t="shared" si="37"/>
        <v>0</v>
      </c>
      <c r="AU32" s="40"/>
      <c r="AV32" s="52">
        <f t="shared" si="38"/>
        <v>0</v>
      </c>
      <c r="AX32" s="52">
        <f t="shared" si="39"/>
        <v>0</v>
      </c>
      <c r="AY32" s="70"/>
      <c r="AZ32" s="2">
        <f t="shared" si="43"/>
        <v>0</v>
      </c>
    </row>
    <row r="33" spans="1:52">
      <c r="A33" s="44">
        <f t="shared" si="40"/>
        <v>37681</v>
      </c>
      <c r="B33" s="66">
        <f t="shared" si="3"/>
        <v>0</v>
      </c>
      <c r="C33" s="67"/>
      <c r="D33" s="68">
        <f t="shared" si="4"/>
        <v>0</v>
      </c>
      <c r="E33" s="35">
        <f t="shared" si="5"/>
        <v>0</v>
      </c>
      <c r="F33" s="35">
        <f t="shared" si="6"/>
        <v>0</v>
      </c>
      <c r="G33" s="55">
        <f t="shared" si="7"/>
        <v>4.0069999999999997</v>
      </c>
      <c r="H33" s="69">
        <f t="shared" si="8"/>
        <v>4.0069999999999997</v>
      </c>
      <c r="I33" s="55">
        <f t="shared" si="41"/>
        <v>0</v>
      </c>
      <c r="J33" s="55">
        <f t="shared" si="9"/>
        <v>-2.2499999999999999E-2</v>
      </c>
      <c r="K33" s="69">
        <f t="shared" si="10"/>
        <v>-2.2499999999999999E-2</v>
      </c>
      <c r="L33" s="72">
        <v>0</v>
      </c>
      <c r="M33" s="55">
        <f t="shared" si="11"/>
        <v>7.4999999999999997E-3</v>
      </c>
      <c r="N33" s="69">
        <f t="shared" si="12"/>
        <v>7.4999999999999997E-3</v>
      </c>
      <c r="O33" s="72">
        <v>0</v>
      </c>
      <c r="P33" s="7"/>
      <c r="Q33" s="72">
        <f t="shared" si="42"/>
        <v>3.9919999999999995</v>
      </c>
      <c r="R33" s="72">
        <f t="shared" si="13"/>
        <v>0</v>
      </c>
      <c r="S33" s="7"/>
      <c r="T33" s="5">
        <f t="shared" si="14"/>
        <v>31</v>
      </c>
      <c r="U33" s="45">
        <f t="shared" si="15"/>
        <v>37736</v>
      </c>
      <c r="V33" s="5">
        <f t="shared" si="16"/>
        <v>847</v>
      </c>
      <c r="W33" s="55">
        <f t="shared" si="17"/>
        <v>5.9094339438627019E-2</v>
      </c>
      <c r="X33" s="47">
        <f t="shared" si="18"/>
        <v>0.87359649428950836</v>
      </c>
      <c r="Y33" s="5">
        <f t="shared" si="19"/>
        <v>1</v>
      </c>
      <c r="Z33" s="5">
        <f t="shared" si="20"/>
        <v>31</v>
      </c>
      <c r="AB33" s="39">
        <f t="shared" si="21"/>
        <v>0</v>
      </c>
      <c r="AC33" s="39">
        <f t="shared" si="22"/>
        <v>0</v>
      </c>
      <c r="AD33" s="39">
        <f t="shared" si="23"/>
        <v>0</v>
      </c>
      <c r="AE33" s="39">
        <f t="shared" si="24"/>
        <v>0</v>
      </c>
      <c r="AF33" s="39">
        <f t="shared" si="25"/>
        <v>0</v>
      </c>
      <c r="AG33" s="39">
        <f t="shared" si="26"/>
        <v>0</v>
      </c>
      <c r="AH33" s="39">
        <f t="shared" si="27"/>
        <v>0</v>
      </c>
      <c r="AI33" s="39">
        <f t="shared" si="28"/>
        <v>0</v>
      </c>
      <c r="AJ33" s="39">
        <f t="shared" si="29"/>
        <v>0</v>
      </c>
      <c r="AK33" s="43"/>
      <c r="AL33" s="39">
        <f t="shared" si="30"/>
        <v>0</v>
      </c>
      <c r="AM33" s="39">
        <f t="shared" si="31"/>
        <v>0</v>
      </c>
      <c r="AN33" s="39">
        <f t="shared" si="32"/>
        <v>0</v>
      </c>
      <c r="AO33" s="40">
        <f t="shared" si="33"/>
        <v>0</v>
      </c>
      <c r="AQ33" s="39">
        <f t="shared" si="34"/>
        <v>0</v>
      </c>
      <c r="AR33" s="39">
        <f t="shared" si="35"/>
        <v>0</v>
      </c>
      <c r="AS33" s="39">
        <f t="shared" si="36"/>
        <v>0</v>
      </c>
      <c r="AT33" s="40">
        <f t="shared" si="37"/>
        <v>0</v>
      </c>
      <c r="AU33" s="40"/>
      <c r="AV33" s="52">
        <f t="shared" si="38"/>
        <v>0</v>
      </c>
      <c r="AX33" s="52">
        <f t="shared" si="39"/>
        <v>0</v>
      </c>
      <c r="AY33" s="70"/>
      <c r="AZ33" s="2">
        <f t="shared" si="43"/>
        <v>0</v>
      </c>
    </row>
    <row r="34" spans="1:52">
      <c r="A34" s="44">
        <f t="shared" si="40"/>
        <v>37712</v>
      </c>
      <c r="B34" s="66">
        <f t="shared" si="3"/>
        <v>0</v>
      </c>
      <c r="C34" s="67"/>
      <c r="D34" s="68">
        <f t="shared" si="4"/>
        <v>0</v>
      </c>
      <c r="E34" s="35">
        <f t="shared" si="5"/>
        <v>0</v>
      </c>
      <c r="F34" s="35">
        <f t="shared" si="6"/>
        <v>0</v>
      </c>
      <c r="G34" s="55">
        <f t="shared" si="7"/>
        <v>3.7690000000000006</v>
      </c>
      <c r="H34" s="69">
        <f t="shared" si="8"/>
        <v>3.7690000000000006</v>
      </c>
      <c r="I34" s="55">
        <f t="shared" si="41"/>
        <v>0</v>
      </c>
      <c r="J34" s="55">
        <f t="shared" si="9"/>
        <v>-2.2499999999999999E-2</v>
      </c>
      <c r="K34" s="69">
        <f t="shared" si="10"/>
        <v>-2.2499999999999999E-2</v>
      </c>
      <c r="L34" s="72">
        <v>0</v>
      </c>
      <c r="M34" s="55">
        <f t="shared" si="11"/>
        <v>7.4999999999999997E-3</v>
      </c>
      <c r="N34" s="69">
        <f t="shared" si="12"/>
        <v>7.4999999999999997E-3</v>
      </c>
      <c r="O34" s="72">
        <v>0</v>
      </c>
      <c r="P34" s="7"/>
      <c r="Q34" s="72">
        <f t="shared" si="42"/>
        <v>3.7540000000000004</v>
      </c>
      <c r="R34" s="72">
        <f t="shared" si="13"/>
        <v>0</v>
      </c>
      <c r="S34" s="7"/>
      <c r="T34" s="5">
        <f t="shared" si="14"/>
        <v>30</v>
      </c>
      <c r="U34" s="45">
        <f t="shared" si="15"/>
        <v>37766</v>
      </c>
      <c r="V34" s="5">
        <f t="shared" si="16"/>
        <v>877</v>
      </c>
      <c r="W34" s="55">
        <f t="shared" si="17"/>
        <v>5.9131996178329004E-2</v>
      </c>
      <c r="X34" s="47">
        <f t="shared" si="18"/>
        <v>0.86937314102963514</v>
      </c>
      <c r="Y34" s="5">
        <f t="shared" si="19"/>
        <v>1</v>
      </c>
      <c r="Z34" s="5">
        <f t="shared" si="20"/>
        <v>30</v>
      </c>
      <c r="AB34" s="39">
        <f t="shared" si="21"/>
        <v>0</v>
      </c>
      <c r="AC34" s="39">
        <f t="shared" si="22"/>
        <v>0</v>
      </c>
      <c r="AD34" s="39">
        <f t="shared" si="23"/>
        <v>0</v>
      </c>
      <c r="AE34" s="39">
        <f t="shared" si="24"/>
        <v>0</v>
      </c>
      <c r="AF34" s="39">
        <f t="shared" si="25"/>
        <v>0</v>
      </c>
      <c r="AG34" s="39">
        <f t="shared" si="26"/>
        <v>0</v>
      </c>
      <c r="AH34" s="39">
        <f t="shared" si="27"/>
        <v>0</v>
      </c>
      <c r="AI34" s="39">
        <f t="shared" si="28"/>
        <v>0</v>
      </c>
      <c r="AJ34" s="39">
        <f t="shared" si="29"/>
        <v>0</v>
      </c>
      <c r="AK34" s="43"/>
      <c r="AL34" s="39">
        <f t="shared" si="30"/>
        <v>0</v>
      </c>
      <c r="AM34" s="39">
        <f t="shared" si="31"/>
        <v>0</v>
      </c>
      <c r="AN34" s="39">
        <f t="shared" si="32"/>
        <v>0</v>
      </c>
      <c r="AO34" s="40">
        <f t="shared" si="33"/>
        <v>0</v>
      </c>
      <c r="AQ34" s="39">
        <f t="shared" si="34"/>
        <v>0</v>
      </c>
      <c r="AR34" s="39">
        <f t="shared" si="35"/>
        <v>0</v>
      </c>
      <c r="AS34" s="39">
        <f t="shared" si="36"/>
        <v>0</v>
      </c>
      <c r="AT34" s="40">
        <f t="shared" si="37"/>
        <v>0</v>
      </c>
      <c r="AU34" s="40"/>
      <c r="AV34" s="52">
        <f t="shared" si="38"/>
        <v>0</v>
      </c>
      <c r="AX34" s="52">
        <f t="shared" si="39"/>
        <v>0</v>
      </c>
      <c r="AY34" s="70"/>
      <c r="AZ34" s="2">
        <f t="shared" si="43"/>
        <v>0</v>
      </c>
    </row>
    <row r="35" spans="1:52">
      <c r="A35" s="44">
        <f t="shared" si="40"/>
        <v>37742</v>
      </c>
      <c r="B35" s="66">
        <f t="shared" si="3"/>
        <v>0</v>
      </c>
      <c r="C35" s="67"/>
      <c r="D35" s="68">
        <f t="shared" si="4"/>
        <v>0</v>
      </c>
      <c r="E35" s="35">
        <f t="shared" si="5"/>
        <v>0</v>
      </c>
      <c r="F35" s="35">
        <f t="shared" si="6"/>
        <v>0</v>
      </c>
      <c r="G35" s="55">
        <f t="shared" si="7"/>
        <v>3.7149999999999999</v>
      </c>
      <c r="H35" s="69">
        <f t="shared" si="8"/>
        <v>3.7149999999999999</v>
      </c>
      <c r="I35" s="55">
        <f t="shared" si="41"/>
        <v>0</v>
      </c>
      <c r="J35" s="55">
        <f t="shared" si="9"/>
        <v>-2.2499999999999999E-2</v>
      </c>
      <c r="K35" s="69">
        <f t="shared" si="10"/>
        <v>-2.2499999999999999E-2</v>
      </c>
      <c r="L35" s="72">
        <v>0</v>
      </c>
      <c r="M35" s="55">
        <f t="shared" si="11"/>
        <v>7.4999999999999997E-3</v>
      </c>
      <c r="N35" s="69">
        <f t="shared" si="12"/>
        <v>7.4999999999999997E-3</v>
      </c>
      <c r="O35" s="72">
        <v>0</v>
      </c>
      <c r="P35" s="7"/>
      <c r="Q35" s="72">
        <f t="shared" si="42"/>
        <v>3.6999999999999997</v>
      </c>
      <c r="R35" s="72">
        <f t="shared" si="13"/>
        <v>0</v>
      </c>
      <c r="S35" s="7"/>
      <c r="T35" s="5">
        <f t="shared" si="14"/>
        <v>31</v>
      </c>
      <c r="U35" s="45">
        <f t="shared" si="15"/>
        <v>37797</v>
      </c>
      <c r="V35" s="5">
        <f t="shared" si="16"/>
        <v>908</v>
      </c>
      <c r="W35" s="55">
        <f t="shared" si="17"/>
        <v>5.9157614088050016E-2</v>
      </c>
      <c r="X35" s="47">
        <f t="shared" si="18"/>
        <v>0.86502674418494274</v>
      </c>
      <c r="Y35" s="5">
        <f t="shared" si="19"/>
        <v>1</v>
      </c>
      <c r="Z35" s="5">
        <f t="shared" si="20"/>
        <v>31</v>
      </c>
      <c r="AB35" s="39">
        <f t="shared" si="21"/>
        <v>0</v>
      </c>
      <c r="AC35" s="39">
        <f t="shared" si="22"/>
        <v>0</v>
      </c>
      <c r="AD35" s="39">
        <f t="shared" si="23"/>
        <v>0</v>
      </c>
      <c r="AE35" s="39">
        <f t="shared" si="24"/>
        <v>0</v>
      </c>
      <c r="AF35" s="39">
        <f t="shared" si="25"/>
        <v>0</v>
      </c>
      <c r="AG35" s="39">
        <f t="shared" si="26"/>
        <v>0</v>
      </c>
      <c r="AH35" s="39">
        <f t="shared" si="27"/>
        <v>0</v>
      </c>
      <c r="AI35" s="39">
        <f t="shared" si="28"/>
        <v>0</v>
      </c>
      <c r="AJ35" s="39">
        <f t="shared" si="29"/>
        <v>0</v>
      </c>
      <c r="AK35" s="43"/>
      <c r="AL35" s="39">
        <f t="shared" si="30"/>
        <v>0</v>
      </c>
      <c r="AM35" s="39">
        <f t="shared" si="31"/>
        <v>0</v>
      </c>
      <c r="AN35" s="39">
        <f t="shared" si="32"/>
        <v>0</v>
      </c>
      <c r="AO35" s="40">
        <f t="shared" si="33"/>
        <v>0</v>
      </c>
      <c r="AQ35" s="39">
        <f t="shared" si="34"/>
        <v>0</v>
      </c>
      <c r="AR35" s="39">
        <f t="shared" si="35"/>
        <v>0</v>
      </c>
      <c r="AS35" s="39">
        <f t="shared" si="36"/>
        <v>0</v>
      </c>
      <c r="AT35" s="40">
        <f t="shared" si="37"/>
        <v>0</v>
      </c>
      <c r="AU35" s="40"/>
      <c r="AV35" s="52">
        <f t="shared" si="38"/>
        <v>0</v>
      </c>
      <c r="AX35" s="52">
        <f t="shared" si="39"/>
        <v>0</v>
      </c>
      <c r="AY35" s="70"/>
      <c r="AZ35" s="2">
        <f t="shared" si="43"/>
        <v>0</v>
      </c>
    </row>
    <row r="36" spans="1:52">
      <c r="A36" s="44">
        <f t="shared" si="40"/>
        <v>37773</v>
      </c>
      <c r="B36" s="66">
        <f t="shared" si="3"/>
        <v>0</v>
      </c>
      <c r="C36" s="67"/>
      <c r="D36" s="68">
        <f t="shared" si="4"/>
        <v>0</v>
      </c>
      <c r="E36" s="35">
        <f t="shared" si="5"/>
        <v>0</v>
      </c>
      <c r="F36" s="35">
        <f t="shared" si="6"/>
        <v>0</v>
      </c>
      <c r="G36" s="55">
        <f t="shared" si="7"/>
        <v>3.7250000000000001</v>
      </c>
      <c r="H36" s="69">
        <f t="shared" si="8"/>
        <v>3.7250000000000001</v>
      </c>
      <c r="I36" s="55">
        <f t="shared" si="41"/>
        <v>0</v>
      </c>
      <c r="J36" s="55">
        <f t="shared" si="9"/>
        <v>-2.2499999999999999E-2</v>
      </c>
      <c r="K36" s="69">
        <f t="shared" si="10"/>
        <v>-2.2499999999999999E-2</v>
      </c>
      <c r="L36" s="72">
        <v>0</v>
      </c>
      <c r="M36" s="55">
        <f t="shared" si="11"/>
        <v>7.4999999999999997E-3</v>
      </c>
      <c r="N36" s="69">
        <f t="shared" si="12"/>
        <v>7.4999999999999997E-3</v>
      </c>
      <c r="O36" s="72">
        <v>0</v>
      </c>
      <c r="P36" s="7"/>
      <c r="Q36" s="72">
        <f t="shared" si="42"/>
        <v>3.71</v>
      </c>
      <c r="R36" s="72">
        <f t="shared" si="13"/>
        <v>0</v>
      </c>
      <c r="S36" s="7"/>
      <c r="T36" s="5">
        <f t="shared" si="14"/>
        <v>30</v>
      </c>
      <c r="U36" s="45">
        <f t="shared" si="15"/>
        <v>37827</v>
      </c>
      <c r="V36" s="5">
        <f t="shared" si="16"/>
        <v>938</v>
      </c>
      <c r="W36" s="55">
        <f t="shared" si="17"/>
        <v>5.9184085928326011E-2</v>
      </c>
      <c r="X36" s="47">
        <f t="shared" si="18"/>
        <v>0.86083292235192044</v>
      </c>
      <c r="Y36" s="5">
        <f t="shared" si="19"/>
        <v>1</v>
      </c>
      <c r="Z36" s="5">
        <f t="shared" si="20"/>
        <v>30</v>
      </c>
      <c r="AB36" s="39">
        <f t="shared" si="21"/>
        <v>0</v>
      </c>
      <c r="AC36" s="39">
        <f t="shared" si="22"/>
        <v>0</v>
      </c>
      <c r="AD36" s="39">
        <f t="shared" si="23"/>
        <v>0</v>
      </c>
      <c r="AE36" s="39">
        <f t="shared" si="24"/>
        <v>0</v>
      </c>
      <c r="AF36" s="39">
        <f t="shared" si="25"/>
        <v>0</v>
      </c>
      <c r="AG36" s="39">
        <f t="shared" si="26"/>
        <v>0</v>
      </c>
      <c r="AH36" s="39">
        <f t="shared" si="27"/>
        <v>0</v>
      </c>
      <c r="AI36" s="39">
        <f t="shared" si="28"/>
        <v>0</v>
      </c>
      <c r="AJ36" s="39">
        <f t="shared" si="29"/>
        <v>0</v>
      </c>
      <c r="AK36" s="43"/>
      <c r="AL36" s="39">
        <f t="shared" si="30"/>
        <v>0</v>
      </c>
      <c r="AM36" s="39">
        <f t="shared" si="31"/>
        <v>0</v>
      </c>
      <c r="AN36" s="39">
        <f t="shared" si="32"/>
        <v>0</v>
      </c>
      <c r="AO36" s="40">
        <f t="shared" si="33"/>
        <v>0</v>
      </c>
      <c r="AQ36" s="39">
        <f t="shared" si="34"/>
        <v>0</v>
      </c>
      <c r="AR36" s="39">
        <f t="shared" si="35"/>
        <v>0</v>
      </c>
      <c r="AS36" s="39">
        <f t="shared" si="36"/>
        <v>0</v>
      </c>
      <c r="AT36" s="40">
        <f t="shared" si="37"/>
        <v>0</v>
      </c>
      <c r="AU36" s="40"/>
      <c r="AV36" s="52">
        <f t="shared" si="38"/>
        <v>0</v>
      </c>
      <c r="AX36" s="52">
        <f t="shared" si="39"/>
        <v>0</v>
      </c>
      <c r="AY36" s="70"/>
      <c r="AZ36" s="2">
        <f t="shared" si="43"/>
        <v>0</v>
      </c>
    </row>
    <row r="37" spans="1:52">
      <c r="A37" s="44">
        <f t="shared" si="40"/>
        <v>37803</v>
      </c>
      <c r="B37" s="66">
        <f t="shared" si="3"/>
        <v>0</v>
      </c>
      <c r="C37" s="67"/>
      <c r="D37" s="68">
        <f t="shared" si="4"/>
        <v>0</v>
      </c>
      <c r="E37" s="35">
        <f t="shared" si="5"/>
        <v>0</v>
      </c>
      <c r="F37" s="35">
        <f t="shared" si="6"/>
        <v>0</v>
      </c>
      <c r="G37" s="55">
        <f t="shared" si="7"/>
        <v>3.74</v>
      </c>
      <c r="H37" s="69">
        <f t="shared" si="8"/>
        <v>3.74</v>
      </c>
      <c r="I37" s="55">
        <f t="shared" si="41"/>
        <v>0</v>
      </c>
      <c r="J37" s="55">
        <f t="shared" si="9"/>
        <v>-2.2499999999999999E-2</v>
      </c>
      <c r="K37" s="69">
        <f t="shared" si="10"/>
        <v>-2.2499999999999999E-2</v>
      </c>
      <c r="L37" s="72">
        <v>0</v>
      </c>
      <c r="M37" s="55">
        <f t="shared" si="11"/>
        <v>7.4999999999999997E-3</v>
      </c>
      <c r="N37" s="69">
        <f t="shared" si="12"/>
        <v>7.4999999999999997E-3</v>
      </c>
      <c r="O37" s="72">
        <v>0</v>
      </c>
      <c r="P37" s="7"/>
      <c r="Q37" s="72">
        <f t="shared" si="42"/>
        <v>3.7250000000000001</v>
      </c>
      <c r="R37" s="72">
        <f t="shared" si="13"/>
        <v>0</v>
      </c>
      <c r="S37" s="7"/>
      <c r="T37" s="5">
        <f t="shared" si="14"/>
        <v>31</v>
      </c>
      <c r="U37" s="45">
        <f t="shared" si="15"/>
        <v>37858</v>
      </c>
      <c r="V37" s="5">
        <f t="shared" si="16"/>
        <v>969</v>
      </c>
      <c r="W37" s="55">
        <f t="shared" si="17"/>
        <v>5.9211913961496013E-2</v>
      </c>
      <c r="X37" s="47">
        <f t="shared" si="18"/>
        <v>0.85650966630128988</v>
      </c>
      <c r="Y37" s="5">
        <f t="shared" si="19"/>
        <v>1</v>
      </c>
      <c r="Z37" s="5">
        <f t="shared" si="20"/>
        <v>31</v>
      </c>
      <c r="AB37" s="39">
        <f t="shared" si="21"/>
        <v>0</v>
      </c>
      <c r="AC37" s="39">
        <f t="shared" si="22"/>
        <v>0</v>
      </c>
      <c r="AD37" s="39">
        <f t="shared" si="23"/>
        <v>0</v>
      </c>
      <c r="AE37" s="39">
        <f t="shared" si="24"/>
        <v>0</v>
      </c>
      <c r="AF37" s="39">
        <f t="shared" si="25"/>
        <v>0</v>
      </c>
      <c r="AG37" s="39">
        <f t="shared" si="26"/>
        <v>0</v>
      </c>
      <c r="AH37" s="39">
        <f t="shared" si="27"/>
        <v>0</v>
      </c>
      <c r="AI37" s="39">
        <f t="shared" si="28"/>
        <v>0</v>
      </c>
      <c r="AJ37" s="39">
        <f t="shared" si="29"/>
        <v>0</v>
      </c>
      <c r="AK37" s="43"/>
      <c r="AL37" s="39">
        <f t="shared" si="30"/>
        <v>0</v>
      </c>
      <c r="AM37" s="39">
        <f t="shared" si="31"/>
        <v>0</v>
      </c>
      <c r="AN37" s="39">
        <f t="shared" si="32"/>
        <v>0</v>
      </c>
      <c r="AO37" s="40">
        <f t="shared" si="33"/>
        <v>0</v>
      </c>
      <c r="AQ37" s="39">
        <f t="shared" si="34"/>
        <v>0</v>
      </c>
      <c r="AR37" s="39">
        <f t="shared" si="35"/>
        <v>0</v>
      </c>
      <c r="AS37" s="39">
        <f t="shared" si="36"/>
        <v>0</v>
      </c>
      <c r="AT37" s="40">
        <f t="shared" si="37"/>
        <v>0</v>
      </c>
      <c r="AU37" s="40"/>
      <c r="AV37" s="52">
        <f t="shared" si="38"/>
        <v>0</v>
      </c>
      <c r="AX37" s="52">
        <f t="shared" si="39"/>
        <v>0</v>
      </c>
      <c r="AY37" s="70"/>
      <c r="AZ37" s="2">
        <f t="shared" si="43"/>
        <v>0</v>
      </c>
    </row>
    <row r="38" spans="1:52">
      <c r="A38" s="44">
        <f t="shared" si="40"/>
        <v>37834</v>
      </c>
      <c r="B38" s="66">
        <f t="shared" si="3"/>
        <v>0</v>
      </c>
      <c r="C38" s="67"/>
      <c r="D38" s="68">
        <f t="shared" si="4"/>
        <v>0</v>
      </c>
      <c r="E38" s="35">
        <f t="shared" si="5"/>
        <v>0</v>
      </c>
      <c r="F38" s="35">
        <f t="shared" si="6"/>
        <v>0</v>
      </c>
      <c r="G38" s="55">
        <f t="shared" si="7"/>
        <v>3.7349999999999999</v>
      </c>
      <c r="H38" s="69">
        <f t="shared" si="8"/>
        <v>3.7349999999999999</v>
      </c>
      <c r="I38" s="55">
        <f t="shared" si="41"/>
        <v>0</v>
      </c>
      <c r="J38" s="55">
        <f t="shared" si="9"/>
        <v>-2.2499999999999999E-2</v>
      </c>
      <c r="K38" s="69">
        <f t="shared" si="10"/>
        <v>-2.2499999999999999E-2</v>
      </c>
      <c r="L38" s="72">
        <v>0</v>
      </c>
      <c r="M38" s="55">
        <f t="shared" si="11"/>
        <v>7.4999999999999997E-3</v>
      </c>
      <c r="N38" s="69">
        <f t="shared" si="12"/>
        <v>7.4999999999999997E-3</v>
      </c>
      <c r="O38" s="72">
        <v>0</v>
      </c>
      <c r="P38" s="7"/>
      <c r="Q38" s="72">
        <f t="shared" si="42"/>
        <v>3.7199999999999998</v>
      </c>
      <c r="R38" s="72">
        <f t="shared" si="13"/>
        <v>0</v>
      </c>
      <c r="S38" s="7"/>
      <c r="T38" s="5">
        <f t="shared" si="14"/>
        <v>31</v>
      </c>
      <c r="U38" s="45">
        <f t="shared" si="15"/>
        <v>37889</v>
      </c>
      <c r="V38" s="5">
        <f t="shared" si="16"/>
        <v>1000</v>
      </c>
      <c r="W38" s="55">
        <f t="shared" si="17"/>
        <v>5.9243843742811012E-2</v>
      </c>
      <c r="X38" s="47">
        <f t="shared" si="18"/>
        <v>0.85220363744742123</v>
      </c>
      <c r="Y38" s="5">
        <f t="shared" si="19"/>
        <v>1</v>
      </c>
      <c r="Z38" s="5">
        <f t="shared" si="20"/>
        <v>31</v>
      </c>
      <c r="AB38" s="39">
        <f t="shared" si="21"/>
        <v>0</v>
      </c>
      <c r="AC38" s="39">
        <f t="shared" si="22"/>
        <v>0</v>
      </c>
      <c r="AD38" s="39">
        <f t="shared" si="23"/>
        <v>0</v>
      </c>
      <c r="AE38" s="39">
        <f t="shared" si="24"/>
        <v>0</v>
      </c>
      <c r="AF38" s="39">
        <f t="shared" si="25"/>
        <v>0</v>
      </c>
      <c r="AG38" s="39">
        <f t="shared" si="26"/>
        <v>0</v>
      </c>
      <c r="AH38" s="39">
        <f t="shared" si="27"/>
        <v>0</v>
      </c>
      <c r="AI38" s="39">
        <f t="shared" si="28"/>
        <v>0</v>
      </c>
      <c r="AJ38" s="39">
        <f t="shared" si="29"/>
        <v>0</v>
      </c>
      <c r="AK38" s="43"/>
      <c r="AL38" s="39">
        <f t="shared" si="30"/>
        <v>0</v>
      </c>
      <c r="AM38" s="39">
        <f t="shared" si="31"/>
        <v>0</v>
      </c>
      <c r="AN38" s="39">
        <f t="shared" si="32"/>
        <v>0</v>
      </c>
      <c r="AO38" s="40">
        <f t="shared" si="33"/>
        <v>0</v>
      </c>
      <c r="AQ38" s="39">
        <f t="shared" si="34"/>
        <v>0</v>
      </c>
      <c r="AR38" s="39">
        <f t="shared" si="35"/>
        <v>0</v>
      </c>
      <c r="AS38" s="39">
        <f t="shared" si="36"/>
        <v>0</v>
      </c>
      <c r="AT38" s="40">
        <f t="shared" si="37"/>
        <v>0</v>
      </c>
      <c r="AU38" s="40"/>
      <c r="AV38" s="52">
        <f t="shared" si="38"/>
        <v>0</v>
      </c>
      <c r="AX38" s="52">
        <f t="shared" si="39"/>
        <v>0</v>
      </c>
      <c r="AY38" s="70"/>
      <c r="AZ38" s="2">
        <f t="shared" si="43"/>
        <v>0</v>
      </c>
    </row>
    <row r="39" spans="1:52">
      <c r="A39" s="44">
        <f t="shared" si="40"/>
        <v>37865</v>
      </c>
      <c r="B39" s="66">
        <f t="shared" si="3"/>
        <v>0</v>
      </c>
      <c r="C39" s="67"/>
      <c r="D39" s="68">
        <f t="shared" si="4"/>
        <v>0</v>
      </c>
      <c r="E39" s="35">
        <f t="shared" si="5"/>
        <v>0</v>
      </c>
      <c r="F39" s="35">
        <f t="shared" si="6"/>
        <v>0</v>
      </c>
      <c r="G39" s="55">
        <f t="shared" si="7"/>
        <v>3.7469999999999999</v>
      </c>
      <c r="H39" s="69">
        <f t="shared" si="8"/>
        <v>3.7469999999999999</v>
      </c>
      <c r="I39" s="55">
        <f t="shared" si="41"/>
        <v>0</v>
      </c>
      <c r="J39" s="55">
        <f t="shared" si="9"/>
        <v>-2.2499999999999999E-2</v>
      </c>
      <c r="K39" s="69">
        <f t="shared" si="10"/>
        <v>-2.2499999999999999E-2</v>
      </c>
      <c r="L39" s="72">
        <v>0</v>
      </c>
      <c r="M39" s="55">
        <f t="shared" si="11"/>
        <v>7.4999999999999997E-3</v>
      </c>
      <c r="N39" s="69">
        <f t="shared" si="12"/>
        <v>7.4999999999999997E-3</v>
      </c>
      <c r="O39" s="72">
        <v>0</v>
      </c>
      <c r="P39" s="7"/>
      <c r="Q39" s="72">
        <f t="shared" si="42"/>
        <v>3.7319999999999998</v>
      </c>
      <c r="R39" s="72">
        <f t="shared" si="13"/>
        <v>0</v>
      </c>
      <c r="S39" s="7"/>
      <c r="T39" s="5">
        <f t="shared" si="14"/>
        <v>30</v>
      </c>
      <c r="U39" s="45">
        <f t="shared" si="15"/>
        <v>37919</v>
      </c>
      <c r="V39" s="5">
        <f t="shared" si="16"/>
        <v>1030</v>
      </c>
      <c r="W39" s="55">
        <f t="shared" si="17"/>
        <v>5.9275773524464011E-2</v>
      </c>
      <c r="X39" s="47">
        <f t="shared" si="18"/>
        <v>0.84804886214409847</v>
      </c>
      <c r="Y39" s="5">
        <f t="shared" si="19"/>
        <v>1</v>
      </c>
      <c r="Z39" s="5">
        <f t="shared" si="20"/>
        <v>30</v>
      </c>
      <c r="AB39" s="39">
        <f t="shared" si="21"/>
        <v>0</v>
      </c>
      <c r="AC39" s="39">
        <f t="shared" si="22"/>
        <v>0</v>
      </c>
      <c r="AD39" s="39">
        <f t="shared" si="23"/>
        <v>0</v>
      </c>
      <c r="AE39" s="39">
        <f t="shared" si="24"/>
        <v>0</v>
      </c>
      <c r="AF39" s="39">
        <f t="shared" si="25"/>
        <v>0</v>
      </c>
      <c r="AG39" s="39">
        <f t="shared" si="26"/>
        <v>0</v>
      </c>
      <c r="AH39" s="39">
        <f t="shared" si="27"/>
        <v>0</v>
      </c>
      <c r="AI39" s="39">
        <f t="shared" si="28"/>
        <v>0</v>
      </c>
      <c r="AJ39" s="39">
        <f t="shared" si="29"/>
        <v>0</v>
      </c>
      <c r="AK39" s="43"/>
      <c r="AL39" s="39">
        <f t="shared" si="30"/>
        <v>0</v>
      </c>
      <c r="AM39" s="39">
        <f t="shared" si="31"/>
        <v>0</v>
      </c>
      <c r="AN39" s="39">
        <f t="shared" si="32"/>
        <v>0</v>
      </c>
      <c r="AO39" s="40">
        <f t="shared" si="33"/>
        <v>0</v>
      </c>
      <c r="AQ39" s="39">
        <f t="shared" si="34"/>
        <v>0</v>
      </c>
      <c r="AR39" s="39">
        <f t="shared" si="35"/>
        <v>0</v>
      </c>
      <c r="AS39" s="39">
        <f t="shared" si="36"/>
        <v>0</v>
      </c>
      <c r="AT39" s="40">
        <f t="shared" si="37"/>
        <v>0</v>
      </c>
      <c r="AU39" s="40"/>
      <c r="AV39" s="52">
        <f t="shared" si="38"/>
        <v>0</v>
      </c>
      <c r="AX39" s="52">
        <f t="shared" si="39"/>
        <v>0</v>
      </c>
      <c r="AY39" s="70"/>
      <c r="AZ39" s="2">
        <f t="shared" si="43"/>
        <v>0</v>
      </c>
    </row>
    <row r="40" spans="1:52">
      <c r="A40" s="44">
        <f t="shared" si="40"/>
        <v>37895</v>
      </c>
      <c r="B40" s="66">
        <f t="shared" si="3"/>
        <v>0</v>
      </c>
      <c r="C40" s="67"/>
      <c r="D40" s="68">
        <f t="shared" si="4"/>
        <v>0</v>
      </c>
      <c r="E40" s="35">
        <f t="shared" si="5"/>
        <v>0</v>
      </c>
      <c r="F40" s="35">
        <f t="shared" si="6"/>
        <v>0</v>
      </c>
      <c r="G40" s="55">
        <f t="shared" si="7"/>
        <v>3.7650000000000001</v>
      </c>
      <c r="H40" s="69">
        <f t="shared" si="8"/>
        <v>3.7650000000000001</v>
      </c>
      <c r="I40" s="55">
        <f t="shared" si="41"/>
        <v>0</v>
      </c>
      <c r="J40" s="55">
        <f t="shared" si="9"/>
        <v>-2.2499999999999999E-2</v>
      </c>
      <c r="K40" s="69">
        <f t="shared" si="10"/>
        <v>-2.2499999999999999E-2</v>
      </c>
      <c r="L40" s="72">
        <v>0</v>
      </c>
      <c r="M40" s="55">
        <f t="shared" si="11"/>
        <v>7.4999999999999997E-3</v>
      </c>
      <c r="N40" s="69">
        <f t="shared" si="12"/>
        <v>7.4999999999999997E-3</v>
      </c>
      <c r="O40" s="72">
        <v>0</v>
      </c>
      <c r="P40" s="7"/>
      <c r="Q40" s="72">
        <f t="shared" si="42"/>
        <v>3.75</v>
      </c>
      <c r="R40" s="72">
        <f t="shared" si="13"/>
        <v>0</v>
      </c>
      <c r="S40" s="7"/>
      <c r="T40" s="5">
        <f t="shared" si="14"/>
        <v>31</v>
      </c>
      <c r="U40" s="45">
        <f t="shared" si="15"/>
        <v>37950</v>
      </c>
      <c r="V40" s="5">
        <f t="shared" si="16"/>
        <v>1061</v>
      </c>
      <c r="W40" s="55">
        <f t="shared" si="17"/>
        <v>5.9308401663754021E-2</v>
      </c>
      <c r="X40" s="47">
        <f t="shared" si="18"/>
        <v>0.84376709576466424</v>
      </c>
      <c r="Y40" s="5">
        <f t="shared" si="19"/>
        <v>1</v>
      </c>
      <c r="Z40" s="5">
        <f t="shared" si="20"/>
        <v>31</v>
      </c>
      <c r="AB40" s="39">
        <f t="shared" si="21"/>
        <v>0</v>
      </c>
      <c r="AC40" s="39">
        <f t="shared" si="22"/>
        <v>0</v>
      </c>
      <c r="AD40" s="39">
        <f t="shared" si="23"/>
        <v>0</v>
      </c>
      <c r="AE40" s="39">
        <f t="shared" si="24"/>
        <v>0</v>
      </c>
      <c r="AF40" s="39">
        <f t="shared" si="25"/>
        <v>0</v>
      </c>
      <c r="AG40" s="39">
        <f t="shared" si="26"/>
        <v>0</v>
      </c>
      <c r="AH40" s="39">
        <f t="shared" si="27"/>
        <v>0</v>
      </c>
      <c r="AI40" s="39">
        <f t="shared" si="28"/>
        <v>0</v>
      </c>
      <c r="AJ40" s="39">
        <f t="shared" si="29"/>
        <v>0</v>
      </c>
      <c r="AK40" s="43"/>
      <c r="AL40" s="39">
        <f t="shared" si="30"/>
        <v>0</v>
      </c>
      <c r="AM40" s="39">
        <f t="shared" si="31"/>
        <v>0</v>
      </c>
      <c r="AN40" s="39">
        <f t="shared" si="32"/>
        <v>0</v>
      </c>
      <c r="AO40" s="40">
        <f t="shared" si="33"/>
        <v>0</v>
      </c>
      <c r="AQ40" s="39">
        <f t="shared" si="34"/>
        <v>0</v>
      </c>
      <c r="AR40" s="39">
        <f t="shared" si="35"/>
        <v>0</v>
      </c>
      <c r="AS40" s="39">
        <f t="shared" si="36"/>
        <v>0</v>
      </c>
      <c r="AT40" s="40">
        <f t="shared" si="37"/>
        <v>0</v>
      </c>
      <c r="AU40" s="40"/>
      <c r="AV40" s="52">
        <f t="shared" si="38"/>
        <v>0</v>
      </c>
      <c r="AX40" s="52">
        <f t="shared" si="39"/>
        <v>0</v>
      </c>
      <c r="AY40" s="70"/>
      <c r="AZ40" s="2">
        <f t="shared" si="43"/>
        <v>0</v>
      </c>
    </row>
    <row r="41" spans="1:52">
      <c r="A41" s="44">
        <f t="shared" si="40"/>
        <v>37926</v>
      </c>
      <c r="B41" s="66">
        <f t="shared" si="3"/>
        <v>0</v>
      </c>
      <c r="C41" s="67"/>
      <c r="D41" s="68">
        <f t="shared" si="4"/>
        <v>0</v>
      </c>
      <c r="E41" s="35">
        <f t="shared" si="5"/>
        <v>0</v>
      </c>
      <c r="F41" s="35">
        <f t="shared" si="6"/>
        <v>0</v>
      </c>
      <c r="G41" s="55">
        <f t="shared" si="7"/>
        <v>3.9</v>
      </c>
      <c r="H41" s="69">
        <f t="shared" si="8"/>
        <v>3.9</v>
      </c>
      <c r="I41" s="55">
        <f t="shared" si="41"/>
        <v>0</v>
      </c>
      <c r="J41" s="55">
        <f t="shared" si="9"/>
        <v>-2.8000000000000004E-2</v>
      </c>
      <c r="K41" s="69">
        <f t="shared" si="10"/>
        <v>-2.8000000000000004E-2</v>
      </c>
      <c r="L41" s="72">
        <v>0</v>
      </c>
      <c r="M41" s="55">
        <f t="shared" si="11"/>
        <v>7.4999999999999997E-3</v>
      </c>
      <c r="N41" s="69">
        <f t="shared" si="12"/>
        <v>7.4999999999999997E-3</v>
      </c>
      <c r="O41" s="72">
        <v>0</v>
      </c>
      <c r="P41" s="7"/>
      <c r="Q41" s="72">
        <f t="shared" si="42"/>
        <v>3.8794999999999997</v>
      </c>
      <c r="R41" s="72">
        <f t="shared" si="13"/>
        <v>0</v>
      </c>
      <c r="S41" s="7"/>
      <c r="T41" s="5">
        <f t="shared" si="14"/>
        <v>30</v>
      </c>
      <c r="U41" s="45">
        <f t="shared" si="15"/>
        <v>37980</v>
      </c>
      <c r="V41" s="5">
        <f t="shared" si="16"/>
        <v>1091</v>
      </c>
      <c r="W41" s="55">
        <f t="shared" si="17"/>
        <v>5.9344286918144994E-2</v>
      </c>
      <c r="X41" s="47">
        <f t="shared" si="18"/>
        <v>0.83963930763072214</v>
      </c>
      <c r="Y41" s="5">
        <f t="shared" si="19"/>
        <v>1</v>
      </c>
      <c r="Z41" s="5">
        <f t="shared" si="20"/>
        <v>30</v>
      </c>
      <c r="AB41" s="39">
        <f t="shared" si="21"/>
        <v>0</v>
      </c>
      <c r="AC41" s="39">
        <f t="shared" si="22"/>
        <v>0</v>
      </c>
      <c r="AD41" s="39">
        <f t="shared" si="23"/>
        <v>0</v>
      </c>
      <c r="AE41" s="39">
        <f t="shared" si="24"/>
        <v>0</v>
      </c>
      <c r="AF41" s="39">
        <f t="shared" si="25"/>
        <v>0</v>
      </c>
      <c r="AG41" s="39">
        <f t="shared" si="26"/>
        <v>0</v>
      </c>
      <c r="AH41" s="39">
        <f t="shared" si="27"/>
        <v>0</v>
      </c>
      <c r="AI41" s="39">
        <f t="shared" si="28"/>
        <v>0</v>
      </c>
      <c r="AJ41" s="39">
        <f t="shared" si="29"/>
        <v>0</v>
      </c>
      <c r="AK41" s="43"/>
      <c r="AL41" s="39">
        <f t="shared" si="30"/>
        <v>0</v>
      </c>
      <c r="AM41" s="39">
        <f t="shared" si="31"/>
        <v>0</v>
      </c>
      <c r="AN41" s="39">
        <f t="shared" si="32"/>
        <v>0</v>
      </c>
      <c r="AO41" s="40">
        <f t="shared" si="33"/>
        <v>0</v>
      </c>
      <c r="AQ41" s="39">
        <f t="shared" si="34"/>
        <v>0</v>
      </c>
      <c r="AR41" s="39">
        <f t="shared" si="35"/>
        <v>0</v>
      </c>
      <c r="AS41" s="39">
        <f t="shared" si="36"/>
        <v>0</v>
      </c>
      <c r="AT41" s="40">
        <f t="shared" si="37"/>
        <v>0</v>
      </c>
      <c r="AU41" s="40"/>
      <c r="AV41" s="52">
        <f t="shared" si="38"/>
        <v>0</v>
      </c>
      <c r="AX41" s="52">
        <f t="shared" si="39"/>
        <v>0</v>
      </c>
      <c r="AY41" s="70"/>
      <c r="AZ41" s="2">
        <f t="shared" si="43"/>
        <v>0</v>
      </c>
    </row>
    <row r="42" spans="1:52">
      <c r="A42" s="44">
        <f t="shared" si="40"/>
        <v>37956</v>
      </c>
      <c r="B42" s="66">
        <f t="shared" si="3"/>
        <v>0</v>
      </c>
      <c r="C42" s="67"/>
      <c r="D42" s="68">
        <f t="shared" si="4"/>
        <v>0</v>
      </c>
      <c r="E42" s="35">
        <f t="shared" si="5"/>
        <v>0</v>
      </c>
      <c r="F42" s="35">
        <f t="shared" si="6"/>
        <v>0</v>
      </c>
      <c r="G42" s="55">
        <f t="shared" si="7"/>
        <v>4.0250000000000004</v>
      </c>
      <c r="H42" s="69">
        <f t="shared" si="8"/>
        <v>4.0250000000000004</v>
      </c>
      <c r="I42" s="55">
        <f t="shared" si="41"/>
        <v>0</v>
      </c>
      <c r="J42" s="55">
        <f t="shared" si="9"/>
        <v>-2.8000000000000004E-2</v>
      </c>
      <c r="K42" s="69">
        <f t="shared" si="10"/>
        <v>-2.8000000000000004E-2</v>
      </c>
      <c r="L42" s="72">
        <v>0</v>
      </c>
      <c r="M42" s="55">
        <f t="shared" si="11"/>
        <v>7.4999999999999997E-3</v>
      </c>
      <c r="N42" s="69">
        <f t="shared" si="12"/>
        <v>7.4999999999999997E-3</v>
      </c>
      <c r="O42" s="72">
        <v>0</v>
      </c>
      <c r="P42" s="7"/>
      <c r="Q42" s="72">
        <f t="shared" si="42"/>
        <v>4.0045000000000002</v>
      </c>
      <c r="R42" s="72">
        <f t="shared" si="13"/>
        <v>0</v>
      </c>
      <c r="S42" s="7"/>
      <c r="T42" s="5">
        <f t="shared" si="14"/>
        <v>31</v>
      </c>
      <c r="U42" s="45">
        <f t="shared" si="15"/>
        <v>38011</v>
      </c>
      <c r="V42" s="5">
        <f t="shared" si="16"/>
        <v>1122</v>
      </c>
      <c r="W42" s="55">
        <f t="shared" si="17"/>
        <v>5.9379014584094003E-2</v>
      </c>
      <c r="X42" s="47">
        <f t="shared" si="18"/>
        <v>0.83536883924239991</v>
      </c>
      <c r="Y42" s="5">
        <f t="shared" si="19"/>
        <v>1</v>
      </c>
      <c r="Z42" s="5">
        <f t="shared" si="20"/>
        <v>31</v>
      </c>
      <c r="AB42" s="39">
        <f t="shared" si="21"/>
        <v>0</v>
      </c>
      <c r="AC42" s="39">
        <f t="shared" si="22"/>
        <v>0</v>
      </c>
      <c r="AD42" s="39">
        <f t="shared" si="23"/>
        <v>0</v>
      </c>
      <c r="AE42" s="39">
        <f t="shared" si="24"/>
        <v>0</v>
      </c>
      <c r="AF42" s="39">
        <f t="shared" si="25"/>
        <v>0</v>
      </c>
      <c r="AG42" s="39">
        <f t="shared" si="26"/>
        <v>0</v>
      </c>
      <c r="AH42" s="39">
        <f t="shared" si="27"/>
        <v>0</v>
      </c>
      <c r="AI42" s="39">
        <f t="shared" si="28"/>
        <v>0</v>
      </c>
      <c r="AJ42" s="39">
        <f t="shared" si="29"/>
        <v>0</v>
      </c>
      <c r="AK42" s="43"/>
      <c r="AL42" s="39">
        <f t="shared" si="30"/>
        <v>0</v>
      </c>
      <c r="AM42" s="39">
        <f t="shared" si="31"/>
        <v>0</v>
      </c>
      <c r="AN42" s="39">
        <f t="shared" si="32"/>
        <v>0</v>
      </c>
      <c r="AO42" s="40">
        <f t="shared" si="33"/>
        <v>0</v>
      </c>
      <c r="AQ42" s="39">
        <f t="shared" si="34"/>
        <v>0</v>
      </c>
      <c r="AR42" s="39">
        <f t="shared" si="35"/>
        <v>0</v>
      </c>
      <c r="AS42" s="39">
        <f t="shared" si="36"/>
        <v>0</v>
      </c>
      <c r="AT42" s="40">
        <f t="shared" si="37"/>
        <v>0</v>
      </c>
      <c r="AU42" s="40"/>
      <c r="AV42" s="52">
        <f t="shared" si="38"/>
        <v>0</v>
      </c>
      <c r="AX42" s="52">
        <f t="shared" si="39"/>
        <v>0</v>
      </c>
      <c r="AY42" s="70"/>
      <c r="AZ42" s="2">
        <f t="shared" si="43"/>
        <v>0</v>
      </c>
    </row>
    <row r="43" spans="1:52">
      <c r="A43" s="44">
        <f t="shared" si="40"/>
        <v>37987</v>
      </c>
      <c r="B43" s="66">
        <f t="shared" si="3"/>
        <v>0</v>
      </c>
      <c r="C43" s="67"/>
      <c r="D43" s="68">
        <f t="shared" si="4"/>
        <v>0</v>
      </c>
      <c r="E43" s="35">
        <f t="shared" si="5"/>
        <v>0</v>
      </c>
      <c r="F43" s="35">
        <f t="shared" si="6"/>
        <v>0</v>
      </c>
      <c r="G43" s="55">
        <f t="shared" si="7"/>
        <v>4.0250000000000004</v>
      </c>
      <c r="H43" s="69">
        <f t="shared" si="8"/>
        <v>4.0250000000000004</v>
      </c>
      <c r="I43" s="55">
        <f t="shared" si="41"/>
        <v>0</v>
      </c>
      <c r="J43" s="55">
        <f t="shared" si="9"/>
        <v>-2.5000000000000001E-2</v>
      </c>
      <c r="K43" s="69">
        <f t="shared" si="10"/>
        <v>-2.5000000000000001E-2</v>
      </c>
      <c r="L43" s="72">
        <v>0</v>
      </c>
      <c r="M43" s="55">
        <f t="shared" si="11"/>
        <v>7.4999999999999997E-3</v>
      </c>
      <c r="N43" s="69">
        <f t="shared" si="12"/>
        <v>7.4999999999999997E-3</v>
      </c>
      <c r="O43" s="72">
        <v>0</v>
      </c>
      <c r="P43" s="7"/>
      <c r="Q43" s="72">
        <f t="shared" si="42"/>
        <v>4.0075000000000003</v>
      </c>
      <c r="R43" s="72">
        <f t="shared" si="13"/>
        <v>0</v>
      </c>
      <c r="S43" s="7"/>
      <c r="T43" s="5">
        <f t="shared" si="14"/>
        <v>31</v>
      </c>
      <c r="U43" s="45">
        <f t="shared" si="15"/>
        <v>38042</v>
      </c>
      <c r="V43" s="5">
        <f t="shared" si="16"/>
        <v>1153</v>
      </c>
      <c r="W43" s="55">
        <f t="shared" si="17"/>
        <v>5.9423502819744012E-2</v>
      </c>
      <c r="X43" s="47">
        <f t="shared" si="18"/>
        <v>0.83109061784584815</v>
      </c>
      <c r="Y43" s="5">
        <f t="shared" si="19"/>
        <v>1</v>
      </c>
      <c r="Z43" s="5">
        <f t="shared" si="20"/>
        <v>31</v>
      </c>
      <c r="AB43" s="39">
        <f t="shared" si="21"/>
        <v>0</v>
      </c>
      <c r="AC43" s="39">
        <f t="shared" si="22"/>
        <v>0</v>
      </c>
      <c r="AD43" s="39">
        <f t="shared" si="23"/>
        <v>0</v>
      </c>
      <c r="AE43" s="39">
        <f t="shared" si="24"/>
        <v>0</v>
      </c>
      <c r="AF43" s="39">
        <f t="shared" si="25"/>
        <v>0</v>
      </c>
      <c r="AG43" s="39">
        <f t="shared" si="26"/>
        <v>0</v>
      </c>
      <c r="AH43" s="39">
        <f t="shared" si="27"/>
        <v>0</v>
      </c>
      <c r="AI43" s="39">
        <f t="shared" si="28"/>
        <v>0</v>
      </c>
      <c r="AJ43" s="39">
        <f t="shared" si="29"/>
        <v>0</v>
      </c>
      <c r="AK43" s="43"/>
      <c r="AL43" s="39">
        <f t="shared" si="30"/>
        <v>0</v>
      </c>
      <c r="AM43" s="39">
        <f t="shared" si="31"/>
        <v>0</v>
      </c>
      <c r="AN43" s="39">
        <f t="shared" si="32"/>
        <v>0</v>
      </c>
      <c r="AO43" s="40">
        <f t="shared" si="33"/>
        <v>0</v>
      </c>
      <c r="AQ43" s="39">
        <f t="shared" si="34"/>
        <v>0</v>
      </c>
      <c r="AR43" s="39">
        <f t="shared" si="35"/>
        <v>0</v>
      </c>
      <c r="AS43" s="39">
        <f t="shared" si="36"/>
        <v>0</v>
      </c>
      <c r="AT43" s="40">
        <f t="shared" si="37"/>
        <v>0</v>
      </c>
      <c r="AU43" s="40"/>
      <c r="AV43" s="52">
        <f t="shared" si="38"/>
        <v>0</v>
      </c>
      <c r="AX43" s="52">
        <f t="shared" si="39"/>
        <v>0</v>
      </c>
      <c r="AY43" s="70"/>
      <c r="AZ43" s="2">
        <f t="shared" si="43"/>
        <v>0</v>
      </c>
    </row>
    <row r="44" spans="1:52">
      <c r="A44" s="44">
        <f t="shared" si="40"/>
        <v>38018</v>
      </c>
      <c r="B44" s="66">
        <f t="shared" si="3"/>
        <v>0</v>
      </c>
      <c r="C44" s="67"/>
      <c r="D44" s="68">
        <f t="shared" si="4"/>
        <v>0</v>
      </c>
      <c r="E44" s="35">
        <f t="shared" si="5"/>
        <v>0</v>
      </c>
      <c r="F44" s="35">
        <f t="shared" si="6"/>
        <v>0</v>
      </c>
      <c r="G44" s="55">
        <f t="shared" si="7"/>
        <v>3.9819999999999998</v>
      </c>
      <c r="H44" s="69">
        <f t="shared" si="8"/>
        <v>3.9819999999999998</v>
      </c>
      <c r="I44" s="55">
        <f t="shared" si="41"/>
        <v>0</v>
      </c>
      <c r="J44" s="55">
        <f t="shared" si="9"/>
        <v>-2.5000000000000001E-2</v>
      </c>
      <c r="K44" s="69">
        <f t="shared" si="10"/>
        <v>-2.5000000000000001E-2</v>
      </c>
      <c r="L44" s="72">
        <v>0</v>
      </c>
      <c r="M44" s="55">
        <f t="shared" si="11"/>
        <v>7.4999999999999997E-3</v>
      </c>
      <c r="N44" s="69">
        <f t="shared" si="12"/>
        <v>7.4999999999999997E-3</v>
      </c>
      <c r="O44" s="72">
        <v>0</v>
      </c>
      <c r="P44" s="7"/>
      <c r="Q44" s="72">
        <f t="shared" si="42"/>
        <v>3.9644999999999997</v>
      </c>
      <c r="R44" s="72">
        <f t="shared" si="13"/>
        <v>0</v>
      </c>
      <c r="S44" s="7"/>
      <c r="T44" s="5">
        <f t="shared" si="14"/>
        <v>29</v>
      </c>
      <c r="U44" s="45">
        <f t="shared" si="15"/>
        <v>38071</v>
      </c>
      <c r="V44" s="5">
        <f t="shared" si="16"/>
        <v>1182</v>
      </c>
      <c r="W44" s="55">
        <f t="shared" si="17"/>
        <v>5.9477167568658E-2</v>
      </c>
      <c r="X44" s="47">
        <f t="shared" si="18"/>
        <v>0.82710162767013862</v>
      </c>
      <c r="Y44" s="5">
        <f t="shared" si="19"/>
        <v>1</v>
      </c>
      <c r="Z44" s="5">
        <f t="shared" si="20"/>
        <v>29</v>
      </c>
      <c r="AB44" s="39">
        <f t="shared" si="21"/>
        <v>0</v>
      </c>
      <c r="AC44" s="39">
        <f t="shared" si="22"/>
        <v>0</v>
      </c>
      <c r="AD44" s="39">
        <f t="shared" si="23"/>
        <v>0</v>
      </c>
      <c r="AE44" s="39">
        <f t="shared" si="24"/>
        <v>0</v>
      </c>
      <c r="AF44" s="39">
        <f t="shared" si="25"/>
        <v>0</v>
      </c>
      <c r="AG44" s="39">
        <f t="shared" si="26"/>
        <v>0</v>
      </c>
      <c r="AH44" s="39">
        <f t="shared" si="27"/>
        <v>0</v>
      </c>
      <c r="AI44" s="39">
        <f t="shared" si="28"/>
        <v>0</v>
      </c>
      <c r="AJ44" s="39">
        <f t="shared" si="29"/>
        <v>0</v>
      </c>
      <c r="AK44" s="43"/>
      <c r="AL44" s="39">
        <f t="shared" si="30"/>
        <v>0</v>
      </c>
      <c r="AM44" s="39">
        <f t="shared" si="31"/>
        <v>0</v>
      </c>
      <c r="AN44" s="39">
        <f t="shared" si="32"/>
        <v>0</v>
      </c>
      <c r="AO44" s="40">
        <f t="shared" si="33"/>
        <v>0</v>
      </c>
      <c r="AQ44" s="39">
        <f t="shared" si="34"/>
        <v>0</v>
      </c>
      <c r="AR44" s="39">
        <f t="shared" si="35"/>
        <v>0</v>
      </c>
      <c r="AS44" s="39">
        <f t="shared" si="36"/>
        <v>0</v>
      </c>
      <c r="AT44" s="40">
        <f t="shared" si="37"/>
        <v>0</v>
      </c>
      <c r="AU44" s="40"/>
      <c r="AV44" s="52">
        <f t="shared" si="38"/>
        <v>0</v>
      </c>
      <c r="AX44" s="52">
        <f t="shared" si="39"/>
        <v>0</v>
      </c>
      <c r="AY44" s="70"/>
      <c r="AZ44" s="2">
        <f t="shared" si="43"/>
        <v>0</v>
      </c>
    </row>
    <row r="45" spans="1:52">
      <c r="A45" s="44">
        <f t="shared" si="40"/>
        <v>38047</v>
      </c>
      <c r="B45" s="66">
        <f t="shared" si="3"/>
        <v>0</v>
      </c>
      <c r="C45" s="67"/>
      <c r="D45" s="68">
        <f t="shared" si="4"/>
        <v>0</v>
      </c>
      <c r="E45" s="35">
        <f t="shared" si="5"/>
        <v>0</v>
      </c>
      <c r="F45" s="35">
        <f t="shared" si="6"/>
        <v>0</v>
      </c>
      <c r="G45" s="55">
        <f t="shared" si="7"/>
        <v>3.8170000000000002</v>
      </c>
      <c r="H45" s="69">
        <f t="shared" si="8"/>
        <v>3.8170000000000002</v>
      </c>
      <c r="I45" s="55">
        <f t="shared" si="41"/>
        <v>0</v>
      </c>
      <c r="J45" s="55">
        <f t="shared" si="9"/>
        <v>-2.5000000000000001E-2</v>
      </c>
      <c r="K45" s="69">
        <f t="shared" si="10"/>
        <v>-2.5000000000000001E-2</v>
      </c>
      <c r="L45" s="72">
        <v>0</v>
      </c>
      <c r="M45" s="55">
        <f t="shared" si="11"/>
        <v>7.4999999999999997E-3</v>
      </c>
      <c r="N45" s="69">
        <f t="shared" si="12"/>
        <v>7.4999999999999997E-3</v>
      </c>
      <c r="O45" s="72">
        <v>0</v>
      </c>
      <c r="P45" s="7"/>
      <c r="Q45" s="72">
        <f t="shared" si="42"/>
        <v>3.7995000000000001</v>
      </c>
      <c r="R45" s="72">
        <f t="shared" si="13"/>
        <v>0</v>
      </c>
      <c r="S45" s="7"/>
      <c r="T45" s="5">
        <f t="shared" si="14"/>
        <v>31</v>
      </c>
      <c r="U45" s="45">
        <f t="shared" si="15"/>
        <v>38102</v>
      </c>
      <c r="V45" s="5">
        <f t="shared" si="16"/>
        <v>1213</v>
      </c>
      <c r="W45" s="55">
        <f t="shared" si="17"/>
        <v>5.9527370076573015E-2</v>
      </c>
      <c r="X45" s="47">
        <f t="shared" si="18"/>
        <v>0.82287633949726335</v>
      </c>
      <c r="Y45" s="5">
        <f t="shared" si="19"/>
        <v>1</v>
      </c>
      <c r="Z45" s="5">
        <f t="shared" si="20"/>
        <v>31</v>
      </c>
      <c r="AB45" s="39">
        <f t="shared" si="21"/>
        <v>0</v>
      </c>
      <c r="AC45" s="39">
        <f t="shared" si="22"/>
        <v>0</v>
      </c>
      <c r="AD45" s="39">
        <f t="shared" si="23"/>
        <v>0</v>
      </c>
      <c r="AE45" s="39">
        <f t="shared" si="24"/>
        <v>0</v>
      </c>
      <c r="AF45" s="39">
        <f t="shared" si="25"/>
        <v>0</v>
      </c>
      <c r="AG45" s="39">
        <f t="shared" si="26"/>
        <v>0</v>
      </c>
      <c r="AH45" s="39">
        <f t="shared" si="27"/>
        <v>0</v>
      </c>
      <c r="AI45" s="39">
        <f t="shared" si="28"/>
        <v>0</v>
      </c>
      <c r="AJ45" s="39">
        <f t="shared" si="29"/>
        <v>0</v>
      </c>
      <c r="AK45" s="43"/>
      <c r="AL45" s="39">
        <f t="shared" si="30"/>
        <v>0</v>
      </c>
      <c r="AM45" s="39">
        <f t="shared" si="31"/>
        <v>0</v>
      </c>
      <c r="AN45" s="39">
        <f t="shared" si="32"/>
        <v>0</v>
      </c>
      <c r="AO45" s="40">
        <f t="shared" si="33"/>
        <v>0</v>
      </c>
      <c r="AQ45" s="39">
        <f t="shared" si="34"/>
        <v>0</v>
      </c>
      <c r="AR45" s="39">
        <f t="shared" si="35"/>
        <v>0</v>
      </c>
      <c r="AS45" s="39">
        <f t="shared" si="36"/>
        <v>0</v>
      </c>
      <c r="AT45" s="40">
        <f t="shared" si="37"/>
        <v>0</v>
      </c>
      <c r="AU45" s="40"/>
      <c r="AV45" s="52">
        <f t="shared" si="38"/>
        <v>0</v>
      </c>
      <c r="AX45" s="52">
        <f t="shared" si="39"/>
        <v>0</v>
      </c>
      <c r="AY45" s="70"/>
      <c r="AZ45" s="2">
        <f t="shared" si="43"/>
        <v>0</v>
      </c>
    </row>
    <row r="46" spans="1:52">
      <c r="A46" s="44">
        <f t="shared" si="40"/>
        <v>38078</v>
      </c>
      <c r="B46" s="66">
        <f t="shared" si="3"/>
        <v>0</v>
      </c>
      <c r="C46" s="67"/>
      <c r="D46" s="68">
        <f t="shared" si="4"/>
        <v>0</v>
      </c>
      <c r="E46" s="35">
        <f t="shared" si="5"/>
        <v>0</v>
      </c>
      <c r="F46" s="35">
        <f t="shared" si="6"/>
        <v>0</v>
      </c>
      <c r="G46" s="55">
        <f t="shared" si="7"/>
        <v>3.6890000000000005</v>
      </c>
      <c r="H46" s="69">
        <f t="shared" si="8"/>
        <v>3.6890000000000005</v>
      </c>
      <c r="I46" s="55">
        <f t="shared" si="41"/>
        <v>0</v>
      </c>
      <c r="J46" s="55">
        <f t="shared" si="9"/>
        <v>-2.5000000000000001E-2</v>
      </c>
      <c r="K46" s="69">
        <f t="shared" si="10"/>
        <v>-2.5000000000000001E-2</v>
      </c>
      <c r="L46" s="72">
        <v>0</v>
      </c>
      <c r="M46" s="55">
        <f t="shared" si="11"/>
        <v>7.4999999999999997E-3</v>
      </c>
      <c r="N46" s="69">
        <f t="shared" si="12"/>
        <v>7.4999999999999997E-3</v>
      </c>
      <c r="O46" s="72">
        <v>0</v>
      </c>
      <c r="P46" s="7"/>
      <c r="Q46" s="72">
        <f t="shared" si="42"/>
        <v>3.6715000000000004</v>
      </c>
      <c r="R46" s="72">
        <f t="shared" si="13"/>
        <v>0</v>
      </c>
      <c r="S46" s="7"/>
      <c r="T46" s="5">
        <f t="shared" si="14"/>
        <v>30</v>
      </c>
      <c r="U46" s="45">
        <f t="shared" si="15"/>
        <v>38132</v>
      </c>
      <c r="V46" s="5">
        <f t="shared" si="16"/>
        <v>1243</v>
      </c>
      <c r="W46" s="55">
        <f t="shared" si="17"/>
        <v>5.9571736182630002E-2</v>
      </c>
      <c r="X46" s="47">
        <f t="shared" si="18"/>
        <v>0.818828177775902</v>
      </c>
      <c r="Y46" s="5">
        <f t="shared" si="19"/>
        <v>1</v>
      </c>
      <c r="Z46" s="5">
        <f t="shared" si="20"/>
        <v>30</v>
      </c>
      <c r="AB46" s="39">
        <f t="shared" si="21"/>
        <v>0</v>
      </c>
      <c r="AC46" s="39">
        <f t="shared" si="22"/>
        <v>0</v>
      </c>
      <c r="AD46" s="39">
        <f t="shared" si="23"/>
        <v>0</v>
      </c>
      <c r="AE46" s="39">
        <f t="shared" si="24"/>
        <v>0</v>
      </c>
      <c r="AF46" s="39">
        <f t="shared" si="25"/>
        <v>0</v>
      </c>
      <c r="AG46" s="39">
        <f t="shared" si="26"/>
        <v>0</v>
      </c>
      <c r="AH46" s="39">
        <f t="shared" si="27"/>
        <v>0</v>
      </c>
      <c r="AI46" s="39">
        <f t="shared" si="28"/>
        <v>0</v>
      </c>
      <c r="AJ46" s="39">
        <f t="shared" si="29"/>
        <v>0</v>
      </c>
      <c r="AK46" s="43"/>
      <c r="AL46" s="39">
        <f t="shared" si="30"/>
        <v>0</v>
      </c>
      <c r="AM46" s="39">
        <f t="shared" si="31"/>
        <v>0</v>
      </c>
      <c r="AN46" s="39">
        <f t="shared" si="32"/>
        <v>0</v>
      </c>
      <c r="AO46" s="40">
        <f t="shared" si="33"/>
        <v>0</v>
      </c>
      <c r="AQ46" s="39">
        <f t="shared" si="34"/>
        <v>0</v>
      </c>
      <c r="AR46" s="39">
        <f t="shared" si="35"/>
        <v>0</v>
      </c>
      <c r="AS46" s="39">
        <f t="shared" si="36"/>
        <v>0</v>
      </c>
      <c r="AT46" s="40">
        <f t="shared" si="37"/>
        <v>0</v>
      </c>
      <c r="AU46" s="40"/>
      <c r="AV46" s="52">
        <f t="shared" si="38"/>
        <v>0</v>
      </c>
      <c r="AX46" s="52">
        <f t="shared" si="39"/>
        <v>0</v>
      </c>
      <c r="AY46" s="70"/>
      <c r="AZ46" s="2">
        <f t="shared" si="43"/>
        <v>0</v>
      </c>
    </row>
    <row r="47" spans="1:52">
      <c r="A47" s="44">
        <f t="shared" si="40"/>
        <v>38108</v>
      </c>
      <c r="B47" s="66">
        <f t="shared" si="3"/>
        <v>0</v>
      </c>
      <c r="C47" s="67"/>
      <c r="D47" s="68">
        <f t="shared" si="4"/>
        <v>0</v>
      </c>
      <c r="E47" s="35">
        <f t="shared" si="5"/>
        <v>0</v>
      </c>
      <c r="F47" s="35">
        <f t="shared" si="6"/>
        <v>0</v>
      </c>
      <c r="G47" s="55">
        <f t="shared" si="7"/>
        <v>3.64</v>
      </c>
      <c r="H47" s="69">
        <f t="shared" si="8"/>
        <v>3.64</v>
      </c>
      <c r="I47" s="55">
        <f t="shared" si="41"/>
        <v>0</v>
      </c>
      <c r="J47" s="55">
        <f t="shared" si="9"/>
        <v>-2.5000000000000001E-2</v>
      </c>
      <c r="K47" s="69">
        <f t="shared" si="10"/>
        <v>-2.5000000000000001E-2</v>
      </c>
      <c r="L47" s="72">
        <v>0</v>
      </c>
      <c r="M47" s="55">
        <f t="shared" si="11"/>
        <v>7.4999999999999997E-3</v>
      </c>
      <c r="N47" s="69">
        <f t="shared" si="12"/>
        <v>7.4999999999999997E-3</v>
      </c>
      <c r="O47" s="72">
        <v>0</v>
      </c>
      <c r="P47" s="7"/>
      <c r="Q47" s="72">
        <f t="shared" si="42"/>
        <v>3.6225000000000001</v>
      </c>
      <c r="R47" s="72">
        <f t="shared" si="13"/>
        <v>0</v>
      </c>
      <c r="S47" s="7"/>
      <c r="T47" s="5">
        <f t="shared" si="14"/>
        <v>31</v>
      </c>
      <c r="U47" s="45">
        <f t="shared" si="15"/>
        <v>38163</v>
      </c>
      <c r="V47" s="5">
        <f t="shared" si="16"/>
        <v>1274</v>
      </c>
      <c r="W47" s="55">
        <f t="shared" si="17"/>
        <v>5.9605072523503014E-2</v>
      </c>
      <c r="X47" s="47">
        <f t="shared" si="18"/>
        <v>0.81466144840215793</v>
      </c>
      <c r="Y47" s="5">
        <f t="shared" si="19"/>
        <v>1</v>
      </c>
      <c r="Z47" s="5">
        <f t="shared" si="20"/>
        <v>31</v>
      </c>
      <c r="AB47" s="39">
        <f t="shared" si="21"/>
        <v>0</v>
      </c>
      <c r="AC47" s="39">
        <f t="shared" si="22"/>
        <v>0</v>
      </c>
      <c r="AD47" s="39">
        <f t="shared" si="23"/>
        <v>0</v>
      </c>
      <c r="AE47" s="39">
        <f t="shared" si="24"/>
        <v>0</v>
      </c>
      <c r="AF47" s="39">
        <f t="shared" si="25"/>
        <v>0</v>
      </c>
      <c r="AG47" s="39">
        <f t="shared" si="26"/>
        <v>0</v>
      </c>
      <c r="AH47" s="39">
        <f t="shared" si="27"/>
        <v>0</v>
      </c>
      <c r="AI47" s="39">
        <f t="shared" si="28"/>
        <v>0</v>
      </c>
      <c r="AJ47" s="39">
        <f t="shared" si="29"/>
        <v>0</v>
      </c>
      <c r="AK47" s="43"/>
      <c r="AL47" s="39">
        <f t="shared" si="30"/>
        <v>0</v>
      </c>
      <c r="AM47" s="39">
        <f t="shared" si="31"/>
        <v>0</v>
      </c>
      <c r="AN47" s="39">
        <f t="shared" si="32"/>
        <v>0</v>
      </c>
      <c r="AO47" s="40">
        <f t="shared" si="33"/>
        <v>0</v>
      </c>
      <c r="AQ47" s="39">
        <f t="shared" si="34"/>
        <v>0</v>
      </c>
      <c r="AR47" s="39">
        <f t="shared" si="35"/>
        <v>0</v>
      </c>
      <c r="AS47" s="39">
        <f t="shared" si="36"/>
        <v>0</v>
      </c>
      <c r="AT47" s="40">
        <f t="shared" si="37"/>
        <v>0</v>
      </c>
      <c r="AU47" s="40"/>
      <c r="AV47" s="52">
        <f t="shared" si="38"/>
        <v>0</v>
      </c>
      <c r="AX47" s="52">
        <f t="shared" si="39"/>
        <v>0</v>
      </c>
      <c r="AY47" s="70"/>
      <c r="AZ47" s="2">
        <f t="shared" si="43"/>
        <v>0</v>
      </c>
    </row>
    <row r="48" spans="1:52">
      <c r="A48" s="44">
        <f t="shared" si="40"/>
        <v>38139</v>
      </c>
      <c r="B48" s="66">
        <f t="shared" si="3"/>
        <v>0</v>
      </c>
      <c r="C48" s="67"/>
      <c r="D48" s="68">
        <f t="shared" si="4"/>
        <v>0</v>
      </c>
      <c r="E48" s="35">
        <f t="shared" si="5"/>
        <v>0</v>
      </c>
      <c r="F48" s="35">
        <f t="shared" si="6"/>
        <v>0</v>
      </c>
      <c r="G48" s="55">
        <f t="shared" si="7"/>
        <v>3.63</v>
      </c>
      <c r="H48" s="69">
        <f t="shared" si="8"/>
        <v>3.63</v>
      </c>
      <c r="I48" s="55">
        <f t="shared" si="41"/>
        <v>0</v>
      </c>
      <c r="J48" s="55">
        <f t="shared" si="9"/>
        <v>-2.5000000000000001E-2</v>
      </c>
      <c r="K48" s="69">
        <f t="shared" si="10"/>
        <v>-2.5000000000000001E-2</v>
      </c>
      <c r="L48" s="72">
        <v>0</v>
      </c>
      <c r="M48" s="55">
        <f t="shared" si="11"/>
        <v>7.4999999999999997E-3</v>
      </c>
      <c r="N48" s="69">
        <f t="shared" si="12"/>
        <v>7.4999999999999997E-3</v>
      </c>
      <c r="O48" s="72">
        <v>0</v>
      </c>
      <c r="P48" s="7"/>
      <c r="Q48" s="72">
        <f t="shared" si="42"/>
        <v>3.6124999999999998</v>
      </c>
      <c r="R48" s="72">
        <f t="shared" si="13"/>
        <v>0</v>
      </c>
      <c r="S48" s="7"/>
      <c r="T48" s="5">
        <f t="shared" si="14"/>
        <v>30</v>
      </c>
      <c r="U48" s="45">
        <f t="shared" si="15"/>
        <v>38193</v>
      </c>
      <c r="V48" s="5">
        <f t="shared" si="16"/>
        <v>1304</v>
      </c>
      <c r="W48" s="55">
        <f t="shared" si="17"/>
        <v>5.963952007612501E-2</v>
      </c>
      <c r="X48" s="47">
        <f t="shared" si="18"/>
        <v>0.81064202694275644</v>
      </c>
      <c r="Y48" s="5">
        <f t="shared" si="19"/>
        <v>1</v>
      </c>
      <c r="Z48" s="5">
        <f t="shared" si="20"/>
        <v>30</v>
      </c>
      <c r="AB48" s="39">
        <f t="shared" si="21"/>
        <v>0</v>
      </c>
      <c r="AC48" s="39">
        <f t="shared" si="22"/>
        <v>0</v>
      </c>
      <c r="AD48" s="39">
        <f t="shared" si="23"/>
        <v>0</v>
      </c>
      <c r="AE48" s="39">
        <f t="shared" si="24"/>
        <v>0</v>
      </c>
      <c r="AF48" s="39">
        <f t="shared" si="25"/>
        <v>0</v>
      </c>
      <c r="AG48" s="39">
        <f t="shared" si="26"/>
        <v>0</v>
      </c>
      <c r="AH48" s="39">
        <f t="shared" si="27"/>
        <v>0</v>
      </c>
      <c r="AI48" s="39">
        <f t="shared" si="28"/>
        <v>0</v>
      </c>
      <c r="AJ48" s="39">
        <f t="shared" si="29"/>
        <v>0</v>
      </c>
      <c r="AK48" s="43"/>
      <c r="AL48" s="39">
        <f t="shared" si="30"/>
        <v>0</v>
      </c>
      <c r="AM48" s="39">
        <f t="shared" si="31"/>
        <v>0</v>
      </c>
      <c r="AN48" s="39">
        <f t="shared" si="32"/>
        <v>0</v>
      </c>
      <c r="AO48" s="40">
        <f t="shared" si="33"/>
        <v>0</v>
      </c>
      <c r="AQ48" s="39">
        <f t="shared" si="34"/>
        <v>0</v>
      </c>
      <c r="AR48" s="39">
        <f t="shared" si="35"/>
        <v>0</v>
      </c>
      <c r="AS48" s="39">
        <f t="shared" si="36"/>
        <v>0</v>
      </c>
      <c r="AT48" s="40">
        <f t="shared" si="37"/>
        <v>0</v>
      </c>
      <c r="AU48" s="40"/>
      <c r="AV48" s="52">
        <f t="shared" si="38"/>
        <v>0</v>
      </c>
      <c r="AX48" s="52">
        <f t="shared" si="39"/>
        <v>0</v>
      </c>
      <c r="AY48" s="70"/>
      <c r="AZ48" s="2">
        <f t="shared" si="43"/>
        <v>0</v>
      </c>
    </row>
    <row r="49" spans="1:52">
      <c r="A49" s="44">
        <f t="shared" si="40"/>
        <v>38169</v>
      </c>
      <c r="B49" s="66">
        <f t="shared" si="3"/>
        <v>0</v>
      </c>
      <c r="C49" s="67"/>
      <c r="D49" s="68">
        <f t="shared" si="4"/>
        <v>0</v>
      </c>
      <c r="E49" s="35">
        <f t="shared" si="5"/>
        <v>0</v>
      </c>
      <c r="F49" s="35">
        <f t="shared" si="6"/>
        <v>0</v>
      </c>
      <c r="G49" s="55">
        <f t="shared" si="7"/>
        <v>3.645</v>
      </c>
      <c r="H49" s="69">
        <f t="shared" si="8"/>
        <v>3.645</v>
      </c>
      <c r="I49" s="55">
        <f t="shared" si="41"/>
        <v>0</v>
      </c>
      <c r="J49" s="55">
        <f t="shared" si="9"/>
        <v>-2.5000000000000001E-2</v>
      </c>
      <c r="K49" s="69">
        <f t="shared" si="10"/>
        <v>-2.5000000000000001E-2</v>
      </c>
      <c r="L49" s="72">
        <v>0</v>
      </c>
      <c r="M49" s="55">
        <f t="shared" si="11"/>
        <v>7.4999999999999997E-3</v>
      </c>
      <c r="N49" s="69">
        <f t="shared" si="12"/>
        <v>7.4999999999999997E-3</v>
      </c>
      <c r="O49" s="72">
        <v>0</v>
      </c>
      <c r="P49" s="7"/>
      <c r="Q49" s="72">
        <f t="shared" si="42"/>
        <v>3.6274999999999999</v>
      </c>
      <c r="R49" s="72">
        <f t="shared" si="13"/>
        <v>0</v>
      </c>
      <c r="S49" s="7"/>
      <c r="T49" s="5">
        <f t="shared" si="14"/>
        <v>31</v>
      </c>
      <c r="U49" s="45">
        <f t="shared" si="15"/>
        <v>38224</v>
      </c>
      <c r="V49" s="5">
        <f t="shared" si="16"/>
        <v>1335</v>
      </c>
      <c r="W49" s="55">
        <f t="shared" si="17"/>
        <v>5.9673892209691999E-2</v>
      </c>
      <c r="X49" s="47">
        <f t="shared" si="18"/>
        <v>0.80650155585963235</v>
      </c>
      <c r="Y49" s="5">
        <f t="shared" si="19"/>
        <v>1</v>
      </c>
      <c r="Z49" s="5">
        <f t="shared" si="20"/>
        <v>31</v>
      </c>
      <c r="AB49" s="39">
        <f t="shared" si="21"/>
        <v>0</v>
      </c>
      <c r="AC49" s="39">
        <f t="shared" si="22"/>
        <v>0</v>
      </c>
      <c r="AD49" s="39">
        <f t="shared" si="23"/>
        <v>0</v>
      </c>
      <c r="AE49" s="39">
        <f t="shared" si="24"/>
        <v>0</v>
      </c>
      <c r="AF49" s="39">
        <f t="shared" si="25"/>
        <v>0</v>
      </c>
      <c r="AG49" s="39">
        <f t="shared" si="26"/>
        <v>0</v>
      </c>
      <c r="AH49" s="39">
        <f t="shared" si="27"/>
        <v>0</v>
      </c>
      <c r="AI49" s="39">
        <f t="shared" si="28"/>
        <v>0</v>
      </c>
      <c r="AJ49" s="39">
        <f t="shared" si="29"/>
        <v>0</v>
      </c>
      <c r="AK49" s="43"/>
      <c r="AL49" s="39">
        <f t="shared" si="30"/>
        <v>0</v>
      </c>
      <c r="AM49" s="39">
        <f t="shared" si="31"/>
        <v>0</v>
      </c>
      <c r="AN49" s="39">
        <f t="shared" si="32"/>
        <v>0</v>
      </c>
      <c r="AO49" s="40">
        <f t="shared" si="33"/>
        <v>0</v>
      </c>
      <c r="AQ49" s="39">
        <f t="shared" si="34"/>
        <v>0</v>
      </c>
      <c r="AR49" s="39">
        <f t="shared" si="35"/>
        <v>0</v>
      </c>
      <c r="AS49" s="39">
        <f t="shared" si="36"/>
        <v>0</v>
      </c>
      <c r="AT49" s="40">
        <f t="shared" si="37"/>
        <v>0</v>
      </c>
      <c r="AU49" s="40"/>
      <c r="AV49" s="52">
        <f t="shared" si="38"/>
        <v>0</v>
      </c>
      <c r="AX49" s="52">
        <f t="shared" si="39"/>
        <v>0</v>
      </c>
      <c r="AY49" s="70"/>
      <c r="AZ49" s="2">
        <f t="shared" si="43"/>
        <v>0</v>
      </c>
    </row>
    <row r="50" spans="1:52">
      <c r="A50" s="44">
        <f t="shared" si="40"/>
        <v>38200</v>
      </c>
      <c r="B50" s="66">
        <f t="shared" si="3"/>
        <v>0</v>
      </c>
      <c r="C50" s="67"/>
      <c r="D50" s="68">
        <f t="shared" si="4"/>
        <v>0</v>
      </c>
      <c r="E50" s="35">
        <f t="shared" si="5"/>
        <v>0</v>
      </c>
      <c r="F50" s="35">
        <f t="shared" si="6"/>
        <v>0</v>
      </c>
      <c r="G50" s="55">
        <f t="shared" si="7"/>
        <v>3.6549999999999998</v>
      </c>
      <c r="H50" s="69">
        <f t="shared" si="8"/>
        <v>3.6549999999999998</v>
      </c>
      <c r="I50" s="55">
        <f t="shared" si="41"/>
        <v>0</v>
      </c>
      <c r="J50" s="55">
        <f t="shared" si="9"/>
        <v>-2.5000000000000001E-2</v>
      </c>
      <c r="K50" s="69">
        <f t="shared" si="10"/>
        <v>-2.5000000000000001E-2</v>
      </c>
      <c r="L50" s="72">
        <v>0</v>
      </c>
      <c r="M50" s="55">
        <f t="shared" si="11"/>
        <v>7.4999999999999997E-3</v>
      </c>
      <c r="N50" s="69">
        <f t="shared" si="12"/>
        <v>7.4999999999999997E-3</v>
      </c>
      <c r="O50" s="72">
        <v>0</v>
      </c>
      <c r="P50" s="7"/>
      <c r="Q50" s="72">
        <f t="shared" si="42"/>
        <v>3.6374999999999997</v>
      </c>
      <c r="R50" s="72">
        <f t="shared" si="13"/>
        <v>0</v>
      </c>
      <c r="S50" s="7"/>
      <c r="T50" s="5">
        <f t="shared" si="14"/>
        <v>31</v>
      </c>
      <c r="U50" s="45">
        <f t="shared" si="15"/>
        <v>38255</v>
      </c>
      <c r="V50" s="5">
        <f t="shared" si="16"/>
        <v>1366</v>
      </c>
      <c r="W50" s="55">
        <f t="shared" si="17"/>
        <v>5.9710548254904995E-2</v>
      </c>
      <c r="X50" s="47">
        <f t="shared" si="18"/>
        <v>0.80237738681732051</v>
      </c>
      <c r="Y50" s="5">
        <f t="shared" si="19"/>
        <v>1</v>
      </c>
      <c r="Z50" s="5">
        <f t="shared" si="20"/>
        <v>31</v>
      </c>
      <c r="AB50" s="39">
        <f t="shared" si="21"/>
        <v>0</v>
      </c>
      <c r="AC50" s="39">
        <f t="shared" si="22"/>
        <v>0</v>
      </c>
      <c r="AD50" s="39">
        <f t="shared" si="23"/>
        <v>0</v>
      </c>
      <c r="AE50" s="39">
        <f t="shared" si="24"/>
        <v>0</v>
      </c>
      <c r="AF50" s="39">
        <f t="shared" si="25"/>
        <v>0</v>
      </c>
      <c r="AG50" s="39">
        <f t="shared" si="26"/>
        <v>0</v>
      </c>
      <c r="AH50" s="39">
        <f t="shared" si="27"/>
        <v>0</v>
      </c>
      <c r="AI50" s="39">
        <f t="shared" si="28"/>
        <v>0</v>
      </c>
      <c r="AJ50" s="39">
        <f t="shared" si="29"/>
        <v>0</v>
      </c>
      <c r="AK50" s="43"/>
      <c r="AL50" s="39">
        <f t="shared" si="30"/>
        <v>0</v>
      </c>
      <c r="AM50" s="39">
        <f t="shared" si="31"/>
        <v>0</v>
      </c>
      <c r="AN50" s="39">
        <f t="shared" si="32"/>
        <v>0</v>
      </c>
      <c r="AO50" s="40">
        <f t="shared" si="33"/>
        <v>0</v>
      </c>
      <c r="AQ50" s="39">
        <f t="shared" si="34"/>
        <v>0</v>
      </c>
      <c r="AR50" s="39">
        <f t="shared" si="35"/>
        <v>0</v>
      </c>
      <c r="AS50" s="39">
        <f t="shared" si="36"/>
        <v>0</v>
      </c>
      <c r="AT50" s="40">
        <f t="shared" si="37"/>
        <v>0</v>
      </c>
      <c r="AU50" s="40"/>
      <c r="AV50" s="52">
        <f t="shared" si="38"/>
        <v>0</v>
      </c>
      <c r="AX50" s="52">
        <f t="shared" si="39"/>
        <v>0</v>
      </c>
      <c r="AY50" s="70"/>
      <c r="AZ50" s="2">
        <f t="shared" si="43"/>
        <v>0</v>
      </c>
    </row>
    <row r="51" spans="1:52">
      <c r="A51" s="44">
        <f t="shared" si="40"/>
        <v>38231</v>
      </c>
      <c r="B51" s="66">
        <f t="shared" si="3"/>
        <v>0</v>
      </c>
      <c r="C51" s="67"/>
      <c r="D51" s="68">
        <f t="shared" si="4"/>
        <v>0</v>
      </c>
      <c r="E51" s="35">
        <f t="shared" si="5"/>
        <v>0</v>
      </c>
      <c r="F51" s="35">
        <f t="shared" si="6"/>
        <v>0</v>
      </c>
      <c r="G51" s="55">
        <f t="shared" si="7"/>
        <v>3.6720000000000002</v>
      </c>
      <c r="H51" s="69">
        <f t="shared" si="8"/>
        <v>3.6720000000000002</v>
      </c>
      <c r="I51" s="55">
        <f t="shared" si="41"/>
        <v>0</v>
      </c>
      <c r="J51" s="55">
        <f t="shared" si="9"/>
        <v>-2.5000000000000001E-2</v>
      </c>
      <c r="K51" s="69">
        <f t="shared" si="10"/>
        <v>-2.5000000000000001E-2</v>
      </c>
      <c r="L51" s="72">
        <v>0</v>
      </c>
      <c r="M51" s="55">
        <f t="shared" si="11"/>
        <v>7.4999999999999997E-3</v>
      </c>
      <c r="N51" s="69">
        <f t="shared" si="12"/>
        <v>7.4999999999999997E-3</v>
      </c>
      <c r="O51" s="72">
        <v>0</v>
      </c>
      <c r="P51" s="7"/>
      <c r="Q51" s="72">
        <f t="shared" si="42"/>
        <v>3.6545000000000001</v>
      </c>
      <c r="R51" s="72">
        <f t="shared" si="13"/>
        <v>0</v>
      </c>
      <c r="S51" s="7"/>
      <c r="T51" s="5">
        <f t="shared" si="14"/>
        <v>30</v>
      </c>
      <c r="U51" s="45">
        <f t="shared" si="15"/>
        <v>38285</v>
      </c>
      <c r="V51" s="5">
        <f t="shared" si="16"/>
        <v>1396</v>
      </c>
      <c r="W51" s="55">
        <f t="shared" si="17"/>
        <v>5.9747204300564009E-2</v>
      </c>
      <c r="X51" s="47">
        <f t="shared" si="18"/>
        <v>0.79839854918891484</v>
      </c>
      <c r="Y51" s="5">
        <f t="shared" si="19"/>
        <v>1</v>
      </c>
      <c r="Z51" s="5">
        <f t="shared" si="20"/>
        <v>30</v>
      </c>
      <c r="AB51" s="39">
        <f t="shared" si="21"/>
        <v>0</v>
      </c>
      <c r="AC51" s="39">
        <f t="shared" si="22"/>
        <v>0</v>
      </c>
      <c r="AD51" s="39">
        <f t="shared" si="23"/>
        <v>0</v>
      </c>
      <c r="AE51" s="39">
        <f t="shared" si="24"/>
        <v>0</v>
      </c>
      <c r="AF51" s="39">
        <f t="shared" si="25"/>
        <v>0</v>
      </c>
      <c r="AG51" s="39">
        <f t="shared" si="26"/>
        <v>0</v>
      </c>
      <c r="AH51" s="39">
        <f t="shared" si="27"/>
        <v>0</v>
      </c>
      <c r="AI51" s="39">
        <f t="shared" si="28"/>
        <v>0</v>
      </c>
      <c r="AJ51" s="39">
        <f t="shared" si="29"/>
        <v>0</v>
      </c>
      <c r="AK51" s="43"/>
      <c r="AL51" s="39">
        <f t="shared" si="30"/>
        <v>0</v>
      </c>
      <c r="AM51" s="39">
        <f t="shared" si="31"/>
        <v>0</v>
      </c>
      <c r="AN51" s="39">
        <f t="shared" si="32"/>
        <v>0</v>
      </c>
      <c r="AO51" s="40">
        <f t="shared" si="33"/>
        <v>0</v>
      </c>
      <c r="AQ51" s="39">
        <f t="shared" si="34"/>
        <v>0</v>
      </c>
      <c r="AR51" s="39">
        <f t="shared" si="35"/>
        <v>0</v>
      </c>
      <c r="AS51" s="39">
        <f t="shared" si="36"/>
        <v>0</v>
      </c>
      <c r="AT51" s="40">
        <f t="shared" si="37"/>
        <v>0</v>
      </c>
      <c r="AU51" s="40"/>
      <c r="AV51" s="52">
        <f t="shared" si="38"/>
        <v>0</v>
      </c>
      <c r="AX51" s="52">
        <f t="shared" si="39"/>
        <v>0</v>
      </c>
      <c r="AY51" s="70"/>
      <c r="AZ51" s="2">
        <f t="shared" si="43"/>
        <v>0</v>
      </c>
    </row>
    <row r="52" spans="1:52">
      <c r="A52" s="44">
        <f t="shared" si="40"/>
        <v>38261</v>
      </c>
      <c r="B52" s="66">
        <f t="shared" si="3"/>
        <v>0</v>
      </c>
      <c r="C52" s="67"/>
      <c r="D52" s="68">
        <f t="shared" si="4"/>
        <v>0</v>
      </c>
      <c r="E52" s="35">
        <f t="shared" si="5"/>
        <v>0</v>
      </c>
      <c r="F52" s="35">
        <f t="shared" si="6"/>
        <v>0</v>
      </c>
      <c r="G52" s="55">
        <f t="shared" si="7"/>
        <v>3.67</v>
      </c>
      <c r="H52" s="69">
        <f t="shared" si="8"/>
        <v>3.67</v>
      </c>
      <c r="I52" s="55">
        <f t="shared" si="41"/>
        <v>0</v>
      </c>
      <c r="J52" s="55">
        <f t="shared" si="9"/>
        <v>-2.5000000000000001E-2</v>
      </c>
      <c r="K52" s="69">
        <f t="shared" si="10"/>
        <v>-2.5000000000000001E-2</v>
      </c>
      <c r="L52" s="72">
        <v>0</v>
      </c>
      <c r="M52" s="55">
        <f t="shared" si="11"/>
        <v>7.4999999999999997E-3</v>
      </c>
      <c r="N52" s="69">
        <f t="shared" si="12"/>
        <v>7.4999999999999997E-3</v>
      </c>
      <c r="O52" s="72">
        <v>0</v>
      </c>
      <c r="P52" s="7"/>
      <c r="Q52" s="72">
        <f t="shared" si="42"/>
        <v>3.6524999999999999</v>
      </c>
      <c r="R52" s="72">
        <f t="shared" si="13"/>
        <v>0</v>
      </c>
      <c r="S52" s="7"/>
      <c r="T52" s="5">
        <f t="shared" si="14"/>
        <v>31</v>
      </c>
      <c r="U52" s="45">
        <f t="shared" si="15"/>
        <v>38316</v>
      </c>
      <c r="V52" s="5">
        <f t="shared" si="16"/>
        <v>1427</v>
      </c>
      <c r="W52" s="55">
        <f t="shared" si="17"/>
        <v>5.9783756688708015E-2</v>
      </c>
      <c r="X52" s="47">
        <f t="shared" si="18"/>
        <v>0.79429981890271772</v>
      </c>
      <c r="Y52" s="5">
        <f t="shared" si="19"/>
        <v>1</v>
      </c>
      <c r="Z52" s="5">
        <f t="shared" si="20"/>
        <v>31</v>
      </c>
      <c r="AB52" s="39">
        <f t="shared" si="21"/>
        <v>0</v>
      </c>
      <c r="AC52" s="39">
        <f t="shared" si="22"/>
        <v>0</v>
      </c>
      <c r="AD52" s="39">
        <f t="shared" si="23"/>
        <v>0</v>
      </c>
      <c r="AE52" s="39">
        <f t="shared" si="24"/>
        <v>0</v>
      </c>
      <c r="AF52" s="39">
        <f t="shared" si="25"/>
        <v>0</v>
      </c>
      <c r="AG52" s="39">
        <f t="shared" si="26"/>
        <v>0</v>
      </c>
      <c r="AH52" s="39">
        <f t="shared" si="27"/>
        <v>0</v>
      </c>
      <c r="AI52" s="39">
        <f t="shared" si="28"/>
        <v>0</v>
      </c>
      <c r="AJ52" s="39">
        <f t="shared" si="29"/>
        <v>0</v>
      </c>
      <c r="AK52" s="43"/>
      <c r="AL52" s="39">
        <f t="shared" si="30"/>
        <v>0</v>
      </c>
      <c r="AM52" s="39">
        <f t="shared" si="31"/>
        <v>0</v>
      </c>
      <c r="AN52" s="39">
        <f t="shared" si="32"/>
        <v>0</v>
      </c>
      <c r="AO52" s="40">
        <f t="shared" si="33"/>
        <v>0</v>
      </c>
      <c r="AQ52" s="39">
        <f t="shared" si="34"/>
        <v>0</v>
      </c>
      <c r="AR52" s="39">
        <f t="shared" si="35"/>
        <v>0</v>
      </c>
      <c r="AS52" s="39">
        <f t="shared" si="36"/>
        <v>0</v>
      </c>
      <c r="AT52" s="40">
        <f t="shared" si="37"/>
        <v>0</v>
      </c>
      <c r="AU52" s="40"/>
      <c r="AV52" s="52">
        <f t="shared" si="38"/>
        <v>0</v>
      </c>
      <c r="AX52" s="52">
        <f t="shared" si="39"/>
        <v>0</v>
      </c>
      <c r="AY52" s="70"/>
      <c r="AZ52" s="2">
        <f t="shared" si="43"/>
        <v>0</v>
      </c>
    </row>
    <row r="53" spans="1:52">
      <c r="A53" s="44">
        <f t="shared" si="40"/>
        <v>38292</v>
      </c>
      <c r="B53" s="66">
        <f t="shared" si="3"/>
        <v>0</v>
      </c>
      <c r="C53" s="67"/>
      <c r="D53" s="68">
        <f t="shared" si="4"/>
        <v>0</v>
      </c>
      <c r="E53" s="35">
        <f t="shared" si="5"/>
        <v>0</v>
      </c>
      <c r="F53" s="35">
        <f t="shared" si="6"/>
        <v>0</v>
      </c>
      <c r="G53" s="55">
        <f t="shared" si="7"/>
        <v>3.835</v>
      </c>
      <c r="H53" s="69">
        <f t="shared" si="8"/>
        <v>3.835</v>
      </c>
      <c r="I53" s="55">
        <f t="shared" si="41"/>
        <v>0</v>
      </c>
      <c r="J53" s="55">
        <f t="shared" si="9"/>
        <v>-3.0500000000000003E-2</v>
      </c>
      <c r="K53" s="69">
        <f t="shared" si="10"/>
        <v>-3.0500000000000003E-2</v>
      </c>
      <c r="L53" s="72">
        <v>0</v>
      </c>
      <c r="M53" s="55">
        <f t="shared" si="11"/>
        <v>8.6999999999999994E-3</v>
      </c>
      <c r="N53" s="69">
        <f t="shared" si="12"/>
        <v>8.6999999999999994E-3</v>
      </c>
      <c r="O53" s="72">
        <v>0</v>
      </c>
      <c r="P53" s="7"/>
      <c r="Q53" s="72">
        <f t="shared" si="42"/>
        <v>3.8132000000000001</v>
      </c>
      <c r="R53" s="72">
        <f t="shared" si="13"/>
        <v>0</v>
      </c>
      <c r="S53" s="7"/>
      <c r="T53" s="5">
        <f t="shared" si="14"/>
        <v>30</v>
      </c>
      <c r="U53" s="45">
        <f t="shared" si="15"/>
        <v>38346</v>
      </c>
      <c r="V53" s="5">
        <f t="shared" si="16"/>
        <v>1457</v>
      </c>
      <c r="W53" s="55">
        <f t="shared" si="17"/>
        <v>5.9822565703612017E-2</v>
      </c>
      <c r="X53" s="47">
        <f t="shared" si="18"/>
        <v>0.79034852992861615</v>
      </c>
      <c r="Y53" s="5">
        <f t="shared" si="19"/>
        <v>1</v>
      </c>
      <c r="Z53" s="5">
        <f t="shared" si="20"/>
        <v>30</v>
      </c>
      <c r="AB53" s="39">
        <f t="shared" si="21"/>
        <v>0</v>
      </c>
      <c r="AC53" s="39">
        <f t="shared" si="22"/>
        <v>0</v>
      </c>
      <c r="AD53" s="39">
        <f t="shared" si="23"/>
        <v>0</v>
      </c>
      <c r="AE53" s="39">
        <f t="shared" si="24"/>
        <v>0</v>
      </c>
      <c r="AF53" s="39">
        <f t="shared" si="25"/>
        <v>0</v>
      </c>
      <c r="AG53" s="39">
        <f t="shared" si="26"/>
        <v>0</v>
      </c>
      <c r="AH53" s="39">
        <f t="shared" si="27"/>
        <v>0</v>
      </c>
      <c r="AI53" s="39">
        <f t="shared" si="28"/>
        <v>0</v>
      </c>
      <c r="AJ53" s="39">
        <f t="shared" si="29"/>
        <v>0</v>
      </c>
      <c r="AK53" s="43"/>
      <c r="AL53" s="39">
        <f t="shared" si="30"/>
        <v>0</v>
      </c>
      <c r="AM53" s="39">
        <f t="shared" si="31"/>
        <v>0</v>
      </c>
      <c r="AN53" s="39">
        <f t="shared" si="32"/>
        <v>0</v>
      </c>
      <c r="AO53" s="40">
        <f t="shared" si="33"/>
        <v>0</v>
      </c>
      <c r="AQ53" s="39">
        <f t="shared" si="34"/>
        <v>0</v>
      </c>
      <c r="AR53" s="39">
        <f t="shared" si="35"/>
        <v>0</v>
      </c>
      <c r="AS53" s="39">
        <f t="shared" si="36"/>
        <v>0</v>
      </c>
      <c r="AT53" s="40">
        <f t="shared" si="37"/>
        <v>0</v>
      </c>
      <c r="AU53" s="40"/>
      <c r="AV53" s="52">
        <f t="shared" si="38"/>
        <v>0</v>
      </c>
      <c r="AX53" s="52">
        <f t="shared" si="39"/>
        <v>0</v>
      </c>
      <c r="AY53" s="70"/>
      <c r="AZ53" s="2">
        <f t="shared" si="43"/>
        <v>0</v>
      </c>
    </row>
    <row r="54" spans="1:52">
      <c r="A54" s="44">
        <f t="shared" si="40"/>
        <v>38322</v>
      </c>
      <c r="B54" s="66">
        <f t="shared" si="3"/>
        <v>0</v>
      </c>
      <c r="C54" s="67"/>
      <c r="D54" s="68">
        <f t="shared" si="4"/>
        <v>0</v>
      </c>
      <c r="E54" s="35">
        <f t="shared" si="5"/>
        <v>0</v>
      </c>
      <c r="F54" s="35">
        <f t="shared" si="6"/>
        <v>0</v>
      </c>
      <c r="G54" s="55">
        <f t="shared" si="7"/>
        <v>3.98</v>
      </c>
      <c r="H54" s="69">
        <f t="shared" si="8"/>
        <v>3.98</v>
      </c>
      <c r="I54" s="55">
        <f t="shared" si="41"/>
        <v>0</v>
      </c>
      <c r="J54" s="55">
        <f t="shared" si="9"/>
        <v>-3.0500000000000003E-2</v>
      </c>
      <c r="K54" s="69">
        <f t="shared" si="10"/>
        <v>-3.0500000000000003E-2</v>
      </c>
      <c r="L54" s="72">
        <v>0</v>
      </c>
      <c r="M54" s="55">
        <f t="shared" si="11"/>
        <v>8.6999999999999994E-3</v>
      </c>
      <c r="N54" s="69">
        <f t="shared" si="12"/>
        <v>8.6999999999999994E-3</v>
      </c>
      <c r="O54" s="72">
        <v>0</v>
      </c>
      <c r="P54" s="7"/>
      <c r="Q54" s="72">
        <f t="shared" si="42"/>
        <v>3.9582000000000002</v>
      </c>
      <c r="R54" s="72">
        <f t="shared" si="13"/>
        <v>0</v>
      </c>
      <c r="S54" s="7"/>
      <c r="T54" s="5">
        <f t="shared" si="14"/>
        <v>31</v>
      </c>
      <c r="U54" s="45">
        <f t="shared" si="15"/>
        <v>38377</v>
      </c>
      <c r="V54" s="5">
        <f t="shared" si="16"/>
        <v>1488</v>
      </c>
      <c r="W54" s="55">
        <f t="shared" si="17"/>
        <v>5.9860122815286021E-2</v>
      </c>
      <c r="X54" s="47">
        <f t="shared" si="18"/>
        <v>0.78625771865538341</v>
      </c>
      <c r="Y54" s="5">
        <f t="shared" si="19"/>
        <v>1</v>
      </c>
      <c r="Z54" s="5">
        <f t="shared" si="20"/>
        <v>31</v>
      </c>
      <c r="AB54" s="39">
        <f t="shared" si="21"/>
        <v>0</v>
      </c>
      <c r="AC54" s="39">
        <f t="shared" si="22"/>
        <v>0</v>
      </c>
      <c r="AD54" s="39">
        <f t="shared" si="23"/>
        <v>0</v>
      </c>
      <c r="AE54" s="39">
        <f t="shared" si="24"/>
        <v>0</v>
      </c>
      <c r="AF54" s="39">
        <f t="shared" si="25"/>
        <v>0</v>
      </c>
      <c r="AG54" s="39">
        <f t="shared" si="26"/>
        <v>0</v>
      </c>
      <c r="AH54" s="39">
        <f t="shared" si="27"/>
        <v>0</v>
      </c>
      <c r="AI54" s="39">
        <f t="shared" si="28"/>
        <v>0</v>
      </c>
      <c r="AJ54" s="39">
        <f t="shared" si="29"/>
        <v>0</v>
      </c>
      <c r="AK54" s="43"/>
      <c r="AL54" s="39">
        <f t="shared" si="30"/>
        <v>0</v>
      </c>
      <c r="AM54" s="39">
        <f t="shared" si="31"/>
        <v>0</v>
      </c>
      <c r="AN54" s="39">
        <f t="shared" si="32"/>
        <v>0</v>
      </c>
      <c r="AO54" s="40">
        <f t="shared" si="33"/>
        <v>0</v>
      </c>
      <c r="AQ54" s="39">
        <f t="shared" si="34"/>
        <v>0</v>
      </c>
      <c r="AR54" s="39">
        <f t="shared" si="35"/>
        <v>0</v>
      </c>
      <c r="AS54" s="39">
        <f t="shared" si="36"/>
        <v>0</v>
      </c>
      <c r="AT54" s="40">
        <f t="shared" si="37"/>
        <v>0</v>
      </c>
      <c r="AU54" s="40"/>
      <c r="AV54" s="52">
        <f t="shared" si="38"/>
        <v>0</v>
      </c>
      <c r="AX54" s="52">
        <f t="shared" si="39"/>
        <v>0</v>
      </c>
      <c r="AY54" s="70"/>
      <c r="AZ54" s="2">
        <f t="shared" si="43"/>
        <v>0</v>
      </c>
    </row>
    <row r="55" spans="1:52">
      <c r="A55" s="44">
        <f t="shared" si="40"/>
        <v>38353</v>
      </c>
      <c r="B55" s="66">
        <f t="shared" si="3"/>
        <v>0</v>
      </c>
      <c r="C55" s="67"/>
      <c r="D55" s="68">
        <f t="shared" si="4"/>
        <v>0</v>
      </c>
      <c r="E55" s="35">
        <f t="shared" si="5"/>
        <v>0</v>
      </c>
      <c r="F55" s="35">
        <f t="shared" si="6"/>
        <v>0</v>
      </c>
      <c r="G55" s="55">
        <f t="shared" si="7"/>
        <v>4.0149999999999997</v>
      </c>
      <c r="H55" s="69">
        <f t="shared" si="8"/>
        <v>4.0149999999999997</v>
      </c>
      <c r="I55" s="55">
        <f t="shared" si="41"/>
        <v>0</v>
      </c>
      <c r="J55" s="55">
        <f t="shared" si="9"/>
        <v>-2.5000000000000001E-2</v>
      </c>
      <c r="K55" s="69">
        <f t="shared" si="10"/>
        <v>-2.5000000000000001E-2</v>
      </c>
      <c r="L55" s="72">
        <v>0</v>
      </c>
      <c r="M55" s="55">
        <f t="shared" si="11"/>
        <v>8.6999999999999994E-3</v>
      </c>
      <c r="N55" s="69">
        <f t="shared" si="12"/>
        <v>8.6999999999999994E-3</v>
      </c>
      <c r="O55" s="72">
        <v>0</v>
      </c>
      <c r="P55" s="7"/>
      <c r="Q55" s="72">
        <f t="shared" si="42"/>
        <v>3.9986999999999995</v>
      </c>
      <c r="R55" s="72">
        <f t="shared" si="13"/>
        <v>0</v>
      </c>
      <c r="S55" s="7"/>
      <c r="T55" s="5">
        <f t="shared" si="14"/>
        <v>31</v>
      </c>
      <c r="U55" s="45">
        <f t="shared" si="15"/>
        <v>38408</v>
      </c>
      <c r="V55" s="5">
        <f t="shared" si="16"/>
        <v>1519</v>
      </c>
      <c r="W55" s="55">
        <f t="shared" si="17"/>
        <v>5.9906492859468009E-2</v>
      </c>
      <c r="X55" s="47">
        <f t="shared" si="18"/>
        <v>0.78216244145721736</v>
      </c>
      <c r="Y55" s="5">
        <f t="shared" si="19"/>
        <v>1</v>
      </c>
      <c r="Z55" s="5">
        <f t="shared" si="20"/>
        <v>31</v>
      </c>
      <c r="AB55" s="39">
        <f t="shared" si="21"/>
        <v>0</v>
      </c>
      <c r="AC55" s="39">
        <f t="shared" si="22"/>
        <v>0</v>
      </c>
      <c r="AD55" s="39">
        <f t="shared" si="23"/>
        <v>0</v>
      </c>
      <c r="AE55" s="39">
        <f t="shared" si="24"/>
        <v>0</v>
      </c>
      <c r="AF55" s="39">
        <f t="shared" si="25"/>
        <v>0</v>
      </c>
      <c r="AG55" s="39">
        <f t="shared" si="26"/>
        <v>0</v>
      </c>
      <c r="AH55" s="39">
        <f t="shared" si="27"/>
        <v>0</v>
      </c>
      <c r="AI55" s="39">
        <f t="shared" si="28"/>
        <v>0</v>
      </c>
      <c r="AJ55" s="39">
        <f t="shared" si="29"/>
        <v>0</v>
      </c>
      <c r="AK55" s="43"/>
      <c r="AL55" s="39">
        <f t="shared" si="30"/>
        <v>0</v>
      </c>
      <c r="AM55" s="39">
        <f t="shared" si="31"/>
        <v>0</v>
      </c>
      <c r="AN55" s="39">
        <f t="shared" si="32"/>
        <v>0</v>
      </c>
      <c r="AO55" s="40">
        <f t="shared" si="33"/>
        <v>0</v>
      </c>
      <c r="AQ55" s="39">
        <f t="shared" si="34"/>
        <v>0</v>
      </c>
      <c r="AR55" s="39">
        <f t="shared" si="35"/>
        <v>0</v>
      </c>
      <c r="AS55" s="39">
        <f t="shared" si="36"/>
        <v>0</v>
      </c>
      <c r="AT55" s="40">
        <f t="shared" si="37"/>
        <v>0</v>
      </c>
      <c r="AU55" s="40"/>
      <c r="AV55" s="52">
        <f t="shared" si="38"/>
        <v>0</v>
      </c>
      <c r="AX55" s="52">
        <f t="shared" si="39"/>
        <v>0</v>
      </c>
      <c r="AY55" s="70"/>
      <c r="AZ55" s="2">
        <f t="shared" si="43"/>
        <v>0</v>
      </c>
    </row>
    <row r="56" spans="1:52">
      <c r="A56" s="44">
        <f t="shared" si="40"/>
        <v>38384</v>
      </c>
      <c r="B56" s="66">
        <f t="shared" si="3"/>
        <v>0</v>
      </c>
      <c r="C56" s="67"/>
      <c r="D56" s="68">
        <f t="shared" si="4"/>
        <v>0</v>
      </c>
      <c r="E56" s="35">
        <f t="shared" si="5"/>
        <v>0</v>
      </c>
      <c r="F56" s="35">
        <f t="shared" si="6"/>
        <v>0</v>
      </c>
      <c r="G56" s="55">
        <f t="shared" si="7"/>
        <v>3.972</v>
      </c>
      <c r="H56" s="69">
        <f t="shared" si="8"/>
        <v>3.972</v>
      </c>
      <c r="I56" s="55">
        <f t="shared" si="41"/>
        <v>0</v>
      </c>
      <c r="J56" s="55">
        <f t="shared" si="9"/>
        <v>-2.5000000000000001E-2</v>
      </c>
      <c r="K56" s="69">
        <f t="shared" si="10"/>
        <v>-2.5000000000000001E-2</v>
      </c>
      <c r="L56" s="72">
        <v>0</v>
      </c>
      <c r="M56" s="55">
        <f t="shared" si="11"/>
        <v>8.6999999999999994E-3</v>
      </c>
      <c r="N56" s="69">
        <f t="shared" si="12"/>
        <v>8.6999999999999994E-3</v>
      </c>
      <c r="O56" s="72">
        <v>0</v>
      </c>
      <c r="P56" s="7"/>
      <c r="Q56" s="72">
        <f t="shared" si="42"/>
        <v>3.9556999999999998</v>
      </c>
      <c r="R56" s="72">
        <f t="shared" si="13"/>
        <v>0</v>
      </c>
      <c r="S56" s="7"/>
      <c r="T56" s="5">
        <f t="shared" si="14"/>
        <v>28</v>
      </c>
      <c r="U56" s="45">
        <f t="shared" si="15"/>
        <v>38436</v>
      </c>
      <c r="V56" s="5">
        <f t="shared" si="16"/>
        <v>1547</v>
      </c>
      <c r="W56" s="55">
        <f t="shared" si="17"/>
        <v>5.9959089633657002E-2</v>
      </c>
      <c r="X56" s="47">
        <f t="shared" si="18"/>
        <v>0.77847602205776245</v>
      </c>
      <c r="Y56" s="5">
        <f t="shared" si="19"/>
        <v>1</v>
      </c>
      <c r="Z56" s="5">
        <f t="shared" si="20"/>
        <v>28</v>
      </c>
      <c r="AB56" s="39">
        <f t="shared" si="21"/>
        <v>0</v>
      </c>
      <c r="AC56" s="39">
        <f t="shared" si="22"/>
        <v>0</v>
      </c>
      <c r="AD56" s="39">
        <f t="shared" si="23"/>
        <v>0</v>
      </c>
      <c r="AE56" s="39">
        <f t="shared" si="24"/>
        <v>0</v>
      </c>
      <c r="AF56" s="39">
        <f t="shared" si="25"/>
        <v>0</v>
      </c>
      <c r="AG56" s="39">
        <f t="shared" si="26"/>
        <v>0</v>
      </c>
      <c r="AH56" s="39">
        <f t="shared" si="27"/>
        <v>0</v>
      </c>
      <c r="AI56" s="39">
        <f t="shared" si="28"/>
        <v>0</v>
      </c>
      <c r="AJ56" s="39">
        <f t="shared" si="29"/>
        <v>0</v>
      </c>
      <c r="AK56" s="43"/>
      <c r="AL56" s="39">
        <f t="shared" si="30"/>
        <v>0</v>
      </c>
      <c r="AM56" s="39">
        <f t="shared" si="31"/>
        <v>0</v>
      </c>
      <c r="AN56" s="39">
        <f t="shared" si="32"/>
        <v>0</v>
      </c>
      <c r="AO56" s="40">
        <f t="shared" si="33"/>
        <v>0</v>
      </c>
      <c r="AQ56" s="39">
        <f t="shared" si="34"/>
        <v>0</v>
      </c>
      <c r="AR56" s="39">
        <f t="shared" si="35"/>
        <v>0</v>
      </c>
      <c r="AS56" s="39">
        <f t="shared" si="36"/>
        <v>0</v>
      </c>
      <c r="AT56" s="40">
        <f t="shared" si="37"/>
        <v>0</v>
      </c>
      <c r="AU56" s="40"/>
      <c r="AV56" s="52">
        <f t="shared" si="38"/>
        <v>0</v>
      </c>
      <c r="AX56" s="52">
        <f t="shared" si="39"/>
        <v>0</v>
      </c>
      <c r="AY56" s="70"/>
      <c r="AZ56" s="2">
        <f t="shared" si="43"/>
        <v>0</v>
      </c>
    </row>
    <row r="57" spans="1:52">
      <c r="A57" s="44">
        <f t="shared" si="40"/>
        <v>38412</v>
      </c>
      <c r="B57" s="66">
        <f t="shared" si="3"/>
        <v>0</v>
      </c>
      <c r="C57" s="67"/>
      <c r="D57" s="68">
        <f t="shared" si="4"/>
        <v>0</v>
      </c>
      <c r="E57" s="35">
        <f t="shared" si="5"/>
        <v>0</v>
      </c>
      <c r="F57" s="35">
        <f t="shared" si="6"/>
        <v>0</v>
      </c>
      <c r="G57" s="55">
        <f t="shared" si="7"/>
        <v>3.8069999999999999</v>
      </c>
      <c r="H57" s="69">
        <f t="shared" si="8"/>
        <v>3.8069999999999999</v>
      </c>
      <c r="I57" s="55">
        <f t="shared" si="41"/>
        <v>0</v>
      </c>
      <c r="J57" s="55">
        <f t="shared" si="9"/>
        <v>-2.5000000000000001E-2</v>
      </c>
      <c r="K57" s="69">
        <f t="shared" si="10"/>
        <v>-2.5000000000000001E-2</v>
      </c>
      <c r="L57" s="72">
        <v>0</v>
      </c>
      <c r="M57" s="55">
        <f t="shared" si="11"/>
        <v>8.6999999999999994E-3</v>
      </c>
      <c r="N57" s="69">
        <f t="shared" si="12"/>
        <v>8.6999999999999994E-3</v>
      </c>
      <c r="O57" s="72">
        <v>0</v>
      </c>
      <c r="P57" s="7"/>
      <c r="Q57" s="72">
        <f t="shared" si="42"/>
        <v>3.7906999999999997</v>
      </c>
      <c r="R57" s="72">
        <f t="shared" si="13"/>
        <v>0</v>
      </c>
      <c r="S57" s="7"/>
      <c r="T57" s="5">
        <f t="shared" si="14"/>
        <v>31</v>
      </c>
      <c r="U57" s="45">
        <f t="shared" si="15"/>
        <v>38467</v>
      </c>
      <c r="V57" s="5">
        <f t="shared" si="16"/>
        <v>1578</v>
      </c>
      <c r="W57" s="55">
        <f t="shared" si="17"/>
        <v>6.0006596398231013E-2</v>
      </c>
      <c r="X57" s="47">
        <f t="shared" si="18"/>
        <v>0.77442374569891492</v>
      </c>
      <c r="Y57" s="5">
        <f t="shared" si="19"/>
        <v>1</v>
      </c>
      <c r="Z57" s="5">
        <f t="shared" si="20"/>
        <v>31</v>
      </c>
      <c r="AB57" s="39">
        <f t="shared" si="21"/>
        <v>0</v>
      </c>
      <c r="AC57" s="39">
        <f t="shared" si="22"/>
        <v>0</v>
      </c>
      <c r="AD57" s="39">
        <f t="shared" si="23"/>
        <v>0</v>
      </c>
      <c r="AE57" s="39">
        <f t="shared" si="24"/>
        <v>0</v>
      </c>
      <c r="AF57" s="39">
        <f t="shared" si="25"/>
        <v>0</v>
      </c>
      <c r="AG57" s="39">
        <f t="shared" si="26"/>
        <v>0</v>
      </c>
      <c r="AH57" s="39">
        <f t="shared" si="27"/>
        <v>0</v>
      </c>
      <c r="AI57" s="39">
        <f t="shared" si="28"/>
        <v>0</v>
      </c>
      <c r="AJ57" s="39">
        <f t="shared" si="29"/>
        <v>0</v>
      </c>
      <c r="AK57" s="43"/>
      <c r="AL57" s="39">
        <f t="shared" si="30"/>
        <v>0</v>
      </c>
      <c r="AM57" s="39">
        <f t="shared" si="31"/>
        <v>0</v>
      </c>
      <c r="AN57" s="39">
        <f t="shared" si="32"/>
        <v>0</v>
      </c>
      <c r="AO57" s="40">
        <f t="shared" si="33"/>
        <v>0</v>
      </c>
      <c r="AQ57" s="39">
        <f t="shared" si="34"/>
        <v>0</v>
      </c>
      <c r="AR57" s="39">
        <f t="shared" si="35"/>
        <v>0</v>
      </c>
      <c r="AS57" s="39">
        <f t="shared" si="36"/>
        <v>0</v>
      </c>
      <c r="AT57" s="40">
        <f t="shared" si="37"/>
        <v>0</v>
      </c>
      <c r="AU57" s="40"/>
      <c r="AV57" s="52">
        <f t="shared" si="38"/>
        <v>0</v>
      </c>
      <c r="AX57" s="52">
        <f t="shared" si="39"/>
        <v>0</v>
      </c>
      <c r="AY57" s="70"/>
      <c r="AZ57" s="2">
        <f t="shared" si="43"/>
        <v>0</v>
      </c>
    </row>
    <row r="58" spans="1:52">
      <c r="A58" s="44">
        <f t="shared" si="40"/>
        <v>38443</v>
      </c>
      <c r="B58" s="66">
        <f t="shared" si="3"/>
        <v>0</v>
      </c>
      <c r="C58" s="67"/>
      <c r="D58" s="68">
        <f t="shared" si="4"/>
        <v>0</v>
      </c>
      <c r="E58" s="35">
        <f t="shared" si="5"/>
        <v>0</v>
      </c>
      <c r="F58" s="35">
        <f t="shared" si="6"/>
        <v>0</v>
      </c>
      <c r="G58" s="55">
        <f t="shared" si="7"/>
        <v>3.6790000000000003</v>
      </c>
      <c r="H58" s="69">
        <f t="shared" si="8"/>
        <v>3.6790000000000003</v>
      </c>
      <c r="I58" s="55">
        <f t="shared" si="41"/>
        <v>0</v>
      </c>
      <c r="J58" s="55">
        <f t="shared" si="9"/>
        <v>-2.5000000000000001E-2</v>
      </c>
      <c r="K58" s="69">
        <f t="shared" si="10"/>
        <v>-2.5000000000000001E-2</v>
      </c>
      <c r="L58" s="72">
        <v>0</v>
      </c>
      <c r="M58" s="55">
        <f t="shared" si="11"/>
        <v>8.5000000000000006E-3</v>
      </c>
      <c r="N58" s="69">
        <f t="shared" si="12"/>
        <v>8.5000000000000006E-3</v>
      </c>
      <c r="O58" s="72">
        <v>0</v>
      </c>
      <c r="P58" s="7"/>
      <c r="Q58" s="72">
        <f t="shared" si="42"/>
        <v>3.6625000000000001</v>
      </c>
      <c r="R58" s="72">
        <f t="shared" si="13"/>
        <v>0</v>
      </c>
      <c r="S58" s="7"/>
      <c r="T58" s="5">
        <f t="shared" si="14"/>
        <v>30</v>
      </c>
      <c r="U58" s="45">
        <f t="shared" si="15"/>
        <v>38497</v>
      </c>
      <c r="V58" s="5">
        <f t="shared" si="16"/>
        <v>1608</v>
      </c>
      <c r="W58" s="55">
        <f t="shared" si="17"/>
        <v>6.0054502209163002E-2</v>
      </c>
      <c r="X58" s="47">
        <f t="shared" si="18"/>
        <v>0.77052879645232619</v>
      </c>
      <c r="Y58" s="5">
        <f t="shared" si="19"/>
        <v>1</v>
      </c>
      <c r="Z58" s="5">
        <f t="shared" si="20"/>
        <v>30</v>
      </c>
      <c r="AB58" s="39">
        <f t="shared" si="21"/>
        <v>0</v>
      </c>
      <c r="AC58" s="39">
        <f t="shared" si="22"/>
        <v>0</v>
      </c>
      <c r="AD58" s="39">
        <f t="shared" si="23"/>
        <v>0</v>
      </c>
      <c r="AE58" s="39">
        <f t="shared" si="24"/>
        <v>0</v>
      </c>
      <c r="AF58" s="39">
        <f t="shared" si="25"/>
        <v>0</v>
      </c>
      <c r="AG58" s="39">
        <f t="shared" si="26"/>
        <v>0</v>
      </c>
      <c r="AH58" s="39">
        <f t="shared" si="27"/>
        <v>0</v>
      </c>
      <c r="AI58" s="39">
        <f t="shared" si="28"/>
        <v>0</v>
      </c>
      <c r="AJ58" s="39">
        <f t="shared" si="29"/>
        <v>0</v>
      </c>
      <c r="AK58" s="43"/>
      <c r="AL58" s="39">
        <f t="shared" si="30"/>
        <v>0</v>
      </c>
      <c r="AM58" s="39">
        <f t="shared" si="31"/>
        <v>0</v>
      </c>
      <c r="AN58" s="39">
        <f t="shared" si="32"/>
        <v>0</v>
      </c>
      <c r="AO58" s="40">
        <f t="shared" si="33"/>
        <v>0</v>
      </c>
      <c r="AQ58" s="39">
        <f t="shared" si="34"/>
        <v>0</v>
      </c>
      <c r="AR58" s="39">
        <f t="shared" si="35"/>
        <v>0</v>
      </c>
      <c r="AS58" s="39">
        <f t="shared" si="36"/>
        <v>0</v>
      </c>
      <c r="AT58" s="40">
        <f t="shared" si="37"/>
        <v>0</v>
      </c>
      <c r="AU58" s="40"/>
      <c r="AV58" s="52">
        <f t="shared" si="38"/>
        <v>0</v>
      </c>
      <c r="AX58" s="52">
        <f t="shared" si="39"/>
        <v>0</v>
      </c>
      <c r="AY58" s="70"/>
      <c r="AZ58" s="2">
        <f t="shared" si="43"/>
        <v>0</v>
      </c>
    </row>
    <row r="59" spans="1:52">
      <c r="A59" s="44">
        <f t="shared" si="40"/>
        <v>38473</v>
      </c>
      <c r="B59" s="66">
        <f t="shared" si="3"/>
        <v>0</v>
      </c>
      <c r="C59" s="67"/>
      <c r="D59" s="68">
        <f t="shared" si="4"/>
        <v>0</v>
      </c>
      <c r="E59" s="35">
        <f t="shared" si="5"/>
        <v>0</v>
      </c>
      <c r="F59" s="35">
        <f t="shared" si="6"/>
        <v>0</v>
      </c>
      <c r="G59" s="55">
        <f t="shared" si="7"/>
        <v>3.63</v>
      </c>
      <c r="H59" s="69">
        <f t="shared" si="8"/>
        <v>3.63</v>
      </c>
      <c r="I59" s="55">
        <f t="shared" si="41"/>
        <v>0</v>
      </c>
      <c r="J59" s="55">
        <f t="shared" si="9"/>
        <v>-2.5000000000000001E-2</v>
      </c>
      <c r="K59" s="69">
        <f t="shared" si="10"/>
        <v>-2.5000000000000001E-2</v>
      </c>
      <c r="L59" s="72">
        <v>0</v>
      </c>
      <c r="M59" s="55">
        <f t="shared" si="11"/>
        <v>8.5000000000000006E-3</v>
      </c>
      <c r="N59" s="69">
        <f t="shared" si="12"/>
        <v>8.5000000000000006E-3</v>
      </c>
      <c r="O59" s="72">
        <v>0</v>
      </c>
      <c r="P59" s="7"/>
      <c r="Q59" s="72">
        <f t="shared" si="42"/>
        <v>3.6134999999999997</v>
      </c>
      <c r="R59" s="72">
        <f t="shared" si="13"/>
        <v>0</v>
      </c>
      <c r="S59" s="7"/>
      <c r="T59" s="5">
        <f t="shared" si="14"/>
        <v>31</v>
      </c>
      <c r="U59" s="45">
        <f t="shared" si="15"/>
        <v>38528</v>
      </c>
      <c r="V59" s="5">
        <f t="shared" si="16"/>
        <v>1639</v>
      </c>
      <c r="W59" s="55">
        <f t="shared" si="17"/>
        <v>6.0097124142042019E-2</v>
      </c>
      <c r="X59" s="47">
        <f t="shared" si="18"/>
        <v>0.7665191236931207</v>
      </c>
      <c r="Y59" s="5">
        <f t="shared" si="19"/>
        <v>1</v>
      </c>
      <c r="Z59" s="5">
        <f t="shared" si="20"/>
        <v>31</v>
      </c>
      <c r="AB59" s="39">
        <f t="shared" si="21"/>
        <v>0</v>
      </c>
      <c r="AC59" s="39">
        <f t="shared" si="22"/>
        <v>0</v>
      </c>
      <c r="AD59" s="39">
        <f t="shared" si="23"/>
        <v>0</v>
      </c>
      <c r="AE59" s="39">
        <f t="shared" si="24"/>
        <v>0</v>
      </c>
      <c r="AF59" s="39">
        <f t="shared" si="25"/>
        <v>0</v>
      </c>
      <c r="AG59" s="39">
        <f t="shared" si="26"/>
        <v>0</v>
      </c>
      <c r="AH59" s="39">
        <f t="shared" si="27"/>
        <v>0</v>
      </c>
      <c r="AI59" s="39">
        <f t="shared" si="28"/>
        <v>0</v>
      </c>
      <c r="AJ59" s="39">
        <f t="shared" si="29"/>
        <v>0</v>
      </c>
      <c r="AK59" s="43"/>
      <c r="AL59" s="39">
        <f t="shared" si="30"/>
        <v>0</v>
      </c>
      <c r="AM59" s="39">
        <f t="shared" si="31"/>
        <v>0</v>
      </c>
      <c r="AN59" s="39">
        <f t="shared" si="32"/>
        <v>0</v>
      </c>
      <c r="AO59" s="40">
        <f t="shared" si="33"/>
        <v>0</v>
      </c>
      <c r="AQ59" s="39">
        <f t="shared" si="34"/>
        <v>0</v>
      </c>
      <c r="AR59" s="39">
        <f t="shared" si="35"/>
        <v>0</v>
      </c>
      <c r="AS59" s="39">
        <f t="shared" si="36"/>
        <v>0</v>
      </c>
      <c r="AT59" s="40">
        <f t="shared" si="37"/>
        <v>0</v>
      </c>
      <c r="AU59" s="40"/>
      <c r="AV59" s="52">
        <f t="shared" si="38"/>
        <v>0</v>
      </c>
      <c r="AX59" s="52">
        <f t="shared" si="39"/>
        <v>0</v>
      </c>
      <c r="AY59" s="70"/>
      <c r="AZ59" s="2">
        <f t="shared" si="43"/>
        <v>0</v>
      </c>
    </row>
    <row r="60" spans="1:52">
      <c r="A60" s="44">
        <f t="shared" si="40"/>
        <v>38504</v>
      </c>
      <c r="B60" s="66">
        <f t="shared" si="3"/>
        <v>0</v>
      </c>
      <c r="C60" s="67"/>
      <c r="D60" s="68">
        <f t="shared" si="4"/>
        <v>0</v>
      </c>
      <c r="E60" s="35">
        <f t="shared" si="5"/>
        <v>0</v>
      </c>
      <c r="F60" s="35">
        <f t="shared" si="6"/>
        <v>0</v>
      </c>
      <c r="G60" s="55">
        <f t="shared" si="7"/>
        <v>3.62</v>
      </c>
      <c r="H60" s="69">
        <f t="shared" si="8"/>
        <v>3.62</v>
      </c>
      <c r="I60" s="55">
        <f t="shared" si="41"/>
        <v>0</v>
      </c>
      <c r="J60" s="55">
        <f t="shared" si="9"/>
        <v>-2.5000000000000001E-2</v>
      </c>
      <c r="K60" s="69">
        <f t="shared" si="10"/>
        <v>-2.5000000000000001E-2</v>
      </c>
      <c r="L60" s="72">
        <v>0</v>
      </c>
      <c r="M60" s="55">
        <f t="shared" si="11"/>
        <v>8.5000000000000006E-3</v>
      </c>
      <c r="N60" s="69">
        <f t="shared" si="12"/>
        <v>8.5000000000000006E-3</v>
      </c>
      <c r="O60" s="72">
        <v>0</v>
      </c>
      <c r="P60" s="7"/>
      <c r="Q60" s="72">
        <f t="shared" si="42"/>
        <v>3.6034999999999999</v>
      </c>
      <c r="R60" s="72">
        <f t="shared" si="13"/>
        <v>0</v>
      </c>
      <c r="S60" s="7"/>
      <c r="T60" s="5">
        <f t="shared" si="14"/>
        <v>30</v>
      </c>
      <c r="U60" s="45">
        <f t="shared" si="15"/>
        <v>38558</v>
      </c>
      <c r="V60" s="5">
        <f t="shared" si="16"/>
        <v>1669</v>
      </c>
      <c r="W60" s="55">
        <f t="shared" si="17"/>
        <v>6.0141166806651006E-2</v>
      </c>
      <c r="X60" s="47">
        <f t="shared" si="18"/>
        <v>0.7626533957584718</v>
      </c>
      <c r="Y60" s="5">
        <f t="shared" si="19"/>
        <v>1</v>
      </c>
      <c r="Z60" s="5">
        <f t="shared" si="20"/>
        <v>30</v>
      </c>
      <c r="AB60" s="39">
        <f t="shared" si="21"/>
        <v>0</v>
      </c>
      <c r="AC60" s="39">
        <f t="shared" si="22"/>
        <v>0</v>
      </c>
      <c r="AD60" s="39">
        <f t="shared" si="23"/>
        <v>0</v>
      </c>
      <c r="AE60" s="39">
        <f t="shared" si="24"/>
        <v>0</v>
      </c>
      <c r="AF60" s="39">
        <f t="shared" si="25"/>
        <v>0</v>
      </c>
      <c r="AG60" s="39">
        <f t="shared" si="26"/>
        <v>0</v>
      </c>
      <c r="AH60" s="39">
        <f t="shared" si="27"/>
        <v>0</v>
      </c>
      <c r="AI60" s="39">
        <f t="shared" si="28"/>
        <v>0</v>
      </c>
      <c r="AJ60" s="39">
        <f t="shared" si="29"/>
        <v>0</v>
      </c>
      <c r="AK60" s="43"/>
      <c r="AL60" s="39">
        <f t="shared" si="30"/>
        <v>0</v>
      </c>
      <c r="AM60" s="39">
        <f t="shared" si="31"/>
        <v>0</v>
      </c>
      <c r="AN60" s="39">
        <f t="shared" si="32"/>
        <v>0</v>
      </c>
      <c r="AO60" s="40">
        <f t="shared" si="33"/>
        <v>0</v>
      </c>
      <c r="AQ60" s="39">
        <f t="shared" si="34"/>
        <v>0</v>
      </c>
      <c r="AR60" s="39">
        <f t="shared" si="35"/>
        <v>0</v>
      </c>
      <c r="AS60" s="39">
        <f t="shared" si="36"/>
        <v>0</v>
      </c>
      <c r="AT60" s="40">
        <f t="shared" si="37"/>
        <v>0</v>
      </c>
      <c r="AU60" s="40"/>
      <c r="AV60" s="52">
        <f t="shared" si="38"/>
        <v>0</v>
      </c>
      <c r="AX60" s="52">
        <f t="shared" si="39"/>
        <v>0</v>
      </c>
      <c r="AY60" s="70"/>
      <c r="AZ60" s="2">
        <f t="shared" si="43"/>
        <v>0</v>
      </c>
    </row>
    <row r="61" spans="1:52">
      <c r="A61" s="44">
        <f t="shared" si="40"/>
        <v>38534</v>
      </c>
      <c r="B61" s="66">
        <f t="shared" si="3"/>
        <v>0</v>
      </c>
      <c r="C61" s="67"/>
      <c r="D61" s="68">
        <f t="shared" si="4"/>
        <v>0</v>
      </c>
      <c r="E61" s="35">
        <f t="shared" si="5"/>
        <v>0</v>
      </c>
      <c r="F61" s="35">
        <f t="shared" si="6"/>
        <v>0</v>
      </c>
      <c r="G61" s="55">
        <f t="shared" si="7"/>
        <v>3.6349999999999998</v>
      </c>
      <c r="H61" s="69">
        <f t="shared" si="8"/>
        <v>3.6349999999999998</v>
      </c>
      <c r="I61" s="55">
        <f t="shared" si="41"/>
        <v>0</v>
      </c>
      <c r="J61" s="55">
        <f t="shared" si="9"/>
        <v>-2.5000000000000001E-2</v>
      </c>
      <c r="K61" s="69">
        <f t="shared" si="10"/>
        <v>-2.5000000000000001E-2</v>
      </c>
      <c r="L61" s="72">
        <v>0</v>
      </c>
      <c r="M61" s="55">
        <f t="shared" si="11"/>
        <v>8.5000000000000006E-3</v>
      </c>
      <c r="N61" s="69">
        <f t="shared" si="12"/>
        <v>8.5000000000000006E-3</v>
      </c>
      <c r="O61" s="72">
        <v>0</v>
      </c>
      <c r="P61" s="7"/>
      <c r="Q61" s="72">
        <f t="shared" si="42"/>
        <v>3.6184999999999996</v>
      </c>
      <c r="R61" s="72">
        <f t="shared" si="13"/>
        <v>0</v>
      </c>
      <c r="S61" s="7"/>
      <c r="T61" s="5">
        <f t="shared" si="14"/>
        <v>31</v>
      </c>
      <c r="U61" s="45">
        <f t="shared" si="15"/>
        <v>38589</v>
      </c>
      <c r="V61" s="5">
        <f t="shared" si="16"/>
        <v>1700</v>
      </c>
      <c r="W61" s="55">
        <f t="shared" si="17"/>
        <v>6.0183788740758005E-2</v>
      </c>
      <c r="X61" s="47">
        <f t="shared" si="18"/>
        <v>0.75867387610771897</v>
      </c>
      <c r="Y61" s="5">
        <f t="shared" si="19"/>
        <v>1</v>
      </c>
      <c r="Z61" s="5">
        <f t="shared" si="20"/>
        <v>31</v>
      </c>
      <c r="AB61" s="39">
        <f t="shared" si="21"/>
        <v>0</v>
      </c>
      <c r="AC61" s="39">
        <f t="shared" si="22"/>
        <v>0</v>
      </c>
      <c r="AD61" s="39">
        <f t="shared" si="23"/>
        <v>0</v>
      </c>
      <c r="AE61" s="39">
        <f t="shared" si="24"/>
        <v>0</v>
      </c>
      <c r="AF61" s="39">
        <f t="shared" si="25"/>
        <v>0</v>
      </c>
      <c r="AG61" s="39">
        <f t="shared" si="26"/>
        <v>0</v>
      </c>
      <c r="AH61" s="39">
        <f t="shared" si="27"/>
        <v>0</v>
      </c>
      <c r="AI61" s="39">
        <f t="shared" si="28"/>
        <v>0</v>
      </c>
      <c r="AJ61" s="39">
        <f t="shared" si="29"/>
        <v>0</v>
      </c>
      <c r="AK61" s="43"/>
      <c r="AL61" s="39">
        <f t="shared" si="30"/>
        <v>0</v>
      </c>
      <c r="AM61" s="39">
        <f t="shared" si="31"/>
        <v>0</v>
      </c>
      <c r="AN61" s="39">
        <f t="shared" si="32"/>
        <v>0</v>
      </c>
      <c r="AO61" s="40">
        <f t="shared" si="33"/>
        <v>0</v>
      </c>
      <c r="AQ61" s="39">
        <f t="shared" si="34"/>
        <v>0</v>
      </c>
      <c r="AR61" s="39">
        <f t="shared" si="35"/>
        <v>0</v>
      </c>
      <c r="AS61" s="39">
        <f t="shared" si="36"/>
        <v>0</v>
      </c>
      <c r="AT61" s="40">
        <f t="shared" si="37"/>
        <v>0</v>
      </c>
      <c r="AU61" s="40"/>
      <c r="AV61" s="52">
        <f t="shared" si="38"/>
        <v>0</v>
      </c>
      <c r="AX61" s="52">
        <f t="shared" si="39"/>
        <v>0</v>
      </c>
      <c r="AY61" s="70"/>
      <c r="AZ61" s="2">
        <f t="shared" si="43"/>
        <v>0</v>
      </c>
    </row>
    <row r="62" spans="1:52">
      <c r="A62" s="44">
        <f t="shared" si="40"/>
        <v>38565</v>
      </c>
      <c r="B62" s="66">
        <f t="shared" si="3"/>
        <v>0</v>
      </c>
      <c r="C62" s="67"/>
      <c r="D62" s="68">
        <f t="shared" si="4"/>
        <v>0</v>
      </c>
      <c r="E62" s="35">
        <f t="shared" si="5"/>
        <v>0</v>
      </c>
      <c r="F62" s="35">
        <f t="shared" si="6"/>
        <v>0</v>
      </c>
      <c r="G62" s="55">
        <f t="shared" si="7"/>
        <v>3.645</v>
      </c>
      <c r="H62" s="69">
        <f t="shared" si="8"/>
        <v>3.645</v>
      </c>
      <c r="I62" s="55">
        <f t="shared" si="41"/>
        <v>0</v>
      </c>
      <c r="J62" s="55">
        <f t="shared" si="9"/>
        <v>-2.5000000000000001E-2</v>
      </c>
      <c r="K62" s="69">
        <f t="shared" si="10"/>
        <v>-2.5000000000000001E-2</v>
      </c>
      <c r="L62" s="72">
        <v>0</v>
      </c>
      <c r="M62" s="55">
        <f t="shared" si="11"/>
        <v>8.5000000000000006E-3</v>
      </c>
      <c r="N62" s="69">
        <f t="shared" si="12"/>
        <v>8.5000000000000006E-3</v>
      </c>
      <c r="O62" s="72">
        <v>0</v>
      </c>
      <c r="P62" s="7"/>
      <c r="Q62" s="72">
        <f t="shared" si="42"/>
        <v>3.6284999999999998</v>
      </c>
      <c r="R62" s="72">
        <f t="shared" si="13"/>
        <v>0</v>
      </c>
      <c r="S62" s="7"/>
      <c r="T62" s="5">
        <f t="shared" si="14"/>
        <v>31</v>
      </c>
      <c r="U62" s="45">
        <f t="shared" si="15"/>
        <v>38620</v>
      </c>
      <c r="V62" s="5">
        <f t="shared" si="16"/>
        <v>1731</v>
      </c>
      <c r="W62" s="55">
        <f t="shared" si="17"/>
        <v>6.0227831406635013E-2</v>
      </c>
      <c r="X62" s="47">
        <f t="shared" si="18"/>
        <v>0.75470964740876545</v>
      </c>
      <c r="Y62" s="5">
        <f t="shared" si="19"/>
        <v>1</v>
      </c>
      <c r="Z62" s="5">
        <f t="shared" si="20"/>
        <v>31</v>
      </c>
      <c r="AB62" s="39">
        <f t="shared" si="21"/>
        <v>0</v>
      </c>
      <c r="AC62" s="39">
        <f t="shared" si="22"/>
        <v>0</v>
      </c>
      <c r="AD62" s="39">
        <f t="shared" si="23"/>
        <v>0</v>
      </c>
      <c r="AE62" s="39">
        <f t="shared" si="24"/>
        <v>0</v>
      </c>
      <c r="AF62" s="39">
        <f t="shared" si="25"/>
        <v>0</v>
      </c>
      <c r="AG62" s="39">
        <f t="shared" si="26"/>
        <v>0</v>
      </c>
      <c r="AH62" s="39">
        <f t="shared" si="27"/>
        <v>0</v>
      </c>
      <c r="AI62" s="39">
        <f t="shared" si="28"/>
        <v>0</v>
      </c>
      <c r="AJ62" s="39">
        <f t="shared" si="29"/>
        <v>0</v>
      </c>
      <c r="AK62" s="43"/>
      <c r="AL62" s="39">
        <f t="shared" si="30"/>
        <v>0</v>
      </c>
      <c r="AM62" s="39">
        <f t="shared" si="31"/>
        <v>0</v>
      </c>
      <c r="AN62" s="39">
        <f t="shared" si="32"/>
        <v>0</v>
      </c>
      <c r="AO62" s="40">
        <f t="shared" si="33"/>
        <v>0</v>
      </c>
      <c r="AQ62" s="39">
        <f t="shared" si="34"/>
        <v>0</v>
      </c>
      <c r="AR62" s="39">
        <f t="shared" si="35"/>
        <v>0</v>
      </c>
      <c r="AS62" s="39">
        <f t="shared" si="36"/>
        <v>0</v>
      </c>
      <c r="AT62" s="40">
        <f t="shared" si="37"/>
        <v>0</v>
      </c>
      <c r="AU62" s="40"/>
      <c r="AV62" s="52">
        <f t="shared" si="38"/>
        <v>0</v>
      </c>
      <c r="AX62" s="52">
        <f t="shared" si="39"/>
        <v>0</v>
      </c>
      <c r="AY62" s="70"/>
      <c r="AZ62" s="2">
        <f t="shared" si="43"/>
        <v>0</v>
      </c>
    </row>
    <row r="63" spans="1:52">
      <c r="A63" s="44">
        <f t="shared" si="40"/>
        <v>38596</v>
      </c>
      <c r="B63" s="66">
        <f t="shared" si="3"/>
        <v>0</v>
      </c>
      <c r="C63" s="67"/>
      <c r="D63" s="68">
        <f t="shared" si="4"/>
        <v>0</v>
      </c>
      <c r="E63" s="35">
        <f t="shared" si="5"/>
        <v>0</v>
      </c>
      <c r="F63" s="35">
        <f t="shared" si="6"/>
        <v>0</v>
      </c>
      <c r="G63" s="55">
        <f t="shared" si="7"/>
        <v>3.6619999999999999</v>
      </c>
      <c r="H63" s="69">
        <f t="shared" si="8"/>
        <v>3.6619999999999999</v>
      </c>
      <c r="I63" s="55">
        <f t="shared" si="41"/>
        <v>0</v>
      </c>
      <c r="J63" s="55">
        <f t="shared" si="9"/>
        <v>-2.5000000000000001E-2</v>
      </c>
      <c r="K63" s="69">
        <f t="shared" si="10"/>
        <v>-2.5000000000000001E-2</v>
      </c>
      <c r="L63" s="72">
        <v>0</v>
      </c>
      <c r="M63" s="55">
        <f t="shared" si="11"/>
        <v>8.5000000000000006E-3</v>
      </c>
      <c r="N63" s="69">
        <f t="shared" si="12"/>
        <v>8.5000000000000006E-3</v>
      </c>
      <c r="O63" s="72">
        <v>0</v>
      </c>
      <c r="P63" s="7"/>
      <c r="Q63" s="72">
        <f t="shared" si="42"/>
        <v>3.6454999999999997</v>
      </c>
      <c r="R63" s="72">
        <f t="shared" si="13"/>
        <v>0</v>
      </c>
      <c r="S63" s="7"/>
      <c r="T63" s="5">
        <f t="shared" si="14"/>
        <v>30</v>
      </c>
      <c r="U63" s="45">
        <f t="shared" si="15"/>
        <v>38650</v>
      </c>
      <c r="V63" s="5">
        <f t="shared" si="16"/>
        <v>1761</v>
      </c>
      <c r="W63" s="55">
        <f t="shared" si="17"/>
        <v>6.0271874073157018E-2</v>
      </c>
      <c r="X63" s="47">
        <f t="shared" si="18"/>
        <v>0.75088783501205159</v>
      </c>
      <c r="Y63" s="5">
        <f t="shared" si="19"/>
        <v>1</v>
      </c>
      <c r="Z63" s="5">
        <f t="shared" si="20"/>
        <v>30</v>
      </c>
      <c r="AB63" s="39">
        <f t="shared" si="21"/>
        <v>0</v>
      </c>
      <c r="AC63" s="39">
        <f t="shared" si="22"/>
        <v>0</v>
      </c>
      <c r="AD63" s="39">
        <f t="shared" si="23"/>
        <v>0</v>
      </c>
      <c r="AE63" s="39">
        <f t="shared" si="24"/>
        <v>0</v>
      </c>
      <c r="AF63" s="39">
        <f t="shared" si="25"/>
        <v>0</v>
      </c>
      <c r="AG63" s="39">
        <f t="shared" si="26"/>
        <v>0</v>
      </c>
      <c r="AH63" s="39">
        <f t="shared" si="27"/>
        <v>0</v>
      </c>
      <c r="AI63" s="39">
        <f t="shared" si="28"/>
        <v>0</v>
      </c>
      <c r="AJ63" s="39">
        <f t="shared" si="29"/>
        <v>0</v>
      </c>
      <c r="AK63" s="43"/>
      <c r="AL63" s="39">
        <f t="shared" si="30"/>
        <v>0</v>
      </c>
      <c r="AM63" s="39">
        <f t="shared" si="31"/>
        <v>0</v>
      </c>
      <c r="AN63" s="39">
        <f t="shared" si="32"/>
        <v>0</v>
      </c>
      <c r="AO63" s="40">
        <f t="shared" si="33"/>
        <v>0</v>
      </c>
      <c r="AQ63" s="39">
        <f t="shared" si="34"/>
        <v>0</v>
      </c>
      <c r="AR63" s="39">
        <f t="shared" si="35"/>
        <v>0</v>
      </c>
      <c r="AS63" s="39">
        <f t="shared" si="36"/>
        <v>0</v>
      </c>
      <c r="AT63" s="40">
        <f t="shared" si="37"/>
        <v>0</v>
      </c>
      <c r="AU63" s="40"/>
      <c r="AV63" s="52">
        <f t="shared" si="38"/>
        <v>0</v>
      </c>
      <c r="AX63" s="52">
        <f t="shared" si="39"/>
        <v>0</v>
      </c>
      <c r="AY63" s="70"/>
      <c r="AZ63" s="2">
        <f t="shared" si="43"/>
        <v>0</v>
      </c>
    </row>
    <row r="64" spans="1:52">
      <c r="A64" s="44">
        <f t="shared" si="40"/>
        <v>38626</v>
      </c>
      <c r="B64" s="66">
        <f t="shared" si="3"/>
        <v>0</v>
      </c>
      <c r="C64" s="67"/>
      <c r="D64" s="68">
        <f t="shared" si="4"/>
        <v>0</v>
      </c>
      <c r="E64" s="35">
        <f t="shared" si="5"/>
        <v>0</v>
      </c>
      <c r="F64" s="35">
        <f t="shared" si="6"/>
        <v>0</v>
      </c>
      <c r="G64" s="55">
        <f t="shared" si="7"/>
        <v>3.66</v>
      </c>
      <c r="H64" s="69">
        <f t="shared" si="8"/>
        <v>3.66</v>
      </c>
      <c r="I64" s="55">
        <f t="shared" si="41"/>
        <v>0</v>
      </c>
      <c r="J64" s="55">
        <f t="shared" si="9"/>
        <v>-2.5000000000000001E-2</v>
      </c>
      <c r="K64" s="69">
        <f t="shared" si="10"/>
        <v>-2.5000000000000001E-2</v>
      </c>
      <c r="L64" s="72">
        <v>0</v>
      </c>
      <c r="M64" s="55">
        <f t="shared" si="11"/>
        <v>8.5000000000000006E-3</v>
      </c>
      <c r="N64" s="69">
        <f t="shared" si="12"/>
        <v>8.5000000000000006E-3</v>
      </c>
      <c r="O64" s="72">
        <v>0</v>
      </c>
      <c r="P64" s="7"/>
      <c r="Q64" s="72">
        <f t="shared" si="42"/>
        <v>3.6435</v>
      </c>
      <c r="R64" s="72">
        <f t="shared" si="13"/>
        <v>0</v>
      </c>
      <c r="S64" s="7"/>
      <c r="T64" s="5">
        <f t="shared" si="14"/>
        <v>31</v>
      </c>
      <c r="U64" s="45">
        <f t="shared" si="15"/>
        <v>38681</v>
      </c>
      <c r="V64" s="5">
        <f t="shared" si="16"/>
        <v>1792</v>
      </c>
      <c r="W64" s="55">
        <f t="shared" si="17"/>
        <v>6.0314496009115016E-2</v>
      </c>
      <c r="X64" s="47">
        <f t="shared" si="18"/>
        <v>0.74695362944691501</v>
      </c>
      <c r="Y64" s="5">
        <f t="shared" si="19"/>
        <v>1</v>
      </c>
      <c r="Z64" s="5">
        <f t="shared" si="20"/>
        <v>31</v>
      </c>
      <c r="AB64" s="39">
        <f t="shared" si="21"/>
        <v>0</v>
      </c>
      <c r="AC64" s="39">
        <f t="shared" si="22"/>
        <v>0</v>
      </c>
      <c r="AD64" s="39">
        <f t="shared" si="23"/>
        <v>0</v>
      </c>
      <c r="AE64" s="39">
        <f t="shared" si="24"/>
        <v>0</v>
      </c>
      <c r="AF64" s="39">
        <f t="shared" si="25"/>
        <v>0</v>
      </c>
      <c r="AG64" s="39">
        <f t="shared" si="26"/>
        <v>0</v>
      </c>
      <c r="AH64" s="39">
        <f t="shared" si="27"/>
        <v>0</v>
      </c>
      <c r="AI64" s="39">
        <f t="shared" si="28"/>
        <v>0</v>
      </c>
      <c r="AJ64" s="39">
        <f t="shared" si="29"/>
        <v>0</v>
      </c>
      <c r="AK64" s="43"/>
      <c r="AL64" s="39">
        <f t="shared" si="30"/>
        <v>0</v>
      </c>
      <c r="AM64" s="39">
        <f t="shared" si="31"/>
        <v>0</v>
      </c>
      <c r="AN64" s="39">
        <f t="shared" si="32"/>
        <v>0</v>
      </c>
      <c r="AO64" s="40">
        <f t="shared" si="33"/>
        <v>0</v>
      </c>
      <c r="AQ64" s="39">
        <f t="shared" si="34"/>
        <v>0</v>
      </c>
      <c r="AR64" s="39">
        <f t="shared" si="35"/>
        <v>0</v>
      </c>
      <c r="AS64" s="39">
        <f t="shared" si="36"/>
        <v>0</v>
      </c>
      <c r="AT64" s="40">
        <f t="shared" si="37"/>
        <v>0</v>
      </c>
      <c r="AU64" s="40"/>
      <c r="AV64" s="52">
        <f t="shared" si="38"/>
        <v>0</v>
      </c>
      <c r="AX64" s="52">
        <f t="shared" si="39"/>
        <v>0</v>
      </c>
      <c r="AY64" s="70"/>
      <c r="AZ64" s="2">
        <f t="shared" si="43"/>
        <v>0</v>
      </c>
    </row>
    <row r="65" spans="1:52">
      <c r="A65" s="44">
        <f t="shared" si="40"/>
        <v>38657</v>
      </c>
      <c r="B65" s="66">
        <f t="shared" si="3"/>
        <v>0</v>
      </c>
      <c r="C65" s="67"/>
      <c r="D65" s="68">
        <f t="shared" si="4"/>
        <v>0</v>
      </c>
      <c r="E65" s="35">
        <f t="shared" si="5"/>
        <v>0</v>
      </c>
      <c r="F65" s="35">
        <f t="shared" si="6"/>
        <v>0</v>
      </c>
      <c r="G65" s="55">
        <f t="shared" si="7"/>
        <v>3.8250000000000002</v>
      </c>
      <c r="H65" s="69">
        <f t="shared" si="8"/>
        <v>3.8250000000000002</v>
      </c>
      <c r="I65" s="55">
        <f t="shared" si="41"/>
        <v>0</v>
      </c>
      <c r="J65" s="55">
        <f t="shared" si="9"/>
        <v>-3.0500000000000003E-2</v>
      </c>
      <c r="K65" s="69">
        <f t="shared" si="10"/>
        <v>-3.0500000000000003E-2</v>
      </c>
      <c r="L65" s="72">
        <v>0</v>
      </c>
      <c r="M65" s="55">
        <f t="shared" si="11"/>
        <v>8.6999999999999994E-3</v>
      </c>
      <c r="N65" s="69">
        <f t="shared" si="12"/>
        <v>8.6999999999999994E-3</v>
      </c>
      <c r="O65" s="72">
        <v>0</v>
      </c>
      <c r="P65" s="7"/>
      <c r="Q65" s="72">
        <f t="shared" si="42"/>
        <v>3.8032000000000004</v>
      </c>
      <c r="R65" s="72">
        <f t="shared" si="13"/>
        <v>0</v>
      </c>
      <c r="S65" s="7"/>
      <c r="T65" s="5">
        <f t="shared" si="14"/>
        <v>30</v>
      </c>
      <c r="U65" s="45">
        <f t="shared" si="15"/>
        <v>38711</v>
      </c>
      <c r="V65" s="5">
        <f t="shared" si="16"/>
        <v>1822</v>
      </c>
      <c r="W65" s="55">
        <f t="shared" si="17"/>
        <v>6.0358538676905001E-2</v>
      </c>
      <c r="X65" s="47">
        <f t="shared" si="18"/>
        <v>0.74316082919236837</v>
      </c>
      <c r="Y65" s="5">
        <f t="shared" si="19"/>
        <v>1</v>
      </c>
      <c r="Z65" s="5">
        <f t="shared" si="20"/>
        <v>30</v>
      </c>
      <c r="AB65" s="39">
        <f t="shared" si="21"/>
        <v>0</v>
      </c>
      <c r="AC65" s="39">
        <f t="shared" si="22"/>
        <v>0</v>
      </c>
      <c r="AD65" s="39">
        <f t="shared" si="23"/>
        <v>0</v>
      </c>
      <c r="AE65" s="39">
        <f t="shared" si="24"/>
        <v>0</v>
      </c>
      <c r="AF65" s="39">
        <f t="shared" si="25"/>
        <v>0</v>
      </c>
      <c r="AG65" s="39">
        <f t="shared" si="26"/>
        <v>0</v>
      </c>
      <c r="AH65" s="39">
        <f t="shared" si="27"/>
        <v>0</v>
      </c>
      <c r="AI65" s="39">
        <f t="shared" si="28"/>
        <v>0</v>
      </c>
      <c r="AJ65" s="39">
        <f t="shared" si="29"/>
        <v>0</v>
      </c>
      <c r="AK65" s="43"/>
      <c r="AL65" s="39">
        <f t="shared" si="30"/>
        <v>0</v>
      </c>
      <c r="AM65" s="39">
        <f t="shared" si="31"/>
        <v>0</v>
      </c>
      <c r="AN65" s="39">
        <f t="shared" si="32"/>
        <v>0</v>
      </c>
      <c r="AO65" s="40">
        <f t="shared" si="33"/>
        <v>0</v>
      </c>
      <c r="AQ65" s="39">
        <f t="shared" si="34"/>
        <v>0</v>
      </c>
      <c r="AR65" s="39">
        <f t="shared" si="35"/>
        <v>0</v>
      </c>
      <c r="AS65" s="39">
        <f t="shared" si="36"/>
        <v>0</v>
      </c>
      <c r="AT65" s="40">
        <f t="shared" si="37"/>
        <v>0</v>
      </c>
      <c r="AU65" s="40"/>
      <c r="AV65" s="52">
        <f t="shared" si="38"/>
        <v>0</v>
      </c>
      <c r="AX65" s="52">
        <f t="shared" si="39"/>
        <v>0</v>
      </c>
      <c r="AY65" s="70"/>
      <c r="AZ65" s="2">
        <f t="shared" si="43"/>
        <v>0</v>
      </c>
    </row>
    <row r="66" spans="1:52">
      <c r="A66" s="44">
        <f t="shared" si="40"/>
        <v>38687</v>
      </c>
      <c r="B66" s="66">
        <f t="shared" si="3"/>
        <v>0</v>
      </c>
      <c r="C66" s="67"/>
      <c r="D66" s="68">
        <f t="shared" si="4"/>
        <v>0</v>
      </c>
      <c r="E66" s="35">
        <f t="shared" si="5"/>
        <v>0</v>
      </c>
      <c r="F66" s="35">
        <f t="shared" si="6"/>
        <v>0</v>
      </c>
      <c r="G66" s="55">
        <f t="shared" si="7"/>
        <v>3.97</v>
      </c>
      <c r="H66" s="69">
        <f t="shared" si="8"/>
        <v>3.97</v>
      </c>
      <c r="I66" s="55">
        <f t="shared" si="41"/>
        <v>0</v>
      </c>
      <c r="J66" s="55">
        <f t="shared" si="9"/>
        <v>-3.0500000000000003E-2</v>
      </c>
      <c r="K66" s="69">
        <f t="shared" si="10"/>
        <v>-3.0500000000000003E-2</v>
      </c>
      <c r="L66" s="72">
        <v>0</v>
      </c>
      <c r="M66" s="55">
        <f t="shared" si="11"/>
        <v>8.6999999999999994E-3</v>
      </c>
      <c r="N66" s="69">
        <f t="shared" si="12"/>
        <v>8.6999999999999994E-3</v>
      </c>
      <c r="O66" s="72">
        <v>0</v>
      </c>
      <c r="P66" s="7"/>
      <c r="Q66" s="72">
        <f t="shared" si="42"/>
        <v>3.9482000000000004</v>
      </c>
      <c r="R66" s="72">
        <f t="shared" si="13"/>
        <v>0</v>
      </c>
      <c r="S66" s="7"/>
      <c r="T66" s="5">
        <f t="shared" si="14"/>
        <v>31</v>
      </c>
      <c r="U66" s="45">
        <f t="shared" si="15"/>
        <v>38742</v>
      </c>
      <c r="V66" s="5">
        <f t="shared" si="16"/>
        <v>1853</v>
      </c>
      <c r="W66" s="55">
        <f t="shared" si="17"/>
        <v>6.040116061409001E-2</v>
      </c>
      <c r="X66" s="47">
        <f t="shared" si="18"/>
        <v>0.73941691061872195</v>
      </c>
      <c r="Y66" s="5">
        <f t="shared" si="19"/>
        <v>0</v>
      </c>
      <c r="Z66" s="5">
        <f t="shared" si="20"/>
        <v>0</v>
      </c>
      <c r="AB66" s="39">
        <f t="shared" si="21"/>
        <v>0</v>
      </c>
      <c r="AC66" s="39">
        <f t="shared" si="22"/>
        <v>0</v>
      </c>
      <c r="AD66" s="39">
        <f t="shared" si="23"/>
        <v>0</v>
      </c>
      <c r="AE66" s="39">
        <f t="shared" si="24"/>
        <v>0</v>
      </c>
      <c r="AF66" s="39">
        <f t="shared" si="25"/>
        <v>0</v>
      </c>
      <c r="AG66" s="39">
        <f t="shared" si="26"/>
        <v>0</v>
      </c>
      <c r="AH66" s="39">
        <f t="shared" si="27"/>
        <v>0</v>
      </c>
      <c r="AI66" s="39">
        <f t="shared" si="28"/>
        <v>0</v>
      </c>
      <c r="AJ66" s="39">
        <f t="shared" si="29"/>
        <v>0</v>
      </c>
      <c r="AK66" s="43"/>
      <c r="AL66" s="39">
        <f t="shared" si="30"/>
        <v>0</v>
      </c>
      <c r="AM66" s="39">
        <f t="shared" si="31"/>
        <v>0</v>
      </c>
      <c r="AN66" s="39">
        <f t="shared" si="32"/>
        <v>0</v>
      </c>
      <c r="AO66" s="40">
        <f t="shared" si="33"/>
        <v>0</v>
      </c>
      <c r="AQ66" s="39">
        <f t="shared" si="34"/>
        <v>0</v>
      </c>
      <c r="AR66" s="39">
        <f t="shared" si="35"/>
        <v>0</v>
      </c>
      <c r="AS66" s="39">
        <f t="shared" si="36"/>
        <v>0</v>
      </c>
      <c r="AT66" s="40">
        <f t="shared" si="37"/>
        <v>0</v>
      </c>
      <c r="AU66" s="40"/>
      <c r="AV66" s="52">
        <f t="shared" si="38"/>
        <v>0</v>
      </c>
      <c r="AX66" s="52">
        <f t="shared" si="39"/>
        <v>0</v>
      </c>
      <c r="AY66" s="70"/>
      <c r="AZ66" s="2">
        <f t="shared" si="43"/>
        <v>0</v>
      </c>
    </row>
    <row r="67" spans="1:52">
      <c r="A67" s="44">
        <f t="shared" si="40"/>
        <v>38718</v>
      </c>
      <c r="B67" s="66">
        <f t="shared" si="3"/>
        <v>0</v>
      </c>
      <c r="C67" s="67"/>
      <c r="D67" s="68">
        <f t="shared" si="4"/>
        <v>0</v>
      </c>
      <c r="E67" s="35">
        <f t="shared" si="5"/>
        <v>0</v>
      </c>
      <c r="F67" s="35">
        <f t="shared" si="6"/>
        <v>0</v>
      </c>
      <c r="G67" s="55">
        <f t="shared" si="7"/>
        <v>3.97</v>
      </c>
      <c r="H67" s="69">
        <f t="shared" si="8"/>
        <v>3.97</v>
      </c>
      <c r="I67" s="55">
        <f t="shared" si="41"/>
        <v>0</v>
      </c>
      <c r="J67" s="55">
        <f t="shared" si="9"/>
        <v>-3.0500000000000003E-2</v>
      </c>
      <c r="K67" s="69">
        <f t="shared" si="10"/>
        <v>-3.0500000000000003E-2</v>
      </c>
      <c r="L67" s="72">
        <v>0</v>
      </c>
      <c r="M67" s="55">
        <f t="shared" si="11"/>
        <v>8.6999999999999994E-3</v>
      </c>
      <c r="N67" s="69">
        <f t="shared" si="12"/>
        <v>8.6999999999999994E-3</v>
      </c>
      <c r="O67" s="72">
        <v>0</v>
      </c>
      <c r="P67" s="7"/>
      <c r="Q67" s="72">
        <f t="shared" si="42"/>
        <v>3.9482000000000004</v>
      </c>
      <c r="R67" s="72">
        <f t="shared" si="13"/>
        <v>0</v>
      </c>
      <c r="S67" s="7"/>
      <c r="T67" s="5">
        <f t="shared" si="14"/>
        <v>31</v>
      </c>
      <c r="U67" s="45">
        <f t="shared" si="15"/>
        <v>38773</v>
      </c>
      <c r="V67" s="5">
        <f t="shared" si="16"/>
        <v>1884</v>
      </c>
      <c r="W67" s="55">
        <f t="shared" si="17"/>
        <v>6.040116061409001E-2</v>
      </c>
      <c r="X67" s="47">
        <f t="shared" si="18"/>
        <v>0.73569185327367559</v>
      </c>
      <c r="Y67" s="5">
        <f t="shared" si="19"/>
        <v>0</v>
      </c>
      <c r="Z67" s="5">
        <f t="shared" si="20"/>
        <v>0</v>
      </c>
      <c r="AB67" s="39">
        <f t="shared" si="21"/>
        <v>0</v>
      </c>
      <c r="AC67" s="39">
        <f t="shared" si="22"/>
        <v>0</v>
      </c>
      <c r="AD67" s="39">
        <f t="shared" si="23"/>
        <v>0</v>
      </c>
      <c r="AE67" s="39">
        <f t="shared" si="24"/>
        <v>0</v>
      </c>
      <c r="AF67" s="39">
        <f t="shared" si="25"/>
        <v>0</v>
      </c>
      <c r="AG67" s="39">
        <f t="shared" si="26"/>
        <v>0</v>
      </c>
      <c r="AH67" s="39">
        <f t="shared" si="27"/>
        <v>0</v>
      </c>
      <c r="AI67" s="39">
        <f t="shared" si="28"/>
        <v>0</v>
      </c>
      <c r="AJ67" s="39">
        <f t="shared" si="29"/>
        <v>0</v>
      </c>
      <c r="AK67" s="43"/>
      <c r="AL67" s="39">
        <f t="shared" si="30"/>
        <v>0</v>
      </c>
      <c r="AM67" s="39">
        <f t="shared" si="31"/>
        <v>0</v>
      </c>
      <c r="AN67" s="39">
        <f t="shared" si="32"/>
        <v>0</v>
      </c>
      <c r="AO67" s="40">
        <f t="shared" si="33"/>
        <v>0</v>
      </c>
      <c r="AQ67" s="39">
        <f t="shared" si="34"/>
        <v>0</v>
      </c>
      <c r="AR67" s="39">
        <f t="shared" si="35"/>
        <v>0</v>
      </c>
      <c r="AS67" s="39">
        <f t="shared" si="36"/>
        <v>0</v>
      </c>
      <c r="AT67" s="40">
        <f t="shared" si="37"/>
        <v>0</v>
      </c>
      <c r="AU67" s="40"/>
      <c r="AV67" s="52">
        <f t="shared" si="38"/>
        <v>0</v>
      </c>
      <c r="AX67" s="52">
        <f t="shared" si="39"/>
        <v>0</v>
      </c>
      <c r="AY67" s="70"/>
      <c r="AZ67" s="2">
        <f t="shared" si="43"/>
        <v>0</v>
      </c>
    </row>
    <row r="68" spans="1:52">
      <c r="A68" s="44">
        <f t="shared" si="40"/>
        <v>38749</v>
      </c>
      <c r="B68" s="66">
        <f t="shared" si="3"/>
        <v>0</v>
      </c>
      <c r="C68" s="67"/>
      <c r="D68" s="68">
        <f t="shared" si="4"/>
        <v>0</v>
      </c>
      <c r="E68" s="35">
        <f t="shared" si="5"/>
        <v>0</v>
      </c>
      <c r="F68" s="35">
        <f t="shared" si="6"/>
        <v>0</v>
      </c>
      <c r="G68" s="55">
        <f t="shared" si="7"/>
        <v>3.97</v>
      </c>
      <c r="H68" s="69">
        <f t="shared" si="8"/>
        <v>3.97</v>
      </c>
      <c r="I68" s="55">
        <f t="shared" si="41"/>
        <v>0</v>
      </c>
      <c r="J68" s="55">
        <f t="shared" si="9"/>
        <v>-3.0500000000000003E-2</v>
      </c>
      <c r="K68" s="69">
        <f t="shared" si="10"/>
        <v>-3.0500000000000003E-2</v>
      </c>
      <c r="L68" s="72">
        <v>0</v>
      </c>
      <c r="M68" s="55">
        <f t="shared" si="11"/>
        <v>8.6999999999999994E-3</v>
      </c>
      <c r="N68" s="69">
        <f t="shared" si="12"/>
        <v>8.6999999999999994E-3</v>
      </c>
      <c r="O68" s="72">
        <v>0</v>
      </c>
      <c r="P68" s="7"/>
      <c r="Q68" s="72">
        <f t="shared" si="42"/>
        <v>3.9482000000000004</v>
      </c>
      <c r="R68" s="72">
        <f t="shared" si="13"/>
        <v>0</v>
      </c>
      <c r="S68" s="7"/>
      <c r="T68" s="5">
        <f t="shared" si="14"/>
        <v>28</v>
      </c>
      <c r="U68" s="45">
        <f t="shared" si="15"/>
        <v>38801</v>
      </c>
      <c r="V68" s="5">
        <f t="shared" si="16"/>
        <v>1912</v>
      </c>
      <c r="W68" s="55">
        <f t="shared" si="17"/>
        <v>6.040116061409001E-2</v>
      </c>
      <c r="X68" s="47">
        <f t="shared" si="18"/>
        <v>0.73234341793092328</v>
      </c>
      <c r="Y68" s="5">
        <f t="shared" si="19"/>
        <v>0</v>
      </c>
      <c r="Z68" s="5">
        <f t="shared" si="20"/>
        <v>0</v>
      </c>
      <c r="AB68" s="39">
        <f t="shared" si="21"/>
        <v>0</v>
      </c>
      <c r="AC68" s="39">
        <f t="shared" si="22"/>
        <v>0</v>
      </c>
      <c r="AD68" s="39">
        <f t="shared" si="23"/>
        <v>0</v>
      </c>
      <c r="AE68" s="39">
        <f t="shared" si="24"/>
        <v>0</v>
      </c>
      <c r="AF68" s="39">
        <f t="shared" si="25"/>
        <v>0</v>
      </c>
      <c r="AG68" s="39">
        <f t="shared" si="26"/>
        <v>0</v>
      </c>
      <c r="AH68" s="39">
        <f t="shared" si="27"/>
        <v>0</v>
      </c>
      <c r="AI68" s="39">
        <f t="shared" si="28"/>
        <v>0</v>
      </c>
      <c r="AJ68" s="39">
        <f t="shared" si="29"/>
        <v>0</v>
      </c>
      <c r="AK68" s="43"/>
      <c r="AL68" s="39">
        <f t="shared" si="30"/>
        <v>0</v>
      </c>
      <c r="AM68" s="39">
        <f t="shared" si="31"/>
        <v>0</v>
      </c>
      <c r="AN68" s="39">
        <f t="shared" si="32"/>
        <v>0</v>
      </c>
      <c r="AO68" s="40">
        <f t="shared" si="33"/>
        <v>0</v>
      </c>
      <c r="AQ68" s="39">
        <f t="shared" si="34"/>
        <v>0</v>
      </c>
      <c r="AR68" s="39">
        <f t="shared" si="35"/>
        <v>0</v>
      </c>
      <c r="AS68" s="39">
        <f t="shared" si="36"/>
        <v>0</v>
      </c>
      <c r="AT68" s="40">
        <f t="shared" si="37"/>
        <v>0</v>
      </c>
      <c r="AU68" s="40"/>
      <c r="AV68" s="52">
        <f t="shared" si="38"/>
        <v>0</v>
      </c>
      <c r="AX68" s="52">
        <f t="shared" si="39"/>
        <v>0</v>
      </c>
      <c r="AY68" s="70"/>
      <c r="AZ68" s="2">
        <f t="shared" si="43"/>
        <v>0</v>
      </c>
    </row>
    <row r="69" spans="1:52">
      <c r="A69" s="44">
        <f t="shared" si="40"/>
        <v>38777</v>
      </c>
      <c r="B69" s="66">
        <f t="shared" si="3"/>
        <v>0</v>
      </c>
      <c r="C69" s="67"/>
      <c r="D69" s="68">
        <f t="shared" si="4"/>
        <v>0</v>
      </c>
      <c r="E69" s="35">
        <f t="shared" si="5"/>
        <v>0</v>
      </c>
      <c r="F69" s="35">
        <f t="shared" si="6"/>
        <v>0</v>
      </c>
      <c r="G69" s="55">
        <f t="shared" si="7"/>
        <v>3.97</v>
      </c>
      <c r="H69" s="69">
        <f t="shared" si="8"/>
        <v>3.97</v>
      </c>
      <c r="I69" s="55">
        <f t="shared" si="41"/>
        <v>0</v>
      </c>
      <c r="J69" s="55">
        <f t="shared" si="9"/>
        <v>-3.0500000000000003E-2</v>
      </c>
      <c r="K69" s="69">
        <f t="shared" si="10"/>
        <v>-3.0500000000000003E-2</v>
      </c>
      <c r="L69" s="72">
        <v>0</v>
      </c>
      <c r="M69" s="55">
        <f t="shared" si="11"/>
        <v>8.6999999999999994E-3</v>
      </c>
      <c r="N69" s="69">
        <f t="shared" si="12"/>
        <v>8.6999999999999994E-3</v>
      </c>
      <c r="O69" s="72">
        <v>0</v>
      </c>
      <c r="P69" s="7"/>
      <c r="Q69" s="72">
        <f t="shared" si="42"/>
        <v>3.9482000000000004</v>
      </c>
      <c r="R69" s="72">
        <f t="shared" si="13"/>
        <v>0</v>
      </c>
      <c r="S69" s="7"/>
      <c r="T69" s="5">
        <f t="shared" si="14"/>
        <v>31</v>
      </c>
      <c r="U69" s="45">
        <f t="shared" si="15"/>
        <v>38832</v>
      </c>
      <c r="V69" s="5">
        <f t="shared" si="16"/>
        <v>1943</v>
      </c>
      <c r="W69" s="55">
        <f t="shared" si="17"/>
        <v>6.040116061409001E-2</v>
      </c>
      <c r="X69" s="47">
        <f t="shared" si="18"/>
        <v>0.7286539956457645</v>
      </c>
      <c r="Y69" s="5">
        <f t="shared" si="19"/>
        <v>0</v>
      </c>
      <c r="Z69" s="5">
        <f t="shared" si="20"/>
        <v>0</v>
      </c>
      <c r="AB69" s="39">
        <f t="shared" si="21"/>
        <v>0</v>
      </c>
      <c r="AC69" s="39">
        <f t="shared" si="22"/>
        <v>0</v>
      </c>
      <c r="AD69" s="39">
        <f t="shared" si="23"/>
        <v>0</v>
      </c>
      <c r="AE69" s="39">
        <f t="shared" si="24"/>
        <v>0</v>
      </c>
      <c r="AF69" s="39">
        <f t="shared" si="25"/>
        <v>0</v>
      </c>
      <c r="AG69" s="39">
        <f t="shared" si="26"/>
        <v>0</v>
      </c>
      <c r="AH69" s="39">
        <f t="shared" si="27"/>
        <v>0</v>
      </c>
      <c r="AI69" s="39">
        <f t="shared" si="28"/>
        <v>0</v>
      </c>
      <c r="AJ69" s="39">
        <f t="shared" si="29"/>
        <v>0</v>
      </c>
      <c r="AK69" s="43"/>
      <c r="AL69" s="39">
        <f t="shared" si="30"/>
        <v>0</v>
      </c>
      <c r="AM69" s="39">
        <f t="shared" si="31"/>
        <v>0</v>
      </c>
      <c r="AN69" s="39">
        <f t="shared" si="32"/>
        <v>0</v>
      </c>
      <c r="AO69" s="40">
        <f t="shared" si="33"/>
        <v>0</v>
      </c>
      <c r="AQ69" s="39">
        <f t="shared" si="34"/>
        <v>0</v>
      </c>
      <c r="AR69" s="39">
        <f t="shared" si="35"/>
        <v>0</v>
      </c>
      <c r="AS69" s="39">
        <f t="shared" si="36"/>
        <v>0</v>
      </c>
      <c r="AT69" s="40">
        <f t="shared" si="37"/>
        <v>0</v>
      </c>
      <c r="AU69" s="40"/>
      <c r="AV69" s="52">
        <f t="shared" si="38"/>
        <v>0</v>
      </c>
      <c r="AX69" s="52">
        <f t="shared" si="39"/>
        <v>0</v>
      </c>
      <c r="AY69" s="70"/>
      <c r="AZ69" s="2">
        <f t="shared" si="43"/>
        <v>0</v>
      </c>
    </row>
    <row r="70" spans="1:52">
      <c r="A70" s="44">
        <f t="shared" si="40"/>
        <v>38808</v>
      </c>
      <c r="B70" s="66">
        <f t="shared" si="3"/>
        <v>0</v>
      </c>
      <c r="C70" s="67"/>
      <c r="D70" s="68">
        <f t="shared" si="4"/>
        <v>0</v>
      </c>
      <c r="E70" s="35">
        <f t="shared" si="5"/>
        <v>0</v>
      </c>
      <c r="F70" s="35">
        <f t="shared" si="6"/>
        <v>0</v>
      </c>
      <c r="G70" s="55">
        <f t="shared" si="7"/>
        <v>3.97</v>
      </c>
      <c r="H70" s="69">
        <f t="shared" si="8"/>
        <v>3.97</v>
      </c>
      <c r="I70" s="55">
        <f t="shared" si="41"/>
        <v>0</v>
      </c>
      <c r="J70" s="55">
        <f t="shared" si="9"/>
        <v>-3.0500000000000003E-2</v>
      </c>
      <c r="K70" s="69">
        <f t="shared" si="10"/>
        <v>-3.0500000000000003E-2</v>
      </c>
      <c r="L70" s="72">
        <v>0</v>
      </c>
      <c r="M70" s="55">
        <f t="shared" si="11"/>
        <v>8.6999999999999994E-3</v>
      </c>
      <c r="N70" s="69">
        <f t="shared" si="12"/>
        <v>8.6999999999999994E-3</v>
      </c>
      <c r="O70" s="72">
        <v>0</v>
      </c>
      <c r="P70" s="7"/>
      <c r="Q70" s="72">
        <f t="shared" si="42"/>
        <v>3.9482000000000004</v>
      </c>
      <c r="R70" s="72">
        <f t="shared" si="13"/>
        <v>0</v>
      </c>
      <c r="S70" s="7"/>
      <c r="T70" s="5">
        <f t="shared" si="14"/>
        <v>30</v>
      </c>
      <c r="U70" s="45">
        <f t="shared" si="15"/>
        <v>38862</v>
      </c>
      <c r="V70" s="5">
        <f t="shared" si="16"/>
        <v>1973</v>
      </c>
      <c r="W70" s="55">
        <f t="shared" si="17"/>
        <v>6.040116061409001E-2</v>
      </c>
      <c r="X70" s="47">
        <f t="shared" si="18"/>
        <v>0.72510128494286352</v>
      </c>
      <c r="Y70" s="5">
        <f t="shared" si="19"/>
        <v>0</v>
      </c>
      <c r="Z70" s="5">
        <f t="shared" si="20"/>
        <v>0</v>
      </c>
      <c r="AB70" s="39">
        <f t="shared" si="21"/>
        <v>0</v>
      </c>
      <c r="AC70" s="39">
        <f t="shared" si="22"/>
        <v>0</v>
      </c>
      <c r="AD70" s="39">
        <f t="shared" si="23"/>
        <v>0</v>
      </c>
      <c r="AE70" s="39">
        <f t="shared" si="24"/>
        <v>0</v>
      </c>
      <c r="AF70" s="39">
        <f t="shared" si="25"/>
        <v>0</v>
      </c>
      <c r="AG70" s="39">
        <f t="shared" si="26"/>
        <v>0</v>
      </c>
      <c r="AH70" s="39">
        <f t="shared" si="27"/>
        <v>0</v>
      </c>
      <c r="AI70" s="39">
        <f t="shared" si="28"/>
        <v>0</v>
      </c>
      <c r="AJ70" s="39">
        <f t="shared" si="29"/>
        <v>0</v>
      </c>
      <c r="AK70" s="43"/>
      <c r="AL70" s="39">
        <f t="shared" si="30"/>
        <v>0</v>
      </c>
      <c r="AM70" s="39">
        <f t="shared" si="31"/>
        <v>0</v>
      </c>
      <c r="AN70" s="39">
        <f t="shared" si="32"/>
        <v>0</v>
      </c>
      <c r="AO70" s="40">
        <f t="shared" si="33"/>
        <v>0</v>
      </c>
      <c r="AQ70" s="39">
        <f t="shared" si="34"/>
        <v>0</v>
      </c>
      <c r="AR70" s="39">
        <f t="shared" si="35"/>
        <v>0</v>
      </c>
      <c r="AS70" s="39">
        <f t="shared" si="36"/>
        <v>0</v>
      </c>
      <c r="AT70" s="40">
        <f t="shared" si="37"/>
        <v>0</v>
      </c>
      <c r="AU70" s="40"/>
      <c r="AV70" s="52">
        <f t="shared" si="38"/>
        <v>0</v>
      </c>
      <c r="AX70" s="52">
        <f t="shared" si="39"/>
        <v>0</v>
      </c>
      <c r="AY70" s="70"/>
      <c r="AZ70" s="2">
        <f t="shared" si="43"/>
        <v>0</v>
      </c>
    </row>
    <row r="71" spans="1:52">
      <c r="A71" s="44">
        <f t="shared" si="40"/>
        <v>38838</v>
      </c>
      <c r="B71" s="66">
        <f t="shared" si="3"/>
        <v>0</v>
      </c>
      <c r="C71" s="67"/>
      <c r="D71" s="68">
        <f t="shared" si="4"/>
        <v>0</v>
      </c>
      <c r="E71" s="35">
        <f t="shared" si="5"/>
        <v>0</v>
      </c>
      <c r="F71" s="35">
        <f t="shared" si="6"/>
        <v>0</v>
      </c>
      <c r="G71" s="55">
        <f t="shared" si="7"/>
        <v>3.97</v>
      </c>
      <c r="H71" s="69">
        <f t="shared" si="8"/>
        <v>3.97</v>
      </c>
      <c r="I71" s="55">
        <f t="shared" si="41"/>
        <v>0</v>
      </c>
      <c r="J71" s="55">
        <f t="shared" si="9"/>
        <v>-3.0500000000000003E-2</v>
      </c>
      <c r="K71" s="69">
        <f t="shared" si="10"/>
        <v>-3.0500000000000003E-2</v>
      </c>
      <c r="L71" s="72">
        <v>0</v>
      </c>
      <c r="M71" s="55">
        <f t="shared" si="11"/>
        <v>8.6999999999999994E-3</v>
      </c>
      <c r="N71" s="69">
        <f t="shared" si="12"/>
        <v>8.6999999999999994E-3</v>
      </c>
      <c r="O71" s="72">
        <v>0</v>
      </c>
      <c r="P71" s="7"/>
      <c r="Q71" s="72">
        <f t="shared" si="42"/>
        <v>3.9482000000000004</v>
      </c>
      <c r="R71" s="72">
        <f t="shared" si="13"/>
        <v>0</v>
      </c>
      <c r="S71" s="7"/>
      <c r="T71" s="5">
        <f t="shared" si="14"/>
        <v>31</v>
      </c>
      <c r="U71" s="45">
        <f t="shared" si="15"/>
        <v>38893</v>
      </c>
      <c r="V71" s="5">
        <f t="shared" si="16"/>
        <v>2004</v>
      </c>
      <c r="W71" s="55">
        <f t="shared" si="17"/>
        <v>6.040116061409001E-2</v>
      </c>
      <c r="X71" s="47">
        <f t="shared" si="18"/>
        <v>0.72144834729890461</v>
      </c>
      <c r="Y71" s="5">
        <f t="shared" si="19"/>
        <v>0</v>
      </c>
      <c r="Z71" s="5">
        <f t="shared" si="20"/>
        <v>0</v>
      </c>
      <c r="AB71" s="39">
        <f t="shared" si="21"/>
        <v>0</v>
      </c>
      <c r="AC71" s="39">
        <f t="shared" si="22"/>
        <v>0</v>
      </c>
      <c r="AD71" s="39">
        <f t="shared" si="23"/>
        <v>0</v>
      </c>
      <c r="AE71" s="39">
        <f t="shared" si="24"/>
        <v>0</v>
      </c>
      <c r="AF71" s="39">
        <f t="shared" si="25"/>
        <v>0</v>
      </c>
      <c r="AG71" s="39">
        <f t="shared" si="26"/>
        <v>0</v>
      </c>
      <c r="AH71" s="39">
        <f t="shared" si="27"/>
        <v>0</v>
      </c>
      <c r="AI71" s="39">
        <f t="shared" si="28"/>
        <v>0</v>
      </c>
      <c r="AJ71" s="39">
        <f t="shared" si="29"/>
        <v>0</v>
      </c>
      <c r="AK71" s="43"/>
      <c r="AL71" s="39">
        <f t="shared" si="30"/>
        <v>0</v>
      </c>
      <c r="AM71" s="39">
        <f t="shared" si="31"/>
        <v>0</v>
      </c>
      <c r="AN71" s="39">
        <f t="shared" si="32"/>
        <v>0</v>
      </c>
      <c r="AO71" s="40">
        <f t="shared" si="33"/>
        <v>0</v>
      </c>
      <c r="AQ71" s="39">
        <f t="shared" si="34"/>
        <v>0</v>
      </c>
      <c r="AR71" s="39">
        <f t="shared" si="35"/>
        <v>0</v>
      </c>
      <c r="AS71" s="39">
        <f t="shared" si="36"/>
        <v>0</v>
      </c>
      <c r="AT71" s="40">
        <f t="shared" si="37"/>
        <v>0</v>
      </c>
      <c r="AU71" s="40"/>
      <c r="AV71" s="52">
        <f t="shared" si="38"/>
        <v>0</v>
      </c>
      <c r="AX71" s="52">
        <f t="shared" si="39"/>
        <v>0</v>
      </c>
      <c r="AY71" s="70"/>
      <c r="AZ71" s="2">
        <f t="shared" si="43"/>
        <v>0</v>
      </c>
    </row>
    <row r="72" spans="1:52">
      <c r="A72" s="44">
        <f t="shared" si="40"/>
        <v>38869</v>
      </c>
      <c r="B72" s="66">
        <f t="shared" si="3"/>
        <v>0</v>
      </c>
      <c r="C72" s="67"/>
      <c r="D72" s="68">
        <f t="shared" si="4"/>
        <v>0</v>
      </c>
      <c r="E72" s="35">
        <f t="shared" si="5"/>
        <v>0</v>
      </c>
      <c r="F72" s="35">
        <f t="shared" si="6"/>
        <v>0</v>
      </c>
      <c r="G72" s="55">
        <f t="shared" si="7"/>
        <v>3.97</v>
      </c>
      <c r="H72" s="69">
        <f t="shared" si="8"/>
        <v>3.97</v>
      </c>
      <c r="I72" s="55">
        <f t="shared" si="41"/>
        <v>0</v>
      </c>
      <c r="J72" s="55">
        <f t="shared" si="9"/>
        <v>-3.0500000000000003E-2</v>
      </c>
      <c r="K72" s="69">
        <f t="shared" si="10"/>
        <v>-3.0500000000000003E-2</v>
      </c>
      <c r="L72" s="72">
        <v>0</v>
      </c>
      <c r="M72" s="55">
        <f t="shared" si="11"/>
        <v>8.6999999999999994E-3</v>
      </c>
      <c r="N72" s="69">
        <f t="shared" si="12"/>
        <v>8.6999999999999994E-3</v>
      </c>
      <c r="O72" s="72">
        <v>0</v>
      </c>
      <c r="P72" s="7"/>
      <c r="Q72" s="72">
        <f t="shared" si="42"/>
        <v>3.9482000000000004</v>
      </c>
      <c r="R72" s="72">
        <f t="shared" si="13"/>
        <v>0</v>
      </c>
      <c r="S72" s="7"/>
      <c r="T72" s="5">
        <f t="shared" si="14"/>
        <v>30</v>
      </c>
      <c r="U72" s="45">
        <f t="shared" si="15"/>
        <v>38923</v>
      </c>
      <c r="V72" s="5">
        <f t="shared" si="16"/>
        <v>2034</v>
      </c>
      <c r="W72" s="55">
        <f t="shared" si="17"/>
        <v>6.040116061409001E-2</v>
      </c>
      <c r="X72" s="47">
        <f t="shared" si="18"/>
        <v>0.71793076929843325</v>
      </c>
      <c r="Y72" s="5">
        <f t="shared" si="19"/>
        <v>0</v>
      </c>
      <c r="Z72" s="5">
        <f t="shared" si="20"/>
        <v>0</v>
      </c>
      <c r="AB72" s="39">
        <f t="shared" si="21"/>
        <v>0</v>
      </c>
      <c r="AC72" s="39">
        <f t="shared" si="22"/>
        <v>0</v>
      </c>
      <c r="AD72" s="39">
        <f t="shared" si="23"/>
        <v>0</v>
      </c>
      <c r="AE72" s="39">
        <f t="shared" si="24"/>
        <v>0</v>
      </c>
      <c r="AF72" s="39">
        <f t="shared" si="25"/>
        <v>0</v>
      </c>
      <c r="AG72" s="39">
        <f t="shared" si="26"/>
        <v>0</v>
      </c>
      <c r="AH72" s="39">
        <f t="shared" si="27"/>
        <v>0</v>
      </c>
      <c r="AI72" s="39">
        <f t="shared" si="28"/>
        <v>0</v>
      </c>
      <c r="AJ72" s="39">
        <f t="shared" si="29"/>
        <v>0</v>
      </c>
      <c r="AK72" s="43"/>
      <c r="AL72" s="39">
        <f t="shared" si="30"/>
        <v>0</v>
      </c>
      <c r="AM72" s="39">
        <f t="shared" si="31"/>
        <v>0</v>
      </c>
      <c r="AN72" s="39">
        <f t="shared" si="32"/>
        <v>0</v>
      </c>
      <c r="AO72" s="40">
        <f t="shared" si="33"/>
        <v>0</v>
      </c>
      <c r="AQ72" s="39">
        <f t="shared" si="34"/>
        <v>0</v>
      </c>
      <c r="AR72" s="39">
        <f t="shared" si="35"/>
        <v>0</v>
      </c>
      <c r="AS72" s="39">
        <f t="shared" si="36"/>
        <v>0</v>
      </c>
      <c r="AT72" s="40">
        <f t="shared" si="37"/>
        <v>0</v>
      </c>
      <c r="AU72" s="40"/>
      <c r="AV72" s="52">
        <f t="shared" si="38"/>
        <v>0</v>
      </c>
      <c r="AX72" s="52">
        <f t="shared" si="39"/>
        <v>0</v>
      </c>
      <c r="AY72" s="70"/>
      <c r="AZ72" s="2">
        <f t="shared" si="43"/>
        <v>0</v>
      </c>
    </row>
    <row r="73" spans="1:52">
      <c r="A73" s="44">
        <f t="shared" si="40"/>
        <v>38899</v>
      </c>
      <c r="B73" s="66">
        <f t="shared" si="3"/>
        <v>0</v>
      </c>
      <c r="C73" s="67"/>
      <c r="D73" s="68">
        <f t="shared" si="4"/>
        <v>0</v>
      </c>
      <c r="E73" s="35">
        <f t="shared" si="5"/>
        <v>0</v>
      </c>
      <c r="F73" s="35">
        <f t="shared" si="6"/>
        <v>0</v>
      </c>
      <c r="G73" s="55">
        <f t="shared" si="7"/>
        <v>3.97</v>
      </c>
      <c r="H73" s="69">
        <f t="shared" si="8"/>
        <v>3.97</v>
      </c>
      <c r="I73" s="55">
        <f t="shared" si="41"/>
        <v>0</v>
      </c>
      <c r="J73" s="55">
        <f t="shared" si="9"/>
        <v>-3.0500000000000003E-2</v>
      </c>
      <c r="K73" s="69">
        <f t="shared" si="10"/>
        <v>-3.0500000000000003E-2</v>
      </c>
      <c r="L73" s="72">
        <v>0</v>
      </c>
      <c r="M73" s="55">
        <f t="shared" si="11"/>
        <v>8.6999999999999994E-3</v>
      </c>
      <c r="N73" s="69">
        <f t="shared" si="12"/>
        <v>8.6999999999999994E-3</v>
      </c>
      <c r="O73" s="72">
        <v>0</v>
      </c>
      <c r="P73" s="7"/>
      <c r="Q73" s="72">
        <f t="shared" si="42"/>
        <v>3.9482000000000004</v>
      </c>
      <c r="R73" s="72">
        <f t="shared" si="13"/>
        <v>0</v>
      </c>
      <c r="S73" s="7"/>
      <c r="T73" s="5">
        <f t="shared" si="14"/>
        <v>31</v>
      </c>
      <c r="U73" s="45">
        <f t="shared" si="15"/>
        <v>38954</v>
      </c>
      <c r="V73" s="5">
        <f t="shared" si="16"/>
        <v>2065</v>
      </c>
      <c r="W73" s="55">
        <f t="shared" si="17"/>
        <v>6.040116061409001E-2</v>
      </c>
      <c r="X73" s="47">
        <f t="shared" si="18"/>
        <v>0.71431395549960885</v>
      </c>
      <c r="Y73" s="5">
        <f t="shared" si="19"/>
        <v>0</v>
      </c>
      <c r="Z73" s="5">
        <f t="shared" si="20"/>
        <v>0</v>
      </c>
      <c r="AB73" s="39">
        <f t="shared" si="21"/>
        <v>0</v>
      </c>
      <c r="AC73" s="39">
        <f t="shared" si="22"/>
        <v>0</v>
      </c>
      <c r="AD73" s="39">
        <f t="shared" si="23"/>
        <v>0</v>
      </c>
      <c r="AE73" s="39">
        <f t="shared" si="24"/>
        <v>0</v>
      </c>
      <c r="AF73" s="39">
        <f t="shared" si="25"/>
        <v>0</v>
      </c>
      <c r="AG73" s="39">
        <f t="shared" si="26"/>
        <v>0</v>
      </c>
      <c r="AH73" s="39">
        <f t="shared" si="27"/>
        <v>0</v>
      </c>
      <c r="AI73" s="39">
        <f t="shared" si="28"/>
        <v>0</v>
      </c>
      <c r="AJ73" s="39">
        <f t="shared" si="29"/>
        <v>0</v>
      </c>
      <c r="AK73" s="43"/>
      <c r="AL73" s="39">
        <f t="shared" si="30"/>
        <v>0</v>
      </c>
      <c r="AM73" s="39">
        <f t="shared" si="31"/>
        <v>0</v>
      </c>
      <c r="AN73" s="39">
        <f t="shared" si="32"/>
        <v>0</v>
      </c>
      <c r="AO73" s="40">
        <f t="shared" si="33"/>
        <v>0</v>
      </c>
      <c r="AQ73" s="39">
        <f t="shared" si="34"/>
        <v>0</v>
      </c>
      <c r="AR73" s="39">
        <f t="shared" si="35"/>
        <v>0</v>
      </c>
      <c r="AS73" s="39">
        <f t="shared" si="36"/>
        <v>0</v>
      </c>
      <c r="AT73" s="40">
        <f t="shared" si="37"/>
        <v>0</v>
      </c>
      <c r="AU73" s="40"/>
      <c r="AV73" s="52">
        <f t="shared" si="38"/>
        <v>0</v>
      </c>
      <c r="AX73" s="52">
        <f t="shared" si="39"/>
        <v>0</v>
      </c>
      <c r="AY73" s="70"/>
      <c r="AZ73" s="2">
        <f t="shared" si="43"/>
        <v>0</v>
      </c>
    </row>
    <row r="74" spans="1:52">
      <c r="A74" s="44">
        <f t="shared" si="40"/>
        <v>38930</v>
      </c>
      <c r="B74" s="66">
        <f t="shared" ref="B74:B137" si="44">VLOOKUP($A74,Table2,MATCH(I$3,Curves2,0))</f>
        <v>0</v>
      </c>
      <c r="C74" s="67"/>
      <c r="D74" s="68">
        <f t="shared" ref="D74:D137" si="45">B74+C74</f>
        <v>0</v>
      </c>
      <c r="E74" s="35">
        <f t="shared" ref="E74:E137" si="46">IF(Y74=0,0,IF(AND(Y74=1,$H$3=1),D74*T74,IF($H$3=2,D74,"N/A")))</f>
        <v>0</v>
      </c>
      <c r="F74" s="35">
        <f t="shared" ref="F74:F137" si="47">E74*X74</f>
        <v>0</v>
      </c>
      <c r="G74" s="55">
        <f t="shared" ref="G74:G137" si="48">VLOOKUP($A74,Table,MATCH(G$4,Curves,0))</f>
        <v>3.97</v>
      </c>
      <c r="H74" s="69">
        <f t="shared" ref="H74:H137" si="49">G74</f>
        <v>3.97</v>
      </c>
      <c r="I74" s="55">
        <f t="shared" si="41"/>
        <v>0</v>
      </c>
      <c r="J74" s="55">
        <f t="shared" ref="J74:J137" si="50">VLOOKUP($A74,Table,MATCH(J$4,Curves,0))</f>
        <v>-3.0500000000000003E-2</v>
      </c>
      <c r="K74" s="69">
        <f t="shared" ref="K74:K137" si="51">J74</f>
        <v>-3.0500000000000003E-2</v>
      </c>
      <c r="L74" s="72">
        <v>0</v>
      </c>
      <c r="M74" s="55">
        <f t="shared" ref="M74:M137" si="52">VLOOKUP($A74,Table,MATCH(M$4,Curves,0))</f>
        <v>8.6999999999999994E-3</v>
      </c>
      <c r="N74" s="69">
        <f t="shared" ref="N74:N137" si="53">M74</f>
        <v>8.6999999999999994E-3</v>
      </c>
      <c r="O74" s="72">
        <v>0</v>
      </c>
      <c r="P74" s="7"/>
      <c r="Q74" s="72">
        <f t="shared" si="42"/>
        <v>3.9482000000000004</v>
      </c>
      <c r="R74" s="72">
        <f t="shared" ref="R74:R137" si="54">O74+L74+I74</f>
        <v>0</v>
      </c>
      <c r="S74" s="7"/>
      <c r="T74" s="5">
        <f t="shared" ref="T74:T137" si="55">A75-A74</f>
        <v>31</v>
      </c>
      <c r="U74" s="45">
        <f t="shared" ref="U74:U137" si="56">CHOOSE(F$3,A75+24,A74)</f>
        <v>38985</v>
      </c>
      <c r="V74" s="5">
        <f t="shared" ref="V74:V137" si="57">U74-C$3</f>
        <v>2096</v>
      </c>
      <c r="W74" s="55">
        <f t="shared" ref="W74:W137" si="58">VLOOKUP($A74,Table,MATCH(W$4,Curves,0))</f>
        <v>6.040116061409001E-2</v>
      </c>
      <c r="X74" s="47">
        <f t="shared" ref="X74:X137" si="59">1/(1+CHOOSE(F$3,(W75+($K$3/10000))/2,(W74+($K$3/10000))/2))^(2*V74/365.25)</f>
        <v>0.71071536259702528</v>
      </c>
      <c r="Y74" s="5">
        <f t="shared" ref="Y74:Y137" si="60">IF(AND(mthbeg&lt;=A74,mthend&gt;=A74),1,0)</f>
        <v>0</v>
      </c>
      <c r="Z74" s="5">
        <f t="shared" ref="Z74:Z137" si="61">T74*Y74</f>
        <v>0</v>
      </c>
      <c r="AB74" s="39">
        <f t="shared" ref="AB74:AB137" si="62">F74*G74</f>
        <v>0</v>
      </c>
      <c r="AC74" s="39">
        <f t="shared" ref="AC74:AC137" si="63">$F74*H74</f>
        <v>0</v>
      </c>
      <c r="AD74" s="39">
        <f t="shared" ref="AD74:AD137" si="64">$F74*I74</f>
        <v>0</v>
      </c>
      <c r="AE74" s="39">
        <f t="shared" ref="AE74:AE137" si="65">$F74*J74</f>
        <v>0</v>
      </c>
      <c r="AF74" s="39">
        <f t="shared" ref="AF74:AF137" si="66">$F74*K74</f>
        <v>0</v>
      </c>
      <c r="AG74" s="39">
        <f t="shared" ref="AG74:AG137" si="67">$F74*L74</f>
        <v>0</v>
      </c>
      <c r="AH74" s="39">
        <f t="shared" ref="AH74:AH137" si="68">$F74*M74</f>
        <v>0</v>
      </c>
      <c r="AI74" s="39">
        <f t="shared" ref="AI74:AI137" si="69">$F74*N74</f>
        <v>0</v>
      </c>
      <c r="AJ74" s="39">
        <f t="shared" ref="AJ74:AJ137" si="70">F74*O74</f>
        <v>0</v>
      </c>
      <c r="AK74" s="43"/>
      <c r="AL74" s="39">
        <f t="shared" ref="AL74:AL137" si="71">CHOOSE($G$3,AC74-AD74,AD74-AC74)</f>
        <v>0</v>
      </c>
      <c r="AM74" s="39">
        <f t="shared" ref="AM74:AM137" si="72">CHOOSE($G$3,AF74-AG74,AG74-AF74)</f>
        <v>0</v>
      </c>
      <c r="AN74" s="39">
        <f t="shared" ref="AN74:AN137" si="73">CHOOSE($G$3,AI74-AJ74,AJ74-AI74)</f>
        <v>0</v>
      </c>
      <c r="AO74" s="40">
        <f t="shared" ref="AO74:AO137" si="74">SUM(AL74:AN74)</f>
        <v>0</v>
      </c>
      <c r="AQ74" s="39">
        <f t="shared" ref="AQ74:AQ137" si="75">CHOOSE($G$3,AB74-AC74,AC74-AB74)</f>
        <v>0</v>
      </c>
      <c r="AR74" s="39">
        <f t="shared" ref="AR74:AR137" si="76">CHOOSE($G$3,AE74-AF74,AF74-AE74)</f>
        <v>0</v>
      </c>
      <c r="AS74" s="39">
        <f t="shared" ref="AS74:AS137" si="77">CHOOSE($G$3,AH74-AI74,AI74-AH74)</f>
        <v>0</v>
      </c>
      <c r="AT74" s="40">
        <f t="shared" ref="AT74:AT137" si="78">AQ74+AR74+AS74</f>
        <v>0</v>
      </c>
      <c r="AU74" s="40"/>
      <c r="AV74" s="52">
        <f t="shared" ref="AV74:AV137" si="79">AT74+AO74</f>
        <v>0</v>
      </c>
      <c r="AX74" s="52">
        <f t="shared" ref="AX74:AX137" si="80">AJ74+AG74+AD74</f>
        <v>0</v>
      </c>
      <c r="AY74" s="70"/>
      <c r="AZ74" s="2">
        <f t="shared" si="43"/>
        <v>0</v>
      </c>
    </row>
    <row r="75" spans="1:52">
      <c r="A75" s="44">
        <f t="shared" ref="A75:A138" si="81">EDATE(A74,1)</f>
        <v>38961</v>
      </c>
      <c r="B75" s="66">
        <f t="shared" si="44"/>
        <v>0</v>
      </c>
      <c r="C75" s="67"/>
      <c r="D75" s="68">
        <f t="shared" si="45"/>
        <v>0</v>
      </c>
      <c r="E75" s="35">
        <f t="shared" si="46"/>
        <v>0</v>
      </c>
      <c r="F75" s="35">
        <f t="shared" si="47"/>
        <v>0</v>
      </c>
      <c r="G75" s="55">
        <f t="shared" si="48"/>
        <v>3.97</v>
      </c>
      <c r="H75" s="69">
        <f t="shared" si="49"/>
        <v>3.97</v>
      </c>
      <c r="I75" s="55">
        <f t="shared" ref="I75:I138" si="82">VLOOKUP($A75,Table1,MATCH(I$3,Curves1,0))</f>
        <v>0</v>
      </c>
      <c r="J75" s="55">
        <f t="shared" si="50"/>
        <v>-3.0500000000000003E-2</v>
      </c>
      <c r="K75" s="69">
        <f t="shared" si="51"/>
        <v>-3.0500000000000003E-2</v>
      </c>
      <c r="L75" s="72">
        <v>0</v>
      </c>
      <c r="M75" s="55">
        <f t="shared" si="52"/>
        <v>8.6999999999999994E-3</v>
      </c>
      <c r="N75" s="69">
        <f t="shared" si="53"/>
        <v>8.6999999999999994E-3</v>
      </c>
      <c r="O75" s="72">
        <v>0</v>
      </c>
      <c r="P75" s="7"/>
      <c r="Q75" s="72">
        <f t="shared" ref="Q75:Q138" si="83">M75+J75+G75</f>
        <v>3.9482000000000004</v>
      </c>
      <c r="R75" s="72">
        <f t="shared" si="54"/>
        <v>0</v>
      </c>
      <c r="S75" s="7"/>
      <c r="T75" s="5">
        <f t="shared" si="55"/>
        <v>30</v>
      </c>
      <c r="U75" s="45">
        <f t="shared" si="56"/>
        <v>39015</v>
      </c>
      <c r="V75" s="5">
        <f t="shared" si="57"/>
        <v>2126</v>
      </c>
      <c r="W75" s="55">
        <f t="shared" si="58"/>
        <v>6.040116061409001E-2</v>
      </c>
      <c r="X75" s="47">
        <f t="shared" si="59"/>
        <v>0.70725011559295592</v>
      </c>
      <c r="Y75" s="5">
        <f t="shared" si="60"/>
        <v>0</v>
      </c>
      <c r="Z75" s="5">
        <f t="shared" si="61"/>
        <v>0</v>
      </c>
      <c r="AB75" s="39">
        <f t="shared" si="62"/>
        <v>0</v>
      </c>
      <c r="AC75" s="39">
        <f t="shared" si="63"/>
        <v>0</v>
      </c>
      <c r="AD75" s="39">
        <f t="shared" si="64"/>
        <v>0</v>
      </c>
      <c r="AE75" s="39">
        <f t="shared" si="65"/>
        <v>0</v>
      </c>
      <c r="AF75" s="39">
        <f t="shared" si="66"/>
        <v>0</v>
      </c>
      <c r="AG75" s="39">
        <f t="shared" si="67"/>
        <v>0</v>
      </c>
      <c r="AH75" s="39">
        <f t="shared" si="68"/>
        <v>0</v>
      </c>
      <c r="AI75" s="39">
        <f t="shared" si="69"/>
        <v>0</v>
      </c>
      <c r="AJ75" s="39">
        <f t="shared" si="70"/>
        <v>0</v>
      </c>
      <c r="AK75" s="43"/>
      <c r="AL75" s="39">
        <f t="shared" si="71"/>
        <v>0</v>
      </c>
      <c r="AM75" s="39">
        <f t="shared" si="72"/>
        <v>0</v>
      </c>
      <c r="AN75" s="39">
        <f t="shared" si="73"/>
        <v>0</v>
      </c>
      <c r="AO75" s="40">
        <f t="shared" si="74"/>
        <v>0</v>
      </c>
      <c r="AQ75" s="39">
        <f t="shared" si="75"/>
        <v>0</v>
      </c>
      <c r="AR75" s="39">
        <f t="shared" si="76"/>
        <v>0</v>
      </c>
      <c r="AS75" s="39">
        <f t="shared" si="77"/>
        <v>0</v>
      </c>
      <c r="AT75" s="40">
        <f t="shared" si="78"/>
        <v>0</v>
      </c>
      <c r="AU75" s="40"/>
      <c r="AV75" s="52">
        <f t="shared" si="79"/>
        <v>0</v>
      </c>
      <c r="AX75" s="52">
        <f t="shared" si="80"/>
        <v>0</v>
      </c>
      <c r="AY75" s="70"/>
      <c r="AZ75" s="2">
        <f t="shared" ref="AZ75:AZ138" si="84">R75*E75</f>
        <v>0</v>
      </c>
    </row>
    <row r="76" spans="1:52">
      <c r="A76" s="44">
        <f t="shared" si="81"/>
        <v>38991</v>
      </c>
      <c r="B76" s="66">
        <f t="shared" si="44"/>
        <v>0</v>
      </c>
      <c r="C76" s="67"/>
      <c r="D76" s="68">
        <f t="shared" si="45"/>
        <v>0</v>
      </c>
      <c r="E76" s="35">
        <f t="shared" si="46"/>
        <v>0</v>
      </c>
      <c r="F76" s="35">
        <f t="shared" si="47"/>
        <v>0</v>
      </c>
      <c r="G76" s="55">
        <f t="shared" si="48"/>
        <v>3.97</v>
      </c>
      <c r="H76" s="69">
        <f t="shared" si="49"/>
        <v>3.97</v>
      </c>
      <c r="I76" s="55">
        <f t="shared" si="82"/>
        <v>0</v>
      </c>
      <c r="J76" s="55">
        <f t="shared" si="50"/>
        <v>-3.0500000000000003E-2</v>
      </c>
      <c r="K76" s="69">
        <f t="shared" si="51"/>
        <v>-3.0500000000000003E-2</v>
      </c>
      <c r="L76" s="72">
        <v>0</v>
      </c>
      <c r="M76" s="55">
        <f t="shared" si="52"/>
        <v>8.6999999999999994E-3</v>
      </c>
      <c r="N76" s="69">
        <f t="shared" si="53"/>
        <v>8.6999999999999994E-3</v>
      </c>
      <c r="O76" s="72">
        <v>0</v>
      </c>
      <c r="P76" s="7"/>
      <c r="Q76" s="72">
        <f t="shared" si="83"/>
        <v>3.9482000000000004</v>
      </c>
      <c r="R76" s="72">
        <f t="shared" si="54"/>
        <v>0</v>
      </c>
      <c r="S76" s="7"/>
      <c r="T76" s="5">
        <f t="shared" si="55"/>
        <v>31</v>
      </c>
      <c r="U76" s="45">
        <f t="shared" si="56"/>
        <v>39046</v>
      </c>
      <c r="V76" s="5">
        <f t="shared" si="57"/>
        <v>2157</v>
      </c>
      <c r="W76" s="55">
        <f t="shared" si="58"/>
        <v>6.040116061409001E-2</v>
      </c>
      <c r="X76" s="47">
        <f t="shared" si="59"/>
        <v>0.70368710912118093</v>
      </c>
      <c r="Y76" s="5">
        <f t="shared" si="60"/>
        <v>0</v>
      </c>
      <c r="Z76" s="5">
        <f t="shared" si="61"/>
        <v>0</v>
      </c>
      <c r="AB76" s="39">
        <f t="shared" si="62"/>
        <v>0</v>
      </c>
      <c r="AC76" s="39">
        <f t="shared" si="63"/>
        <v>0</v>
      </c>
      <c r="AD76" s="39">
        <f t="shared" si="64"/>
        <v>0</v>
      </c>
      <c r="AE76" s="39">
        <f t="shared" si="65"/>
        <v>0</v>
      </c>
      <c r="AF76" s="39">
        <f t="shared" si="66"/>
        <v>0</v>
      </c>
      <c r="AG76" s="39">
        <f t="shared" si="67"/>
        <v>0</v>
      </c>
      <c r="AH76" s="39">
        <f t="shared" si="68"/>
        <v>0</v>
      </c>
      <c r="AI76" s="39">
        <f t="shared" si="69"/>
        <v>0</v>
      </c>
      <c r="AJ76" s="39">
        <f t="shared" si="70"/>
        <v>0</v>
      </c>
      <c r="AK76" s="43"/>
      <c r="AL76" s="39">
        <f t="shared" si="71"/>
        <v>0</v>
      </c>
      <c r="AM76" s="39">
        <f t="shared" si="72"/>
        <v>0</v>
      </c>
      <c r="AN76" s="39">
        <f t="shared" si="73"/>
        <v>0</v>
      </c>
      <c r="AO76" s="40">
        <f t="shared" si="74"/>
        <v>0</v>
      </c>
      <c r="AQ76" s="39">
        <f t="shared" si="75"/>
        <v>0</v>
      </c>
      <c r="AR76" s="39">
        <f t="shared" si="76"/>
        <v>0</v>
      </c>
      <c r="AS76" s="39">
        <f t="shared" si="77"/>
        <v>0</v>
      </c>
      <c r="AT76" s="40">
        <f t="shared" si="78"/>
        <v>0</v>
      </c>
      <c r="AU76" s="40"/>
      <c r="AV76" s="52">
        <f t="shared" si="79"/>
        <v>0</v>
      </c>
      <c r="AX76" s="52">
        <f t="shared" si="80"/>
        <v>0</v>
      </c>
      <c r="AY76" s="70"/>
      <c r="AZ76" s="2">
        <f t="shared" si="84"/>
        <v>0</v>
      </c>
    </row>
    <row r="77" spans="1:52">
      <c r="A77" s="44">
        <f t="shared" si="81"/>
        <v>39022</v>
      </c>
      <c r="B77" s="66">
        <f t="shared" si="44"/>
        <v>0</v>
      </c>
      <c r="C77" s="67"/>
      <c r="D77" s="68">
        <f t="shared" si="45"/>
        <v>0</v>
      </c>
      <c r="E77" s="35">
        <f t="shared" si="46"/>
        <v>0</v>
      </c>
      <c r="F77" s="35">
        <f t="shared" si="47"/>
        <v>0</v>
      </c>
      <c r="G77" s="55">
        <f t="shared" si="48"/>
        <v>3.97</v>
      </c>
      <c r="H77" s="69">
        <f t="shared" si="49"/>
        <v>3.97</v>
      </c>
      <c r="I77" s="55">
        <f t="shared" si="82"/>
        <v>0</v>
      </c>
      <c r="J77" s="55">
        <f t="shared" si="50"/>
        <v>-3.0500000000000003E-2</v>
      </c>
      <c r="K77" s="69">
        <f t="shared" si="51"/>
        <v>-3.0500000000000003E-2</v>
      </c>
      <c r="L77" s="72">
        <v>0</v>
      </c>
      <c r="M77" s="55">
        <f t="shared" si="52"/>
        <v>8.6999999999999994E-3</v>
      </c>
      <c r="N77" s="69">
        <f t="shared" si="53"/>
        <v>8.6999999999999994E-3</v>
      </c>
      <c r="O77" s="72">
        <v>0</v>
      </c>
      <c r="P77" s="7"/>
      <c r="Q77" s="72">
        <f t="shared" si="83"/>
        <v>3.9482000000000004</v>
      </c>
      <c r="R77" s="72">
        <f t="shared" si="54"/>
        <v>0</v>
      </c>
      <c r="S77" s="7"/>
      <c r="T77" s="5">
        <f t="shared" si="55"/>
        <v>30</v>
      </c>
      <c r="U77" s="45">
        <f t="shared" si="56"/>
        <v>39076</v>
      </c>
      <c r="V77" s="5">
        <f t="shared" si="57"/>
        <v>2187</v>
      </c>
      <c r="W77" s="55">
        <f t="shared" si="58"/>
        <v>6.040116061409001E-2</v>
      </c>
      <c r="X77" s="47">
        <f t="shared" si="59"/>
        <v>0.70025612989234587</v>
      </c>
      <c r="Y77" s="5">
        <f t="shared" si="60"/>
        <v>0</v>
      </c>
      <c r="Z77" s="5">
        <f t="shared" si="61"/>
        <v>0</v>
      </c>
      <c r="AB77" s="39">
        <f t="shared" si="62"/>
        <v>0</v>
      </c>
      <c r="AC77" s="39">
        <f t="shared" si="63"/>
        <v>0</v>
      </c>
      <c r="AD77" s="39">
        <f t="shared" si="64"/>
        <v>0</v>
      </c>
      <c r="AE77" s="39">
        <f t="shared" si="65"/>
        <v>0</v>
      </c>
      <c r="AF77" s="39">
        <f t="shared" si="66"/>
        <v>0</v>
      </c>
      <c r="AG77" s="39">
        <f t="shared" si="67"/>
        <v>0</v>
      </c>
      <c r="AH77" s="39">
        <f t="shared" si="68"/>
        <v>0</v>
      </c>
      <c r="AI77" s="39">
        <f t="shared" si="69"/>
        <v>0</v>
      </c>
      <c r="AJ77" s="39">
        <f t="shared" si="70"/>
        <v>0</v>
      </c>
      <c r="AK77" s="43"/>
      <c r="AL77" s="39">
        <f t="shared" si="71"/>
        <v>0</v>
      </c>
      <c r="AM77" s="39">
        <f t="shared" si="72"/>
        <v>0</v>
      </c>
      <c r="AN77" s="39">
        <f t="shared" si="73"/>
        <v>0</v>
      </c>
      <c r="AO77" s="40">
        <f t="shared" si="74"/>
        <v>0</v>
      </c>
      <c r="AQ77" s="39">
        <f t="shared" si="75"/>
        <v>0</v>
      </c>
      <c r="AR77" s="39">
        <f t="shared" si="76"/>
        <v>0</v>
      </c>
      <c r="AS77" s="39">
        <f t="shared" si="77"/>
        <v>0</v>
      </c>
      <c r="AT77" s="40">
        <f t="shared" si="78"/>
        <v>0</v>
      </c>
      <c r="AU77" s="40"/>
      <c r="AV77" s="52">
        <f t="shared" si="79"/>
        <v>0</v>
      </c>
      <c r="AX77" s="52">
        <f t="shared" si="80"/>
        <v>0</v>
      </c>
      <c r="AY77" s="70"/>
      <c r="AZ77" s="2">
        <f t="shared" si="84"/>
        <v>0</v>
      </c>
    </row>
    <row r="78" spans="1:52">
      <c r="A78" s="44">
        <f t="shared" si="81"/>
        <v>39052</v>
      </c>
      <c r="B78" s="66">
        <f t="shared" si="44"/>
        <v>0</v>
      </c>
      <c r="C78" s="67"/>
      <c r="D78" s="68">
        <f t="shared" si="45"/>
        <v>0</v>
      </c>
      <c r="E78" s="35">
        <f t="shared" si="46"/>
        <v>0</v>
      </c>
      <c r="F78" s="35">
        <f t="shared" si="47"/>
        <v>0</v>
      </c>
      <c r="G78" s="55">
        <f t="shared" si="48"/>
        <v>3.97</v>
      </c>
      <c r="H78" s="69">
        <f t="shared" si="49"/>
        <v>3.97</v>
      </c>
      <c r="I78" s="55">
        <f t="shared" si="82"/>
        <v>0</v>
      </c>
      <c r="J78" s="55">
        <f t="shared" si="50"/>
        <v>-3.0500000000000003E-2</v>
      </c>
      <c r="K78" s="69">
        <f t="shared" si="51"/>
        <v>-3.0500000000000003E-2</v>
      </c>
      <c r="L78" s="72">
        <v>0</v>
      </c>
      <c r="M78" s="55">
        <f t="shared" si="52"/>
        <v>8.6999999999999994E-3</v>
      </c>
      <c r="N78" s="69">
        <f t="shared" si="53"/>
        <v>8.6999999999999994E-3</v>
      </c>
      <c r="O78" s="72">
        <v>0</v>
      </c>
      <c r="P78" s="7"/>
      <c r="Q78" s="72">
        <f t="shared" si="83"/>
        <v>3.9482000000000004</v>
      </c>
      <c r="R78" s="72">
        <f t="shared" si="54"/>
        <v>0</v>
      </c>
      <c r="S78" s="7"/>
      <c r="T78" s="5">
        <f t="shared" si="55"/>
        <v>31</v>
      </c>
      <c r="U78" s="45">
        <f t="shared" si="56"/>
        <v>39107</v>
      </c>
      <c r="V78" s="5">
        <f t="shared" si="57"/>
        <v>2218</v>
      </c>
      <c r="W78" s="55">
        <f t="shared" si="58"/>
        <v>6.040116061409001E-2</v>
      </c>
      <c r="X78" s="47">
        <f t="shared" si="59"/>
        <v>0.69672835793770327</v>
      </c>
      <c r="Y78" s="5">
        <f t="shared" si="60"/>
        <v>0</v>
      </c>
      <c r="Z78" s="5">
        <f t="shared" si="61"/>
        <v>0</v>
      </c>
      <c r="AB78" s="39">
        <f t="shared" si="62"/>
        <v>0</v>
      </c>
      <c r="AC78" s="39">
        <f t="shared" si="63"/>
        <v>0</v>
      </c>
      <c r="AD78" s="39">
        <f t="shared" si="64"/>
        <v>0</v>
      </c>
      <c r="AE78" s="39">
        <f t="shared" si="65"/>
        <v>0</v>
      </c>
      <c r="AF78" s="39">
        <f t="shared" si="66"/>
        <v>0</v>
      </c>
      <c r="AG78" s="39">
        <f t="shared" si="67"/>
        <v>0</v>
      </c>
      <c r="AH78" s="39">
        <f t="shared" si="68"/>
        <v>0</v>
      </c>
      <c r="AI78" s="39">
        <f t="shared" si="69"/>
        <v>0</v>
      </c>
      <c r="AJ78" s="39">
        <f t="shared" si="70"/>
        <v>0</v>
      </c>
      <c r="AK78" s="43"/>
      <c r="AL78" s="39">
        <f t="shared" si="71"/>
        <v>0</v>
      </c>
      <c r="AM78" s="39">
        <f t="shared" si="72"/>
        <v>0</v>
      </c>
      <c r="AN78" s="39">
        <f t="shared" si="73"/>
        <v>0</v>
      </c>
      <c r="AO78" s="40">
        <f t="shared" si="74"/>
        <v>0</v>
      </c>
      <c r="AQ78" s="39">
        <f t="shared" si="75"/>
        <v>0</v>
      </c>
      <c r="AR78" s="39">
        <f t="shared" si="76"/>
        <v>0</v>
      </c>
      <c r="AS78" s="39">
        <f t="shared" si="77"/>
        <v>0</v>
      </c>
      <c r="AT78" s="40">
        <f t="shared" si="78"/>
        <v>0</v>
      </c>
      <c r="AU78" s="40"/>
      <c r="AV78" s="52">
        <f t="shared" si="79"/>
        <v>0</v>
      </c>
      <c r="AX78" s="52">
        <f t="shared" si="80"/>
        <v>0</v>
      </c>
      <c r="AY78" s="70"/>
      <c r="AZ78" s="2">
        <f t="shared" si="84"/>
        <v>0</v>
      </c>
    </row>
    <row r="79" spans="1:52">
      <c r="A79" s="44">
        <f t="shared" si="81"/>
        <v>39083</v>
      </c>
      <c r="B79" s="66">
        <f t="shared" si="44"/>
        <v>0</v>
      </c>
      <c r="C79" s="67"/>
      <c r="D79" s="68">
        <f t="shared" si="45"/>
        <v>0</v>
      </c>
      <c r="E79" s="35">
        <f t="shared" si="46"/>
        <v>0</v>
      </c>
      <c r="F79" s="35">
        <f t="shared" si="47"/>
        <v>0</v>
      </c>
      <c r="G79" s="55">
        <f t="shared" si="48"/>
        <v>3.97</v>
      </c>
      <c r="H79" s="69">
        <f t="shared" si="49"/>
        <v>3.97</v>
      </c>
      <c r="I79" s="55">
        <f t="shared" si="82"/>
        <v>0</v>
      </c>
      <c r="J79" s="55">
        <f t="shared" si="50"/>
        <v>-3.0500000000000003E-2</v>
      </c>
      <c r="K79" s="69">
        <f t="shared" si="51"/>
        <v>-3.0500000000000003E-2</v>
      </c>
      <c r="L79" s="72">
        <v>0</v>
      </c>
      <c r="M79" s="55">
        <f t="shared" si="52"/>
        <v>8.6999999999999994E-3</v>
      </c>
      <c r="N79" s="69">
        <f t="shared" si="53"/>
        <v>8.6999999999999994E-3</v>
      </c>
      <c r="O79" s="72">
        <v>0</v>
      </c>
      <c r="P79" s="7"/>
      <c r="Q79" s="72">
        <f t="shared" si="83"/>
        <v>3.9482000000000004</v>
      </c>
      <c r="R79" s="72">
        <f t="shared" si="54"/>
        <v>0</v>
      </c>
      <c r="S79" s="7"/>
      <c r="T79" s="5">
        <f t="shared" si="55"/>
        <v>31</v>
      </c>
      <c r="U79" s="45">
        <f t="shared" si="56"/>
        <v>39138</v>
      </c>
      <c r="V79" s="5">
        <f t="shared" si="57"/>
        <v>2249</v>
      </c>
      <c r="W79" s="55">
        <f t="shared" si="58"/>
        <v>6.040116061409001E-2</v>
      </c>
      <c r="X79" s="47">
        <f t="shared" si="59"/>
        <v>0.6932183583015491</v>
      </c>
      <c r="Y79" s="5">
        <f t="shared" si="60"/>
        <v>0</v>
      </c>
      <c r="Z79" s="5">
        <f t="shared" si="61"/>
        <v>0</v>
      </c>
      <c r="AB79" s="39">
        <f t="shared" si="62"/>
        <v>0</v>
      </c>
      <c r="AC79" s="39">
        <f t="shared" si="63"/>
        <v>0</v>
      </c>
      <c r="AD79" s="39">
        <f t="shared" si="64"/>
        <v>0</v>
      </c>
      <c r="AE79" s="39">
        <f t="shared" si="65"/>
        <v>0</v>
      </c>
      <c r="AF79" s="39">
        <f t="shared" si="66"/>
        <v>0</v>
      </c>
      <c r="AG79" s="39">
        <f t="shared" si="67"/>
        <v>0</v>
      </c>
      <c r="AH79" s="39">
        <f t="shared" si="68"/>
        <v>0</v>
      </c>
      <c r="AI79" s="39">
        <f t="shared" si="69"/>
        <v>0</v>
      </c>
      <c r="AJ79" s="39">
        <f t="shared" si="70"/>
        <v>0</v>
      </c>
      <c r="AK79" s="43"/>
      <c r="AL79" s="39">
        <f t="shared" si="71"/>
        <v>0</v>
      </c>
      <c r="AM79" s="39">
        <f t="shared" si="72"/>
        <v>0</v>
      </c>
      <c r="AN79" s="39">
        <f t="shared" si="73"/>
        <v>0</v>
      </c>
      <c r="AO79" s="40">
        <f t="shared" si="74"/>
        <v>0</v>
      </c>
      <c r="AQ79" s="39">
        <f t="shared" si="75"/>
        <v>0</v>
      </c>
      <c r="AR79" s="39">
        <f t="shared" si="76"/>
        <v>0</v>
      </c>
      <c r="AS79" s="39">
        <f t="shared" si="77"/>
        <v>0</v>
      </c>
      <c r="AT79" s="40">
        <f t="shared" si="78"/>
        <v>0</v>
      </c>
      <c r="AU79" s="40"/>
      <c r="AV79" s="52">
        <f t="shared" si="79"/>
        <v>0</v>
      </c>
      <c r="AX79" s="52">
        <f t="shared" si="80"/>
        <v>0</v>
      </c>
      <c r="AY79" s="70"/>
      <c r="AZ79" s="2">
        <f t="shared" si="84"/>
        <v>0</v>
      </c>
    </row>
    <row r="80" spans="1:52">
      <c r="A80" s="44">
        <f t="shared" si="81"/>
        <v>39114</v>
      </c>
      <c r="B80" s="66">
        <f t="shared" si="44"/>
        <v>0</v>
      </c>
      <c r="C80" s="67"/>
      <c r="D80" s="68">
        <f t="shared" si="45"/>
        <v>0</v>
      </c>
      <c r="E80" s="35">
        <f t="shared" si="46"/>
        <v>0</v>
      </c>
      <c r="F80" s="35">
        <f t="shared" si="47"/>
        <v>0</v>
      </c>
      <c r="G80" s="55">
        <f t="shared" si="48"/>
        <v>3.97</v>
      </c>
      <c r="H80" s="69">
        <f t="shared" si="49"/>
        <v>3.97</v>
      </c>
      <c r="I80" s="55">
        <f t="shared" si="82"/>
        <v>0</v>
      </c>
      <c r="J80" s="55">
        <f t="shared" si="50"/>
        <v>-3.0500000000000003E-2</v>
      </c>
      <c r="K80" s="69">
        <f t="shared" si="51"/>
        <v>-3.0500000000000003E-2</v>
      </c>
      <c r="L80" s="72">
        <v>0</v>
      </c>
      <c r="M80" s="55">
        <f t="shared" si="52"/>
        <v>8.6999999999999994E-3</v>
      </c>
      <c r="N80" s="69">
        <f t="shared" si="53"/>
        <v>8.6999999999999994E-3</v>
      </c>
      <c r="O80" s="72">
        <v>0</v>
      </c>
      <c r="P80" s="7"/>
      <c r="Q80" s="72">
        <f t="shared" si="83"/>
        <v>3.9482000000000004</v>
      </c>
      <c r="R80" s="72">
        <f t="shared" si="54"/>
        <v>0</v>
      </c>
      <c r="S80" s="7"/>
      <c r="T80" s="5">
        <f t="shared" si="55"/>
        <v>28</v>
      </c>
      <c r="U80" s="45">
        <f t="shared" si="56"/>
        <v>39166</v>
      </c>
      <c r="V80" s="5">
        <f t="shared" si="57"/>
        <v>2277</v>
      </c>
      <c r="W80" s="55">
        <f t="shared" si="58"/>
        <v>6.040116061409001E-2</v>
      </c>
      <c r="X80" s="47">
        <f t="shared" si="59"/>
        <v>0.69006323725344609</v>
      </c>
      <c r="Y80" s="5">
        <f t="shared" si="60"/>
        <v>0</v>
      </c>
      <c r="Z80" s="5">
        <f t="shared" si="61"/>
        <v>0</v>
      </c>
      <c r="AB80" s="39">
        <f t="shared" si="62"/>
        <v>0</v>
      </c>
      <c r="AC80" s="39">
        <f t="shared" si="63"/>
        <v>0</v>
      </c>
      <c r="AD80" s="39">
        <f t="shared" si="64"/>
        <v>0</v>
      </c>
      <c r="AE80" s="39">
        <f t="shared" si="65"/>
        <v>0</v>
      </c>
      <c r="AF80" s="39">
        <f t="shared" si="66"/>
        <v>0</v>
      </c>
      <c r="AG80" s="39">
        <f t="shared" si="67"/>
        <v>0</v>
      </c>
      <c r="AH80" s="39">
        <f t="shared" si="68"/>
        <v>0</v>
      </c>
      <c r="AI80" s="39">
        <f t="shared" si="69"/>
        <v>0</v>
      </c>
      <c r="AJ80" s="39">
        <f t="shared" si="70"/>
        <v>0</v>
      </c>
      <c r="AK80" s="43"/>
      <c r="AL80" s="39">
        <f t="shared" si="71"/>
        <v>0</v>
      </c>
      <c r="AM80" s="39">
        <f t="shared" si="72"/>
        <v>0</v>
      </c>
      <c r="AN80" s="39">
        <f t="shared" si="73"/>
        <v>0</v>
      </c>
      <c r="AO80" s="40">
        <f t="shared" si="74"/>
        <v>0</v>
      </c>
      <c r="AQ80" s="39">
        <f t="shared" si="75"/>
        <v>0</v>
      </c>
      <c r="AR80" s="39">
        <f t="shared" si="76"/>
        <v>0</v>
      </c>
      <c r="AS80" s="39">
        <f t="shared" si="77"/>
        <v>0</v>
      </c>
      <c r="AT80" s="40">
        <f t="shared" si="78"/>
        <v>0</v>
      </c>
      <c r="AU80" s="40"/>
      <c r="AV80" s="52">
        <f t="shared" si="79"/>
        <v>0</v>
      </c>
      <c r="AX80" s="52">
        <f t="shared" si="80"/>
        <v>0</v>
      </c>
      <c r="AY80" s="70"/>
      <c r="AZ80" s="2">
        <f t="shared" si="84"/>
        <v>0</v>
      </c>
    </row>
    <row r="81" spans="1:52">
      <c r="A81" s="44">
        <f t="shared" si="81"/>
        <v>39142</v>
      </c>
      <c r="B81" s="66">
        <f t="shared" si="44"/>
        <v>0</v>
      </c>
      <c r="C81" s="67"/>
      <c r="D81" s="68">
        <f t="shared" si="45"/>
        <v>0</v>
      </c>
      <c r="E81" s="35">
        <f t="shared" si="46"/>
        <v>0</v>
      </c>
      <c r="F81" s="35">
        <f t="shared" si="47"/>
        <v>0</v>
      </c>
      <c r="G81" s="55">
        <f t="shared" si="48"/>
        <v>3.97</v>
      </c>
      <c r="H81" s="69">
        <f t="shared" si="49"/>
        <v>3.97</v>
      </c>
      <c r="I81" s="55">
        <f t="shared" si="82"/>
        <v>0</v>
      </c>
      <c r="J81" s="55">
        <f t="shared" si="50"/>
        <v>-3.0500000000000003E-2</v>
      </c>
      <c r="K81" s="69">
        <f t="shared" si="51"/>
        <v>-3.0500000000000003E-2</v>
      </c>
      <c r="L81" s="72">
        <v>0</v>
      </c>
      <c r="M81" s="55">
        <f t="shared" si="52"/>
        <v>8.6999999999999994E-3</v>
      </c>
      <c r="N81" s="69">
        <f t="shared" si="53"/>
        <v>8.6999999999999994E-3</v>
      </c>
      <c r="O81" s="72">
        <v>0</v>
      </c>
      <c r="P81" s="7"/>
      <c r="Q81" s="72">
        <f t="shared" si="83"/>
        <v>3.9482000000000004</v>
      </c>
      <c r="R81" s="72">
        <f t="shared" si="54"/>
        <v>0</v>
      </c>
      <c r="S81" s="7"/>
      <c r="T81" s="5">
        <f t="shared" si="55"/>
        <v>31</v>
      </c>
      <c r="U81" s="45">
        <f t="shared" si="56"/>
        <v>39197</v>
      </c>
      <c r="V81" s="5">
        <f t="shared" si="57"/>
        <v>2308</v>
      </c>
      <c r="W81" s="55">
        <f t="shared" si="58"/>
        <v>6.040116061409001E-2</v>
      </c>
      <c r="X81" s="47">
        <f t="shared" si="59"/>
        <v>0.68658681536808985</v>
      </c>
      <c r="Y81" s="5">
        <f t="shared" si="60"/>
        <v>0</v>
      </c>
      <c r="Z81" s="5">
        <f t="shared" si="61"/>
        <v>0</v>
      </c>
      <c r="AB81" s="39">
        <f t="shared" si="62"/>
        <v>0</v>
      </c>
      <c r="AC81" s="39">
        <f t="shared" si="63"/>
        <v>0</v>
      </c>
      <c r="AD81" s="39">
        <f t="shared" si="64"/>
        <v>0</v>
      </c>
      <c r="AE81" s="39">
        <f t="shared" si="65"/>
        <v>0</v>
      </c>
      <c r="AF81" s="39">
        <f t="shared" si="66"/>
        <v>0</v>
      </c>
      <c r="AG81" s="39">
        <f t="shared" si="67"/>
        <v>0</v>
      </c>
      <c r="AH81" s="39">
        <f t="shared" si="68"/>
        <v>0</v>
      </c>
      <c r="AI81" s="39">
        <f t="shared" si="69"/>
        <v>0</v>
      </c>
      <c r="AJ81" s="39">
        <f t="shared" si="70"/>
        <v>0</v>
      </c>
      <c r="AK81" s="43"/>
      <c r="AL81" s="39">
        <f t="shared" si="71"/>
        <v>0</v>
      </c>
      <c r="AM81" s="39">
        <f t="shared" si="72"/>
        <v>0</v>
      </c>
      <c r="AN81" s="39">
        <f t="shared" si="73"/>
        <v>0</v>
      </c>
      <c r="AO81" s="40">
        <f t="shared" si="74"/>
        <v>0</v>
      </c>
      <c r="AQ81" s="39">
        <f t="shared" si="75"/>
        <v>0</v>
      </c>
      <c r="AR81" s="39">
        <f t="shared" si="76"/>
        <v>0</v>
      </c>
      <c r="AS81" s="39">
        <f t="shared" si="77"/>
        <v>0</v>
      </c>
      <c r="AT81" s="40">
        <f t="shared" si="78"/>
        <v>0</v>
      </c>
      <c r="AU81" s="40"/>
      <c r="AV81" s="52">
        <f t="shared" si="79"/>
        <v>0</v>
      </c>
      <c r="AX81" s="52">
        <f t="shared" si="80"/>
        <v>0</v>
      </c>
      <c r="AY81" s="70"/>
      <c r="AZ81" s="2">
        <f t="shared" si="84"/>
        <v>0</v>
      </c>
    </row>
    <row r="82" spans="1:52">
      <c r="A82" s="44">
        <f t="shared" si="81"/>
        <v>39173</v>
      </c>
      <c r="B82" s="66">
        <f t="shared" si="44"/>
        <v>0</v>
      </c>
      <c r="C82" s="67"/>
      <c r="D82" s="68">
        <f t="shared" si="45"/>
        <v>0</v>
      </c>
      <c r="E82" s="35">
        <f t="shared" si="46"/>
        <v>0</v>
      </c>
      <c r="F82" s="35">
        <f t="shared" si="47"/>
        <v>0</v>
      </c>
      <c r="G82" s="55">
        <f t="shared" si="48"/>
        <v>3.97</v>
      </c>
      <c r="H82" s="69">
        <f t="shared" si="49"/>
        <v>3.97</v>
      </c>
      <c r="I82" s="55">
        <f t="shared" si="82"/>
        <v>0</v>
      </c>
      <c r="J82" s="55">
        <f t="shared" si="50"/>
        <v>-3.0500000000000003E-2</v>
      </c>
      <c r="K82" s="69">
        <f t="shared" si="51"/>
        <v>-3.0500000000000003E-2</v>
      </c>
      <c r="L82" s="72">
        <v>0</v>
      </c>
      <c r="M82" s="55">
        <f t="shared" si="52"/>
        <v>8.6999999999999994E-3</v>
      </c>
      <c r="N82" s="69">
        <f t="shared" si="53"/>
        <v>8.6999999999999994E-3</v>
      </c>
      <c r="O82" s="72">
        <v>0</v>
      </c>
      <c r="P82" s="7"/>
      <c r="Q82" s="72">
        <f t="shared" si="83"/>
        <v>3.9482000000000004</v>
      </c>
      <c r="R82" s="72">
        <f t="shared" si="54"/>
        <v>0</v>
      </c>
      <c r="S82" s="7"/>
      <c r="T82" s="5">
        <f t="shared" si="55"/>
        <v>30</v>
      </c>
      <c r="U82" s="45">
        <f t="shared" si="56"/>
        <v>39227</v>
      </c>
      <c r="V82" s="5">
        <f t="shared" si="57"/>
        <v>2338</v>
      </c>
      <c r="W82" s="55">
        <f t="shared" si="58"/>
        <v>6.040116061409001E-2</v>
      </c>
      <c r="X82" s="47">
        <f t="shared" si="59"/>
        <v>0.68323921233289731</v>
      </c>
      <c r="Y82" s="5">
        <f t="shared" si="60"/>
        <v>0</v>
      </c>
      <c r="Z82" s="5">
        <f t="shared" si="61"/>
        <v>0</v>
      </c>
      <c r="AB82" s="39">
        <f t="shared" si="62"/>
        <v>0</v>
      </c>
      <c r="AC82" s="39">
        <f t="shared" si="63"/>
        <v>0</v>
      </c>
      <c r="AD82" s="39">
        <f t="shared" si="64"/>
        <v>0</v>
      </c>
      <c r="AE82" s="39">
        <f t="shared" si="65"/>
        <v>0</v>
      </c>
      <c r="AF82" s="39">
        <f t="shared" si="66"/>
        <v>0</v>
      </c>
      <c r="AG82" s="39">
        <f t="shared" si="67"/>
        <v>0</v>
      </c>
      <c r="AH82" s="39">
        <f t="shared" si="68"/>
        <v>0</v>
      </c>
      <c r="AI82" s="39">
        <f t="shared" si="69"/>
        <v>0</v>
      </c>
      <c r="AJ82" s="39">
        <f t="shared" si="70"/>
        <v>0</v>
      </c>
      <c r="AK82" s="43"/>
      <c r="AL82" s="39">
        <f t="shared" si="71"/>
        <v>0</v>
      </c>
      <c r="AM82" s="39">
        <f t="shared" si="72"/>
        <v>0</v>
      </c>
      <c r="AN82" s="39">
        <f t="shared" si="73"/>
        <v>0</v>
      </c>
      <c r="AO82" s="40">
        <f t="shared" si="74"/>
        <v>0</v>
      </c>
      <c r="AQ82" s="39">
        <f t="shared" si="75"/>
        <v>0</v>
      </c>
      <c r="AR82" s="39">
        <f t="shared" si="76"/>
        <v>0</v>
      </c>
      <c r="AS82" s="39">
        <f t="shared" si="77"/>
        <v>0</v>
      </c>
      <c r="AT82" s="40">
        <f t="shared" si="78"/>
        <v>0</v>
      </c>
      <c r="AU82" s="40"/>
      <c r="AV82" s="52">
        <f t="shared" si="79"/>
        <v>0</v>
      </c>
      <c r="AX82" s="52">
        <f t="shared" si="80"/>
        <v>0</v>
      </c>
      <c r="AY82" s="70"/>
      <c r="AZ82" s="2">
        <f t="shared" si="84"/>
        <v>0</v>
      </c>
    </row>
    <row r="83" spans="1:52">
      <c r="A83" s="44">
        <f t="shared" si="81"/>
        <v>39203</v>
      </c>
      <c r="B83" s="66">
        <f t="shared" si="44"/>
        <v>0</v>
      </c>
      <c r="C83" s="67"/>
      <c r="D83" s="68">
        <f t="shared" si="45"/>
        <v>0</v>
      </c>
      <c r="E83" s="35">
        <f t="shared" si="46"/>
        <v>0</v>
      </c>
      <c r="F83" s="35">
        <f t="shared" si="47"/>
        <v>0</v>
      </c>
      <c r="G83" s="55">
        <f t="shared" si="48"/>
        <v>3.97</v>
      </c>
      <c r="H83" s="69">
        <f t="shared" si="49"/>
        <v>3.97</v>
      </c>
      <c r="I83" s="55">
        <f t="shared" si="82"/>
        <v>0</v>
      </c>
      <c r="J83" s="55">
        <f t="shared" si="50"/>
        <v>-3.0500000000000003E-2</v>
      </c>
      <c r="K83" s="69">
        <f t="shared" si="51"/>
        <v>-3.0500000000000003E-2</v>
      </c>
      <c r="L83" s="72">
        <v>0</v>
      </c>
      <c r="M83" s="55">
        <f t="shared" si="52"/>
        <v>8.6999999999999994E-3</v>
      </c>
      <c r="N83" s="69">
        <f t="shared" si="53"/>
        <v>8.6999999999999994E-3</v>
      </c>
      <c r="O83" s="72">
        <v>0</v>
      </c>
      <c r="P83" s="7"/>
      <c r="Q83" s="72">
        <f t="shared" si="83"/>
        <v>3.9482000000000004</v>
      </c>
      <c r="R83" s="72">
        <f t="shared" si="54"/>
        <v>0</v>
      </c>
      <c r="S83" s="7"/>
      <c r="T83" s="5">
        <f t="shared" si="55"/>
        <v>31</v>
      </c>
      <c r="U83" s="45">
        <f t="shared" si="56"/>
        <v>39258</v>
      </c>
      <c r="V83" s="5">
        <f t="shared" si="57"/>
        <v>2369</v>
      </c>
      <c r="W83" s="55">
        <f t="shared" si="58"/>
        <v>6.040116061409001E-2</v>
      </c>
      <c r="X83" s="47">
        <f t="shared" si="59"/>
        <v>0.67979716873100748</v>
      </c>
      <c r="Y83" s="5">
        <f t="shared" si="60"/>
        <v>0</v>
      </c>
      <c r="Z83" s="5">
        <f t="shared" si="61"/>
        <v>0</v>
      </c>
      <c r="AB83" s="39">
        <f t="shared" si="62"/>
        <v>0</v>
      </c>
      <c r="AC83" s="39">
        <f t="shared" si="63"/>
        <v>0</v>
      </c>
      <c r="AD83" s="39">
        <f t="shared" si="64"/>
        <v>0</v>
      </c>
      <c r="AE83" s="39">
        <f t="shared" si="65"/>
        <v>0</v>
      </c>
      <c r="AF83" s="39">
        <f t="shared" si="66"/>
        <v>0</v>
      </c>
      <c r="AG83" s="39">
        <f t="shared" si="67"/>
        <v>0</v>
      </c>
      <c r="AH83" s="39">
        <f t="shared" si="68"/>
        <v>0</v>
      </c>
      <c r="AI83" s="39">
        <f t="shared" si="69"/>
        <v>0</v>
      </c>
      <c r="AJ83" s="39">
        <f t="shared" si="70"/>
        <v>0</v>
      </c>
      <c r="AK83" s="43"/>
      <c r="AL83" s="39">
        <f t="shared" si="71"/>
        <v>0</v>
      </c>
      <c r="AM83" s="39">
        <f t="shared" si="72"/>
        <v>0</v>
      </c>
      <c r="AN83" s="39">
        <f t="shared" si="73"/>
        <v>0</v>
      </c>
      <c r="AO83" s="40">
        <f t="shared" si="74"/>
        <v>0</v>
      </c>
      <c r="AQ83" s="39">
        <f t="shared" si="75"/>
        <v>0</v>
      </c>
      <c r="AR83" s="39">
        <f t="shared" si="76"/>
        <v>0</v>
      </c>
      <c r="AS83" s="39">
        <f t="shared" si="77"/>
        <v>0</v>
      </c>
      <c r="AT83" s="40">
        <f t="shared" si="78"/>
        <v>0</v>
      </c>
      <c r="AU83" s="40"/>
      <c r="AV83" s="52">
        <f t="shared" si="79"/>
        <v>0</v>
      </c>
      <c r="AX83" s="52">
        <f t="shared" si="80"/>
        <v>0</v>
      </c>
      <c r="AY83" s="70"/>
      <c r="AZ83" s="2">
        <f t="shared" si="84"/>
        <v>0</v>
      </c>
    </row>
    <row r="84" spans="1:52">
      <c r="A84" s="44">
        <f t="shared" si="81"/>
        <v>39234</v>
      </c>
      <c r="B84" s="66">
        <f t="shared" si="44"/>
        <v>0</v>
      </c>
      <c r="C84" s="67"/>
      <c r="D84" s="68">
        <f t="shared" si="45"/>
        <v>0</v>
      </c>
      <c r="E84" s="35">
        <f t="shared" si="46"/>
        <v>0</v>
      </c>
      <c r="F84" s="35">
        <f t="shared" si="47"/>
        <v>0</v>
      </c>
      <c r="G84" s="55">
        <f t="shared" si="48"/>
        <v>3.97</v>
      </c>
      <c r="H84" s="69">
        <f t="shared" si="49"/>
        <v>3.97</v>
      </c>
      <c r="I84" s="55">
        <f t="shared" si="82"/>
        <v>0</v>
      </c>
      <c r="J84" s="55">
        <f t="shared" si="50"/>
        <v>-3.0500000000000003E-2</v>
      </c>
      <c r="K84" s="69">
        <f t="shared" si="51"/>
        <v>-3.0500000000000003E-2</v>
      </c>
      <c r="L84" s="72">
        <v>0</v>
      </c>
      <c r="M84" s="55">
        <f t="shared" si="52"/>
        <v>8.6999999999999994E-3</v>
      </c>
      <c r="N84" s="69">
        <f t="shared" si="53"/>
        <v>8.6999999999999994E-3</v>
      </c>
      <c r="O84" s="72">
        <v>0</v>
      </c>
      <c r="P84" s="7"/>
      <c r="Q84" s="72">
        <f t="shared" si="83"/>
        <v>3.9482000000000004</v>
      </c>
      <c r="R84" s="72">
        <f t="shared" si="54"/>
        <v>0</v>
      </c>
      <c r="S84" s="7"/>
      <c r="T84" s="5">
        <f t="shared" si="55"/>
        <v>30</v>
      </c>
      <c r="U84" s="45">
        <f t="shared" si="56"/>
        <v>39288</v>
      </c>
      <c r="V84" s="5">
        <f t="shared" si="57"/>
        <v>2399</v>
      </c>
      <c r="W84" s="55">
        <f t="shared" si="58"/>
        <v>6.040116061409001E-2</v>
      </c>
      <c r="X84" s="47">
        <f t="shared" si="59"/>
        <v>0.67648267009161966</v>
      </c>
      <c r="Y84" s="5">
        <f t="shared" si="60"/>
        <v>0</v>
      </c>
      <c r="Z84" s="5">
        <f t="shared" si="61"/>
        <v>0</v>
      </c>
      <c r="AB84" s="39">
        <f t="shared" si="62"/>
        <v>0</v>
      </c>
      <c r="AC84" s="39">
        <f t="shared" si="63"/>
        <v>0</v>
      </c>
      <c r="AD84" s="39">
        <f t="shared" si="64"/>
        <v>0</v>
      </c>
      <c r="AE84" s="39">
        <f t="shared" si="65"/>
        <v>0</v>
      </c>
      <c r="AF84" s="39">
        <f t="shared" si="66"/>
        <v>0</v>
      </c>
      <c r="AG84" s="39">
        <f t="shared" si="67"/>
        <v>0</v>
      </c>
      <c r="AH84" s="39">
        <f t="shared" si="68"/>
        <v>0</v>
      </c>
      <c r="AI84" s="39">
        <f t="shared" si="69"/>
        <v>0</v>
      </c>
      <c r="AJ84" s="39">
        <f t="shared" si="70"/>
        <v>0</v>
      </c>
      <c r="AK84" s="43"/>
      <c r="AL84" s="39">
        <f t="shared" si="71"/>
        <v>0</v>
      </c>
      <c r="AM84" s="39">
        <f t="shared" si="72"/>
        <v>0</v>
      </c>
      <c r="AN84" s="39">
        <f t="shared" si="73"/>
        <v>0</v>
      </c>
      <c r="AO84" s="40">
        <f t="shared" si="74"/>
        <v>0</v>
      </c>
      <c r="AQ84" s="39">
        <f t="shared" si="75"/>
        <v>0</v>
      </c>
      <c r="AR84" s="39">
        <f t="shared" si="76"/>
        <v>0</v>
      </c>
      <c r="AS84" s="39">
        <f t="shared" si="77"/>
        <v>0</v>
      </c>
      <c r="AT84" s="40">
        <f t="shared" si="78"/>
        <v>0</v>
      </c>
      <c r="AU84" s="40"/>
      <c r="AV84" s="52">
        <f t="shared" si="79"/>
        <v>0</v>
      </c>
      <c r="AX84" s="52">
        <f t="shared" si="80"/>
        <v>0</v>
      </c>
      <c r="AY84" s="70"/>
      <c r="AZ84" s="2">
        <f t="shared" si="84"/>
        <v>0</v>
      </c>
    </row>
    <row r="85" spans="1:52">
      <c r="A85" s="44">
        <f t="shared" si="81"/>
        <v>39264</v>
      </c>
      <c r="B85" s="66">
        <f t="shared" si="44"/>
        <v>0</v>
      </c>
      <c r="C85" s="67"/>
      <c r="D85" s="68">
        <f t="shared" si="45"/>
        <v>0</v>
      </c>
      <c r="E85" s="35">
        <f t="shared" si="46"/>
        <v>0</v>
      </c>
      <c r="F85" s="35">
        <f t="shared" si="47"/>
        <v>0</v>
      </c>
      <c r="G85" s="55">
        <f t="shared" si="48"/>
        <v>3.97</v>
      </c>
      <c r="H85" s="69">
        <f t="shared" si="49"/>
        <v>3.97</v>
      </c>
      <c r="I85" s="55">
        <f t="shared" si="82"/>
        <v>0</v>
      </c>
      <c r="J85" s="55">
        <f t="shared" si="50"/>
        <v>-3.0500000000000003E-2</v>
      </c>
      <c r="K85" s="69">
        <f t="shared" si="51"/>
        <v>-3.0500000000000003E-2</v>
      </c>
      <c r="L85" s="72">
        <v>0</v>
      </c>
      <c r="M85" s="55">
        <f t="shared" si="52"/>
        <v>8.6999999999999994E-3</v>
      </c>
      <c r="N85" s="69">
        <f t="shared" si="53"/>
        <v>8.6999999999999994E-3</v>
      </c>
      <c r="O85" s="72">
        <v>0</v>
      </c>
      <c r="P85" s="7"/>
      <c r="Q85" s="72">
        <f t="shared" si="83"/>
        <v>3.9482000000000004</v>
      </c>
      <c r="R85" s="72">
        <f t="shared" si="54"/>
        <v>0</v>
      </c>
      <c r="S85" s="7"/>
      <c r="T85" s="5">
        <f t="shared" si="55"/>
        <v>31</v>
      </c>
      <c r="U85" s="45">
        <f t="shared" si="56"/>
        <v>39319</v>
      </c>
      <c r="V85" s="5">
        <f t="shared" si="57"/>
        <v>2430</v>
      </c>
      <c r="W85" s="55">
        <f t="shared" si="58"/>
        <v>6.040116061409001E-2</v>
      </c>
      <c r="X85" s="47">
        <f t="shared" si="59"/>
        <v>0.67307466480687073</v>
      </c>
      <c r="Y85" s="5">
        <f t="shared" si="60"/>
        <v>0</v>
      </c>
      <c r="Z85" s="5">
        <f t="shared" si="61"/>
        <v>0</v>
      </c>
      <c r="AB85" s="39">
        <f t="shared" si="62"/>
        <v>0</v>
      </c>
      <c r="AC85" s="39">
        <f t="shared" si="63"/>
        <v>0</v>
      </c>
      <c r="AD85" s="39">
        <f t="shared" si="64"/>
        <v>0</v>
      </c>
      <c r="AE85" s="39">
        <f t="shared" si="65"/>
        <v>0</v>
      </c>
      <c r="AF85" s="39">
        <f t="shared" si="66"/>
        <v>0</v>
      </c>
      <c r="AG85" s="39">
        <f t="shared" si="67"/>
        <v>0</v>
      </c>
      <c r="AH85" s="39">
        <f t="shared" si="68"/>
        <v>0</v>
      </c>
      <c r="AI85" s="39">
        <f t="shared" si="69"/>
        <v>0</v>
      </c>
      <c r="AJ85" s="39">
        <f t="shared" si="70"/>
        <v>0</v>
      </c>
      <c r="AK85" s="43"/>
      <c r="AL85" s="39">
        <f t="shared" si="71"/>
        <v>0</v>
      </c>
      <c r="AM85" s="39">
        <f t="shared" si="72"/>
        <v>0</v>
      </c>
      <c r="AN85" s="39">
        <f t="shared" si="73"/>
        <v>0</v>
      </c>
      <c r="AO85" s="40">
        <f t="shared" si="74"/>
        <v>0</v>
      </c>
      <c r="AQ85" s="39">
        <f t="shared" si="75"/>
        <v>0</v>
      </c>
      <c r="AR85" s="39">
        <f t="shared" si="76"/>
        <v>0</v>
      </c>
      <c r="AS85" s="39">
        <f t="shared" si="77"/>
        <v>0</v>
      </c>
      <c r="AT85" s="40">
        <f t="shared" si="78"/>
        <v>0</v>
      </c>
      <c r="AU85" s="40"/>
      <c r="AV85" s="52">
        <f t="shared" si="79"/>
        <v>0</v>
      </c>
      <c r="AX85" s="52">
        <f t="shared" si="80"/>
        <v>0</v>
      </c>
      <c r="AY85" s="70"/>
      <c r="AZ85" s="2">
        <f t="shared" si="84"/>
        <v>0</v>
      </c>
    </row>
    <row r="86" spans="1:52">
      <c r="A86" s="44">
        <f t="shared" si="81"/>
        <v>39295</v>
      </c>
      <c r="B86" s="66">
        <f t="shared" si="44"/>
        <v>0</v>
      </c>
      <c r="C86" s="67"/>
      <c r="D86" s="68">
        <f t="shared" si="45"/>
        <v>0</v>
      </c>
      <c r="E86" s="35">
        <f t="shared" si="46"/>
        <v>0</v>
      </c>
      <c r="F86" s="35">
        <f t="shared" si="47"/>
        <v>0</v>
      </c>
      <c r="G86" s="55">
        <f t="shared" si="48"/>
        <v>3.97</v>
      </c>
      <c r="H86" s="69">
        <f t="shared" si="49"/>
        <v>3.97</v>
      </c>
      <c r="I86" s="55">
        <f t="shared" si="82"/>
        <v>0</v>
      </c>
      <c r="J86" s="55">
        <f t="shared" si="50"/>
        <v>-3.0500000000000003E-2</v>
      </c>
      <c r="K86" s="69">
        <f t="shared" si="51"/>
        <v>-3.0500000000000003E-2</v>
      </c>
      <c r="L86" s="72">
        <v>0</v>
      </c>
      <c r="M86" s="55">
        <f t="shared" si="52"/>
        <v>8.6999999999999994E-3</v>
      </c>
      <c r="N86" s="69">
        <f t="shared" si="53"/>
        <v>8.6999999999999994E-3</v>
      </c>
      <c r="O86" s="72">
        <v>0</v>
      </c>
      <c r="P86" s="7"/>
      <c r="Q86" s="72">
        <f t="shared" si="83"/>
        <v>3.9482000000000004</v>
      </c>
      <c r="R86" s="72">
        <f t="shared" si="54"/>
        <v>0</v>
      </c>
      <c r="S86" s="7"/>
      <c r="T86" s="5">
        <f t="shared" si="55"/>
        <v>31</v>
      </c>
      <c r="U86" s="45">
        <f t="shared" si="56"/>
        <v>39350</v>
      </c>
      <c r="V86" s="5">
        <f t="shared" si="57"/>
        <v>2461</v>
      </c>
      <c r="W86" s="55">
        <f t="shared" si="58"/>
        <v>6.040116061409001E-2</v>
      </c>
      <c r="X86" s="47">
        <f t="shared" si="59"/>
        <v>0.6696838284763823</v>
      </c>
      <c r="Y86" s="5">
        <f t="shared" si="60"/>
        <v>0</v>
      </c>
      <c r="Z86" s="5">
        <f t="shared" si="61"/>
        <v>0</v>
      </c>
      <c r="AB86" s="39">
        <f t="shared" si="62"/>
        <v>0</v>
      </c>
      <c r="AC86" s="39">
        <f t="shared" si="63"/>
        <v>0</v>
      </c>
      <c r="AD86" s="39">
        <f t="shared" si="64"/>
        <v>0</v>
      </c>
      <c r="AE86" s="39">
        <f t="shared" si="65"/>
        <v>0</v>
      </c>
      <c r="AF86" s="39">
        <f t="shared" si="66"/>
        <v>0</v>
      </c>
      <c r="AG86" s="39">
        <f t="shared" si="67"/>
        <v>0</v>
      </c>
      <c r="AH86" s="39">
        <f t="shared" si="68"/>
        <v>0</v>
      </c>
      <c r="AI86" s="39">
        <f t="shared" si="69"/>
        <v>0</v>
      </c>
      <c r="AJ86" s="39">
        <f t="shared" si="70"/>
        <v>0</v>
      </c>
      <c r="AK86" s="43"/>
      <c r="AL86" s="39">
        <f t="shared" si="71"/>
        <v>0</v>
      </c>
      <c r="AM86" s="39">
        <f t="shared" si="72"/>
        <v>0</v>
      </c>
      <c r="AN86" s="39">
        <f t="shared" si="73"/>
        <v>0</v>
      </c>
      <c r="AO86" s="40">
        <f t="shared" si="74"/>
        <v>0</v>
      </c>
      <c r="AQ86" s="39">
        <f t="shared" si="75"/>
        <v>0</v>
      </c>
      <c r="AR86" s="39">
        <f t="shared" si="76"/>
        <v>0</v>
      </c>
      <c r="AS86" s="39">
        <f t="shared" si="77"/>
        <v>0</v>
      </c>
      <c r="AT86" s="40">
        <f t="shared" si="78"/>
        <v>0</v>
      </c>
      <c r="AU86" s="40"/>
      <c r="AV86" s="52">
        <f t="shared" si="79"/>
        <v>0</v>
      </c>
      <c r="AX86" s="52">
        <f t="shared" si="80"/>
        <v>0</v>
      </c>
      <c r="AY86" s="70"/>
      <c r="AZ86" s="2">
        <f t="shared" si="84"/>
        <v>0</v>
      </c>
    </row>
    <row r="87" spans="1:52">
      <c r="A87" s="44">
        <f t="shared" si="81"/>
        <v>39326</v>
      </c>
      <c r="B87" s="66">
        <f t="shared" si="44"/>
        <v>0</v>
      </c>
      <c r="C87" s="67"/>
      <c r="D87" s="68">
        <f t="shared" si="45"/>
        <v>0</v>
      </c>
      <c r="E87" s="35">
        <f t="shared" si="46"/>
        <v>0</v>
      </c>
      <c r="F87" s="35">
        <f t="shared" si="47"/>
        <v>0</v>
      </c>
      <c r="G87" s="55">
        <f t="shared" si="48"/>
        <v>3.97</v>
      </c>
      <c r="H87" s="69">
        <f t="shared" si="49"/>
        <v>3.97</v>
      </c>
      <c r="I87" s="55">
        <f t="shared" si="82"/>
        <v>0</v>
      </c>
      <c r="J87" s="55">
        <f t="shared" si="50"/>
        <v>-3.0500000000000003E-2</v>
      </c>
      <c r="K87" s="69">
        <f t="shared" si="51"/>
        <v>-3.0500000000000003E-2</v>
      </c>
      <c r="L87" s="72">
        <v>0</v>
      </c>
      <c r="M87" s="55">
        <f t="shared" si="52"/>
        <v>8.6999999999999994E-3</v>
      </c>
      <c r="N87" s="69">
        <f t="shared" si="53"/>
        <v>8.6999999999999994E-3</v>
      </c>
      <c r="O87" s="72">
        <v>0</v>
      </c>
      <c r="P87" s="7"/>
      <c r="Q87" s="72">
        <f t="shared" si="83"/>
        <v>3.9482000000000004</v>
      </c>
      <c r="R87" s="72">
        <f t="shared" si="54"/>
        <v>0</v>
      </c>
      <c r="S87" s="7"/>
      <c r="T87" s="5">
        <f t="shared" si="55"/>
        <v>30</v>
      </c>
      <c r="U87" s="45">
        <f t="shared" si="56"/>
        <v>39380</v>
      </c>
      <c r="V87" s="5">
        <f t="shared" si="57"/>
        <v>2491</v>
      </c>
      <c r="W87" s="55">
        <f t="shared" si="58"/>
        <v>6.040116061409001E-2</v>
      </c>
      <c r="X87" s="47">
        <f t="shared" si="59"/>
        <v>0.66641863962240611</v>
      </c>
      <c r="Y87" s="5">
        <f t="shared" si="60"/>
        <v>0</v>
      </c>
      <c r="Z87" s="5">
        <f t="shared" si="61"/>
        <v>0</v>
      </c>
      <c r="AB87" s="39">
        <f t="shared" si="62"/>
        <v>0</v>
      </c>
      <c r="AC87" s="39">
        <f t="shared" si="63"/>
        <v>0</v>
      </c>
      <c r="AD87" s="39">
        <f t="shared" si="64"/>
        <v>0</v>
      </c>
      <c r="AE87" s="39">
        <f t="shared" si="65"/>
        <v>0</v>
      </c>
      <c r="AF87" s="39">
        <f t="shared" si="66"/>
        <v>0</v>
      </c>
      <c r="AG87" s="39">
        <f t="shared" si="67"/>
        <v>0</v>
      </c>
      <c r="AH87" s="39">
        <f t="shared" si="68"/>
        <v>0</v>
      </c>
      <c r="AI87" s="39">
        <f t="shared" si="69"/>
        <v>0</v>
      </c>
      <c r="AJ87" s="39">
        <f t="shared" si="70"/>
        <v>0</v>
      </c>
      <c r="AK87" s="43"/>
      <c r="AL87" s="39">
        <f t="shared" si="71"/>
        <v>0</v>
      </c>
      <c r="AM87" s="39">
        <f t="shared" si="72"/>
        <v>0</v>
      </c>
      <c r="AN87" s="39">
        <f t="shared" si="73"/>
        <v>0</v>
      </c>
      <c r="AO87" s="40">
        <f t="shared" si="74"/>
        <v>0</v>
      </c>
      <c r="AQ87" s="39">
        <f t="shared" si="75"/>
        <v>0</v>
      </c>
      <c r="AR87" s="39">
        <f t="shared" si="76"/>
        <v>0</v>
      </c>
      <c r="AS87" s="39">
        <f t="shared" si="77"/>
        <v>0</v>
      </c>
      <c r="AT87" s="40">
        <f t="shared" si="78"/>
        <v>0</v>
      </c>
      <c r="AU87" s="40"/>
      <c r="AV87" s="52">
        <f t="shared" si="79"/>
        <v>0</v>
      </c>
      <c r="AX87" s="52">
        <f t="shared" si="80"/>
        <v>0</v>
      </c>
      <c r="AY87" s="70"/>
      <c r="AZ87" s="2">
        <f t="shared" si="84"/>
        <v>0</v>
      </c>
    </row>
    <row r="88" spans="1:52">
      <c r="A88" s="44">
        <f t="shared" si="81"/>
        <v>39356</v>
      </c>
      <c r="B88" s="66">
        <f t="shared" si="44"/>
        <v>0</v>
      </c>
      <c r="C88" s="67"/>
      <c r="D88" s="68">
        <f t="shared" si="45"/>
        <v>0</v>
      </c>
      <c r="E88" s="35">
        <f t="shared" si="46"/>
        <v>0</v>
      </c>
      <c r="F88" s="35">
        <f t="shared" si="47"/>
        <v>0</v>
      </c>
      <c r="G88" s="55">
        <f t="shared" si="48"/>
        <v>3.97</v>
      </c>
      <c r="H88" s="69">
        <f t="shared" si="49"/>
        <v>3.97</v>
      </c>
      <c r="I88" s="55">
        <f t="shared" si="82"/>
        <v>0</v>
      </c>
      <c r="J88" s="55">
        <f t="shared" si="50"/>
        <v>-3.0500000000000003E-2</v>
      </c>
      <c r="K88" s="69">
        <f t="shared" si="51"/>
        <v>-3.0500000000000003E-2</v>
      </c>
      <c r="L88" s="72">
        <v>0</v>
      </c>
      <c r="M88" s="55">
        <f t="shared" si="52"/>
        <v>8.6999999999999994E-3</v>
      </c>
      <c r="N88" s="69">
        <f t="shared" si="53"/>
        <v>8.6999999999999994E-3</v>
      </c>
      <c r="O88" s="72">
        <v>0</v>
      </c>
      <c r="P88" s="7"/>
      <c r="Q88" s="72">
        <f t="shared" si="83"/>
        <v>3.9482000000000004</v>
      </c>
      <c r="R88" s="72">
        <f t="shared" si="54"/>
        <v>0</v>
      </c>
      <c r="S88" s="7"/>
      <c r="T88" s="5">
        <f t="shared" si="55"/>
        <v>31</v>
      </c>
      <c r="U88" s="45">
        <f t="shared" si="56"/>
        <v>39411</v>
      </c>
      <c r="V88" s="5">
        <f t="shared" si="57"/>
        <v>2522</v>
      </c>
      <c r="W88" s="55">
        <f t="shared" si="58"/>
        <v>6.040116061409001E-2</v>
      </c>
      <c r="X88" s="47">
        <f t="shared" si="59"/>
        <v>0.66306133522112598</v>
      </c>
      <c r="Y88" s="5">
        <f t="shared" si="60"/>
        <v>0</v>
      </c>
      <c r="Z88" s="5">
        <f t="shared" si="61"/>
        <v>0</v>
      </c>
      <c r="AB88" s="39">
        <f t="shared" si="62"/>
        <v>0</v>
      </c>
      <c r="AC88" s="39">
        <f t="shared" si="63"/>
        <v>0</v>
      </c>
      <c r="AD88" s="39">
        <f t="shared" si="64"/>
        <v>0</v>
      </c>
      <c r="AE88" s="39">
        <f t="shared" si="65"/>
        <v>0</v>
      </c>
      <c r="AF88" s="39">
        <f t="shared" si="66"/>
        <v>0</v>
      </c>
      <c r="AG88" s="39">
        <f t="shared" si="67"/>
        <v>0</v>
      </c>
      <c r="AH88" s="39">
        <f t="shared" si="68"/>
        <v>0</v>
      </c>
      <c r="AI88" s="39">
        <f t="shared" si="69"/>
        <v>0</v>
      </c>
      <c r="AJ88" s="39">
        <f t="shared" si="70"/>
        <v>0</v>
      </c>
      <c r="AK88" s="43"/>
      <c r="AL88" s="39">
        <f t="shared" si="71"/>
        <v>0</v>
      </c>
      <c r="AM88" s="39">
        <f t="shared" si="72"/>
        <v>0</v>
      </c>
      <c r="AN88" s="39">
        <f t="shared" si="73"/>
        <v>0</v>
      </c>
      <c r="AO88" s="40">
        <f t="shared" si="74"/>
        <v>0</v>
      </c>
      <c r="AQ88" s="39">
        <f t="shared" si="75"/>
        <v>0</v>
      </c>
      <c r="AR88" s="39">
        <f t="shared" si="76"/>
        <v>0</v>
      </c>
      <c r="AS88" s="39">
        <f t="shared" si="77"/>
        <v>0</v>
      </c>
      <c r="AT88" s="40">
        <f t="shared" si="78"/>
        <v>0</v>
      </c>
      <c r="AU88" s="40"/>
      <c r="AV88" s="52">
        <f t="shared" si="79"/>
        <v>0</v>
      </c>
      <c r="AX88" s="52">
        <f t="shared" si="80"/>
        <v>0</v>
      </c>
      <c r="AY88" s="70"/>
      <c r="AZ88" s="2">
        <f t="shared" si="84"/>
        <v>0</v>
      </c>
    </row>
    <row r="89" spans="1:52">
      <c r="A89" s="44">
        <f t="shared" si="81"/>
        <v>39387</v>
      </c>
      <c r="B89" s="66">
        <f t="shared" si="44"/>
        <v>0</v>
      </c>
      <c r="C89" s="67"/>
      <c r="D89" s="68">
        <f t="shared" si="45"/>
        <v>0</v>
      </c>
      <c r="E89" s="35">
        <f t="shared" si="46"/>
        <v>0</v>
      </c>
      <c r="F89" s="35">
        <f t="shared" si="47"/>
        <v>0</v>
      </c>
      <c r="G89" s="55">
        <f t="shared" si="48"/>
        <v>3.97</v>
      </c>
      <c r="H89" s="69">
        <f t="shared" si="49"/>
        <v>3.97</v>
      </c>
      <c r="I89" s="55">
        <f t="shared" si="82"/>
        <v>0</v>
      </c>
      <c r="J89" s="55">
        <f t="shared" si="50"/>
        <v>-3.0500000000000003E-2</v>
      </c>
      <c r="K89" s="69">
        <f t="shared" si="51"/>
        <v>-3.0500000000000003E-2</v>
      </c>
      <c r="L89" s="72">
        <v>0</v>
      </c>
      <c r="M89" s="55">
        <f t="shared" si="52"/>
        <v>8.6999999999999994E-3</v>
      </c>
      <c r="N89" s="69">
        <f t="shared" si="53"/>
        <v>8.6999999999999994E-3</v>
      </c>
      <c r="O89" s="72">
        <v>0</v>
      </c>
      <c r="P89" s="7"/>
      <c r="Q89" s="72">
        <f t="shared" si="83"/>
        <v>3.9482000000000004</v>
      </c>
      <c r="R89" s="72">
        <f t="shared" si="54"/>
        <v>0</v>
      </c>
      <c r="S89" s="7"/>
      <c r="T89" s="5">
        <f t="shared" si="55"/>
        <v>30</v>
      </c>
      <c r="U89" s="45">
        <f t="shared" si="56"/>
        <v>39441</v>
      </c>
      <c r="V89" s="5">
        <f t="shared" si="57"/>
        <v>2552</v>
      </c>
      <c r="W89" s="55">
        <f t="shared" si="58"/>
        <v>6.040116061409001E-2</v>
      </c>
      <c r="X89" s="47">
        <f t="shared" si="59"/>
        <v>0.65982843577036232</v>
      </c>
      <c r="Y89" s="5">
        <f t="shared" si="60"/>
        <v>0</v>
      </c>
      <c r="Z89" s="5">
        <f t="shared" si="61"/>
        <v>0</v>
      </c>
      <c r="AB89" s="39">
        <f t="shared" si="62"/>
        <v>0</v>
      </c>
      <c r="AC89" s="39">
        <f t="shared" si="63"/>
        <v>0</v>
      </c>
      <c r="AD89" s="39">
        <f t="shared" si="64"/>
        <v>0</v>
      </c>
      <c r="AE89" s="39">
        <f t="shared" si="65"/>
        <v>0</v>
      </c>
      <c r="AF89" s="39">
        <f t="shared" si="66"/>
        <v>0</v>
      </c>
      <c r="AG89" s="39">
        <f t="shared" si="67"/>
        <v>0</v>
      </c>
      <c r="AH89" s="39">
        <f t="shared" si="68"/>
        <v>0</v>
      </c>
      <c r="AI89" s="39">
        <f t="shared" si="69"/>
        <v>0</v>
      </c>
      <c r="AJ89" s="39">
        <f t="shared" si="70"/>
        <v>0</v>
      </c>
      <c r="AK89" s="43"/>
      <c r="AL89" s="39">
        <f t="shared" si="71"/>
        <v>0</v>
      </c>
      <c r="AM89" s="39">
        <f t="shared" si="72"/>
        <v>0</v>
      </c>
      <c r="AN89" s="39">
        <f t="shared" si="73"/>
        <v>0</v>
      </c>
      <c r="AO89" s="40">
        <f t="shared" si="74"/>
        <v>0</v>
      </c>
      <c r="AQ89" s="39">
        <f t="shared" si="75"/>
        <v>0</v>
      </c>
      <c r="AR89" s="39">
        <f t="shared" si="76"/>
        <v>0</v>
      </c>
      <c r="AS89" s="39">
        <f t="shared" si="77"/>
        <v>0</v>
      </c>
      <c r="AT89" s="40">
        <f t="shared" si="78"/>
        <v>0</v>
      </c>
      <c r="AU89" s="40"/>
      <c r="AV89" s="52">
        <f t="shared" si="79"/>
        <v>0</v>
      </c>
      <c r="AX89" s="52">
        <f t="shared" si="80"/>
        <v>0</v>
      </c>
      <c r="AY89" s="70"/>
      <c r="AZ89" s="2">
        <f t="shared" si="84"/>
        <v>0</v>
      </c>
    </row>
    <row r="90" spans="1:52">
      <c r="A90" s="44">
        <f t="shared" si="81"/>
        <v>39417</v>
      </c>
      <c r="B90" s="66">
        <f t="shared" si="44"/>
        <v>0</v>
      </c>
      <c r="C90" s="67"/>
      <c r="D90" s="68">
        <f t="shared" si="45"/>
        <v>0</v>
      </c>
      <c r="E90" s="35">
        <f t="shared" si="46"/>
        <v>0</v>
      </c>
      <c r="F90" s="35">
        <f t="shared" si="47"/>
        <v>0</v>
      </c>
      <c r="G90" s="55">
        <f t="shared" si="48"/>
        <v>3.97</v>
      </c>
      <c r="H90" s="69">
        <f t="shared" si="49"/>
        <v>3.97</v>
      </c>
      <c r="I90" s="55">
        <f t="shared" si="82"/>
        <v>0</v>
      </c>
      <c r="J90" s="55">
        <f t="shared" si="50"/>
        <v>-3.0500000000000003E-2</v>
      </c>
      <c r="K90" s="69">
        <f t="shared" si="51"/>
        <v>-3.0500000000000003E-2</v>
      </c>
      <c r="L90" s="72">
        <v>0</v>
      </c>
      <c r="M90" s="55">
        <f t="shared" si="52"/>
        <v>8.6999999999999994E-3</v>
      </c>
      <c r="N90" s="69">
        <f t="shared" si="53"/>
        <v>8.6999999999999994E-3</v>
      </c>
      <c r="O90" s="72">
        <v>0</v>
      </c>
      <c r="P90" s="7"/>
      <c r="Q90" s="72">
        <f t="shared" si="83"/>
        <v>3.9482000000000004</v>
      </c>
      <c r="R90" s="72">
        <f t="shared" si="54"/>
        <v>0</v>
      </c>
      <c r="S90" s="7"/>
      <c r="T90" s="5">
        <f t="shared" si="55"/>
        <v>31</v>
      </c>
      <c r="U90" s="45">
        <f t="shared" si="56"/>
        <v>39472</v>
      </c>
      <c r="V90" s="5">
        <f t="shared" si="57"/>
        <v>2583</v>
      </c>
      <c r="W90" s="55">
        <f t="shared" si="58"/>
        <v>6.040116061409001E-2</v>
      </c>
      <c r="X90" s="47">
        <f t="shared" si="59"/>
        <v>0.65650433170154932</v>
      </c>
      <c r="Y90" s="5">
        <f t="shared" si="60"/>
        <v>0</v>
      </c>
      <c r="Z90" s="5">
        <f t="shared" si="61"/>
        <v>0</v>
      </c>
      <c r="AB90" s="39">
        <f t="shared" si="62"/>
        <v>0</v>
      </c>
      <c r="AC90" s="39">
        <f t="shared" si="63"/>
        <v>0</v>
      </c>
      <c r="AD90" s="39">
        <f t="shared" si="64"/>
        <v>0</v>
      </c>
      <c r="AE90" s="39">
        <f t="shared" si="65"/>
        <v>0</v>
      </c>
      <c r="AF90" s="39">
        <f t="shared" si="66"/>
        <v>0</v>
      </c>
      <c r="AG90" s="39">
        <f t="shared" si="67"/>
        <v>0</v>
      </c>
      <c r="AH90" s="39">
        <f t="shared" si="68"/>
        <v>0</v>
      </c>
      <c r="AI90" s="39">
        <f t="shared" si="69"/>
        <v>0</v>
      </c>
      <c r="AJ90" s="39">
        <f t="shared" si="70"/>
        <v>0</v>
      </c>
      <c r="AK90" s="43"/>
      <c r="AL90" s="39">
        <f t="shared" si="71"/>
        <v>0</v>
      </c>
      <c r="AM90" s="39">
        <f t="shared" si="72"/>
        <v>0</v>
      </c>
      <c r="AN90" s="39">
        <f t="shared" si="73"/>
        <v>0</v>
      </c>
      <c r="AO90" s="40">
        <f t="shared" si="74"/>
        <v>0</v>
      </c>
      <c r="AQ90" s="39">
        <f t="shared" si="75"/>
        <v>0</v>
      </c>
      <c r="AR90" s="39">
        <f t="shared" si="76"/>
        <v>0</v>
      </c>
      <c r="AS90" s="39">
        <f t="shared" si="77"/>
        <v>0</v>
      </c>
      <c r="AT90" s="40">
        <f t="shared" si="78"/>
        <v>0</v>
      </c>
      <c r="AU90" s="40"/>
      <c r="AV90" s="52">
        <f t="shared" si="79"/>
        <v>0</v>
      </c>
      <c r="AX90" s="52">
        <f t="shared" si="80"/>
        <v>0</v>
      </c>
      <c r="AY90" s="70"/>
      <c r="AZ90" s="2">
        <f t="shared" si="84"/>
        <v>0</v>
      </c>
    </row>
    <row r="91" spans="1:52">
      <c r="A91" s="44">
        <f t="shared" si="81"/>
        <v>39448</v>
      </c>
      <c r="B91" s="66">
        <f t="shared" si="44"/>
        <v>0</v>
      </c>
      <c r="C91" s="67"/>
      <c r="D91" s="68">
        <f t="shared" si="45"/>
        <v>0</v>
      </c>
      <c r="E91" s="35">
        <f t="shared" si="46"/>
        <v>0</v>
      </c>
      <c r="F91" s="35">
        <f t="shared" si="47"/>
        <v>0</v>
      </c>
      <c r="G91" s="55">
        <f t="shared" si="48"/>
        <v>3.97</v>
      </c>
      <c r="H91" s="69">
        <f t="shared" si="49"/>
        <v>3.97</v>
      </c>
      <c r="I91" s="55">
        <f t="shared" si="82"/>
        <v>0</v>
      </c>
      <c r="J91" s="55">
        <f t="shared" si="50"/>
        <v>-3.0500000000000003E-2</v>
      </c>
      <c r="K91" s="69">
        <f t="shared" si="51"/>
        <v>-3.0500000000000003E-2</v>
      </c>
      <c r="L91" s="72">
        <v>0</v>
      </c>
      <c r="M91" s="55">
        <f t="shared" si="52"/>
        <v>8.6999999999999994E-3</v>
      </c>
      <c r="N91" s="69">
        <f t="shared" si="53"/>
        <v>8.6999999999999994E-3</v>
      </c>
      <c r="O91" s="72">
        <v>0</v>
      </c>
      <c r="P91" s="7"/>
      <c r="Q91" s="72">
        <f t="shared" si="83"/>
        <v>3.9482000000000004</v>
      </c>
      <c r="R91" s="72">
        <f t="shared" si="54"/>
        <v>0</v>
      </c>
      <c r="S91" s="7"/>
      <c r="T91" s="5">
        <f t="shared" si="55"/>
        <v>31</v>
      </c>
      <c r="U91" s="45">
        <f t="shared" si="56"/>
        <v>39503</v>
      </c>
      <c r="V91" s="5">
        <f t="shared" si="57"/>
        <v>2614</v>
      </c>
      <c r="W91" s="55">
        <f t="shared" si="58"/>
        <v>6.040116061409001E-2</v>
      </c>
      <c r="X91" s="47">
        <f t="shared" si="59"/>
        <v>0.65319697390686049</v>
      </c>
      <c r="Y91" s="5">
        <f t="shared" si="60"/>
        <v>0</v>
      </c>
      <c r="Z91" s="5">
        <f t="shared" si="61"/>
        <v>0</v>
      </c>
      <c r="AB91" s="39">
        <f t="shared" si="62"/>
        <v>0</v>
      </c>
      <c r="AC91" s="39">
        <f t="shared" si="63"/>
        <v>0</v>
      </c>
      <c r="AD91" s="39">
        <f t="shared" si="64"/>
        <v>0</v>
      </c>
      <c r="AE91" s="39">
        <f t="shared" si="65"/>
        <v>0</v>
      </c>
      <c r="AF91" s="39">
        <f t="shared" si="66"/>
        <v>0</v>
      </c>
      <c r="AG91" s="39">
        <f t="shared" si="67"/>
        <v>0</v>
      </c>
      <c r="AH91" s="39">
        <f t="shared" si="68"/>
        <v>0</v>
      </c>
      <c r="AI91" s="39">
        <f t="shared" si="69"/>
        <v>0</v>
      </c>
      <c r="AJ91" s="39">
        <f t="shared" si="70"/>
        <v>0</v>
      </c>
      <c r="AK91" s="43"/>
      <c r="AL91" s="39">
        <f t="shared" si="71"/>
        <v>0</v>
      </c>
      <c r="AM91" s="39">
        <f t="shared" si="72"/>
        <v>0</v>
      </c>
      <c r="AN91" s="39">
        <f t="shared" si="73"/>
        <v>0</v>
      </c>
      <c r="AO91" s="40">
        <f t="shared" si="74"/>
        <v>0</v>
      </c>
      <c r="AQ91" s="39">
        <f t="shared" si="75"/>
        <v>0</v>
      </c>
      <c r="AR91" s="39">
        <f t="shared" si="76"/>
        <v>0</v>
      </c>
      <c r="AS91" s="39">
        <f t="shared" si="77"/>
        <v>0</v>
      </c>
      <c r="AT91" s="40">
        <f t="shared" si="78"/>
        <v>0</v>
      </c>
      <c r="AU91" s="40"/>
      <c r="AV91" s="52">
        <f t="shared" si="79"/>
        <v>0</v>
      </c>
      <c r="AX91" s="52">
        <f t="shared" si="80"/>
        <v>0</v>
      </c>
      <c r="AY91" s="70"/>
      <c r="AZ91" s="2">
        <f t="shared" si="84"/>
        <v>0</v>
      </c>
    </row>
    <row r="92" spans="1:52">
      <c r="A92" s="44">
        <f t="shared" si="81"/>
        <v>39479</v>
      </c>
      <c r="B92" s="66">
        <f t="shared" si="44"/>
        <v>0</v>
      </c>
      <c r="C92" s="67"/>
      <c r="D92" s="68">
        <f t="shared" si="45"/>
        <v>0</v>
      </c>
      <c r="E92" s="35">
        <f t="shared" si="46"/>
        <v>0</v>
      </c>
      <c r="F92" s="35">
        <f t="shared" si="47"/>
        <v>0</v>
      </c>
      <c r="G92" s="55">
        <f t="shared" si="48"/>
        <v>3.97</v>
      </c>
      <c r="H92" s="69">
        <f t="shared" si="49"/>
        <v>3.97</v>
      </c>
      <c r="I92" s="55">
        <f t="shared" si="82"/>
        <v>0</v>
      </c>
      <c r="J92" s="55">
        <f t="shared" si="50"/>
        <v>-3.0500000000000003E-2</v>
      </c>
      <c r="K92" s="69">
        <f t="shared" si="51"/>
        <v>-3.0500000000000003E-2</v>
      </c>
      <c r="L92" s="72">
        <v>0</v>
      </c>
      <c r="M92" s="55">
        <f t="shared" si="52"/>
        <v>8.6999999999999994E-3</v>
      </c>
      <c r="N92" s="69">
        <f t="shared" si="53"/>
        <v>8.6999999999999994E-3</v>
      </c>
      <c r="O92" s="72">
        <v>0</v>
      </c>
      <c r="P92" s="7"/>
      <c r="Q92" s="72">
        <f t="shared" si="83"/>
        <v>3.9482000000000004</v>
      </c>
      <c r="R92" s="72">
        <f t="shared" si="54"/>
        <v>0</v>
      </c>
      <c r="S92" s="7"/>
      <c r="T92" s="5">
        <f t="shared" si="55"/>
        <v>29</v>
      </c>
      <c r="U92" s="45">
        <f t="shared" si="56"/>
        <v>39532</v>
      </c>
      <c r="V92" s="5">
        <f t="shared" si="57"/>
        <v>2643</v>
      </c>
      <c r="W92" s="55">
        <f t="shared" si="58"/>
        <v>6.040116061409001E-2</v>
      </c>
      <c r="X92" s="47">
        <f t="shared" si="59"/>
        <v>0.65011807981341674</v>
      </c>
      <c r="Y92" s="5">
        <f t="shared" si="60"/>
        <v>0</v>
      </c>
      <c r="Z92" s="5">
        <f t="shared" si="61"/>
        <v>0</v>
      </c>
      <c r="AB92" s="39">
        <f t="shared" si="62"/>
        <v>0</v>
      </c>
      <c r="AC92" s="39">
        <f t="shared" si="63"/>
        <v>0</v>
      </c>
      <c r="AD92" s="39">
        <f t="shared" si="64"/>
        <v>0</v>
      </c>
      <c r="AE92" s="39">
        <f t="shared" si="65"/>
        <v>0</v>
      </c>
      <c r="AF92" s="39">
        <f t="shared" si="66"/>
        <v>0</v>
      </c>
      <c r="AG92" s="39">
        <f t="shared" si="67"/>
        <v>0</v>
      </c>
      <c r="AH92" s="39">
        <f t="shared" si="68"/>
        <v>0</v>
      </c>
      <c r="AI92" s="39">
        <f t="shared" si="69"/>
        <v>0</v>
      </c>
      <c r="AJ92" s="39">
        <f t="shared" si="70"/>
        <v>0</v>
      </c>
      <c r="AK92" s="43"/>
      <c r="AL92" s="39">
        <f t="shared" si="71"/>
        <v>0</v>
      </c>
      <c r="AM92" s="39">
        <f t="shared" si="72"/>
        <v>0</v>
      </c>
      <c r="AN92" s="39">
        <f t="shared" si="73"/>
        <v>0</v>
      </c>
      <c r="AO92" s="40">
        <f t="shared" si="74"/>
        <v>0</v>
      </c>
      <c r="AQ92" s="39">
        <f t="shared" si="75"/>
        <v>0</v>
      </c>
      <c r="AR92" s="39">
        <f t="shared" si="76"/>
        <v>0</v>
      </c>
      <c r="AS92" s="39">
        <f t="shared" si="77"/>
        <v>0</v>
      </c>
      <c r="AT92" s="40">
        <f t="shared" si="78"/>
        <v>0</v>
      </c>
      <c r="AU92" s="40"/>
      <c r="AV92" s="52">
        <f t="shared" si="79"/>
        <v>0</v>
      </c>
      <c r="AX92" s="52">
        <f t="shared" si="80"/>
        <v>0</v>
      </c>
      <c r="AY92" s="70"/>
      <c r="AZ92" s="2">
        <f t="shared" si="84"/>
        <v>0</v>
      </c>
    </row>
    <row r="93" spans="1:52">
      <c r="A93" s="44">
        <f t="shared" si="81"/>
        <v>39508</v>
      </c>
      <c r="B93" s="66">
        <f t="shared" si="44"/>
        <v>0</v>
      </c>
      <c r="C93" s="67"/>
      <c r="D93" s="68">
        <f t="shared" si="45"/>
        <v>0</v>
      </c>
      <c r="E93" s="35">
        <f t="shared" si="46"/>
        <v>0</v>
      </c>
      <c r="F93" s="35">
        <f t="shared" si="47"/>
        <v>0</v>
      </c>
      <c r="G93" s="55">
        <f t="shared" si="48"/>
        <v>3.97</v>
      </c>
      <c r="H93" s="69">
        <f t="shared" si="49"/>
        <v>3.97</v>
      </c>
      <c r="I93" s="55">
        <f t="shared" si="82"/>
        <v>0</v>
      </c>
      <c r="J93" s="55">
        <f t="shared" si="50"/>
        <v>-3.0500000000000003E-2</v>
      </c>
      <c r="K93" s="69">
        <f t="shared" si="51"/>
        <v>-3.0500000000000003E-2</v>
      </c>
      <c r="L93" s="72">
        <v>0</v>
      </c>
      <c r="M93" s="55">
        <f t="shared" si="52"/>
        <v>8.6999999999999994E-3</v>
      </c>
      <c r="N93" s="69">
        <f t="shared" si="53"/>
        <v>8.6999999999999994E-3</v>
      </c>
      <c r="O93" s="72">
        <v>0</v>
      </c>
      <c r="P93" s="7"/>
      <c r="Q93" s="72">
        <f t="shared" si="83"/>
        <v>3.9482000000000004</v>
      </c>
      <c r="R93" s="72">
        <f t="shared" si="54"/>
        <v>0</v>
      </c>
      <c r="S93" s="7"/>
      <c r="T93" s="5">
        <f t="shared" si="55"/>
        <v>31</v>
      </c>
      <c r="U93" s="45">
        <f t="shared" si="56"/>
        <v>39563</v>
      </c>
      <c r="V93" s="5">
        <f t="shared" si="57"/>
        <v>2674</v>
      </c>
      <c r="W93" s="55">
        <f t="shared" si="58"/>
        <v>6.040116061409001E-2</v>
      </c>
      <c r="X93" s="47">
        <f t="shared" si="59"/>
        <v>0.64684289487569335</v>
      </c>
      <c r="Y93" s="5">
        <f t="shared" si="60"/>
        <v>0</v>
      </c>
      <c r="Z93" s="5">
        <f t="shared" si="61"/>
        <v>0</v>
      </c>
      <c r="AB93" s="39">
        <f t="shared" si="62"/>
        <v>0</v>
      </c>
      <c r="AC93" s="39">
        <f t="shared" si="63"/>
        <v>0</v>
      </c>
      <c r="AD93" s="39">
        <f t="shared" si="64"/>
        <v>0</v>
      </c>
      <c r="AE93" s="39">
        <f t="shared" si="65"/>
        <v>0</v>
      </c>
      <c r="AF93" s="39">
        <f t="shared" si="66"/>
        <v>0</v>
      </c>
      <c r="AG93" s="39">
        <f t="shared" si="67"/>
        <v>0</v>
      </c>
      <c r="AH93" s="39">
        <f t="shared" si="68"/>
        <v>0</v>
      </c>
      <c r="AI93" s="39">
        <f t="shared" si="69"/>
        <v>0</v>
      </c>
      <c r="AJ93" s="39">
        <f t="shared" si="70"/>
        <v>0</v>
      </c>
      <c r="AK93" s="43"/>
      <c r="AL93" s="39">
        <f t="shared" si="71"/>
        <v>0</v>
      </c>
      <c r="AM93" s="39">
        <f t="shared" si="72"/>
        <v>0</v>
      </c>
      <c r="AN93" s="39">
        <f t="shared" si="73"/>
        <v>0</v>
      </c>
      <c r="AO93" s="40">
        <f t="shared" si="74"/>
        <v>0</v>
      </c>
      <c r="AQ93" s="39">
        <f t="shared" si="75"/>
        <v>0</v>
      </c>
      <c r="AR93" s="39">
        <f t="shared" si="76"/>
        <v>0</v>
      </c>
      <c r="AS93" s="39">
        <f t="shared" si="77"/>
        <v>0</v>
      </c>
      <c r="AT93" s="40">
        <f t="shared" si="78"/>
        <v>0</v>
      </c>
      <c r="AU93" s="40"/>
      <c r="AV93" s="52">
        <f t="shared" si="79"/>
        <v>0</v>
      </c>
      <c r="AX93" s="52">
        <f t="shared" si="80"/>
        <v>0</v>
      </c>
      <c r="AY93" s="70"/>
      <c r="AZ93" s="2">
        <f t="shared" si="84"/>
        <v>0</v>
      </c>
    </row>
    <row r="94" spans="1:52">
      <c r="A94" s="44">
        <f t="shared" si="81"/>
        <v>39539</v>
      </c>
      <c r="B94" s="66">
        <f t="shared" si="44"/>
        <v>0</v>
      </c>
      <c r="C94" s="67"/>
      <c r="D94" s="68">
        <f t="shared" si="45"/>
        <v>0</v>
      </c>
      <c r="E94" s="35">
        <f t="shared" si="46"/>
        <v>0</v>
      </c>
      <c r="F94" s="35">
        <f t="shared" si="47"/>
        <v>0</v>
      </c>
      <c r="G94" s="55">
        <f t="shared" si="48"/>
        <v>3.97</v>
      </c>
      <c r="H94" s="69">
        <f t="shared" si="49"/>
        <v>3.97</v>
      </c>
      <c r="I94" s="55">
        <f t="shared" si="82"/>
        <v>0</v>
      </c>
      <c r="J94" s="55">
        <f t="shared" si="50"/>
        <v>-3.0500000000000003E-2</v>
      </c>
      <c r="K94" s="69">
        <f t="shared" si="51"/>
        <v>-3.0500000000000003E-2</v>
      </c>
      <c r="L94" s="72">
        <v>0</v>
      </c>
      <c r="M94" s="55">
        <f t="shared" si="52"/>
        <v>8.6999999999999994E-3</v>
      </c>
      <c r="N94" s="69">
        <f t="shared" si="53"/>
        <v>8.6999999999999994E-3</v>
      </c>
      <c r="O94" s="72">
        <v>0</v>
      </c>
      <c r="P94" s="7"/>
      <c r="Q94" s="72">
        <f t="shared" si="83"/>
        <v>3.9482000000000004</v>
      </c>
      <c r="R94" s="72">
        <f t="shared" si="54"/>
        <v>0</v>
      </c>
      <c r="S94" s="7"/>
      <c r="T94" s="5">
        <f t="shared" si="55"/>
        <v>30</v>
      </c>
      <c r="U94" s="45">
        <f t="shared" si="56"/>
        <v>39593</v>
      </c>
      <c r="V94" s="5">
        <f t="shared" si="57"/>
        <v>2704</v>
      </c>
      <c r="W94" s="55">
        <f t="shared" si="58"/>
        <v>6.040116061409001E-2</v>
      </c>
      <c r="X94" s="47">
        <f t="shared" si="59"/>
        <v>0.64368907195088554</v>
      </c>
      <c r="Y94" s="5">
        <f t="shared" si="60"/>
        <v>0</v>
      </c>
      <c r="Z94" s="5">
        <f t="shared" si="61"/>
        <v>0</v>
      </c>
      <c r="AB94" s="39">
        <f t="shared" si="62"/>
        <v>0</v>
      </c>
      <c r="AC94" s="39">
        <f t="shared" si="63"/>
        <v>0</v>
      </c>
      <c r="AD94" s="39">
        <f t="shared" si="64"/>
        <v>0</v>
      </c>
      <c r="AE94" s="39">
        <f t="shared" si="65"/>
        <v>0</v>
      </c>
      <c r="AF94" s="39">
        <f t="shared" si="66"/>
        <v>0</v>
      </c>
      <c r="AG94" s="39">
        <f t="shared" si="67"/>
        <v>0</v>
      </c>
      <c r="AH94" s="39">
        <f t="shared" si="68"/>
        <v>0</v>
      </c>
      <c r="AI94" s="39">
        <f t="shared" si="69"/>
        <v>0</v>
      </c>
      <c r="AJ94" s="39">
        <f t="shared" si="70"/>
        <v>0</v>
      </c>
      <c r="AK94" s="43"/>
      <c r="AL94" s="39">
        <f t="shared" si="71"/>
        <v>0</v>
      </c>
      <c r="AM94" s="39">
        <f t="shared" si="72"/>
        <v>0</v>
      </c>
      <c r="AN94" s="39">
        <f t="shared" si="73"/>
        <v>0</v>
      </c>
      <c r="AO94" s="40">
        <f t="shared" si="74"/>
        <v>0</v>
      </c>
      <c r="AQ94" s="39">
        <f t="shared" si="75"/>
        <v>0</v>
      </c>
      <c r="AR94" s="39">
        <f t="shared" si="76"/>
        <v>0</v>
      </c>
      <c r="AS94" s="39">
        <f t="shared" si="77"/>
        <v>0</v>
      </c>
      <c r="AT94" s="40">
        <f t="shared" si="78"/>
        <v>0</v>
      </c>
      <c r="AU94" s="40"/>
      <c r="AV94" s="52">
        <f t="shared" si="79"/>
        <v>0</v>
      </c>
      <c r="AX94" s="52">
        <f t="shared" si="80"/>
        <v>0</v>
      </c>
      <c r="AY94" s="70"/>
      <c r="AZ94" s="2">
        <f t="shared" si="84"/>
        <v>0</v>
      </c>
    </row>
    <row r="95" spans="1:52">
      <c r="A95" s="44">
        <f t="shared" si="81"/>
        <v>39569</v>
      </c>
      <c r="B95" s="66">
        <f t="shared" si="44"/>
        <v>0</v>
      </c>
      <c r="C95" s="67"/>
      <c r="D95" s="68">
        <f t="shared" si="45"/>
        <v>0</v>
      </c>
      <c r="E95" s="35">
        <f t="shared" si="46"/>
        <v>0</v>
      </c>
      <c r="F95" s="35">
        <f t="shared" si="47"/>
        <v>0</v>
      </c>
      <c r="G95" s="55">
        <f t="shared" si="48"/>
        <v>3.97</v>
      </c>
      <c r="H95" s="69">
        <f t="shared" si="49"/>
        <v>3.97</v>
      </c>
      <c r="I95" s="55">
        <f t="shared" si="82"/>
        <v>0</v>
      </c>
      <c r="J95" s="55">
        <f t="shared" si="50"/>
        <v>-3.0500000000000003E-2</v>
      </c>
      <c r="K95" s="69">
        <f t="shared" si="51"/>
        <v>-3.0500000000000003E-2</v>
      </c>
      <c r="L95" s="72">
        <v>0</v>
      </c>
      <c r="M95" s="55">
        <f t="shared" si="52"/>
        <v>8.6999999999999994E-3</v>
      </c>
      <c r="N95" s="69">
        <f t="shared" si="53"/>
        <v>8.6999999999999994E-3</v>
      </c>
      <c r="O95" s="72">
        <v>0</v>
      </c>
      <c r="P95" s="7"/>
      <c r="Q95" s="72">
        <f t="shared" si="83"/>
        <v>3.9482000000000004</v>
      </c>
      <c r="R95" s="72">
        <f t="shared" si="54"/>
        <v>0</v>
      </c>
      <c r="S95" s="7"/>
      <c r="T95" s="5">
        <f t="shared" si="55"/>
        <v>31</v>
      </c>
      <c r="U95" s="45">
        <f t="shared" si="56"/>
        <v>39624</v>
      </c>
      <c r="V95" s="5">
        <f t="shared" si="57"/>
        <v>2735</v>
      </c>
      <c r="W95" s="55">
        <f t="shared" si="58"/>
        <v>6.040116061409001E-2</v>
      </c>
      <c r="X95" s="47">
        <f t="shared" si="59"/>
        <v>0.64044627526749587</v>
      </c>
      <c r="Y95" s="5">
        <f t="shared" si="60"/>
        <v>0</v>
      </c>
      <c r="Z95" s="5">
        <f t="shared" si="61"/>
        <v>0</v>
      </c>
      <c r="AB95" s="39">
        <f t="shared" si="62"/>
        <v>0</v>
      </c>
      <c r="AC95" s="39">
        <f t="shared" si="63"/>
        <v>0</v>
      </c>
      <c r="AD95" s="39">
        <f t="shared" si="64"/>
        <v>0</v>
      </c>
      <c r="AE95" s="39">
        <f t="shared" si="65"/>
        <v>0</v>
      </c>
      <c r="AF95" s="39">
        <f t="shared" si="66"/>
        <v>0</v>
      </c>
      <c r="AG95" s="39">
        <f t="shared" si="67"/>
        <v>0</v>
      </c>
      <c r="AH95" s="39">
        <f t="shared" si="68"/>
        <v>0</v>
      </c>
      <c r="AI95" s="39">
        <f t="shared" si="69"/>
        <v>0</v>
      </c>
      <c r="AJ95" s="39">
        <f t="shared" si="70"/>
        <v>0</v>
      </c>
      <c r="AK95" s="43"/>
      <c r="AL95" s="39">
        <f t="shared" si="71"/>
        <v>0</v>
      </c>
      <c r="AM95" s="39">
        <f t="shared" si="72"/>
        <v>0</v>
      </c>
      <c r="AN95" s="39">
        <f t="shared" si="73"/>
        <v>0</v>
      </c>
      <c r="AO95" s="40">
        <f t="shared" si="74"/>
        <v>0</v>
      </c>
      <c r="AQ95" s="39">
        <f t="shared" si="75"/>
        <v>0</v>
      </c>
      <c r="AR95" s="39">
        <f t="shared" si="76"/>
        <v>0</v>
      </c>
      <c r="AS95" s="39">
        <f t="shared" si="77"/>
        <v>0</v>
      </c>
      <c r="AT95" s="40">
        <f t="shared" si="78"/>
        <v>0</v>
      </c>
      <c r="AU95" s="40"/>
      <c r="AV95" s="52">
        <f t="shared" si="79"/>
        <v>0</v>
      </c>
      <c r="AX95" s="52">
        <f t="shared" si="80"/>
        <v>0</v>
      </c>
      <c r="AY95" s="70"/>
      <c r="AZ95" s="2">
        <f t="shared" si="84"/>
        <v>0</v>
      </c>
    </row>
    <row r="96" spans="1:52">
      <c r="A96" s="44">
        <f t="shared" si="81"/>
        <v>39600</v>
      </c>
      <c r="B96" s="66">
        <f t="shared" si="44"/>
        <v>0</v>
      </c>
      <c r="C96" s="67"/>
      <c r="D96" s="68">
        <f t="shared" si="45"/>
        <v>0</v>
      </c>
      <c r="E96" s="35">
        <f t="shared" si="46"/>
        <v>0</v>
      </c>
      <c r="F96" s="35">
        <f t="shared" si="47"/>
        <v>0</v>
      </c>
      <c r="G96" s="55">
        <f t="shared" si="48"/>
        <v>3.97</v>
      </c>
      <c r="H96" s="69">
        <f t="shared" si="49"/>
        <v>3.97</v>
      </c>
      <c r="I96" s="55">
        <f t="shared" si="82"/>
        <v>0</v>
      </c>
      <c r="J96" s="55">
        <f t="shared" si="50"/>
        <v>-3.0500000000000003E-2</v>
      </c>
      <c r="K96" s="69">
        <f t="shared" si="51"/>
        <v>-3.0500000000000003E-2</v>
      </c>
      <c r="L96" s="72">
        <v>0</v>
      </c>
      <c r="M96" s="55">
        <f t="shared" si="52"/>
        <v>8.6999999999999994E-3</v>
      </c>
      <c r="N96" s="69">
        <f t="shared" si="53"/>
        <v>8.6999999999999994E-3</v>
      </c>
      <c r="O96" s="72">
        <v>0</v>
      </c>
      <c r="P96" s="7"/>
      <c r="Q96" s="72">
        <f t="shared" si="83"/>
        <v>3.9482000000000004</v>
      </c>
      <c r="R96" s="72">
        <f t="shared" si="54"/>
        <v>0</v>
      </c>
      <c r="S96" s="7"/>
      <c r="T96" s="5">
        <f t="shared" si="55"/>
        <v>30</v>
      </c>
      <c r="U96" s="45">
        <f t="shared" si="56"/>
        <v>39654</v>
      </c>
      <c r="V96" s="5">
        <f t="shared" si="57"/>
        <v>2765</v>
      </c>
      <c r="W96" s="55">
        <f t="shared" si="58"/>
        <v>6.040116061409001E-2</v>
      </c>
      <c r="X96" s="47">
        <f t="shared" si="59"/>
        <v>0.63732364044991086</v>
      </c>
      <c r="Y96" s="5">
        <f t="shared" si="60"/>
        <v>0</v>
      </c>
      <c r="Z96" s="5">
        <f t="shared" si="61"/>
        <v>0</v>
      </c>
      <c r="AB96" s="39">
        <f t="shared" si="62"/>
        <v>0</v>
      </c>
      <c r="AC96" s="39">
        <f t="shared" si="63"/>
        <v>0</v>
      </c>
      <c r="AD96" s="39">
        <f t="shared" si="64"/>
        <v>0</v>
      </c>
      <c r="AE96" s="39">
        <f t="shared" si="65"/>
        <v>0</v>
      </c>
      <c r="AF96" s="39">
        <f t="shared" si="66"/>
        <v>0</v>
      </c>
      <c r="AG96" s="39">
        <f t="shared" si="67"/>
        <v>0</v>
      </c>
      <c r="AH96" s="39">
        <f t="shared" si="68"/>
        <v>0</v>
      </c>
      <c r="AI96" s="39">
        <f t="shared" si="69"/>
        <v>0</v>
      </c>
      <c r="AJ96" s="39">
        <f t="shared" si="70"/>
        <v>0</v>
      </c>
      <c r="AK96" s="43"/>
      <c r="AL96" s="39">
        <f t="shared" si="71"/>
        <v>0</v>
      </c>
      <c r="AM96" s="39">
        <f t="shared" si="72"/>
        <v>0</v>
      </c>
      <c r="AN96" s="39">
        <f t="shared" si="73"/>
        <v>0</v>
      </c>
      <c r="AO96" s="40">
        <f t="shared" si="74"/>
        <v>0</v>
      </c>
      <c r="AQ96" s="39">
        <f t="shared" si="75"/>
        <v>0</v>
      </c>
      <c r="AR96" s="39">
        <f t="shared" si="76"/>
        <v>0</v>
      </c>
      <c r="AS96" s="39">
        <f t="shared" si="77"/>
        <v>0</v>
      </c>
      <c r="AT96" s="40">
        <f t="shared" si="78"/>
        <v>0</v>
      </c>
      <c r="AU96" s="40"/>
      <c r="AV96" s="52">
        <f t="shared" si="79"/>
        <v>0</v>
      </c>
      <c r="AX96" s="52">
        <f t="shared" si="80"/>
        <v>0</v>
      </c>
      <c r="AY96" s="70"/>
      <c r="AZ96" s="2">
        <f t="shared" si="84"/>
        <v>0</v>
      </c>
    </row>
    <row r="97" spans="1:52">
      <c r="A97" s="44">
        <f t="shared" si="81"/>
        <v>39630</v>
      </c>
      <c r="B97" s="66">
        <f t="shared" si="44"/>
        <v>0</v>
      </c>
      <c r="C97" s="67"/>
      <c r="D97" s="68">
        <f t="shared" si="45"/>
        <v>0</v>
      </c>
      <c r="E97" s="35">
        <f t="shared" si="46"/>
        <v>0</v>
      </c>
      <c r="F97" s="35">
        <f t="shared" si="47"/>
        <v>0</v>
      </c>
      <c r="G97" s="55">
        <f t="shared" si="48"/>
        <v>3.97</v>
      </c>
      <c r="H97" s="69">
        <f t="shared" si="49"/>
        <v>3.97</v>
      </c>
      <c r="I97" s="55">
        <f t="shared" si="82"/>
        <v>0</v>
      </c>
      <c r="J97" s="55">
        <f t="shared" si="50"/>
        <v>-3.0500000000000003E-2</v>
      </c>
      <c r="K97" s="69">
        <f t="shared" si="51"/>
        <v>-3.0500000000000003E-2</v>
      </c>
      <c r="L97" s="72">
        <v>0</v>
      </c>
      <c r="M97" s="55">
        <f t="shared" si="52"/>
        <v>8.6999999999999994E-3</v>
      </c>
      <c r="N97" s="69">
        <f t="shared" si="53"/>
        <v>8.6999999999999994E-3</v>
      </c>
      <c r="O97" s="72">
        <v>0</v>
      </c>
      <c r="P97" s="7"/>
      <c r="Q97" s="72">
        <f t="shared" si="83"/>
        <v>3.9482000000000004</v>
      </c>
      <c r="R97" s="72">
        <f t="shared" si="54"/>
        <v>0</v>
      </c>
      <c r="S97" s="7"/>
      <c r="T97" s="5">
        <f t="shared" si="55"/>
        <v>31</v>
      </c>
      <c r="U97" s="45">
        <f t="shared" si="56"/>
        <v>39685</v>
      </c>
      <c r="V97" s="5">
        <f t="shared" si="57"/>
        <v>2796</v>
      </c>
      <c r="W97" s="55">
        <f t="shared" si="58"/>
        <v>6.040116061409001E-2</v>
      </c>
      <c r="X97" s="47">
        <f t="shared" si="59"/>
        <v>0.63411291173389728</v>
      </c>
      <c r="Y97" s="5">
        <f t="shared" si="60"/>
        <v>0</v>
      </c>
      <c r="Z97" s="5">
        <f t="shared" si="61"/>
        <v>0</v>
      </c>
      <c r="AB97" s="39">
        <f t="shared" si="62"/>
        <v>0</v>
      </c>
      <c r="AC97" s="39">
        <f t="shared" si="63"/>
        <v>0</v>
      </c>
      <c r="AD97" s="39">
        <f t="shared" si="64"/>
        <v>0</v>
      </c>
      <c r="AE97" s="39">
        <f t="shared" si="65"/>
        <v>0</v>
      </c>
      <c r="AF97" s="39">
        <f t="shared" si="66"/>
        <v>0</v>
      </c>
      <c r="AG97" s="39">
        <f t="shared" si="67"/>
        <v>0</v>
      </c>
      <c r="AH97" s="39">
        <f t="shared" si="68"/>
        <v>0</v>
      </c>
      <c r="AI97" s="39">
        <f t="shared" si="69"/>
        <v>0</v>
      </c>
      <c r="AJ97" s="39">
        <f t="shared" si="70"/>
        <v>0</v>
      </c>
      <c r="AK97" s="43"/>
      <c r="AL97" s="39">
        <f t="shared" si="71"/>
        <v>0</v>
      </c>
      <c r="AM97" s="39">
        <f t="shared" si="72"/>
        <v>0</v>
      </c>
      <c r="AN97" s="39">
        <f t="shared" si="73"/>
        <v>0</v>
      </c>
      <c r="AO97" s="40">
        <f t="shared" si="74"/>
        <v>0</v>
      </c>
      <c r="AQ97" s="39">
        <f t="shared" si="75"/>
        <v>0</v>
      </c>
      <c r="AR97" s="39">
        <f t="shared" si="76"/>
        <v>0</v>
      </c>
      <c r="AS97" s="39">
        <f t="shared" si="77"/>
        <v>0</v>
      </c>
      <c r="AT97" s="40">
        <f t="shared" si="78"/>
        <v>0</v>
      </c>
      <c r="AU97" s="40"/>
      <c r="AV97" s="52">
        <f t="shared" si="79"/>
        <v>0</v>
      </c>
      <c r="AX97" s="52">
        <f t="shared" si="80"/>
        <v>0</v>
      </c>
      <c r="AY97" s="70"/>
      <c r="AZ97" s="2">
        <f t="shared" si="84"/>
        <v>0</v>
      </c>
    </row>
    <row r="98" spans="1:52">
      <c r="A98" s="44">
        <f t="shared" si="81"/>
        <v>39661</v>
      </c>
      <c r="B98" s="66">
        <f t="shared" si="44"/>
        <v>0</v>
      </c>
      <c r="C98" s="67"/>
      <c r="D98" s="68">
        <f t="shared" si="45"/>
        <v>0</v>
      </c>
      <c r="E98" s="35">
        <f t="shared" si="46"/>
        <v>0</v>
      </c>
      <c r="F98" s="35">
        <f t="shared" si="47"/>
        <v>0</v>
      </c>
      <c r="G98" s="55">
        <f t="shared" si="48"/>
        <v>3.97</v>
      </c>
      <c r="H98" s="69">
        <f t="shared" si="49"/>
        <v>3.97</v>
      </c>
      <c r="I98" s="55">
        <f t="shared" si="82"/>
        <v>0</v>
      </c>
      <c r="J98" s="55">
        <f t="shared" si="50"/>
        <v>-3.0500000000000003E-2</v>
      </c>
      <c r="K98" s="69">
        <f t="shared" si="51"/>
        <v>-3.0500000000000003E-2</v>
      </c>
      <c r="L98" s="72">
        <v>0</v>
      </c>
      <c r="M98" s="55">
        <f t="shared" si="52"/>
        <v>8.6999999999999994E-3</v>
      </c>
      <c r="N98" s="69">
        <f t="shared" si="53"/>
        <v>8.6999999999999994E-3</v>
      </c>
      <c r="O98" s="72">
        <v>0</v>
      </c>
      <c r="P98" s="7"/>
      <c r="Q98" s="72">
        <f t="shared" si="83"/>
        <v>3.9482000000000004</v>
      </c>
      <c r="R98" s="72">
        <f t="shared" si="54"/>
        <v>0</v>
      </c>
      <c r="S98" s="7"/>
      <c r="T98" s="5">
        <f t="shared" si="55"/>
        <v>31</v>
      </c>
      <c r="U98" s="45">
        <f t="shared" si="56"/>
        <v>39716</v>
      </c>
      <c r="V98" s="5">
        <f t="shared" si="57"/>
        <v>2827</v>
      </c>
      <c r="W98" s="55">
        <f t="shared" si="58"/>
        <v>6.040116061409001E-2</v>
      </c>
      <c r="X98" s="47">
        <f t="shared" si="59"/>
        <v>0.63091835812615449</v>
      </c>
      <c r="Y98" s="5">
        <f t="shared" si="60"/>
        <v>0</v>
      </c>
      <c r="Z98" s="5">
        <f t="shared" si="61"/>
        <v>0</v>
      </c>
      <c r="AB98" s="39">
        <f t="shared" si="62"/>
        <v>0</v>
      </c>
      <c r="AC98" s="39">
        <f t="shared" si="63"/>
        <v>0</v>
      </c>
      <c r="AD98" s="39">
        <f t="shared" si="64"/>
        <v>0</v>
      </c>
      <c r="AE98" s="39">
        <f t="shared" si="65"/>
        <v>0</v>
      </c>
      <c r="AF98" s="39">
        <f t="shared" si="66"/>
        <v>0</v>
      </c>
      <c r="AG98" s="39">
        <f t="shared" si="67"/>
        <v>0</v>
      </c>
      <c r="AH98" s="39">
        <f t="shared" si="68"/>
        <v>0</v>
      </c>
      <c r="AI98" s="39">
        <f t="shared" si="69"/>
        <v>0</v>
      </c>
      <c r="AJ98" s="39">
        <f t="shared" si="70"/>
        <v>0</v>
      </c>
      <c r="AK98" s="43"/>
      <c r="AL98" s="39">
        <f t="shared" si="71"/>
        <v>0</v>
      </c>
      <c r="AM98" s="39">
        <f t="shared" si="72"/>
        <v>0</v>
      </c>
      <c r="AN98" s="39">
        <f t="shared" si="73"/>
        <v>0</v>
      </c>
      <c r="AO98" s="40">
        <f t="shared" si="74"/>
        <v>0</v>
      </c>
      <c r="AQ98" s="39">
        <f t="shared" si="75"/>
        <v>0</v>
      </c>
      <c r="AR98" s="39">
        <f t="shared" si="76"/>
        <v>0</v>
      </c>
      <c r="AS98" s="39">
        <f t="shared" si="77"/>
        <v>0</v>
      </c>
      <c r="AT98" s="40">
        <f t="shared" si="78"/>
        <v>0</v>
      </c>
      <c r="AU98" s="40"/>
      <c r="AV98" s="52">
        <f t="shared" si="79"/>
        <v>0</v>
      </c>
      <c r="AX98" s="52">
        <f t="shared" si="80"/>
        <v>0</v>
      </c>
      <c r="AY98" s="70"/>
      <c r="AZ98" s="2">
        <f t="shared" si="84"/>
        <v>0</v>
      </c>
    </row>
    <row r="99" spans="1:52">
      <c r="A99" s="44">
        <f t="shared" si="81"/>
        <v>39692</v>
      </c>
      <c r="B99" s="66">
        <f t="shared" si="44"/>
        <v>0</v>
      </c>
      <c r="C99" s="67"/>
      <c r="D99" s="68">
        <f t="shared" si="45"/>
        <v>0</v>
      </c>
      <c r="E99" s="35">
        <f t="shared" si="46"/>
        <v>0</v>
      </c>
      <c r="F99" s="35">
        <f t="shared" si="47"/>
        <v>0</v>
      </c>
      <c r="G99" s="55">
        <f t="shared" si="48"/>
        <v>3.97</v>
      </c>
      <c r="H99" s="69">
        <f t="shared" si="49"/>
        <v>3.97</v>
      </c>
      <c r="I99" s="55">
        <f t="shared" si="82"/>
        <v>0</v>
      </c>
      <c r="J99" s="55">
        <f t="shared" si="50"/>
        <v>-3.0500000000000003E-2</v>
      </c>
      <c r="K99" s="69">
        <f t="shared" si="51"/>
        <v>-3.0500000000000003E-2</v>
      </c>
      <c r="L99" s="72">
        <v>0</v>
      </c>
      <c r="M99" s="55">
        <f t="shared" si="52"/>
        <v>8.6999999999999994E-3</v>
      </c>
      <c r="N99" s="69">
        <f t="shared" si="53"/>
        <v>8.6999999999999994E-3</v>
      </c>
      <c r="O99" s="72">
        <v>0</v>
      </c>
      <c r="P99" s="7"/>
      <c r="Q99" s="72">
        <f t="shared" si="83"/>
        <v>3.9482000000000004</v>
      </c>
      <c r="R99" s="72">
        <f t="shared" si="54"/>
        <v>0</v>
      </c>
      <c r="S99" s="7"/>
      <c r="T99" s="5">
        <f t="shared" si="55"/>
        <v>30</v>
      </c>
      <c r="U99" s="45">
        <f t="shared" si="56"/>
        <v>39746</v>
      </c>
      <c r="V99" s="5">
        <f t="shared" si="57"/>
        <v>2857</v>
      </c>
      <c r="W99" s="55">
        <f t="shared" si="58"/>
        <v>6.040116061409001E-2</v>
      </c>
      <c r="X99" s="47">
        <f t="shared" si="59"/>
        <v>0.62784217873653203</v>
      </c>
      <c r="Y99" s="5">
        <f t="shared" si="60"/>
        <v>0</v>
      </c>
      <c r="Z99" s="5">
        <f t="shared" si="61"/>
        <v>0</v>
      </c>
      <c r="AB99" s="39">
        <f t="shared" si="62"/>
        <v>0</v>
      </c>
      <c r="AC99" s="39">
        <f t="shared" si="63"/>
        <v>0</v>
      </c>
      <c r="AD99" s="39">
        <f t="shared" si="64"/>
        <v>0</v>
      </c>
      <c r="AE99" s="39">
        <f t="shared" si="65"/>
        <v>0</v>
      </c>
      <c r="AF99" s="39">
        <f t="shared" si="66"/>
        <v>0</v>
      </c>
      <c r="AG99" s="39">
        <f t="shared" si="67"/>
        <v>0</v>
      </c>
      <c r="AH99" s="39">
        <f t="shared" si="68"/>
        <v>0</v>
      </c>
      <c r="AI99" s="39">
        <f t="shared" si="69"/>
        <v>0</v>
      </c>
      <c r="AJ99" s="39">
        <f t="shared" si="70"/>
        <v>0</v>
      </c>
      <c r="AK99" s="43"/>
      <c r="AL99" s="39">
        <f t="shared" si="71"/>
        <v>0</v>
      </c>
      <c r="AM99" s="39">
        <f t="shared" si="72"/>
        <v>0</v>
      </c>
      <c r="AN99" s="39">
        <f t="shared" si="73"/>
        <v>0</v>
      </c>
      <c r="AO99" s="40">
        <f t="shared" si="74"/>
        <v>0</v>
      </c>
      <c r="AQ99" s="39">
        <f t="shared" si="75"/>
        <v>0</v>
      </c>
      <c r="AR99" s="39">
        <f t="shared" si="76"/>
        <v>0</v>
      </c>
      <c r="AS99" s="39">
        <f t="shared" si="77"/>
        <v>0</v>
      </c>
      <c r="AT99" s="40">
        <f t="shared" si="78"/>
        <v>0</v>
      </c>
      <c r="AU99" s="40"/>
      <c r="AV99" s="52">
        <f t="shared" si="79"/>
        <v>0</v>
      </c>
      <c r="AX99" s="52">
        <f t="shared" si="80"/>
        <v>0</v>
      </c>
      <c r="AY99" s="70"/>
      <c r="AZ99" s="2">
        <f t="shared" si="84"/>
        <v>0</v>
      </c>
    </row>
    <row r="100" spans="1:52">
      <c r="A100" s="44">
        <f t="shared" si="81"/>
        <v>39722</v>
      </c>
      <c r="B100" s="66">
        <f t="shared" si="44"/>
        <v>0</v>
      </c>
      <c r="C100" s="67"/>
      <c r="D100" s="68">
        <f t="shared" si="45"/>
        <v>0</v>
      </c>
      <c r="E100" s="35">
        <f t="shared" si="46"/>
        <v>0</v>
      </c>
      <c r="F100" s="35">
        <f t="shared" si="47"/>
        <v>0</v>
      </c>
      <c r="G100" s="55">
        <f t="shared" si="48"/>
        <v>3.97</v>
      </c>
      <c r="H100" s="69">
        <f t="shared" si="49"/>
        <v>3.97</v>
      </c>
      <c r="I100" s="55">
        <f t="shared" si="82"/>
        <v>0</v>
      </c>
      <c r="J100" s="55">
        <f t="shared" si="50"/>
        <v>-3.0500000000000003E-2</v>
      </c>
      <c r="K100" s="69">
        <f t="shared" si="51"/>
        <v>-3.0500000000000003E-2</v>
      </c>
      <c r="L100" s="72">
        <v>0</v>
      </c>
      <c r="M100" s="55">
        <f t="shared" si="52"/>
        <v>8.6999999999999994E-3</v>
      </c>
      <c r="N100" s="69">
        <f t="shared" si="53"/>
        <v>8.6999999999999994E-3</v>
      </c>
      <c r="O100" s="72">
        <v>0</v>
      </c>
      <c r="P100" s="7"/>
      <c r="Q100" s="72">
        <f t="shared" si="83"/>
        <v>3.9482000000000004</v>
      </c>
      <c r="R100" s="72">
        <f t="shared" si="54"/>
        <v>0</v>
      </c>
      <c r="S100" s="7"/>
      <c r="T100" s="5">
        <f t="shared" si="55"/>
        <v>31</v>
      </c>
      <c r="U100" s="45">
        <f t="shared" si="56"/>
        <v>39777</v>
      </c>
      <c r="V100" s="5">
        <f t="shared" si="57"/>
        <v>2888</v>
      </c>
      <c r="W100" s="55">
        <f t="shared" si="58"/>
        <v>6.040116061409001E-2</v>
      </c>
      <c r="X100" s="47">
        <f t="shared" si="59"/>
        <v>0.62467921602111964</v>
      </c>
      <c r="Y100" s="5">
        <f t="shared" si="60"/>
        <v>0</v>
      </c>
      <c r="Z100" s="5">
        <f t="shared" si="61"/>
        <v>0</v>
      </c>
      <c r="AB100" s="39">
        <f t="shared" si="62"/>
        <v>0</v>
      </c>
      <c r="AC100" s="39">
        <f t="shared" si="63"/>
        <v>0</v>
      </c>
      <c r="AD100" s="39">
        <f t="shared" si="64"/>
        <v>0</v>
      </c>
      <c r="AE100" s="39">
        <f t="shared" si="65"/>
        <v>0</v>
      </c>
      <c r="AF100" s="39">
        <f t="shared" si="66"/>
        <v>0</v>
      </c>
      <c r="AG100" s="39">
        <f t="shared" si="67"/>
        <v>0</v>
      </c>
      <c r="AH100" s="39">
        <f t="shared" si="68"/>
        <v>0</v>
      </c>
      <c r="AI100" s="39">
        <f t="shared" si="69"/>
        <v>0</v>
      </c>
      <c r="AJ100" s="39">
        <f t="shared" si="70"/>
        <v>0</v>
      </c>
      <c r="AK100" s="43"/>
      <c r="AL100" s="39">
        <f t="shared" si="71"/>
        <v>0</v>
      </c>
      <c r="AM100" s="39">
        <f t="shared" si="72"/>
        <v>0</v>
      </c>
      <c r="AN100" s="39">
        <f t="shared" si="73"/>
        <v>0</v>
      </c>
      <c r="AO100" s="40">
        <f t="shared" si="74"/>
        <v>0</v>
      </c>
      <c r="AQ100" s="39">
        <f t="shared" si="75"/>
        <v>0</v>
      </c>
      <c r="AR100" s="39">
        <f t="shared" si="76"/>
        <v>0</v>
      </c>
      <c r="AS100" s="39">
        <f t="shared" si="77"/>
        <v>0</v>
      </c>
      <c r="AT100" s="40">
        <f t="shared" si="78"/>
        <v>0</v>
      </c>
      <c r="AU100" s="40"/>
      <c r="AV100" s="52">
        <f t="shared" si="79"/>
        <v>0</v>
      </c>
      <c r="AX100" s="52">
        <f t="shared" si="80"/>
        <v>0</v>
      </c>
      <c r="AY100" s="70"/>
      <c r="AZ100" s="2">
        <f t="shared" si="84"/>
        <v>0</v>
      </c>
    </row>
    <row r="101" spans="1:52">
      <c r="A101" s="44">
        <f t="shared" si="81"/>
        <v>39753</v>
      </c>
      <c r="B101" s="66">
        <f t="shared" si="44"/>
        <v>0</v>
      </c>
      <c r="C101" s="67"/>
      <c r="D101" s="68">
        <f t="shared" si="45"/>
        <v>0</v>
      </c>
      <c r="E101" s="35">
        <f t="shared" si="46"/>
        <v>0</v>
      </c>
      <c r="F101" s="35">
        <f t="shared" si="47"/>
        <v>0</v>
      </c>
      <c r="G101" s="55">
        <f t="shared" si="48"/>
        <v>3.97</v>
      </c>
      <c r="H101" s="69">
        <f t="shared" si="49"/>
        <v>3.97</v>
      </c>
      <c r="I101" s="55">
        <f t="shared" si="82"/>
        <v>0</v>
      </c>
      <c r="J101" s="55">
        <f t="shared" si="50"/>
        <v>-3.0500000000000003E-2</v>
      </c>
      <c r="K101" s="69">
        <f t="shared" si="51"/>
        <v>-3.0500000000000003E-2</v>
      </c>
      <c r="L101" s="72">
        <v>0</v>
      </c>
      <c r="M101" s="55">
        <f t="shared" si="52"/>
        <v>8.6999999999999994E-3</v>
      </c>
      <c r="N101" s="69">
        <f t="shared" si="53"/>
        <v>8.6999999999999994E-3</v>
      </c>
      <c r="O101" s="72">
        <v>0</v>
      </c>
      <c r="P101" s="7"/>
      <c r="Q101" s="72">
        <f t="shared" si="83"/>
        <v>3.9482000000000004</v>
      </c>
      <c r="R101" s="72">
        <f t="shared" si="54"/>
        <v>0</v>
      </c>
      <c r="S101" s="7"/>
      <c r="T101" s="5">
        <f t="shared" si="55"/>
        <v>30</v>
      </c>
      <c r="U101" s="45">
        <f t="shared" si="56"/>
        <v>39807</v>
      </c>
      <c r="V101" s="5">
        <f t="shared" si="57"/>
        <v>2918</v>
      </c>
      <c r="W101" s="55">
        <f t="shared" si="58"/>
        <v>6.040116061409001E-2</v>
      </c>
      <c r="X101" s="47">
        <f t="shared" si="59"/>
        <v>0.62163345692297434</v>
      </c>
      <c r="Y101" s="5">
        <f t="shared" si="60"/>
        <v>0</v>
      </c>
      <c r="Z101" s="5">
        <f t="shared" si="61"/>
        <v>0</v>
      </c>
      <c r="AB101" s="39">
        <f t="shared" si="62"/>
        <v>0</v>
      </c>
      <c r="AC101" s="39">
        <f t="shared" si="63"/>
        <v>0</v>
      </c>
      <c r="AD101" s="39">
        <f t="shared" si="64"/>
        <v>0</v>
      </c>
      <c r="AE101" s="39">
        <f t="shared" si="65"/>
        <v>0</v>
      </c>
      <c r="AF101" s="39">
        <f t="shared" si="66"/>
        <v>0</v>
      </c>
      <c r="AG101" s="39">
        <f t="shared" si="67"/>
        <v>0</v>
      </c>
      <c r="AH101" s="39">
        <f t="shared" si="68"/>
        <v>0</v>
      </c>
      <c r="AI101" s="39">
        <f t="shared" si="69"/>
        <v>0</v>
      </c>
      <c r="AJ101" s="39">
        <f t="shared" si="70"/>
        <v>0</v>
      </c>
      <c r="AK101" s="43"/>
      <c r="AL101" s="39">
        <f t="shared" si="71"/>
        <v>0</v>
      </c>
      <c r="AM101" s="39">
        <f t="shared" si="72"/>
        <v>0</v>
      </c>
      <c r="AN101" s="39">
        <f t="shared" si="73"/>
        <v>0</v>
      </c>
      <c r="AO101" s="40">
        <f t="shared" si="74"/>
        <v>0</v>
      </c>
      <c r="AQ101" s="39">
        <f t="shared" si="75"/>
        <v>0</v>
      </c>
      <c r="AR101" s="39">
        <f t="shared" si="76"/>
        <v>0</v>
      </c>
      <c r="AS101" s="39">
        <f t="shared" si="77"/>
        <v>0</v>
      </c>
      <c r="AT101" s="40">
        <f t="shared" si="78"/>
        <v>0</v>
      </c>
      <c r="AU101" s="40"/>
      <c r="AV101" s="52">
        <f t="shared" si="79"/>
        <v>0</v>
      </c>
      <c r="AX101" s="52">
        <f t="shared" si="80"/>
        <v>0</v>
      </c>
      <c r="AY101" s="70"/>
      <c r="AZ101" s="2">
        <f t="shared" si="84"/>
        <v>0</v>
      </c>
    </row>
    <row r="102" spans="1:52">
      <c r="A102" s="44">
        <f t="shared" si="81"/>
        <v>39783</v>
      </c>
      <c r="B102" s="66">
        <f t="shared" si="44"/>
        <v>0</v>
      </c>
      <c r="C102" s="67"/>
      <c r="D102" s="68">
        <f t="shared" si="45"/>
        <v>0</v>
      </c>
      <c r="E102" s="35">
        <f t="shared" si="46"/>
        <v>0</v>
      </c>
      <c r="F102" s="35">
        <f t="shared" si="47"/>
        <v>0</v>
      </c>
      <c r="G102" s="55">
        <f t="shared" si="48"/>
        <v>3.97</v>
      </c>
      <c r="H102" s="69">
        <f t="shared" si="49"/>
        <v>3.97</v>
      </c>
      <c r="I102" s="55">
        <f t="shared" si="82"/>
        <v>0</v>
      </c>
      <c r="J102" s="55">
        <f t="shared" si="50"/>
        <v>-3.0500000000000003E-2</v>
      </c>
      <c r="K102" s="69">
        <f t="shared" si="51"/>
        <v>-3.0500000000000003E-2</v>
      </c>
      <c r="L102" s="72">
        <v>0</v>
      </c>
      <c r="M102" s="55">
        <f t="shared" si="52"/>
        <v>8.6999999999999994E-3</v>
      </c>
      <c r="N102" s="69">
        <f t="shared" si="53"/>
        <v>8.6999999999999994E-3</v>
      </c>
      <c r="O102" s="72">
        <v>0</v>
      </c>
      <c r="P102" s="7"/>
      <c r="Q102" s="72">
        <f t="shared" si="83"/>
        <v>3.9482000000000004</v>
      </c>
      <c r="R102" s="72">
        <f t="shared" si="54"/>
        <v>0</v>
      </c>
      <c r="S102" s="7"/>
      <c r="T102" s="5">
        <f t="shared" si="55"/>
        <v>31</v>
      </c>
      <c r="U102" s="45">
        <f t="shared" si="56"/>
        <v>39838</v>
      </c>
      <c r="V102" s="5">
        <f t="shared" si="57"/>
        <v>2949</v>
      </c>
      <c r="W102" s="55">
        <f t="shared" si="58"/>
        <v>6.040116061409001E-2</v>
      </c>
      <c r="X102" s="47">
        <f t="shared" si="59"/>
        <v>0.61850177269803586</v>
      </c>
      <c r="Y102" s="5">
        <f t="shared" si="60"/>
        <v>0</v>
      </c>
      <c r="Z102" s="5">
        <f t="shared" si="61"/>
        <v>0</v>
      </c>
      <c r="AB102" s="39">
        <f t="shared" si="62"/>
        <v>0</v>
      </c>
      <c r="AC102" s="39">
        <f t="shared" si="63"/>
        <v>0</v>
      </c>
      <c r="AD102" s="39">
        <f t="shared" si="64"/>
        <v>0</v>
      </c>
      <c r="AE102" s="39">
        <f t="shared" si="65"/>
        <v>0</v>
      </c>
      <c r="AF102" s="39">
        <f t="shared" si="66"/>
        <v>0</v>
      </c>
      <c r="AG102" s="39">
        <f t="shared" si="67"/>
        <v>0</v>
      </c>
      <c r="AH102" s="39">
        <f t="shared" si="68"/>
        <v>0</v>
      </c>
      <c r="AI102" s="39">
        <f t="shared" si="69"/>
        <v>0</v>
      </c>
      <c r="AJ102" s="39">
        <f t="shared" si="70"/>
        <v>0</v>
      </c>
      <c r="AK102" s="43"/>
      <c r="AL102" s="39">
        <f t="shared" si="71"/>
        <v>0</v>
      </c>
      <c r="AM102" s="39">
        <f t="shared" si="72"/>
        <v>0</v>
      </c>
      <c r="AN102" s="39">
        <f t="shared" si="73"/>
        <v>0</v>
      </c>
      <c r="AO102" s="40">
        <f t="shared" si="74"/>
        <v>0</v>
      </c>
      <c r="AQ102" s="39">
        <f t="shared" si="75"/>
        <v>0</v>
      </c>
      <c r="AR102" s="39">
        <f t="shared" si="76"/>
        <v>0</v>
      </c>
      <c r="AS102" s="39">
        <f t="shared" si="77"/>
        <v>0</v>
      </c>
      <c r="AT102" s="40">
        <f t="shared" si="78"/>
        <v>0</v>
      </c>
      <c r="AU102" s="40"/>
      <c r="AV102" s="52">
        <f t="shared" si="79"/>
        <v>0</v>
      </c>
      <c r="AX102" s="52">
        <f t="shared" si="80"/>
        <v>0</v>
      </c>
      <c r="AY102" s="70"/>
      <c r="AZ102" s="2">
        <f t="shared" si="84"/>
        <v>0</v>
      </c>
    </row>
    <row r="103" spans="1:52">
      <c r="A103" s="44">
        <f t="shared" si="81"/>
        <v>39814</v>
      </c>
      <c r="B103" s="66">
        <f t="shared" si="44"/>
        <v>0</v>
      </c>
      <c r="C103" s="67"/>
      <c r="D103" s="68">
        <f t="shared" si="45"/>
        <v>0</v>
      </c>
      <c r="E103" s="35">
        <f t="shared" si="46"/>
        <v>0</v>
      </c>
      <c r="F103" s="35">
        <f t="shared" si="47"/>
        <v>0</v>
      </c>
      <c r="G103" s="55">
        <f t="shared" si="48"/>
        <v>3.97</v>
      </c>
      <c r="H103" s="69">
        <f t="shared" si="49"/>
        <v>3.97</v>
      </c>
      <c r="I103" s="55">
        <f t="shared" si="82"/>
        <v>0</v>
      </c>
      <c r="J103" s="55">
        <f t="shared" si="50"/>
        <v>-3.0500000000000003E-2</v>
      </c>
      <c r="K103" s="69">
        <f t="shared" si="51"/>
        <v>-3.0500000000000003E-2</v>
      </c>
      <c r="L103" s="72">
        <v>0</v>
      </c>
      <c r="M103" s="55">
        <f t="shared" si="52"/>
        <v>8.6999999999999994E-3</v>
      </c>
      <c r="N103" s="69">
        <f t="shared" si="53"/>
        <v>8.6999999999999994E-3</v>
      </c>
      <c r="O103" s="72">
        <v>0</v>
      </c>
      <c r="P103" s="7"/>
      <c r="Q103" s="72">
        <f t="shared" si="83"/>
        <v>3.9482000000000004</v>
      </c>
      <c r="R103" s="72">
        <f t="shared" si="54"/>
        <v>0</v>
      </c>
      <c r="S103" s="7"/>
      <c r="T103" s="5">
        <f t="shared" si="55"/>
        <v>31</v>
      </c>
      <c r="U103" s="45">
        <f t="shared" si="56"/>
        <v>39869</v>
      </c>
      <c r="V103" s="5">
        <f t="shared" si="57"/>
        <v>2980</v>
      </c>
      <c r="W103" s="55">
        <f t="shared" si="58"/>
        <v>6.040116061409001E-2</v>
      </c>
      <c r="X103" s="47">
        <f t="shared" si="59"/>
        <v>0.61538586536859008</v>
      </c>
      <c r="Y103" s="5">
        <f t="shared" si="60"/>
        <v>0</v>
      </c>
      <c r="Z103" s="5">
        <f t="shared" si="61"/>
        <v>0</v>
      </c>
      <c r="AB103" s="39">
        <f t="shared" si="62"/>
        <v>0</v>
      </c>
      <c r="AC103" s="39">
        <f t="shared" si="63"/>
        <v>0</v>
      </c>
      <c r="AD103" s="39">
        <f t="shared" si="64"/>
        <v>0</v>
      </c>
      <c r="AE103" s="39">
        <f t="shared" si="65"/>
        <v>0</v>
      </c>
      <c r="AF103" s="39">
        <f t="shared" si="66"/>
        <v>0</v>
      </c>
      <c r="AG103" s="39">
        <f t="shared" si="67"/>
        <v>0</v>
      </c>
      <c r="AH103" s="39">
        <f t="shared" si="68"/>
        <v>0</v>
      </c>
      <c r="AI103" s="39">
        <f t="shared" si="69"/>
        <v>0</v>
      </c>
      <c r="AJ103" s="39">
        <f t="shared" si="70"/>
        <v>0</v>
      </c>
      <c r="AK103" s="43"/>
      <c r="AL103" s="39">
        <f t="shared" si="71"/>
        <v>0</v>
      </c>
      <c r="AM103" s="39">
        <f t="shared" si="72"/>
        <v>0</v>
      </c>
      <c r="AN103" s="39">
        <f t="shared" si="73"/>
        <v>0</v>
      </c>
      <c r="AO103" s="40">
        <f t="shared" si="74"/>
        <v>0</v>
      </c>
      <c r="AQ103" s="39">
        <f t="shared" si="75"/>
        <v>0</v>
      </c>
      <c r="AR103" s="39">
        <f t="shared" si="76"/>
        <v>0</v>
      </c>
      <c r="AS103" s="39">
        <f t="shared" si="77"/>
        <v>0</v>
      </c>
      <c r="AT103" s="40">
        <f t="shared" si="78"/>
        <v>0</v>
      </c>
      <c r="AU103" s="40"/>
      <c r="AV103" s="52">
        <f t="shared" si="79"/>
        <v>0</v>
      </c>
      <c r="AX103" s="52">
        <f t="shared" si="80"/>
        <v>0</v>
      </c>
      <c r="AY103" s="70"/>
      <c r="AZ103" s="2">
        <f t="shared" si="84"/>
        <v>0</v>
      </c>
    </row>
    <row r="104" spans="1:52">
      <c r="A104" s="44">
        <f t="shared" si="81"/>
        <v>39845</v>
      </c>
      <c r="B104" s="66">
        <f t="shared" si="44"/>
        <v>0</v>
      </c>
      <c r="C104" s="67"/>
      <c r="D104" s="68">
        <f t="shared" si="45"/>
        <v>0</v>
      </c>
      <c r="E104" s="35">
        <f t="shared" si="46"/>
        <v>0</v>
      </c>
      <c r="F104" s="35">
        <f t="shared" si="47"/>
        <v>0</v>
      </c>
      <c r="G104" s="55">
        <f t="shared" si="48"/>
        <v>3.97</v>
      </c>
      <c r="H104" s="69">
        <f t="shared" si="49"/>
        <v>3.97</v>
      </c>
      <c r="I104" s="55">
        <f t="shared" si="82"/>
        <v>0</v>
      </c>
      <c r="J104" s="55">
        <f t="shared" si="50"/>
        <v>-3.0500000000000003E-2</v>
      </c>
      <c r="K104" s="69">
        <f t="shared" si="51"/>
        <v>-3.0500000000000003E-2</v>
      </c>
      <c r="L104" s="72">
        <v>0</v>
      </c>
      <c r="M104" s="55">
        <f t="shared" si="52"/>
        <v>8.6999999999999994E-3</v>
      </c>
      <c r="N104" s="69">
        <f t="shared" si="53"/>
        <v>8.6999999999999994E-3</v>
      </c>
      <c r="O104" s="72">
        <v>0</v>
      </c>
      <c r="P104" s="7"/>
      <c r="Q104" s="72">
        <f t="shared" si="83"/>
        <v>3.9482000000000004</v>
      </c>
      <c r="R104" s="72">
        <f t="shared" si="54"/>
        <v>0</v>
      </c>
      <c r="S104" s="7"/>
      <c r="T104" s="5">
        <f t="shared" si="55"/>
        <v>28</v>
      </c>
      <c r="U104" s="45">
        <f t="shared" si="56"/>
        <v>39897</v>
      </c>
      <c r="V104" s="5">
        <f t="shared" si="57"/>
        <v>3008</v>
      </c>
      <c r="W104" s="55">
        <f t="shared" si="58"/>
        <v>6.040116061409001E-2</v>
      </c>
      <c r="X104" s="47">
        <f t="shared" si="59"/>
        <v>0.61258499191612303</v>
      </c>
      <c r="Y104" s="5">
        <f t="shared" si="60"/>
        <v>0</v>
      </c>
      <c r="Z104" s="5">
        <f t="shared" si="61"/>
        <v>0</v>
      </c>
      <c r="AB104" s="39">
        <f t="shared" si="62"/>
        <v>0</v>
      </c>
      <c r="AC104" s="39">
        <f t="shared" si="63"/>
        <v>0</v>
      </c>
      <c r="AD104" s="39">
        <f t="shared" si="64"/>
        <v>0</v>
      </c>
      <c r="AE104" s="39">
        <f t="shared" si="65"/>
        <v>0</v>
      </c>
      <c r="AF104" s="39">
        <f t="shared" si="66"/>
        <v>0</v>
      </c>
      <c r="AG104" s="39">
        <f t="shared" si="67"/>
        <v>0</v>
      </c>
      <c r="AH104" s="39">
        <f t="shared" si="68"/>
        <v>0</v>
      </c>
      <c r="AI104" s="39">
        <f t="shared" si="69"/>
        <v>0</v>
      </c>
      <c r="AJ104" s="39">
        <f t="shared" si="70"/>
        <v>0</v>
      </c>
      <c r="AK104" s="43"/>
      <c r="AL104" s="39">
        <f t="shared" si="71"/>
        <v>0</v>
      </c>
      <c r="AM104" s="39">
        <f t="shared" si="72"/>
        <v>0</v>
      </c>
      <c r="AN104" s="39">
        <f t="shared" si="73"/>
        <v>0</v>
      </c>
      <c r="AO104" s="40">
        <f t="shared" si="74"/>
        <v>0</v>
      </c>
      <c r="AQ104" s="39">
        <f t="shared" si="75"/>
        <v>0</v>
      </c>
      <c r="AR104" s="39">
        <f t="shared" si="76"/>
        <v>0</v>
      </c>
      <c r="AS104" s="39">
        <f t="shared" si="77"/>
        <v>0</v>
      </c>
      <c r="AT104" s="40">
        <f t="shared" si="78"/>
        <v>0</v>
      </c>
      <c r="AU104" s="40"/>
      <c r="AV104" s="52">
        <f t="shared" si="79"/>
        <v>0</v>
      </c>
      <c r="AX104" s="52">
        <f t="shared" si="80"/>
        <v>0</v>
      </c>
      <c r="AY104" s="70"/>
      <c r="AZ104" s="2">
        <f t="shared" si="84"/>
        <v>0</v>
      </c>
    </row>
    <row r="105" spans="1:52">
      <c r="A105" s="44">
        <f t="shared" si="81"/>
        <v>39873</v>
      </c>
      <c r="B105" s="66">
        <f t="shared" si="44"/>
        <v>0</v>
      </c>
      <c r="C105" s="67"/>
      <c r="D105" s="68">
        <f t="shared" si="45"/>
        <v>0</v>
      </c>
      <c r="E105" s="35">
        <f t="shared" si="46"/>
        <v>0</v>
      </c>
      <c r="F105" s="35">
        <f t="shared" si="47"/>
        <v>0</v>
      </c>
      <c r="G105" s="55">
        <f t="shared" si="48"/>
        <v>3.97</v>
      </c>
      <c r="H105" s="69">
        <f t="shared" si="49"/>
        <v>3.97</v>
      </c>
      <c r="I105" s="55">
        <f t="shared" si="82"/>
        <v>0</v>
      </c>
      <c r="J105" s="55">
        <f t="shared" si="50"/>
        <v>-3.0500000000000003E-2</v>
      </c>
      <c r="K105" s="69">
        <f t="shared" si="51"/>
        <v>-3.0500000000000003E-2</v>
      </c>
      <c r="L105" s="72">
        <v>0</v>
      </c>
      <c r="M105" s="55">
        <f t="shared" si="52"/>
        <v>8.6999999999999994E-3</v>
      </c>
      <c r="N105" s="69">
        <f t="shared" si="53"/>
        <v>8.6999999999999994E-3</v>
      </c>
      <c r="O105" s="72">
        <v>0</v>
      </c>
      <c r="P105" s="7"/>
      <c r="Q105" s="72">
        <f t="shared" si="83"/>
        <v>3.9482000000000004</v>
      </c>
      <c r="R105" s="72">
        <f t="shared" si="54"/>
        <v>0</v>
      </c>
      <c r="S105" s="7"/>
      <c r="T105" s="5">
        <f t="shared" si="55"/>
        <v>31</v>
      </c>
      <c r="U105" s="45">
        <f t="shared" si="56"/>
        <v>39928</v>
      </c>
      <c r="V105" s="5">
        <f t="shared" si="57"/>
        <v>3039</v>
      </c>
      <c r="W105" s="55">
        <f t="shared" si="58"/>
        <v>6.040116061409001E-2</v>
      </c>
      <c r="X105" s="47">
        <f t="shared" si="59"/>
        <v>0.6094988923276069</v>
      </c>
      <c r="Y105" s="5">
        <f t="shared" si="60"/>
        <v>0</v>
      </c>
      <c r="Z105" s="5">
        <f t="shared" si="61"/>
        <v>0</v>
      </c>
      <c r="AB105" s="39">
        <f t="shared" si="62"/>
        <v>0</v>
      </c>
      <c r="AC105" s="39">
        <f t="shared" si="63"/>
        <v>0</v>
      </c>
      <c r="AD105" s="39">
        <f t="shared" si="64"/>
        <v>0</v>
      </c>
      <c r="AE105" s="39">
        <f t="shared" si="65"/>
        <v>0</v>
      </c>
      <c r="AF105" s="39">
        <f t="shared" si="66"/>
        <v>0</v>
      </c>
      <c r="AG105" s="39">
        <f t="shared" si="67"/>
        <v>0</v>
      </c>
      <c r="AH105" s="39">
        <f t="shared" si="68"/>
        <v>0</v>
      </c>
      <c r="AI105" s="39">
        <f t="shared" si="69"/>
        <v>0</v>
      </c>
      <c r="AJ105" s="39">
        <f t="shared" si="70"/>
        <v>0</v>
      </c>
      <c r="AK105" s="43"/>
      <c r="AL105" s="39">
        <f t="shared" si="71"/>
        <v>0</v>
      </c>
      <c r="AM105" s="39">
        <f t="shared" si="72"/>
        <v>0</v>
      </c>
      <c r="AN105" s="39">
        <f t="shared" si="73"/>
        <v>0</v>
      </c>
      <c r="AO105" s="40">
        <f t="shared" si="74"/>
        <v>0</v>
      </c>
      <c r="AQ105" s="39">
        <f t="shared" si="75"/>
        <v>0</v>
      </c>
      <c r="AR105" s="39">
        <f t="shared" si="76"/>
        <v>0</v>
      </c>
      <c r="AS105" s="39">
        <f t="shared" si="77"/>
        <v>0</v>
      </c>
      <c r="AT105" s="40">
        <f t="shared" si="78"/>
        <v>0</v>
      </c>
      <c r="AU105" s="40"/>
      <c r="AV105" s="52">
        <f t="shared" si="79"/>
        <v>0</v>
      </c>
      <c r="AX105" s="52">
        <f t="shared" si="80"/>
        <v>0</v>
      </c>
      <c r="AY105" s="70"/>
      <c r="AZ105" s="2">
        <f t="shared" si="84"/>
        <v>0</v>
      </c>
    </row>
    <row r="106" spans="1:52">
      <c r="A106" s="44">
        <f t="shared" si="81"/>
        <v>39904</v>
      </c>
      <c r="B106" s="66">
        <f t="shared" si="44"/>
        <v>0</v>
      </c>
      <c r="C106" s="67"/>
      <c r="D106" s="68">
        <f t="shared" si="45"/>
        <v>0</v>
      </c>
      <c r="E106" s="35">
        <f t="shared" si="46"/>
        <v>0</v>
      </c>
      <c r="F106" s="35">
        <f t="shared" si="47"/>
        <v>0</v>
      </c>
      <c r="G106" s="55">
        <f t="shared" si="48"/>
        <v>3.97</v>
      </c>
      <c r="H106" s="69">
        <f t="shared" si="49"/>
        <v>3.97</v>
      </c>
      <c r="I106" s="55">
        <f t="shared" si="82"/>
        <v>0</v>
      </c>
      <c r="J106" s="55">
        <f t="shared" si="50"/>
        <v>-3.0500000000000003E-2</v>
      </c>
      <c r="K106" s="69">
        <f t="shared" si="51"/>
        <v>-3.0500000000000003E-2</v>
      </c>
      <c r="L106" s="72">
        <v>0</v>
      </c>
      <c r="M106" s="55">
        <f t="shared" si="52"/>
        <v>8.6999999999999994E-3</v>
      </c>
      <c r="N106" s="69">
        <f t="shared" si="53"/>
        <v>8.6999999999999994E-3</v>
      </c>
      <c r="O106" s="72">
        <v>0</v>
      </c>
      <c r="P106" s="7"/>
      <c r="Q106" s="72">
        <f t="shared" si="83"/>
        <v>3.9482000000000004</v>
      </c>
      <c r="R106" s="72">
        <f t="shared" si="54"/>
        <v>0</v>
      </c>
      <c r="S106" s="7"/>
      <c r="T106" s="5">
        <f t="shared" si="55"/>
        <v>30</v>
      </c>
      <c r="U106" s="45">
        <f t="shared" si="56"/>
        <v>39958</v>
      </c>
      <c r="V106" s="5">
        <f t="shared" si="57"/>
        <v>3069</v>
      </c>
      <c r="W106" s="55">
        <f t="shared" si="58"/>
        <v>6.040116061409001E-2</v>
      </c>
      <c r="X106" s="47">
        <f t="shared" si="59"/>
        <v>0.60652714819236819</v>
      </c>
      <c r="Y106" s="5">
        <f t="shared" si="60"/>
        <v>0</v>
      </c>
      <c r="Z106" s="5">
        <f t="shared" si="61"/>
        <v>0</v>
      </c>
      <c r="AB106" s="39">
        <f t="shared" si="62"/>
        <v>0</v>
      </c>
      <c r="AC106" s="39">
        <f t="shared" si="63"/>
        <v>0</v>
      </c>
      <c r="AD106" s="39">
        <f t="shared" si="64"/>
        <v>0</v>
      </c>
      <c r="AE106" s="39">
        <f t="shared" si="65"/>
        <v>0</v>
      </c>
      <c r="AF106" s="39">
        <f t="shared" si="66"/>
        <v>0</v>
      </c>
      <c r="AG106" s="39">
        <f t="shared" si="67"/>
        <v>0</v>
      </c>
      <c r="AH106" s="39">
        <f t="shared" si="68"/>
        <v>0</v>
      </c>
      <c r="AI106" s="39">
        <f t="shared" si="69"/>
        <v>0</v>
      </c>
      <c r="AJ106" s="39">
        <f t="shared" si="70"/>
        <v>0</v>
      </c>
      <c r="AK106" s="43"/>
      <c r="AL106" s="39">
        <f t="shared" si="71"/>
        <v>0</v>
      </c>
      <c r="AM106" s="39">
        <f t="shared" si="72"/>
        <v>0</v>
      </c>
      <c r="AN106" s="39">
        <f t="shared" si="73"/>
        <v>0</v>
      </c>
      <c r="AO106" s="40">
        <f t="shared" si="74"/>
        <v>0</v>
      </c>
      <c r="AQ106" s="39">
        <f t="shared" si="75"/>
        <v>0</v>
      </c>
      <c r="AR106" s="39">
        <f t="shared" si="76"/>
        <v>0</v>
      </c>
      <c r="AS106" s="39">
        <f t="shared" si="77"/>
        <v>0</v>
      </c>
      <c r="AT106" s="40">
        <f t="shared" si="78"/>
        <v>0</v>
      </c>
      <c r="AU106" s="40"/>
      <c r="AV106" s="52">
        <f t="shared" si="79"/>
        <v>0</v>
      </c>
      <c r="AX106" s="52">
        <f t="shared" si="80"/>
        <v>0</v>
      </c>
      <c r="AY106" s="70"/>
      <c r="AZ106" s="2">
        <f t="shared" si="84"/>
        <v>0</v>
      </c>
    </row>
    <row r="107" spans="1:52">
      <c r="A107" s="44">
        <f t="shared" si="81"/>
        <v>39934</v>
      </c>
      <c r="B107" s="66">
        <f t="shared" si="44"/>
        <v>0</v>
      </c>
      <c r="C107" s="67"/>
      <c r="D107" s="68">
        <f t="shared" si="45"/>
        <v>0</v>
      </c>
      <c r="E107" s="35">
        <f t="shared" si="46"/>
        <v>0</v>
      </c>
      <c r="F107" s="35">
        <f t="shared" si="47"/>
        <v>0</v>
      </c>
      <c r="G107" s="55">
        <f t="shared" si="48"/>
        <v>3.97</v>
      </c>
      <c r="H107" s="69">
        <f t="shared" si="49"/>
        <v>3.97</v>
      </c>
      <c r="I107" s="55">
        <f t="shared" si="82"/>
        <v>0</v>
      </c>
      <c r="J107" s="55">
        <f t="shared" si="50"/>
        <v>-3.0500000000000003E-2</v>
      </c>
      <c r="K107" s="69">
        <f t="shared" si="51"/>
        <v>-3.0500000000000003E-2</v>
      </c>
      <c r="L107" s="72">
        <v>0</v>
      </c>
      <c r="M107" s="55">
        <f t="shared" si="52"/>
        <v>8.6999999999999994E-3</v>
      </c>
      <c r="N107" s="69">
        <f t="shared" si="53"/>
        <v>8.6999999999999994E-3</v>
      </c>
      <c r="O107" s="72">
        <v>0</v>
      </c>
      <c r="P107" s="7"/>
      <c r="Q107" s="72">
        <f t="shared" si="83"/>
        <v>3.9482000000000004</v>
      </c>
      <c r="R107" s="72">
        <f t="shared" si="54"/>
        <v>0</v>
      </c>
      <c r="S107" s="7"/>
      <c r="T107" s="5">
        <f t="shared" si="55"/>
        <v>31</v>
      </c>
      <c r="U107" s="45">
        <f t="shared" si="56"/>
        <v>39989</v>
      </c>
      <c r="V107" s="5">
        <f t="shared" si="57"/>
        <v>3100</v>
      </c>
      <c r="W107" s="55">
        <f t="shared" si="58"/>
        <v>6.040116061409001E-2</v>
      </c>
      <c r="X107" s="47">
        <f t="shared" si="59"/>
        <v>0.60347156699602611</v>
      </c>
      <c r="Y107" s="5">
        <f t="shared" si="60"/>
        <v>0</v>
      </c>
      <c r="Z107" s="5">
        <f t="shared" si="61"/>
        <v>0</v>
      </c>
      <c r="AB107" s="39">
        <f t="shared" si="62"/>
        <v>0</v>
      </c>
      <c r="AC107" s="39">
        <f t="shared" si="63"/>
        <v>0</v>
      </c>
      <c r="AD107" s="39">
        <f t="shared" si="64"/>
        <v>0</v>
      </c>
      <c r="AE107" s="39">
        <f t="shared" si="65"/>
        <v>0</v>
      </c>
      <c r="AF107" s="39">
        <f t="shared" si="66"/>
        <v>0</v>
      </c>
      <c r="AG107" s="39">
        <f t="shared" si="67"/>
        <v>0</v>
      </c>
      <c r="AH107" s="39">
        <f t="shared" si="68"/>
        <v>0</v>
      </c>
      <c r="AI107" s="39">
        <f t="shared" si="69"/>
        <v>0</v>
      </c>
      <c r="AJ107" s="39">
        <f t="shared" si="70"/>
        <v>0</v>
      </c>
      <c r="AK107" s="43"/>
      <c r="AL107" s="39">
        <f t="shared" si="71"/>
        <v>0</v>
      </c>
      <c r="AM107" s="39">
        <f t="shared" si="72"/>
        <v>0</v>
      </c>
      <c r="AN107" s="39">
        <f t="shared" si="73"/>
        <v>0</v>
      </c>
      <c r="AO107" s="40">
        <f t="shared" si="74"/>
        <v>0</v>
      </c>
      <c r="AQ107" s="39">
        <f t="shared" si="75"/>
        <v>0</v>
      </c>
      <c r="AR107" s="39">
        <f t="shared" si="76"/>
        <v>0</v>
      </c>
      <c r="AS107" s="39">
        <f t="shared" si="77"/>
        <v>0</v>
      </c>
      <c r="AT107" s="40">
        <f t="shared" si="78"/>
        <v>0</v>
      </c>
      <c r="AU107" s="40"/>
      <c r="AV107" s="52">
        <f t="shared" si="79"/>
        <v>0</v>
      </c>
      <c r="AX107" s="52">
        <f t="shared" si="80"/>
        <v>0</v>
      </c>
      <c r="AY107" s="70"/>
      <c r="AZ107" s="2">
        <f t="shared" si="84"/>
        <v>0</v>
      </c>
    </row>
    <row r="108" spans="1:52">
      <c r="A108" s="44">
        <f t="shared" si="81"/>
        <v>39965</v>
      </c>
      <c r="B108" s="66">
        <f t="shared" si="44"/>
        <v>0</v>
      </c>
      <c r="C108" s="67"/>
      <c r="D108" s="68">
        <f t="shared" si="45"/>
        <v>0</v>
      </c>
      <c r="E108" s="35">
        <f t="shared" si="46"/>
        <v>0</v>
      </c>
      <c r="F108" s="35">
        <f t="shared" si="47"/>
        <v>0</v>
      </c>
      <c r="G108" s="55">
        <f t="shared" si="48"/>
        <v>3.97</v>
      </c>
      <c r="H108" s="69">
        <f t="shared" si="49"/>
        <v>3.97</v>
      </c>
      <c r="I108" s="55">
        <f t="shared" si="82"/>
        <v>0</v>
      </c>
      <c r="J108" s="55">
        <f t="shared" si="50"/>
        <v>-3.0500000000000003E-2</v>
      </c>
      <c r="K108" s="69">
        <f t="shared" si="51"/>
        <v>-3.0500000000000003E-2</v>
      </c>
      <c r="L108" s="72">
        <v>0</v>
      </c>
      <c r="M108" s="55">
        <f t="shared" si="52"/>
        <v>8.6999999999999994E-3</v>
      </c>
      <c r="N108" s="69">
        <f t="shared" si="53"/>
        <v>8.6999999999999994E-3</v>
      </c>
      <c r="O108" s="72">
        <v>0</v>
      </c>
      <c r="P108" s="7"/>
      <c r="Q108" s="72">
        <f t="shared" si="83"/>
        <v>3.9482000000000004</v>
      </c>
      <c r="R108" s="72">
        <f t="shared" si="54"/>
        <v>0</v>
      </c>
      <c r="S108" s="7"/>
      <c r="T108" s="5">
        <f t="shared" si="55"/>
        <v>30</v>
      </c>
      <c r="U108" s="45">
        <f t="shared" si="56"/>
        <v>40019</v>
      </c>
      <c r="V108" s="5">
        <f t="shared" si="57"/>
        <v>3130</v>
      </c>
      <c r="W108" s="55">
        <f t="shared" si="58"/>
        <v>6.040116061409001E-2</v>
      </c>
      <c r="X108" s="47">
        <f t="shared" si="59"/>
        <v>0.60052921039361262</v>
      </c>
      <c r="Y108" s="5">
        <f t="shared" si="60"/>
        <v>0</v>
      </c>
      <c r="Z108" s="5">
        <f t="shared" si="61"/>
        <v>0</v>
      </c>
      <c r="AB108" s="39">
        <f t="shared" si="62"/>
        <v>0</v>
      </c>
      <c r="AC108" s="39">
        <f t="shared" si="63"/>
        <v>0</v>
      </c>
      <c r="AD108" s="39">
        <f t="shared" si="64"/>
        <v>0</v>
      </c>
      <c r="AE108" s="39">
        <f t="shared" si="65"/>
        <v>0</v>
      </c>
      <c r="AF108" s="39">
        <f t="shared" si="66"/>
        <v>0</v>
      </c>
      <c r="AG108" s="39">
        <f t="shared" si="67"/>
        <v>0</v>
      </c>
      <c r="AH108" s="39">
        <f t="shared" si="68"/>
        <v>0</v>
      </c>
      <c r="AI108" s="39">
        <f t="shared" si="69"/>
        <v>0</v>
      </c>
      <c r="AJ108" s="39">
        <f t="shared" si="70"/>
        <v>0</v>
      </c>
      <c r="AK108" s="43"/>
      <c r="AL108" s="39">
        <f t="shared" si="71"/>
        <v>0</v>
      </c>
      <c r="AM108" s="39">
        <f t="shared" si="72"/>
        <v>0</v>
      </c>
      <c r="AN108" s="39">
        <f t="shared" si="73"/>
        <v>0</v>
      </c>
      <c r="AO108" s="40">
        <f t="shared" si="74"/>
        <v>0</v>
      </c>
      <c r="AQ108" s="39">
        <f t="shared" si="75"/>
        <v>0</v>
      </c>
      <c r="AR108" s="39">
        <f t="shared" si="76"/>
        <v>0</v>
      </c>
      <c r="AS108" s="39">
        <f t="shared" si="77"/>
        <v>0</v>
      </c>
      <c r="AT108" s="40">
        <f t="shared" si="78"/>
        <v>0</v>
      </c>
      <c r="AU108" s="40"/>
      <c r="AV108" s="52">
        <f t="shared" si="79"/>
        <v>0</v>
      </c>
      <c r="AX108" s="52">
        <f t="shared" si="80"/>
        <v>0</v>
      </c>
      <c r="AY108" s="70"/>
      <c r="AZ108" s="2">
        <f t="shared" si="84"/>
        <v>0</v>
      </c>
    </row>
    <row r="109" spans="1:52">
      <c r="A109" s="44">
        <f t="shared" si="81"/>
        <v>39995</v>
      </c>
      <c r="B109" s="66">
        <f t="shared" si="44"/>
        <v>0</v>
      </c>
      <c r="C109" s="67"/>
      <c r="D109" s="68">
        <f t="shared" si="45"/>
        <v>0</v>
      </c>
      <c r="E109" s="35">
        <f t="shared" si="46"/>
        <v>0</v>
      </c>
      <c r="F109" s="35">
        <f t="shared" si="47"/>
        <v>0</v>
      </c>
      <c r="G109" s="55">
        <f t="shared" si="48"/>
        <v>3.97</v>
      </c>
      <c r="H109" s="69">
        <f t="shared" si="49"/>
        <v>3.97</v>
      </c>
      <c r="I109" s="55">
        <f t="shared" si="82"/>
        <v>0</v>
      </c>
      <c r="J109" s="55">
        <f t="shared" si="50"/>
        <v>-3.0500000000000003E-2</v>
      </c>
      <c r="K109" s="69">
        <f t="shared" si="51"/>
        <v>-3.0500000000000003E-2</v>
      </c>
      <c r="L109" s="72">
        <v>0</v>
      </c>
      <c r="M109" s="55">
        <f t="shared" si="52"/>
        <v>8.6999999999999994E-3</v>
      </c>
      <c r="N109" s="69">
        <f t="shared" si="53"/>
        <v>8.6999999999999994E-3</v>
      </c>
      <c r="O109" s="72">
        <v>0</v>
      </c>
      <c r="P109" s="7"/>
      <c r="Q109" s="72">
        <f t="shared" si="83"/>
        <v>3.9482000000000004</v>
      </c>
      <c r="R109" s="72">
        <f t="shared" si="54"/>
        <v>0</v>
      </c>
      <c r="S109" s="7"/>
      <c r="T109" s="5">
        <f t="shared" si="55"/>
        <v>31</v>
      </c>
      <c r="U109" s="45">
        <f t="shared" si="56"/>
        <v>40050</v>
      </c>
      <c r="V109" s="5">
        <f t="shared" si="57"/>
        <v>3161</v>
      </c>
      <c r="W109" s="55">
        <f t="shared" si="58"/>
        <v>6.040116061409001E-2</v>
      </c>
      <c r="X109" s="47">
        <f t="shared" si="59"/>
        <v>0.59750384579352556</v>
      </c>
      <c r="Y109" s="5">
        <f t="shared" si="60"/>
        <v>0</v>
      </c>
      <c r="Z109" s="5">
        <f t="shared" si="61"/>
        <v>0</v>
      </c>
      <c r="AB109" s="39">
        <f t="shared" si="62"/>
        <v>0</v>
      </c>
      <c r="AC109" s="39">
        <f t="shared" si="63"/>
        <v>0</v>
      </c>
      <c r="AD109" s="39">
        <f t="shared" si="64"/>
        <v>0</v>
      </c>
      <c r="AE109" s="39">
        <f t="shared" si="65"/>
        <v>0</v>
      </c>
      <c r="AF109" s="39">
        <f t="shared" si="66"/>
        <v>0</v>
      </c>
      <c r="AG109" s="39">
        <f t="shared" si="67"/>
        <v>0</v>
      </c>
      <c r="AH109" s="39">
        <f t="shared" si="68"/>
        <v>0</v>
      </c>
      <c r="AI109" s="39">
        <f t="shared" si="69"/>
        <v>0</v>
      </c>
      <c r="AJ109" s="39">
        <f t="shared" si="70"/>
        <v>0</v>
      </c>
      <c r="AK109" s="43"/>
      <c r="AL109" s="39">
        <f t="shared" si="71"/>
        <v>0</v>
      </c>
      <c r="AM109" s="39">
        <f t="shared" si="72"/>
        <v>0</v>
      </c>
      <c r="AN109" s="39">
        <f t="shared" si="73"/>
        <v>0</v>
      </c>
      <c r="AO109" s="40">
        <f t="shared" si="74"/>
        <v>0</v>
      </c>
      <c r="AQ109" s="39">
        <f t="shared" si="75"/>
        <v>0</v>
      </c>
      <c r="AR109" s="39">
        <f t="shared" si="76"/>
        <v>0</v>
      </c>
      <c r="AS109" s="39">
        <f t="shared" si="77"/>
        <v>0</v>
      </c>
      <c r="AT109" s="40">
        <f t="shared" si="78"/>
        <v>0</v>
      </c>
      <c r="AU109" s="40"/>
      <c r="AV109" s="52">
        <f t="shared" si="79"/>
        <v>0</v>
      </c>
      <c r="AX109" s="52">
        <f t="shared" si="80"/>
        <v>0</v>
      </c>
      <c r="AY109" s="70"/>
      <c r="AZ109" s="2">
        <f t="shared" si="84"/>
        <v>0</v>
      </c>
    </row>
    <row r="110" spans="1:52">
      <c r="A110" s="44">
        <f t="shared" si="81"/>
        <v>40026</v>
      </c>
      <c r="B110" s="66">
        <f t="shared" si="44"/>
        <v>0</v>
      </c>
      <c r="C110" s="67"/>
      <c r="D110" s="68">
        <f t="shared" si="45"/>
        <v>0</v>
      </c>
      <c r="E110" s="35">
        <f t="shared" si="46"/>
        <v>0</v>
      </c>
      <c r="F110" s="35">
        <f t="shared" si="47"/>
        <v>0</v>
      </c>
      <c r="G110" s="55">
        <f t="shared" si="48"/>
        <v>3.97</v>
      </c>
      <c r="H110" s="69">
        <f t="shared" si="49"/>
        <v>3.97</v>
      </c>
      <c r="I110" s="55">
        <f t="shared" si="82"/>
        <v>0</v>
      </c>
      <c r="J110" s="55">
        <f t="shared" si="50"/>
        <v>-3.0500000000000003E-2</v>
      </c>
      <c r="K110" s="69">
        <f t="shared" si="51"/>
        <v>-3.0500000000000003E-2</v>
      </c>
      <c r="L110" s="72">
        <v>0</v>
      </c>
      <c r="M110" s="55">
        <f t="shared" si="52"/>
        <v>8.6999999999999994E-3</v>
      </c>
      <c r="N110" s="69">
        <f t="shared" si="53"/>
        <v>8.6999999999999994E-3</v>
      </c>
      <c r="O110" s="72">
        <v>0</v>
      </c>
      <c r="P110" s="7"/>
      <c r="Q110" s="72">
        <f t="shared" si="83"/>
        <v>3.9482000000000004</v>
      </c>
      <c r="R110" s="72">
        <f t="shared" si="54"/>
        <v>0</v>
      </c>
      <c r="S110" s="7"/>
      <c r="T110" s="5">
        <f t="shared" si="55"/>
        <v>31</v>
      </c>
      <c r="U110" s="45">
        <f t="shared" si="56"/>
        <v>40081</v>
      </c>
      <c r="V110" s="5">
        <f t="shared" si="57"/>
        <v>3192</v>
      </c>
      <c r="W110" s="55">
        <f t="shared" si="58"/>
        <v>6.040116061409001E-2</v>
      </c>
      <c r="X110" s="47">
        <f t="shared" si="59"/>
        <v>0.59449372246864229</v>
      </c>
      <c r="Y110" s="5">
        <f t="shared" si="60"/>
        <v>0</v>
      </c>
      <c r="Z110" s="5">
        <f t="shared" si="61"/>
        <v>0</v>
      </c>
      <c r="AB110" s="39">
        <f t="shared" si="62"/>
        <v>0</v>
      </c>
      <c r="AC110" s="39">
        <f t="shared" si="63"/>
        <v>0</v>
      </c>
      <c r="AD110" s="39">
        <f t="shared" si="64"/>
        <v>0</v>
      </c>
      <c r="AE110" s="39">
        <f t="shared" si="65"/>
        <v>0</v>
      </c>
      <c r="AF110" s="39">
        <f t="shared" si="66"/>
        <v>0</v>
      </c>
      <c r="AG110" s="39">
        <f t="shared" si="67"/>
        <v>0</v>
      </c>
      <c r="AH110" s="39">
        <f t="shared" si="68"/>
        <v>0</v>
      </c>
      <c r="AI110" s="39">
        <f t="shared" si="69"/>
        <v>0</v>
      </c>
      <c r="AJ110" s="39">
        <f t="shared" si="70"/>
        <v>0</v>
      </c>
      <c r="AK110" s="43"/>
      <c r="AL110" s="39">
        <f t="shared" si="71"/>
        <v>0</v>
      </c>
      <c r="AM110" s="39">
        <f t="shared" si="72"/>
        <v>0</v>
      </c>
      <c r="AN110" s="39">
        <f t="shared" si="73"/>
        <v>0</v>
      </c>
      <c r="AO110" s="40">
        <f t="shared" si="74"/>
        <v>0</v>
      </c>
      <c r="AQ110" s="39">
        <f t="shared" si="75"/>
        <v>0</v>
      </c>
      <c r="AR110" s="39">
        <f t="shared" si="76"/>
        <v>0</v>
      </c>
      <c r="AS110" s="39">
        <f t="shared" si="77"/>
        <v>0</v>
      </c>
      <c r="AT110" s="40">
        <f t="shared" si="78"/>
        <v>0</v>
      </c>
      <c r="AU110" s="40"/>
      <c r="AV110" s="52">
        <f t="shared" si="79"/>
        <v>0</v>
      </c>
      <c r="AX110" s="52">
        <f t="shared" si="80"/>
        <v>0</v>
      </c>
      <c r="AY110" s="70"/>
      <c r="AZ110" s="2">
        <f t="shared" si="84"/>
        <v>0</v>
      </c>
    </row>
    <row r="111" spans="1:52">
      <c r="A111" s="44">
        <f t="shared" si="81"/>
        <v>40057</v>
      </c>
      <c r="B111" s="66">
        <f t="shared" si="44"/>
        <v>0</v>
      </c>
      <c r="C111" s="67"/>
      <c r="D111" s="68">
        <f t="shared" si="45"/>
        <v>0</v>
      </c>
      <c r="E111" s="35">
        <f t="shared" si="46"/>
        <v>0</v>
      </c>
      <c r="F111" s="35">
        <f t="shared" si="47"/>
        <v>0</v>
      </c>
      <c r="G111" s="55">
        <f t="shared" si="48"/>
        <v>3.97</v>
      </c>
      <c r="H111" s="69">
        <f t="shared" si="49"/>
        <v>3.97</v>
      </c>
      <c r="I111" s="55">
        <f t="shared" si="82"/>
        <v>0</v>
      </c>
      <c r="J111" s="55">
        <f t="shared" si="50"/>
        <v>-3.0500000000000003E-2</v>
      </c>
      <c r="K111" s="69">
        <f t="shared" si="51"/>
        <v>-3.0500000000000003E-2</v>
      </c>
      <c r="L111" s="72">
        <v>0</v>
      </c>
      <c r="M111" s="55">
        <f t="shared" si="52"/>
        <v>8.6999999999999994E-3</v>
      </c>
      <c r="N111" s="69">
        <f t="shared" si="53"/>
        <v>8.6999999999999994E-3</v>
      </c>
      <c r="O111" s="72">
        <v>0</v>
      </c>
      <c r="P111" s="7"/>
      <c r="Q111" s="72">
        <f t="shared" si="83"/>
        <v>3.9482000000000004</v>
      </c>
      <c r="R111" s="72">
        <f t="shared" si="54"/>
        <v>0</v>
      </c>
      <c r="S111" s="7"/>
      <c r="T111" s="5">
        <f t="shared" si="55"/>
        <v>30</v>
      </c>
      <c r="U111" s="45">
        <f t="shared" si="56"/>
        <v>40111</v>
      </c>
      <c r="V111" s="5">
        <f t="shared" si="57"/>
        <v>3222</v>
      </c>
      <c r="W111" s="55">
        <f t="shared" si="58"/>
        <v>6.040116061409001E-2</v>
      </c>
      <c r="X111" s="47">
        <f t="shared" si="59"/>
        <v>0.59159513929577423</v>
      </c>
      <c r="Y111" s="5">
        <f t="shared" si="60"/>
        <v>0</v>
      </c>
      <c r="Z111" s="5">
        <f t="shared" si="61"/>
        <v>0</v>
      </c>
      <c r="AB111" s="39">
        <f t="shared" si="62"/>
        <v>0</v>
      </c>
      <c r="AC111" s="39">
        <f t="shared" si="63"/>
        <v>0</v>
      </c>
      <c r="AD111" s="39">
        <f t="shared" si="64"/>
        <v>0</v>
      </c>
      <c r="AE111" s="39">
        <f t="shared" si="65"/>
        <v>0</v>
      </c>
      <c r="AF111" s="39">
        <f t="shared" si="66"/>
        <v>0</v>
      </c>
      <c r="AG111" s="39">
        <f t="shared" si="67"/>
        <v>0</v>
      </c>
      <c r="AH111" s="39">
        <f t="shared" si="68"/>
        <v>0</v>
      </c>
      <c r="AI111" s="39">
        <f t="shared" si="69"/>
        <v>0</v>
      </c>
      <c r="AJ111" s="39">
        <f t="shared" si="70"/>
        <v>0</v>
      </c>
      <c r="AK111" s="43"/>
      <c r="AL111" s="39">
        <f t="shared" si="71"/>
        <v>0</v>
      </c>
      <c r="AM111" s="39">
        <f t="shared" si="72"/>
        <v>0</v>
      </c>
      <c r="AN111" s="39">
        <f t="shared" si="73"/>
        <v>0</v>
      </c>
      <c r="AO111" s="40">
        <f t="shared" si="74"/>
        <v>0</v>
      </c>
      <c r="AQ111" s="39">
        <f t="shared" si="75"/>
        <v>0</v>
      </c>
      <c r="AR111" s="39">
        <f t="shared" si="76"/>
        <v>0</v>
      </c>
      <c r="AS111" s="39">
        <f t="shared" si="77"/>
        <v>0</v>
      </c>
      <c r="AT111" s="40">
        <f t="shared" si="78"/>
        <v>0</v>
      </c>
      <c r="AU111" s="40"/>
      <c r="AV111" s="52">
        <f t="shared" si="79"/>
        <v>0</v>
      </c>
      <c r="AX111" s="52">
        <f t="shared" si="80"/>
        <v>0</v>
      </c>
      <c r="AY111" s="70"/>
      <c r="AZ111" s="2">
        <f t="shared" si="84"/>
        <v>0</v>
      </c>
    </row>
    <row r="112" spans="1:52">
      <c r="A112" s="44">
        <f t="shared" si="81"/>
        <v>40087</v>
      </c>
      <c r="B112" s="66">
        <f t="shared" si="44"/>
        <v>0</v>
      </c>
      <c r="C112" s="67"/>
      <c r="D112" s="68">
        <f t="shared" si="45"/>
        <v>0</v>
      </c>
      <c r="E112" s="35">
        <f t="shared" si="46"/>
        <v>0</v>
      </c>
      <c r="F112" s="35">
        <f t="shared" si="47"/>
        <v>0</v>
      </c>
      <c r="G112" s="55">
        <f t="shared" si="48"/>
        <v>3.97</v>
      </c>
      <c r="H112" s="69">
        <f t="shared" si="49"/>
        <v>3.97</v>
      </c>
      <c r="I112" s="55">
        <f t="shared" si="82"/>
        <v>0</v>
      </c>
      <c r="J112" s="55">
        <f t="shared" si="50"/>
        <v>-3.0500000000000003E-2</v>
      </c>
      <c r="K112" s="69">
        <f t="shared" si="51"/>
        <v>-3.0500000000000003E-2</v>
      </c>
      <c r="L112" s="72">
        <v>0</v>
      </c>
      <c r="M112" s="55">
        <f t="shared" si="52"/>
        <v>8.6999999999999994E-3</v>
      </c>
      <c r="N112" s="69">
        <f t="shared" si="53"/>
        <v>8.6999999999999994E-3</v>
      </c>
      <c r="O112" s="72">
        <v>0</v>
      </c>
      <c r="P112" s="7"/>
      <c r="Q112" s="72">
        <f t="shared" si="83"/>
        <v>3.9482000000000004</v>
      </c>
      <c r="R112" s="72">
        <f t="shared" si="54"/>
        <v>0</v>
      </c>
      <c r="S112" s="7"/>
      <c r="T112" s="5">
        <f t="shared" si="55"/>
        <v>31</v>
      </c>
      <c r="U112" s="45">
        <f t="shared" si="56"/>
        <v>40142</v>
      </c>
      <c r="V112" s="5">
        <f t="shared" si="57"/>
        <v>3253</v>
      </c>
      <c r="W112" s="55">
        <f t="shared" si="58"/>
        <v>6.040116061409001E-2</v>
      </c>
      <c r="X112" s="47">
        <f t="shared" si="59"/>
        <v>0.58861478303494252</v>
      </c>
      <c r="Y112" s="5">
        <f t="shared" si="60"/>
        <v>0</v>
      </c>
      <c r="Z112" s="5">
        <f t="shared" si="61"/>
        <v>0</v>
      </c>
      <c r="AB112" s="39">
        <f t="shared" si="62"/>
        <v>0</v>
      </c>
      <c r="AC112" s="39">
        <f t="shared" si="63"/>
        <v>0</v>
      </c>
      <c r="AD112" s="39">
        <f t="shared" si="64"/>
        <v>0</v>
      </c>
      <c r="AE112" s="39">
        <f t="shared" si="65"/>
        <v>0</v>
      </c>
      <c r="AF112" s="39">
        <f t="shared" si="66"/>
        <v>0</v>
      </c>
      <c r="AG112" s="39">
        <f t="shared" si="67"/>
        <v>0</v>
      </c>
      <c r="AH112" s="39">
        <f t="shared" si="68"/>
        <v>0</v>
      </c>
      <c r="AI112" s="39">
        <f t="shared" si="69"/>
        <v>0</v>
      </c>
      <c r="AJ112" s="39">
        <f t="shared" si="70"/>
        <v>0</v>
      </c>
      <c r="AK112" s="43"/>
      <c r="AL112" s="39">
        <f t="shared" si="71"/>
        <v>0</v>
      </c>
      <c r="AM112" s="39">
        <f t="shared" si="72"/>
        <v>0</v>
      </c>
      <c r="AN112" s="39">
        <f t="shared" si="73"/>
        <v>0</v>
      </c>
      <c r="AO112" s="40">
        <f t="shared" si="74"/>
        <v>0</v>
      </c>
      <c r="AQ112" s="39">
        <f t="shared" si="75"/>
        <v>0</v>
      </c>
      <c r="AR112" s="39">
        <f t="shared" si="76"/>
        <v>0</v>
      </c>
      <c r="AS112" s="39">
        <f t="shared" si="77"/>
        <v>0</v>
      </c>
      <c r="AT112" s="40">
        <f t="shared" si="78"/>
        <v>0</v>
      </c>
      <c r="AU112" s="40"/>
      <c r="AV112" s="52">
        <f t="shared" si="79"/>
        <v>0</v>
      </c>
      <c r="AX112" s="52">
        <f t="shared" si="80"/>
        <v>0</v>
      </c>
      <c r="AY112" s="70"/>
      <c r="AZ112" s="2">
        <f t="shared" si="84"/>
        <v>0</v>
      </c>
    </row>
    <row r="113" spans="1:52">
      <c r="A113" s="44">
        <f t="shared" si="81"/>
        <v>40118</v>
      </c>
      <c r="B113" s="66">
        <f t="shared" si="44"/>
        <v>0</v>
      </c>
      <c r="C113" s="67"/>
      <c r="D113" s="68">
        <f t="shared" si="45"/>
        <v>0</v>
      </c>
      <c r="E113" s="35">
        <f t="shared" si="46"/>
        <v>0</v>
      </c>
      <c r="F113" s="35">
        <f t="shared" si="47"/>
        <v>0</v>
      </c>
      <c r="G113" s="55">
        <f t="shared" si="48"/>
        <v>3.97</v>
      </c>
      <c r="H113" s="69">
        <f t="shared" si="49"/>
        <v>3.97</v>
      </c>
      <c r="I113" s="55">
        <f t="shared" si="82"/>
        <v>0</v>
      </c>
      <c r="J113" s="55">
        <f t="shared" si="50"/>
        <v>-3.0500000000000003E-2</v>
      </c>
      <c r="K113" s="69">
        <f t="shared" si="51"/>
        <v>-3.0500000000000003E-2</v>
      </c>
      <c r="L113" s="72">
        <v>0</v>
      </c>
      <c r="M113" s="55">
        <f t="shared" si="52"/>
        <v>8.6999999999999994E-3</v>
      </c>
      <c r="N113" s="69">
        <f t="shared" si="53"/>
        <v>8.6999999999999994E-3</v>
      </c>
      <c r="O113" s="72">
        <v>0</v>
      </c>
      <c r="P113" s="7"/>
      <c r="Q113" s="72">
        <f t="shared" si="83"/>
        <v>3.9482000000000004</v>
      </c>
      <c r="R113" s="72">
        <f t="shared" si="54"/>
        <v>0</v>
      </c>
      <c r="S113" s="7"/>
      <c r="T113" s="5">
        <f t="shared" si="55"/>
        <v>30</v>
      </c>
      <c r="U113" s="45">
        <f t="shared" si="56"/>
        <v>40172</v>
      </c>
      <c r="V113" s="5">
        <f t="shared" si="57"/>
        <v>3283</v>
      </c>
      <c r="W113" s="55">
        <f t="shared" si="58"/>
        <v>6.040116061409001E-2</v>
      </c>
      <c r="X113" s="47">
        <f t="shared" si="59"/>
        <v>0.58574486390724911</v>
      </c>
      <c r="Y113" s="5">
        <f t="shared" si="60"/>
        <v>0</v>
      </c>
      <c r="Z113" s="5">
        <f t="shared" si="61"/>
        <v>0</v>
      </c>
      <c r="AB113" s="39">
        <f t="shared" si="62"/>
        <v>0</v>
      </c>
      <c r="AC113" s="39">
        <f t="shared" si="63"/>
        <v>0</v>
      </c>
      <c r="AD113" s="39">
        <f t="shared" si="64"/>
        <v>0</v>
      </c>
      <c r="AE113" s="39">
        <f t="shared" si="65"/>
        <v>0</v>
      </c>
      <c r="AF113" s="39">
        <f t="shared" si="66"/>
        <v>0</v>
      </c>
      <c r="AG113" s="39">
        <f t="shared" si="67"/>
        <v>0</v>
      </c>
      <c r="AH113" s="39">
        <f t="shared" si="68"/>
        <v>0</v>
      </c>
      <c r="AI113" s="39">
        <f t="shared" si="69"/>
        <v>0</v>
      </c>
      <c r="AJ113" s="39">
        <f t="shared" si="70"/>
        <v>0</v>
      </c>
      <c r="AK113" s="43"/>
      <c r="AL113" s="39">
        <f t="shared" si="71"/>
        <v>0</v>
      </c>
      <c r="AM113" s="39">
        <f t="shared" si="72"/>
        <v>0</v>
      </c>
      <c r="AN113" s="39">
        <f t="shared" si="73"/>
        <v>0</v>
      </c>
      <c r="AO113" s="40">
        <f t="shared" si="74"/>
        <v>0</v>
      </c>
      <c r="AQ113" s="39">
        <f t="shared" si="75"/>
        <v>0</v>
      </c>
      <c r="AR113" s="39">
        <f t="shared" si="76"/>
        <v>0</v>
      </c>
      <c r="AS113" s="39">
        <f t="shared" si="77"/>
        <v>0</v>
      </c>
      <c r="AT113" s="40">
        <f t="shared" si="78"/>
        <v>0</v>
      </c>
      <c r="AU113" s="40"/>
      <c r="AV113" s="52">
        <f t="shared" si="79"/>
        <v>0</v>
      </c>
      <c r="AX113" s="52">
        <f t="shared" si="80"/>
        <v>0</v>
      </c>
      <c r="AY113" s="70"/>
      <c r="AZ113" s="2">
        <f t="shared" si="84"/>
        <v>0</v>
      </c>
    </row>
    <row r="114" spans="1:52">
      <c r="A114" s="44">
        <f t="shared" si="81"/>
        <v>40148</v>
      </c>
      <c r="B114" s="66">
        <f t="shared" si="44"/>
        <v>0</v>
      </c>
      <c r="C114" s="67"/>
      <c r="D114" s="68">
        <f t="shared" si="45"/>
        <v>0</v>
      </c>
      <c r="E114" s="35">
        <f t="shared" si="46"/>
        <v>0</v>
      </c>
      <c r="F114" s="35">
        <f t="shared" si="47"/>
        <v>0</v>
      </c>
      <c r="G114" s="55">
        <f t="shared" si="48"/>
        <v>3.97</v>
      </c>
      <c r="H114" s="69">
        <f t="shared" si="49"/>
        <v>3.97</v>
      </c>
      <c r="I114" s="55">
        <f t="shared" si="82"/>
        <v>0</v>
      </c>
      <c r="J114" s="55">
        <f t="shared" si="50"/>
        <v>-3.0500000000000003E-2</v>
      </c>
      <c r="K114" s="69">
        <f t="shared" si="51"/>
        <v>-3.0500000000000003E-2</v>
      </c>
      <c r="L114" s="72">
        <v>0</v>
      </c>
      <c r="M114" s="55">
        <f t="shared" si="52"/>
        <v>8.6999999999999994E-3</v>
      </c>
      <c r="N114" s="69">
        <f t="shared" si="53"/>
        <v>8.6999999999999994E-3</v>
      </c>
      <c r="O114" s="72">
        <v>0</v>
      </c>
      <c r="P114" s="7"/>
      <c r="Q114" s="72">
        <f t="shared" si="83"/>
        <v>3.9482000000000004</v>
      </c>
      <c r="R114" s="72">
        <f t="shared" si="54"/>
        <v>0</v>
      </c>
      <c r="S114" s="7"/>
      <c r="T114" s="5">
        <f t="shared" si="55"/>
        <v>31</v>
      </c>
      <c r="U114" s="45">
        <f t="shared" si="56"/>
        <v>40203</v>
      </c>
      <c r="V114" s="5">
        <f t="shared" si="57"/>
        <v>3314</v>
      </c>
      <c r="W114" s="55">
        <f t="shared" si="58"/>
        <v>6.040116061409001E-2</v>
      </c>
      <c r="X114" s="47">
        <f t="shared" si="59"/>
        <v>0.58279398034442254</v>
      </c>
      <c r="Y114" s="5">
        <f t="shared" si="60"/>
        <v>0</v>
      </c>
      <c r="Z114" s="5">
        <f t="shared" si="61"/>
        <v>0</v>
      </c>
      <c r="AB114" s="39">
        <f t="shared" si="62"/>
        <v>0</v>
      </c>
      <c r="AC114" s="39">
        <f t="shared" si="63"/>
        <v>0</v>
      </c>
      <c r="AD114" s="39">
        <f t="shared" si="64"/>
        <v>0</v>
      </c>
      <c r="AE114" s="39">
        <f t="shared" si="65"/>
        <v>0</v>
      </c>
      <c r="AF114" s="39">
        <f t="shared" si="66"/>
        <v>0</v>
      </c>
      <c r="AG114" s="39">
        <f t="shared" si="67"/>
        <v>0</v>
      </c>
      <c r="AH114" s="39">
        <f t="shared" si="68"/>
        <v>0</v>
      </c>
      <c r="AI114" s="39">
        <f t="shared" si="69"/>
        <v>0</v>
      </c>
      <c r="AJ114" s="39">
        <f t="shared" si="70"/>
        <v>0</v>
      </c>
      <c r="AK114" s="43"/>
      <c r="AL114" s="39">
        <f t="shared" si="71"/>
        <v>0</v>
      </c>
      <c r="AM114" s="39">
        <f t="shared" si="72"/>
        <v>0</v>
      </c>
      <c r="AN114" s="39">
        <f t="shared" si="73"/>
        <v>0</v>
      </c>
      <c r="AO114" s="40">
        <f t="shared" si="74"/>
        <v>0</v>
      </c>
      <c r="AQ114" s="39">
        <f t="shared" si="75"/>
        <v>0</v>
      </c>
      <c r="AR114" s="39">
        <f t="shared" si="76"/>
        <v>0</v>
      </c>
      <c r="AS114" s="39">
        <f t="shared" si="77"/>
        <v>0</v>
      </c>
      <c r="AT114" s="40">
        <f t="shared" si="78"/>
        <v>0</v>
      </c>
      <c r="AU114" s="40"/>
      <c r="AV114" s="52">
        <f t="shared" si="79"/>
        <v>0</v>
      </c>
      <c r="AX114" s="52">
        <f t="shared" si="80"/>
        <v>0</v>
      </c>
      <c r="AY114" s="70"/>
      <c r="AZ114" s="2">
        <f t="shared" si="84"/>
        <v>0</v>
      </c>
    </row>
    <row r="115" spans="1:52">
      <c r="A115" s="44">
        <f t="shared" si="81"/>
        <v>40179</v>
      </c>
      <c r="B115" s="66">
        <f t="shared" si="44"/>
        <v>0</v>
      </c>
      <c r="C115" s="67"/>
      <c r="D115" s="68">
        <f t="shared" si="45"/>
        <v>0</v>
      </c>
      <c r="E115" s="35">
        <f t="shared" si="46"/>
        <v>0</v>
      </c>
      <c r="F115" s="35">
        <f t="shared" si="47"/>
        <v>0</v>
      </c>
      <c r="G115" s="55">
        <f t="shared" si="48"/>
        <v>3.97</v>
      </c>
      <c r="H115" s="69">
        <f t="shared" si="49"/>
        <v>3.97</v>
      </c>
      <c r="I115" s="55">
        <f t="shared" si="82"/>
        <v>0</v>
      </c>
      <c r="J115" s="55">
        <f t="shared" si="50"/>
        <v>-3.0500000000000003E-2</v>
      </c>
      <c r="K115" s="69">
        <f t="shared" si="51"/>
        <v>-3.0500000000000003E-2</v>
      </c>
      <c r="L115" s="72">
        <v>0</v>
      </c>
      <c r="M115" s="55">
        <f t="shared" si="52"/>
        <v>8.6999999999999994E-3</v>
      </c>
      <c r="N115" s="69">
        <f t="shared" si="53"/>
        <v>8.6999999999999994E-3</v>
      </c>
      <c r="O115" s="72">
        <v>0</v>
      </c>
      <c r="P115" s="7"/>
      <c r="Q115" s="72">
        <f t="shared" si="83"/>
        <v>3.9482000000000004</v>
      </c>
      <c r="R115" s="72">
        <f t="shared" si="54"/>
        <v>0</v>
      </c>
      <c r="S115" s="7"/>
      <c r="T115" s="5">
        <f t="shared" si="55"/>
        <v>31</v>
      </c>
      <c r="U115" s="45">
        <f t="shared" si="56"/>
        <v>40234</v>
      </c>
      <c r="V115" s="5">
        <f t="shared" si="57"/>
        <v>3345</v>
      </c>
      <c r="W115" s="55">
        <f t="shared" si="58"/>
        <v>6.040116061409001E-2</v>
      </c>
      <c r="X115" s="47">
        <f t="shared" si="59"/>
        <v>0.5798579628339301</v>
      </c>
      <c r="Y115" s="5">
        <f t="shared" si="60"/>
        <v>0</v>
      </c>
      <c r="Z115" s="5">
        <f t="shared" si="61"/>
        <v>0</v>
      </c>
      <c r="AB115" s="39">
        <f t="shared" si="62"/>
        <v>0</v>
      </c>
      <c r="AC115" s="39">
        <f t="shared" si="63"/>
        <v>0</v>
      </c>
      <c r="AD115" s="39">
        <f t="shared" si="64"/>
        <v>0</v>
      </c>
      <c r="AE115" s="39">
        <f t="shared" si="65"/>
        <v>0</v>
      </c>
      <c r="AF115" s="39">
        <f t="shared" si="66"/>
        <v>0</v>
      </c>
      <c r="AG115" s="39">
        <f t="shared" si="67"/>
        <v>0</v>
      </c>
      <c r="AH115" s="39">
        <f t="shared" si="68"/>
        <v>0</v>
      </c>
      <c r="AI115" s="39">
        <f t="shared" si="69"/>
        <v>0</v>
      </c>
      <c r="AJ115" s="39">
        <f t="shared" si="70"/>
        <v>0</v>
      </c>
      <c r="AK115" s="43"/>
      <c r="AL115" s="39">
        <f t="shared" si="71"/>
        <v>0</v>
      </c>
      <c r="AM115" s="39">
        <f t="shared" si="72"/>
        <v>0</v>
      </c>
      <c r="AN115" s="39">
        <f t="shared" si="73"/>
        <v>0</v>
      </c>
      <c r="AO115" s="40">
        <f t="shared" si="74"/>
        <v>0</v>
      </c>
      <c r="AQ115" s="39">
        <f t="shared" si="75"/>
        <v>0</v>
      </c>
      <c r="AR115" s="39">
        <f t="shared" si="76"/>
        <v>0</v>
      </c>
      <c r="AS115" s="39">
        <f t="shared" si="77"/>
        <v>0</v>
      </c>
      <c r="AT115" s="40">
        <f t="shared" si="78"/>
        <v>0</v>
      </c>
      <c r="AU115" s="40"/>
      <c r="AV115" s="52">
        <f t="shared" si="79"/>
        <v>0</v>
      </c>
      <c r="AX115" s="52">
        <f t="shared" si="80"/>
        <v>0</v>
      </c>
      <c r="AY115" s="70"/>
      <c r="AZ115" s="2">
        <f t="shared" si="84"/>
        <v>0</v>
      </c>
    </row>
    <row r="116" spans="1:52">
      <c r="A116" s="44">
        <f t="shared" si="81"/>
        <v>40210</v>
      </c>
      <c r="B116" s="66">
        <f t="shared" si="44"/>
        <v>0</v>
      </c>
      <c r="C116" s="67"/>
      <c r="D116" s="68">
        <f t="shared" si="45"/>
        <v>0</v>
      </c>
      <c r="E116" s="35">
        <f t="shared" si="46"/>
        <v>0</v>
      </c>
      <c r="F116" s="35">
        <f t="shared" si="47"/>
        <v>0</v>
      </c>
      <c r="G116" s="55">
        <f t="shared" si="48"/>
        <v>3.97</v>
      </c>
      <c r="H116" s="69">
        <f t="shared" si="49"/>
        <v>3.97</v>
      </c>
      <c r="I116" s="55">
        <f t="shared" si="82"/>
        <v>0</v>
      </c>
      <c r="J116" s="55">
        <f t="shared" si="50"/>
        <v>-3.0500000000000003E-2</v>
      </c>
      <c r="K116" s="69">
        <f t="shared" si="51"/>
        <v>-3.0500000000000003E-2</v>
      </c>
      <c r="L116" s="72">
        <v>0</v>
      </c>
      <c r="M116" s="55">
        <f t="shared" si="52"/>
        <v>8.6999999999999994E-3</v>
      </c>
      <c r="N116" s="69">
        <f t="shared" si="53"/>
        <v>8.6999999999999994E-3</v>
      </c>
      <c r="O116" s="72">
        <v>0</v>
      </c>
      <c r="P116" s="7"/>
      <c r="Q116" s="72">
        <f t="shared" si="83"/>
        <v>3.9482000000000004</v>
      </c>
      <c r="R116" s="72">
        <f t="shared" si="54"/>
        <v>0</v>
      </c>
      <c r="S116" s="7"/>
      <c r="T116" s="5">
        <f t="shared" si="55"/>
        <v>28</v>
      </c>
      <c r="U116" s="45">
        <f t="shared" si="56"/>
        <v>40262</v>
      </c>
      <c r="V116" s="5">
        <f t="shared" si="57"/>
        <v>3373</v>
      </c>
      <c r="W116" s="55">
        <f t="shared" si="58"/>
        <v>6.040116061409001E-2</v>
      </c>
      <c r="X116" s="47">
        <f t="shared" si="59"/>
        <v>0.57721879143643562</v>
      </c>
      <c r="Y116" s="5">
        <f t="shared" si="60"/>
        <v>0</v>
      </c>
      <c r="Z116" s="5">
        <f t="shared" si="61"/>
        <v>0</v>
      </c>
      <c r="AB116" s="39">
        <f t="shared" si="62"/>
        <v>0</v>
      </c>
      <c r="AC116" s="39">
        <f t="shared" si="63"/>
        <v>0</v>
      </c>
      <c r="AD116" s="39">
        <f t="shared" si="64"/>
        <v>0</v>
      </c>
      <c r="AE116" s="39">
        <f t="shared" si="65"/>
        <v>0</v>
      </c>
      <c r="AF116" s="39">
        <f t="shared" si="66"/>
        <v>0</v>
      </c>
      <c r="AG116" s="39">
        <f t="shared" si="67"/>
        <v>0</v>
      </c>
      <c r="AH116" s="39">
        <f t="shared" si="68"/>
        <v>0</v>
      </c>
      <c r="AI116" s="39">
        <f t="shared" si="69"/>
        <v>0</v>
      </c>
      <c r="AJ116" s="39">
        <f t="shared" si="70"/>
        <v>0</v>
      </c>
      <c r="AK116" s="43"/>
      <c r="AL116" s="39">
        <f t="shared" si="71"/>
        <v>0</v>
      </c>
      <c r="AM116" s="39">
        <f t="shared" si="72"/>
        <v>0</v>
      </c>
      <c r="AN116" s="39">
        <f t="shared" si="73"/>
        <v>0</v>
      </c>
      <c r="AO116" s="40">
        <f t="shared" si="74"/>
        <v>0</v>
      </c>
      <c r="AQ116" s="39">
        <f t="shared" si="75"/>
        <v>0</v>
      </c>
      <c r="AR116" s="39">
        <f t="shared" si="76"/>
        <v>0</v>
      </c>
      <c r="AS116" s="39">
        <f t="shared" si="77"/>
        <v>0</v>
      </c>
      <c r="AT116" s="40">
        <f t="shared" si="78"/>
        <v>0</v>
      </c>
      <c r="AU116" s="40"/>
      <c r="AV116" s="52">
        <f t="shared" si="79"/>
        <v>0</v>
      </c>
      <c r="AX116" s="52">
        <f t="shared" si="80"/>
        <v>0</v>
      </c>
      <c r="AY116" s="70"/>
      <c r="AZ116" s="2">
        <f t="shared" si="84"/>
        <v>0</v>
      </c>
    </row>
    <row r="117" spans="1:52">
      <c r="A117" s="44">
        <f t="shared" si="81"/>
        <v>40238</v>
      </c>
      <c r="B117" s="66">
        <f t="shared" si="44"/>
        <v>0</v>
      </c>
      <c r="C117" s="67"/>
      <c r="D117" s="68">
        <f t="shared" si="45"/>
        <v>0</v>
      </c>
      <c r="E117" s="35">
        <f t="shared" si="46"/>
        <v>0</v>
      </c>
      <c r="F117" s="35">
        <f t="shared" si="47"/>
        <v>0</v>
      </c>
      <c r="G117" s="55">
        <f t="shared" si="48"/>
        <v>3.97</v>
      </c>
      <c r="H117" s="69">
        <f t="shared" si="49"/>
        <v>3.97</v>
      </c>
      <c r="I117" s="55">
        <f t="shared" si="82"/>
        <v>0</v>
      </c>
      <c r="J117" s="55">
        <f t="shared" si="50"/>
        <v>-3.0500000000000003E-2</v>
      </c>
      <c r="K117" s="69">
        <f t="shared" si="51"/>
        <v>-3.0500000000000003E-2</v>
      </c>
      <c r="L117" s="72">
        <v>0</v>
      </c>
      <c r="M117" s="55">
        <f t="shared" si="52"/>
        <v>8.6999999999999994E-3</v>
      </c>
      <c r="N117" s="69">
        <f t="shared" si="53"/>
        <v>8.6999999999999994E-3</v>
      </c>
      <c r="O117" s="72">
        <v>0</v>
      </c>
      <c r="P117" s="7"/>
      <c r="Q117" s="72">
        <f t="shared" si="83"/>
        <v>3.9482000000000004</v>
      </c>
      <c r="R117" s="72">
        <f t="shared" si="54"/>
        <v>0</v>
      </c>
      <c r="S117" s="7"/>
      <c r="T117" s="5">
        <f t="shared" si="55"/>
        <v>31</v>
      </c>
      <c r="U117" s="45">
        <f t="shared" si="56"/>
        <v>40293</v>
      </c>
      <c r="V117" s="5">
        <f t="shared" si="57"/>
        <v>3404</v>
      </c>
      <c r="W117" s="55">
        <f t="shared" si="58"/>
        <v>6.040116061409001E-2</v>
      </c>
      <c r="X117" s="47">
        <f t="shared" si="59"/>
        <v>0.57431086078478222</v>
      </c>
      <c r="Y117" s="5">
        <f t="shared" si="60"/>
        <v>0</v>
      </c>
      <c r="Z117" s="5">
        <f t="shared" si="61"/>
        <v>0</v>
      </c>
      <c r="AB117" s="39">
        <f t="shared" si="62"/>
        <v>0</v>
      </c>
      <c r="AC117" s="39">
        <f t="shared" si="63"/>
        <v>0</v>
      </c>
      <c r="AD117" s="39">
        <f t="shared" si="64"/>
        <v>0</v>
      </c>
      <c r="AE117" s="39">
        <f t="shared" si="65"/>
        <v>0</v>
      </c>
      <c r="AF117" s="39">
        <f t="shared" si="66"/>
        <v>0</v>
      </c>
      <c r="AG117" s="39">
        <f t="shared" si="67"/>
        <v>0</v>
      </c>
      <c r="AH117" s="39">
        <f t="shared" si="68"/>
        <v>0</v>
      </c>
      <c r="AI117" s="39">
        <f t="shared" si="69"/>
        <v>0</v>
      </c>
      <c r="AJ117" s="39">
        <f t="shared" si="70"/>
        <v>0</v>
      </c>
      <c r="AK117" s="43"/>
      <c r="AL117" s="39">
        <f t="shared" si="71"/>
        <v>0</v>
      </c>
      <c r="AM117" s="39">
        <f t="shared" si="72"/>
        <v>0</v>
      </c>
      <c r="AN117" s="39">
        <f t="shared" si="73"/>
        <v>0</v>
      </c>
      <c r="AO117" s="40">
        <f t="shared" si="74"/>
        <v>0</v>
      </c>
      <c r="AQ117" s="39">
        <f t="shared" si="75"/>
        <v>0</v>
      </c>
      <c r="AR117" s="39">
        <f t="shared" si="76"/>
        <v>0</v>
      </c>
      <c r="AS117" s="39">
        <f t="shared" si="77"/>
        <v>0</v>
      </c>
      <c r="AT117" s="40">
        <f t="shared" si="78"/>
        <v>0</v>
      </c>
      <c r="AU117" s="40"/>
      <c r="AV117" s="52">
        <f t="shared" si="79"/>
        <v>0</v>
      </c>
      <c r="AX117" s="52">
        <f t="shared" si="80"/>
        <v>0</v>
      </c>
      <c r="AY117" s="70"/>
      <c r="AZ117" s="2">
        <f t="shared" si="84"/>
        <v>0</v>
      </c>
    </row>
    <row r="118" spans="1:52">
      <c r="A118" s="44">
        <f t="shared" si="81"/>
        <v>40269</v>
      </c>
      <c r="B118" s="66">
        <f t="shared" si="44"/>
        <v>0</v>
      </c>
      <c r="C118" s="67"/>
      <c r="D118" s="68">
        <f t="shared" si="45"/>
        <v>0</v>
      </c>
      <c r="E118" s="35">
        <f t="shared" si="46"/>
        <v>0</v>
      </c>
      <c r="F118" s="35">
        <f t="shared" si="47"/>
        <v>0</v>
      </c>
      <c r="G118" s="55">
        <f t="shared" si="48"/>
        <v>3.97</v>
      </c>
      <c r="H118" s="69">
        <f t="shared" si="49"/>
        <v>3.97</v>
      </c>
      <c r="I118" s="55">
        <f t="shared" si="82"/>
        <v>0</v>
      </c>
      <c r="J118" s="55">
        <f t="shared" si="50"/>
        <v>-3.0500000000000003E-2</v>
      </c>
      <c r="K118" s="69">
        <f t="shared" si="51"/>
        <v>-3.0500000000000003E-2</v>
      </c>
      <c r="L118" s="72">
        <v>0</v>
      </c>
      <c r="M118" s="55">
        <f t="shared" si="52"/>
        <v>8.6999999999999994E-3</v>
      </c>
      <c r="N118" s="69">
        <f t="shared" si="53"/>
        <v>8.6999999999999994E-3</v>
      </c>
      <c r="O118" s="72">
        <v>0</v>
      </c>
      <c r="P118" s="7"/>
      <c r="Q118" s="72">
        <f t="shared" si="83"/>
        <v>3.9482000000000004</v>
      </c>
      <c r="R118" s="72">
        <f t="shared" si="54"/>
        <v>0</v>
      </c>
      <c r="S118" s="7"/>
      <c r="T118" s="5">
        <f t="shared" si="55"/>
        <v>30</v>
      </c>
      <c r="U118" s="45">
        <f t="shared" si="56"/>
        <v>40323</v>
      </c>
      <c r="V118" s="5">
        <f t="shared" si="57"/>
        <v>3434</v>
      </c>
      <c r="W118" s="55">
        <f t="shared" si="58"/>
        <v>6.040116061409001E-2</v>
      </c>
      <c r="X118" s="47">
        <f t="shared" si="59"/>
        <v>0.57151068353454415</v>
      </c>
      <c r="Y118" s="5">
        <f t="shared" si="60"/>
        <v>0</v>
      </c>
      <c r="Z118" s="5">
        <f t="shared" si="61"/>
        <v>0</v>
      </c>
      <c r="AB118" s="39">
        <f t="shared" si="62"/>
        <v>0</v>
      </c>
      <c r="AC118" s="39">
        <f t="shared" si="63"/>
        <v>0</v>
      </c>
      <c r="AD118" s="39">
        <f t="shared" si="64"/>
        <v>0</v>
      </c>
      <c r="AE118" s="39">
        <f t="shared" si="65"/>
        <v>0</v>
      </c>
      <c r="AF118" s="39">
        <f t="shared" si="66"/>
        <v>0</v>
      </c>
      <c r="AG118" s="39">
        <f t="shared" si="67"/>
        <v>0</v>
      </c>
      <c r="AH118" s="39">
        <f t="shared" si="68"/>
        <v>0</v>
      </c>
      <c r="AI118" s="39">
        <f t="shared" si="69"/>
        <v>0</v>
      </c>
      <c r="AJ118" s="39">
        <f t="shared" si="70"/>
        <v>0</v>
      </c>
      <c r="AK118" s="43"/>
      <c r="AL118" s="39">
        <f t="shared" si="71"/>
        <v>0</v>
      </c>
      <c r="AM118" s="39">
        <f t="shared" si="72"/>
        <v>0</v>
      </c>
      <c r="AN118" s="39">
        <f t="shared" si="73"/>
        <v>0</v>
      </c>
      <c r="AO118" s="40">
        <f t="shared" si="74"/>
        <v>0</v>
      </c>
      <c r="AQ118" s="39">
        <f t="shared" si="75"/>
        <v>0</v>
      </c>
      <c r="AR118" s="39">
        <f t="shared" si="76"/>
        <v>0</v>
      </c>
      <c r="AS118" s="39">
        <f t="shared" si="77"/>
        <v>0</v>
      </c>
      <c r="AT118" s="40">
        <f t="shared" si="78"/>
        <v>0</v>
      </c>
      <c r="AU118" s="40"/>
      <c r="AV118" s="52">
        <f t="shared" si="79"/>
        <v>0</v>
      </c>
      <c r="AX118" s="52">
        <f t="shared" si="80"/>
        <v>0</v>
      </c>
      <c r="AY118" s="70"/>
      <c r="AZ118" s="2">
        <f t="shared" si="84"/>
        <v>0</v>
      </c>
    </row>
    <row r="119" spans="1:52">
      <c r="A119" s="44">
        <f t="shared" si="81"/>
        <v>40299</v>
      </c>
      <c r="B119" s="66">
        <f t="shared" si="44"/>
        <v>0</v>
      </c>
      <c r="C119" s="67"/>
      <c r="D119" s="68">
        <f t="shared" si="45"/>
        <v>0</v>
      </c>
      <c r="E119" s="35">
        <f t="shared" si="46"/>
        <v>0</v>
      </c>
      <c r="F119" s="35">
        <f t="shared" si="47"/>
        <v>0</v>
      </c>
      <c r="G119" s="55">
        <f t="shared" si="48"/>
        <v>3.97</v>
      </c>
      <c r="H119" s="69">
        <f t="shared" si="49"/>
        <v>3.97</v>
      </c>
      <c r="I119" s="55">
        <f t="shared" si="82"/>
        <v>0</v>
      </c>
      <c r="J119" s="55">
        <f t="shared" si="50"/>
        <v>-3.0500000000000003E-2</v>
      </c>
      <c r="K119" s="69">
        <f t="shared" si="51"/>
        <v>-3.0500000000000003E-2</v>
      </c>
      <c r="L119" s="72">
        <v>0</v>
      </c>
      <c r="M119" s="55">
        <f t="shared" si="52"/>
        <v>8.6999999999999994E-3</v>
      </c>
      <c r="N119" s="69">
        <f t="shared" si="53"/>
        <v>8.6999999999999994E-3</v>
      </c>
      <c r="O119" s="72">
        <v>0</v>
      </c>
      <c r="P119" s="7"/>
      <c r="Q119" s="72">
        <f t="shared" si="83"/>
        <v>3.9482000000000004</v>
      </c>
      <c r="R119" s="72">
        <f t="shared" si="54"/>
        <v>0</v>
      </c>
      <c r="S119" s="7"/>
      <c r="T119" s="5">
        <f t="shared" si="55"/>
        <v>31</v>
      </c>
      <c r="U119" s="45">
        <f t="shared" si="56"/>
        <v>40354</v>
      </c>
      <c r="V119" s="5">
        <f t="shared" si="57"/>
        <v>3465</v>
      </c>
      <c r="W119" s="55">
        <f t="shared" si="58"/>
        <v>6.040116061409001E-2</v>
      </c>
      <c r="X119" s="47">
        <f t="shared" si="59"/>
        <v>0.56863150936514162</v>
      </c>
      <c r="Y119" s="5">
        <f t="shared" si="60"/>
        <v>0</v>
      </c>
      <c r="Z119" s="5">
        <f t="shared" si="61"/>
        <v>0</v>
      </c>
      <c r="AB119" s="39">
        <f t="shared" si="62"/>
        <v>0</v>
      </c>
      <c r="AC119" s="39">
        <f t="shared" si="63"/>
        <v>0</v>
      </c>
      <c r="AD119" s="39">
        <f t="shared" si="64"/>
        <v>0</v>
      </c>
      <c r="AE119" s="39">
        <f t="shared" si="65"/>
        <v>0</v>
      </c>
      <c r="AF119" s="39">
        <f t="shared" si="66"/>
        <v>0</v>
      </c>
      <c r="AG119" s="39">
        <f t="shared" si="67"/>
        <v>0</v>
      </c>
      <c r="AH119" s="39">
        <f t="shared" si="68"/>
        <v>0</v>
      </c>
      <c r="AI119" s="39">
        <f t="shared" si="69"/>
        <v>0</v>
      </c>
      <c r="AJ119" s="39">
        <f t="shared" si="70"/>
        <v>0</v>
      </c>
      <c r="AK119" s="43"/>
      <c r="AL119" s="39">
        <f t="shared" si="71"/>
        <v>0</v>
      </c>
      <c r="AM119" s="39">
        <f t="shared" si="72"/>
        <v>0</v>
      </c>
      <c r="AN119" s="39">
        <f t="shared" si="73"/>
        <v>0</v>
      </c>
      <c r="AO119" s="40">
        <f t="shared" si="74"/>
        <v>0</v>
      </c>
      <c r="AQ119" s="39">
        <f t="shared" si="75"/>
        <v>0</v>
      </c>
      <c r="AR119" s="39">
        <f t="shared" si="76"/>
        <v>0</v>
      </c>
      <c r="AS119" s="39">
        <f t="shared" si="77"/>
        <v>0</v>
      </c>
      <c r="AT119" s="40">
        <f t="shared" si="78"/>
        <v>0</v>
      </c>
      <c r="AU119" s="40"/>
      <c r="AV119" s="52">
        <f t="shared" si="79"/>
        <v>0</v>
      </c>
      <c r="AX119" s="52">
        <f t="shared" si="80"/>
        <v>0</v>
      </c>
      <c r="AY119" s="70"/>
      <c r="AZ119" s="2">
        <f t="shared" si="84"/>
        <v>0</v>
      </c>
    </row>
    <row r="120" spans="1:52">
      <c r="A120" s="44">
        <f t="shared" si="81"/>
        <v>40330</v>
      </c>
      <c r="B120" s="66">
        <f t="shared" si="44"/>
        <v>0</v>
      </c>
      <c r="C120" s="67"/>
      <c r="D120" s="68">
        <f t="shared" si="45"/>
        <v>0</v>
      </c>
      <c r="E120" s="35">
        <f t="shared" si="46"/>
        <v>0</v>
      </c>
      <c r="F120" s="35">
        <f t="shared" si="47"/>
        <v>0</v>
      </c>
      <c r="G120" s="55">
        <f t="shared" si="48"/>
        <v>3.97</v>
      </c>
      <c r="H120" s="69">
        <f t="shared" si="49"/>
        <v>3.97</v>
      </c>
      <c r="I120" s="55">
        <f t="shared" si="82"/>
        <v>0</v>
      </c>
      <c r="J120" s="55">
        <f t="shared" si="50"/>
        <v>-3.0500000000000003E-2</v>
      </c>
      <c r="K120" s="69">
        <f t="shared" si="51"/>
        <v>-3.0500000000000003E-2</v>
      </c>
      <c r="L120" s="72">
        <v>0</v>
      </c>
      <c r="M120" s="55">
        <f t="shared" si="52"/>
        <v>8.6999999999999994E-3</v>
      </c>
      <c r="N120" s="69">
        <f t="shared" si="53"/>
        <v>8.6999999999999994E-3</v>
      </c>
      <c r="O120" s="72">
        <v>0</v>
      </c>
      <c r="P120" s="7"/>
      <c r="Q120" s="72">
        <f t="shared" si="83"/>
        <v>3.9482000000000004</v>
      </c>
      <c r="R120" s="72">
        <f t="shared" si="54"/>
        <v>0</v>
      </c>
      <c r="S120" s="7"/>
      <c r="T120" s="5">
        <f t="shared" si="55"/>
        <v>30</v>
      </c>
      <c r="U120" s="45">
        <f t="shared" si="56"/>
        <v>40384</v>
      </c>
      <c r="V120" s="5">
        <f t="shared" si="57"/>
        <v>3495</v>
      </c>
      <c r="W120" s="55">
        <f t="shared" si="58"/>
        <v>6.040116061409001E-2</v>
      </c>
      <c r="X120" s="47">
        <f t="shared" si="59"/>
        <v>0.56585902302539692</v>
      </c>
      <c r="Y120" s="5">
        <f t="shared" si="60"/>
        <v>0</v>
      </c>
      <c r="Z120" s="5">
        <f t="shared" si="61"/>
        <v>0</v>
      </c>
      <c r="AB120" s="39">
        <f t="shared" si="62"/>
        <v>0</v>
      </c>
      <c r="AC120" s="39">
        <f t="shared" si="63"/>
        <v>0</v>
      </c>
      <c r="AD120" s="39">
        <f t="shared" si="64"/>
        <v>0</v>
      </c>
      <c r="AE120" s="39">
        <f t="shared" si="65"/>
        <v>0</v>
      </c>
      <c r="AF120" s="39">
        <f t="shared" si="66"/>
        <v>0</v>
      </c>
      <c r="AG120" s="39">
        <f t="shared" si="67"/>
        <v>0</v>
      </c>
      <c r="AH120" s="39">
        <f t="shared" si="68"/>
        <v>0</v>
      </c>
      <c r="AI120" s="39">
        <f t="shared" si="69"/>
        <v>0</v>
      </c>
      <c r="AJ120" s="39">
        <f t="shared" si="70"/>
        <v>0</v>
      </c>
      <c r="AK120" s="43"/>
      <c r="AL120" s="39">
        <f t="shared" si="71"/>
        <v>0</v>
      </c>
      <c r="AM120" s="39">
        <f t="shared" si="72"/>
        <v>0</v>
      </c>
      <c r="AN120" s="39">
        <f t="shared" si="73"/>
        <v>0</v>
      </c>
      <c r="AO120" s="40">
        <f t="shared" si="74"/>
        <v>0</v>
      </c>
      <c r="AQ120" s="39">
        <f t="shared" si="75"/>
        <v>0</v>
      </c>
      <c r="AR120" s="39">
        <f t="shared" si="76"/>
        <v>0</v>
      </c>
      <c r="AS120" s="39">
        <f t="shared" si="77"/>
        <v>0</v>
      </c>
      <c r="AT120" s="40">
        <f t="shared" si="78"/>
        <v>0</v>
      </c>
      <c r="AU120" s="40"/>
      <c r="AV120" s="52">
        <f t="shared" si="79"/>
        <v>0</v>
      </c>
      <c r="AX120" s="52">
        <f t="shared" si="80"/>
        <v>0</v>
      </c>
      <c r="AY120" s="70"/>
      <c r="AZ120" s="2">
        <f t="shared" si="84"/>
        <v>0</v>
      </c>
    </row>
    <row r="121" spans="1:52">
      <c r="A121" s="44">
        <f t="shared" si="81"/>
        <v>40360</v>
      </c>
      <c r="B121" s="66">
        <f t="shared" si="44"/>
        <v>0</v>
      </c>
      <c r="C121" s="67"/>
      <c r="D121" s="68">
        <f t="shared" si="45"/>
        <v>0</v>
      </c>
      <c r="E121" s="35">
        <f t="shared" si="46"/>
        <v>0</v>
      </c>
      <c r="F121" s="35">
        <f t="shared" si="47"/>
        <v>0</v>
      </c>
      <c r="G121" s="55">
        <f t="shared" si="48"/>
        <v>3.97</v>
      </c>
      <c r="H121" s="69">
        <f t="shared" si="49"/>
        <v>3.97</v>
      </c>
      <c r="I121" s="55">
        <f t="shared" si="82"/>
        <v>0</v>
      </c>
      <c r="J121" s="55">
        <f t="shared" si="50"/>
        <v>-3.0500000000000003E-2</v>
      </c>
      <c r="K121" s="69">
        <f t="shared" si="51"/>
        <v>-3.0500000000000003E-2</v>
      </c>
      <c r="L121" s="72">
        <v>0</v>
      </c>
      <c r="M121" s="55">
        <f t="shared" si="52"/>
        <v>8.6999999999999994E-3</v>
      </c>
      <c r="N121" s="69">
        <f t="shared" si="53"/>
        <v>8.6999999999999994E-3</v>
      </c>
      <c r="O121" s="72">
        <v>0</v>
      </c>
      <c r="P121" s="7"/>
      <c r="Q121" s="72">
        <f t="shared" si="83"/>
        <v>3.9482000000000004</v>
      </c>
      <c r="R121" s="72">
        <f t="shared" si="54"/>
        <v>0</v>
      </c>
      <c r="S121" s="7"/>
      <c r="T121" s="5">
        <f t="shared" si="55"/>
        <v>31</v>
      </c>
      <c r="U121" s="45">
        <f t="shared" si="56"/>
        <v>40415</v>
      </c>
      <c r="V121" s="5">
        <f t="shared" si="57"/>
        <v>3526</v>
      </c>
      <c r="W121" s="55">
        <f t="shared" si="58"/>
        <v>6.040116061409001E-2</v>
      </c>
      <c r="X121" s="47">
        <f t="shared" si="59"/>
        <v>0.5630083209658272</v>
      </c>
      <c r="Y121" s="5">
        <f t="shared" si="60"/>
        <v>0</v>
      </c>
      <c r="Z121" s="5">
        <f t="shared" si="61"/>
        <v>0</v>
      </c>
      <c r="AB121" s="39">
        <f t="shared" si="62"/>
        <v>0</v>
      </c>
      <c r="AC121" s="39">
        <f t="shared" si="63"/>
        <v>0</v>
      </c>
      <c r="AD121" s="39">
        <f t="shared" si="64"/>
        <v>0</v>
      </c>
      <c r="AE121" s="39">
        <f t="shared" si="65"/>
        <v>0</v>
      </c>
      <c r="AF121" s="39">
        <f t="shared" si="66"/>
        <v>0</v>
      </c>
      <c r="AG121" s="39">
        <f t="shared" si="67"/>
        <v>0</v>
      </c>
      <c r="AH121" s="39">
        <f t="shared" si="68"/>
        <v>0</v>
      </c>
      <c r="AI121" s="39">
        <f t="shared" si="69"/>
        <v>0</v>
      </c>
      <c r="AJ121" s="39">
        <f t="shared" si="70"/>
        <v>0</v>
      </c>
      <c r="AK121" s="43"/>
      <c r="AL121" s="39">
        <f t="shared" si="71"/>
        <v>0</v>
      </c>
      <c r="AM121" s="39">
        <f t="shared" si="72"/>
        <v>0</v>
      </c>
      <c r="AN121" s="39">
        <f t="shared" si="73"/>
        <v>0</v>
      </c>
      <c r="AO121" s="40">
        <f t="shared" si="74"/>
        <v>0</v>
      </c>
      <c r="AQ121" s="39">
        <f t="shared" si="75"/>
        <v>0</v>
      </c>
      <c r="AR121" s="39">
        <f t="shared" si="76"/>
        <v>0</v>
      </c>
      <c r="AS121" s="39">
        <f t="shared" si="77"/>
        <v>0</v>
      </c>
      <c r="AT121" s="40">
        <f t="shared" si="78"/>
        <v>0</v>
      </c>
      <c r="AU121" s="40"/>
      <c r="AV121" s="52">
        <f t="shared" si="79"/>
        <v>0</v>
      </c>
      <c r="AX121" s="52">
        <f t="shared" si="80"/>
        <v>0</v>
      </c>
      <c r="AY121" s="70"/>
      <c r="AZ121" s="2">
        <f t="shared" si="84"/>
        <v>0</v>
      </c>
    </row>
    <row r="122" spans="1:52">
      <c r="A122" s="44">
        <f t="shared" si="81"/>
        <v>40391</v>
      </c>
      <c r="B122" s="66">
        <f t="shared" si="44"/>
        <v>0</v>
      </c>
      <c r="C122" s="67"/>
      <c r="D122" s="68">
        <f t="shared" si="45"/>
        <v>0</v>
      </c>
      <c r="E122" s="35">
        <f t="shared" si="46"/>
        <v>0</v>
      </c>
      <c r="F122" s="35">
        <f t="shared" si="47"/>
        <v>0</v>
      </c>
      <c r="G122" s="55">
        <f t="shared" si="48"/>
        <v>3.97</v>
      </c>
      <c r="H122" s="69">
        <f t="shared" si="49"/>
        <v>3.97</v>
      </c>
      <c r="I122" s="55">
        <f t="shared" si="82"/>
        <v>0</v>
      </c>
      <c r="J122" s="55">
        <f t="shared" si="50"/>
        <v>-3.0500000000000003E-2</v>
      </c>
      <c r="K122" s="69">
        <f t="shared" si="51"/>
        <v>-3.0500000000000003E-2</v>
      </c>
      <c r="L122" s="72">
        <v>0</v>
      </c>
      <c r="M122" s="55">
        <f t="shared" si="52"/>
        <v>8.6999999999999994E-3</v>
      </c>
      <c r="N122" s="69">
        <f t="shared" si="53"/>
        <v>8.6999999999999994E-3</v>
      </c>
      <c r="O122" s="72">
        <v>0</v>
      </c>
      <c r="P122" s="7"/>
      <c r="Q122" s="72">
        <f t="shared" si="83"/>
        <v>3.9482000000000004</v>
      </c>
      <c r="R122" s="72">
        <f t="shared" si="54"/>
        <v>0</v>
      </c>
      <c r="S122" s="7"/>
      <c r="T122" s="5">
        <f t="shared" si="55"/>
        <v>31</v>
      </c>
      <c r="U122" s="45">
        <f t="shared" si="56"/>
        <v>40446</v>
      </c>
      <c r="V122" s="5">
        <f t="shared" si="57"/>
        <v>3557</v>
      </c>
      <c r="W122" s="55">
        <f t="shared" si="58"/>
        <v>6.040116061409001E-2</v>
      </c>
      <c r="X122" s="47">
        <f t="shared" si="59"/>
        <v>0.56017198026112103</v>
      </c>
      <c r="Y122" s="5">
        <f t="shared" si="60"/>
        <v>0</v>
      </c>
      <c r="Z122" s="5">
        <f t="shared" si="61"/>
        <v>0</v>
      </c>
      <c r="AB122" s="39">
        <f t="shared" si="62"/>
        <v>0</v>
      </c>
      <c r="AC122" s="39">
        <f t="shared" si="63"/>
        <v>0</v>
      </c>
      <c r="AD122" s="39">
        <f t="shared" si="64"/>
        <v>0</v>
      </c>
      <c r="AE122" s="39">
        <f t="shared" si="65"/>
        <v>0</v>
      </c>
      <c r="AF122" s="39">
        <f t="shared" si="66"/>
        <v>0</v>
      </c>
      <c r="AG122" s="39">
        <f t="shared" si="67"/>
        <v>0</v>
      </c>
      <c r="AH122" s="39">
        <f t="shared" si="68"/>
        <v>0</v>
      </c>
      <c r="AI122" s="39">
        <f t="shared" si="69"/>
        <v>0</v>
      </c>
      <c r="AJ122" s="39">
        <f t="shared" si="70"/>
        <v>0</v>
      </c>
      <c r="AK122" s="43"/>
      <c r="AL122" s="39">
        <f t="shared" si="71"/>
        <v>0</v>
      </c>
      <c r="AM122" s="39">
        <f t="shared" si="72"/>
        <v>0</v>
      </c>
      <c r="AN122" s="39">
        <f t="shared" si="73"/>
        <v>0</v>
      </c>
      <c r="AO122" s="40">
        <f t="shared" si="74"/>
        <v>0</v>
      </c>
      <c r="AQ122" s="39">
        <f t="shared" si="75"/>
        <v>0</v>
      </c>
      <c r="AR122" s="39">
        <f t="shared" si="76"/>
        <v>0</v>
      </c>
      <c r="AS122" s="39">
        <f t="shared" si="77"/>
        <v>0</v>
      </c>
      <c r="AT122" s="40">
        <f t="shared" si="78"/>
        <v>0</v>
      </c>
      <c r="AU122" s="40"/>
      <c r="AV122" s="52">
        <f t="shared" si="79"/>
        <v>0</v>
      </c>
      <c r="AX122" s="52">
        <f t="shared" si="80"/>
        <v>0</v>
      </c>
      <c r="AY122" s="70"/>
      <c r="AZ122" s="2">
        <f t="shared" si="84"/>
        <v>0</v>
      </c>
    </row>
    <row r="123" spans="1:52">
      <c r="A123" s="44">
        <f t="shared" si="81"/>
        <v>40422</v>
      </c>
      <c r="B123" s="66">
        <f t="shared" si="44"/>
        <v>0</v>
      </c>
      <c r="C123" s="67"/>
      <c r="D123" s="68">
        <f t="shared" si="45"/>
        <v>0</v>
      </c>
      <c r="E123" s="35">
        <f t="shared" si="46"/>
        <v>0</v>
      </c>
      <c r="F123" s="35">
        <f t="shared" si="47"/>
        <v>0</v>
      </c>
      <c r="G123" s="55">
        <f t="shared" si="48"/>
        <v>3.97</v>
      </c>
      <c r="H123" s="69">
        <f t="shared" si="49"/>
        <v>3.97</v>
      </c>
      <c r="I123" s="55">
        <f t="shared" si="82"/>
        <v>0</v>
      </c>
      <c r="J123" s="55">
        <f t="shared" si="50"/>
        <v>-3.0500000000000003E-2</v>
      </c>
      <c r="K123" s="69">
        <f t="shared" si="51"/>
        <v>-3.0500000000000003E-2</v>
      </c>
      <c r="L123" s="72">
        <v>0</v>
      </c>
      <c r="M123" s="55">
        <f t="shared" si="52"/>
        <v>8.6999999999999994E-3</v>
      </c>
      <c r="N123" s="69">
        <f t="shared" si="53"/>
        <v>8.6999999999999994E-3</v>
      </c>
      <c r="O123" s="72">
        <v>0</v>
      </c>
      <c r="P123" s="7"/>
      <c r="Q123" s="72">
        <f t="shared" si="83"/>
        <v>3.9482000000000004</v>
      </c>
      <c r="R123" s="72">
        <f t="shared" si="54"/>
        <v>0</v>
      </c>
      <c r="S123" s="7"/>
      <c r="T123" s="5">
        <f t="shared" si="55"/>
        <v>30</v>
      </c>
      <c r="U123" s="45">
        <f t="shared" si="56"/>
        <v>40476</v>
      </c>
      <c r="V123" s="5">
        <f t="shared" si="57"/>
        <v>3587</v>
      </c>
      <c r="W123" s="55">
        <f t="shared" si="58"/>
        <v>6.040116061409001E-2</v>
      </c>
      <c r="X123" s="47">
        <f t="shared" si="59"/>
        <v>0.55744074019157985</v>
      </c>
      <c r="Y123" s="5">
        <f t="shared" si="60"/>
        <v>0</v>
      </c>
      <c r="Z123" s="5">
        <f t="shared" si="61"/>
        <v>0</v>
      </c>
      <c r="AB123" s="39">
        <f t="shared" si="62"/>
        <v>0</v>
      </c>
      <c r="AC123" s="39">
        <f t="shared" si="63"/>
        <v>0</v>
      </c>
      <c r="AD123" s="39">
        <f t="shared" si="64"/>
        <v>0</v>
      </c>
      <c r="AE123" s="39">
        <f t="shared" si="65"/>
        <v>0</v>
      </c>
      <c r="AF123" s="39">
        <f t="shared" si="66"/>
        <v>0</v>
      </c>
      <c r="AG123" s="39">
        <f t="shared" si="67"/>
        <v>0</v>
      </c>
      <c r="AH123" s="39">
        <f t="shared" si="68"/>
        <v>0</v>
      </c>
      <c r="AI123" s="39">
        <f t="shared" si="69"/>
        <v>0</v>
      </c>
      <c r="AJ123" s="39">
        <f t="shared" si="70"/>
        <v>0</v>
      </c>
      <c r="AK123" s="43"/>
      <c r="AL123" s="39">
        <f t="shared" si="71"/>
        <v>0</v>
      </c>
      <c r="AM123" s="39">
        <f t="shared" si="72"/>
        <v>0</v>
      </c>
      <c r="AN123" s="39">
        <f t="shared" si="73"/>
        <v>0</v>
      </c>
      <c r="AO123" s="40">
        <f t="shared" si="74"/>
        <v>0</v>
      </c>
      <c r="AQ123" s="39">
        <f t="shared" si="75"/>
        <v>0</v>
      </c>
      <c r="AR123" s="39">
        <f t="shared" si="76"/>
        <v>0</v>
      </c>
      <c r="AS123" s="39">
        <f t="shared" si="77"/>
        <v>0</v>
      </c>
      <c r="AT123" s="40">
        <f t="shared" si="78"/>
        <v>0</v>
      </c>
      <c r="AU123" s="40"/>
      <c r="AV123" s="52">
        <f t="shared" si="79"/>
        <v>0</v>
      </c>
      <c r="AX123" s="52">
        <f t="shared" si="80"/>
        <v>0</v>
      </c>
      <c r="AY123" s="70"/>
      <c r="AZ123" s="2">
        <f t="shared" si="84"/>
        <v>0</v>
      </c>
    </row>
    <row r="124" spans="1:52">
      <c r="A124" s="44">
        <f t="shared" si="81"/>
        <v>40452</v>
      </c>
      <c r="B124" s="66">
        <f t="shared" si="44"/>
        <v>0</v>
      </c>
      <c r="C124" s="67"/>
      <c r="D124" s="68">
        <f t="shared" si="45"/>
        <v>0</v>
      </c>
      <c r="E124" s="35">
        <f t="shared" si="46"/>
        <v>0</v>
      </c>
      <c r="F124" s="35">
        <f t="shared" si="47"/>
        <v>0</v>
      </c>
      <c r="G124" s="55">
        <f t="shared" si="48"/>
        <v>3.97</v>
      </c>
      <c r="H124" s="69">
        <f t="shared" si="49"/>
        <v>3.97</v>
      </c>
      <c r="I124" s="55">
        <f t="shared" si="82"/>
        <v>0</v>
      </c>
      <c r="J124" s="55">
        <f t="shared" si="50"/>
        <v>-3.0500000000000003E-2</v>
      </c>
      <c r="K124" s="69">
        <f t="shared" si="51"/>
        <v>-3.0500000000000003E-2</v>
      </c>
      <c r="L124" s="72">
        <v>0</v>
      </c>
      <c r="M124" s="55">
        <f t="shared" si="52"/>
        <v>8.6999999999999994E-3</v>
      </c>
      <c r="N124" s="69">
        <f t="shared" si="53"/>
        <v>8.6999999999999994E-3</v>
      </c>
      <c r="O124" s="72">
        <v>0</v>
      </c>
      <c r="P124" s="7"/>
      <c r="Q124" s="72">
        <f t="shared" si="83"/>
        <v>3.9482000000000004</v>
      </c>
      <c r="R124" s="72">
        <f t="shared" si="54"/>
        <v>0</v>
      </c>
      <c r="S124" s="7"/>
      <c r="T124" s="5">
        <f t="shared" si="55"/>
        <v>31</v>
      </c>
      <c r="U124" s="45">
        <f t="shared" si="56"/>
        <v>40507</v>
      </c>
      <c r="V124" s="5">
        <f t="shared" si="57"/>
        <v>3618</v>
      </c>
      <c r="W124" s="55">
        <f t="shared" si="58"/>
        <v>6.040116061409001E-2</v>
      </c>
      <c r="X124" s="47">
        <f t="shared" si="59"/>
        <v>0.55463244801722167</v>
      </c>
      <c r="Y124" s="5">
        <f t="shared" si="60"/>
        <v>0</v>
      </c>
      <c r="Z124" s="5">
        <f t="shared" si="61"/>
        <v>0</v>
      </c>
      <c r="AB124" s="39">
        <f t="shared" si="62"/>
        <v>0</v>
      </c>
      <c r="AC124" s="39">
        <f t="shared" si="63"/>
        <v>0</v>
      </c>
      <c r="AD124" s="39">
        <f t="shared" si="64"/>
        <v>0</v>
      </c>
      <c r="AE124" s="39">
        <f t="shared" si="65"/>
        <v>0</v>
      </c>
      <c r="AF124" s="39">
        <f t="shared" si="66"/>
        <v>0</v>
      </c>
      <c r="AG124" s="39">
        <f t="shared" si="67"/>
        <v>0</v>
      </c>
      <c r="AH124" s="39">
        <f t="shared" si="68"/>
        <v>0</v>
      </c>
      <c r="AI124" s="39">
        <f t="shared" si="69"/>
        <v>0</v>
      </c>
      <c r="AJ124" s="39">
        <f t="shared" si="70"/>
        <v>0</v>
      </c>
      <c r="AK124" s="43"/>
      <c r="AL124" s="39">
        <f t="shared" si="71"/>
        <v>0</v>
      </c>
      <c r="AM124" s="39">
        <f t="shared" si="72"/>
        <v>0</v>
      </c>
      <c r="AN124" s="39">
        <f t="shared" si="73"/>
        <v>0</v>
      </c>
      <c r="AO124" s="40">
        <f t="shared" si="74"/>
        <v>0</v>
      </c>
      <c r="AQ124" s="39">
        <f t="shared" si="75"/>
        <v>0</v>
      </c>
      <c r="AR124" s="39">
        <f t="shared" si="76"/>
        <v>0</v>
      </c>
      <c r="AS124" s="39">
        <f t="shared" si="77"/>
        <v>0</v>
      </c>
      <c r="AT124" s="40">
        <f t="shared" si="78"/>
        <v>0</v>
      </c>
      <c r="AU124" s="40"/>
      <c r="AV124" s="52">
        <f t="shared" si="79"/>
        <v>0</v>
      </c>
      <c r="AX124" s="52">
        <f t="shared" si="80"/>
        <v>0</v>
      </c>
      <c r="AY124" s="70"/>
      <c r="AZ124" s="2">
        <f t="shared" si="84"/>
        <v>0</v>
      </c>
    </row>
    <row r="125" spans="1:52">
      <c r="A125" s="44">
        <f t="shared" si="81"/>
        <v>40483</v>
      </c>
      <c r="B125" s="66">
        <f t="shared" si="44"/>
        <v>0</v>
      </c>
      <c r="C125" s="67"/>
      <c r="D125" s="68">
        <f t="shared" si="45"/>
        <v>0</v>
      </c>
      <c r="E125" s="35">
        <f t="shared" si="46"/>
        <v>0</v>
      </c>
      <c r="F125" s="35">
        <f t="shared" si="47"/>
        <v>0</v>
      </c>
      <c r="G125" s="55">
        <f t="shared" si="48"/>
        <v>3.97</v>
      </c>
      <c r="H125" s="69">
        <f t="shared" si="49"/>
        <v>3.97</v>
      </c>
      <c r="I125" s="55">
        <f t="shared" si="82"/>
        <v>0</v>
      </c>
      <c r="J125" s="55">
        <f t="shared" si="50"/>
        <v>-3.0500000000000003E-2</v>
      </c>
      <c r="K125" s="69">
        <f t="shared" si="51"/>
        <v>-3.0500000000000003E-2</v>
      </c>
      <c r="L125" s="72">
        <v>0</v>
      </c>
      <c r="M125" s="55">
        <f t="shared" si="52"/>
        <v>8.6999999999999994E-3</v>
      </c>
      <c r="N125" s="69">
        <f t="shared" si="53"/>
        <v>8.6999999999999994E-3</v>
      </c>
      <c r="O125" s="72">
        <v>0</v>
      </c>
      <c r="P125" s="7"/>
      <c r="Q125" s="72">
        <f t="shared" si="83"/>
        <v>3.9482000000000004</v>
      </c>
      <c r="R125" s="72">
        <f t="shared" si="54"/>
        <v>0</v>
      </c>
      <c r="S125" s="7"/>
      <c r="T125" s="5">
        <f t="shared" si="55"/>
        <v>30</v>
      </c>
      <c r="U125" s="45">
        <f t="shared" si="56"/>
        <v>40537</v>
      </c>
      <c r="V125" s="5">
        <f t="shared" si="57"/>
        <v>3648</v>
      </c>
      <c r="W125" s="55">
        <f t="shared" si="58"/>
        <v>6.040116061409001E-2</v>
      </c>
      <c r="X125" s="47">
        <f t="shared" si="59"/>
        <v>0.55192821713943629</v>
      </c>
      <c r="Y125" s="5">
        <f t="shared" si="60"/>
        <v>0</v>
      </c>
      <c r="Z125" s="5">
        <f t="shared" si="61"/>
        <v>0</v>
      </c>
      <c r="AB125" s="39">
        <f t="shared" si="62"/>
        <v>0</v>
      </c>
      <c r="AC125" s="39">
        <f t="shared" si="63"/>
        <v>0</v>
      </c>
      <c r="AD125" s="39">
        <f t="shared" si="64"/>
        <v>0</v>
      </c>
      <c r="AE125" s="39">
        <f t="shared" si="65"/>
        <v>0</v>
      </c>
      <c r="AF125" s="39">
        <f t="shared" si="66"/>
        <v>0</v>
      </c>
      <c r="AG125" s="39">
        <f t="shared" si="67"/>
        <v>0</v>
      </c>
      <c r="AH125" s="39">
        <f t="shared" si="68"/>
        <v>0</v>
      </c>
      <c r="AI125" s="39">
        <f t="shared" si="69"/>
        <v>0</v>
      </c>
      <c r="AJ125" s="39">
        <f t="shared" si="70"/>
        <v>0</v>
      </c>
      <c r="AK125" s="43"/>
      <c r="AL125" s="39">
        <f t="shared" si="71"/>
        <v>0</v>
      </c>
      <c r="AM125" s="39">
        <f t="shared" si="72"/>
        <v>0</v>
      </c>
      <c r="AN125" s="39">
        <f t="shared" si="73"/>
        <v>0</v>
      </c>
      <c r="AO125" s="40">
        <f t="shared" si="74"/>
        <v>0</v>
      </c>
      <c r="AQ125" s="39">
        <f t="shared" si="75"/>
        <v>0</v>
      </c>
      <c r="AR125" s="39">
        <f t="shared" si="76"/>
        <v>0</v>
      </c>
      <c r="AS125" s="39">
        <f t="shared" si="77"/>
        <v>0</v>
      </c>
      <c r="AT125" s="40">
        <f t="shared" si="78"/>
        <v>0</v>
      </c>
      <c r="AU125" s="40"/>
      <c r="AV125" s="52">
        <f t="shared" si="79"/>
        <v>0</v>
      </c>
      <c r="AX125" s="52">
        <f t="shared" si="80"/>
        <v>0</v>
      </c>
      <c r="AY125" s="70"/>
      <c r="AZ125" s="2">
        <f t="shared" si="84"/>
        <v>0</v>
      </c>
    </row>
    <row r="126" spans="1:52">
      <c r="A126" s="44">
        <f t="shared" si="81"/>
        <v>40513</v>
      </c>
      <c r="B126" s="66">
        <f t="shared" si="44"/>
        <v>0</v>
      </c>
      <c r="C126" s="67"/>
      <c r="D126" s="68">
        <f t="shared" si="45"/>
        <v>0</v>
      </c>
      <c r="E126" s="35">
        <f t="shared" si="46"/>
        <v>0</v>
      </c>
      <c r="F126" s="35">
        <f t="shared" si="47"/>
        <v>0</v>
      </c>
      <c r="G126" s="55">
        <f t="shared" si="48"/>
        <v>3.97</v>
      </c>
      <c r="H126" s="69">
        <f t="shared" si="49"/>
        <v>3.97</v>
      </c>
      <c r="I126" s="55">
        <f t="shared" si="82"/>
        <v>0</v>
      </c>
      <c r="J126" s="55">
        <f t="shared" si="50"/>
        <v>-3.0500000000000003E-2</v>
      </c>
      <c r="K126" s="69">
        <f t="shared" si="51"/>
        <v>-3.0500000000000003E-2</v>
      </c>
      <c r="L126" s="72">
        <v>0</v>
      </c>
      <c r="M126" s="55">
        <f t="shared" si="52"/>
        <v>8.6999999999999994E-3</v>
      </c>
      <c r="N126" s="69">
        <f t="shared" si="53"/>
        <v>8.6999999999999994E-3</v>
      </c>
      <c r="O126" s="72">
        <v>0</v>
      </c>
      <c r="P126" s="7"/>
      <c r="Q126" s="72">
        <f t="shared" si="83"/>
        <v>3.9482000000000004</v>
      </c>
      <c r="R126" s="72">
        <f t="shared" si="54"/>
        <v>0</v>
      </c>
      <c r="S126" s="7"/>
      <c r="T126" s="5">
        <f t="shared" si="55"/>
        <v>31</v>
      </c>
      <c r="U126" s="45">
        <f t="shared" si="56"/>
        <v>40568</v>
      </c>
      <c r="V126" s="5">
        <f t="shared" si="57"/>
        <v>3679</v>
      </c>
      <c r="W126" s="55">
        <f t="shared" si="58"/>
        <v>6.040116061409001E-2</v>
      </c>
      <c r="X126" s="47">
        <f t="shared" si="59"/>
        <v>0.54914769612393344</v>
      </c>
      <c r="Y126" s="5">
        <f t="shared" si="60"/>
        <v>0</v>
      </c>
      <c r="Z126" s="5">
        <f t="shared" si="61"/>
        <v>0</v>
      </c>
      <c r="AB126" s="39">
        <f t="shared" si="62"/>
        <v>0</v>
      </c>
      <c r="AC126" s="39">
        <f t="shared" si="63"/>
        <v>0</v>
      </c>
      <c r="AD126" s="39">
        <f t="shared" si="64"/>
        <v>0</v>
      </c>
      <c r="AE126" s="39">
        <f t="shared" si="65"/>
        <v>0</v>
      </c>
      <c r="AF126" s="39">
        <f t="shared" si="66"/>
        <v>0</v>
      </c>
      <c r="AG126" s="39">
        <f t="shared" si="67"/>
        <v>0</v>
      </c>
      <c r="AH126" s="39">
        <f t="shared" si="68"/>
        <v>0</v>
      </c>
      <c r="AI126" s="39">
        <f t="shared" si="69"/>
        <v>0</v>
      </c>
      <c r="AJ126" s="39">
        <f t="shared" si="70"/>
        <v>0</v>
      </c>
      <c r="AK126" s="43"/>
      <c r="AL126" s="39">
        <f t="shared" si="71"/>
        <v>0</v>
      </c>
      <c r="AM126" s="39">
        <f t="shared" si="72"/>
        <v>0</v>
      </c>
      <c r="AN126" s="39">
        <f t="shared" si="73"/>
        <v>0</v>
      </c>
      <c r="AO126" s="40">
        <f t="shared" si="74"/>
        <v>0</v>
      </c>
      <c r="AQ126" s="39">
        <f t="shared" si="75"/>
        <v>0</v>
      </c>
      <c r="AR126" s="39">
        <f t="shared" si="76"/>
        <v>0</v>
      </c>
      <c r="AS126" s="39">
        <f t="shared" si="77"/>
        <v>0</v>
      </c>
      <c r="AT126" s="40">
        <f t="shared" si="78"/>
        <v>0</v>
      </c>
      <c r="AU126" s="40"/>
      <c r="AV126" s="52">
        <f t="shared" si="79"/>
        <v>0</v>
      </c>
      <c r="AX126" s="52">
        <f t="shared" si="80"/>
        <v>0</v>
      </c>
      <c r="AY126" s="70"/>
      <c r="AZ126" s="2">
        <f t="shared" si="84"/>
        <v>0</v>
      </c>
    </row>
    <row r="127" spans="1:52">
      <c r="A127" s="44">
        <f t="shared" si="81"/>
        <v>40544</v>
      </c>
      <c r="B127" s="66">
        <f t="shared" si="44"/>
        <v>0</v>
      </c>
      <c r="C127" s="67"/>
      <c r="D127" s="68">
        <f t="shared" si="45"/>
        <v>0</v>
      </c>
      <c r="E127" s="35">
        <f t="shared" si="46"/>
        <v>0</v>
      </c>
      <c r="F127" s="35">
        <f t="shared" si="47"/>
        <v>0</v>
      </c>
      <c r="G127" s="55">
        <f t="shared" si="48"/>
        <v>3.97</v>
      </c>
      <c r="H127" s="69">
        <f t="shared" si="49"/>
        <v>3.97</v>
      </c>
      <c r="I127" s="55">
        <f t="shared" si="82"/>
        <v>0</v>
      </c>
      <c r="J127" s="55">
        <f t="shared" si="50"/>
        <v>-3.0500000000000003E-2</v>
      </c>
      <c r="K127" s="69">
        <f t="shared" si="51"/>
        <v>-3.0500000000000003E-2</v>
      </c>
      <c r="L127" s="72">
        <v>0</v>
      </c>
      <c r="M127" s="55">
        <f t="shared" si="52"/>
        <v>8.6999999999999994E-3</v>
      </c>
      <c r="N127" s="69">
        <f t="shared" si="53"/>
        <v>8.6999999999999994E-3</v>
      </c>
      <c r="O127" s="72">
        <v>0</v>
      </c>
      <c r="P127" s="7"/>
      <c r="Q127" s="72">
        <f t="shared" si="83"/>
        <v>3.9482000000000004</v>
      </c>
      <c r="R127" s="72">
        <f t="shared" si="54"/>
        <v>0</v>
      </c>
      <c r="S127" s="7"/>
      <c r="T127" s="5">
        <f t="shared" si="55"/>
        <v>31</v>
      </c>
      <c r="U127" s="45">
        <f t="shared" si="56"/>
        <v>40599</v>
      </c>
      <c r="V127" s="5">
        <f t="shared" si="57"/>
        <v>3710</v>
      </c>
      <c r="W127" s="55">
        <f t="shared" si="58"/>
        <v>6.040116061409001E-2</v>
      </c>
      <c r="X127" s="47">
        <f t="shared" si="59"/>
        <v>0.54638118290306315</v>
      </c>
      <c r="Y127" s="5">
        <f t="shared" si="60"/>
        <v>0</v>
      </c>
      <c r="Z127" s="5">
        <f t="shared" si="61"/>
        <v>0</v>
      </c>
      <c r="AB127" s="39">
        <f t="shared" si="62"/>
        <v>0</v>
      </c>
      <c r="AC127" s="39">
        <f t="shared" si="63"/>
        <v>0</v>
      </c>
      <c r="AD127" s="39">
        <f t="shared" si="64"/>
        <v>0</v>
      </c>
      <c r="AE127" s="39">
        <f t="shared" si="65"/>
        <v>0</v>
      </c>
      <c r="AF127" s="39">
        <f t="shared" si="66"/>
        <v>0</v>
      </c>
      <c r="AG127" s="39">
        <f t="shared" si="67"/>
        <v>0</v>
      </c>
      <c r="AH127" s="39">
        <f t="shared" si="68"/>
        <v>0</v>
      </c>
      <c r="AI127" s="39">
        <f t="shared" si="69"/>
        <v>0</v>
      </c>
      <c r="AJ127" s="39">
        <f t="shared" si="70"/>
        <v>0</v>
      </c>
      <c r="AK127" s="43"/>
      <c r="AL127" s="39">
        <f t="shared" si="71"/>
        <v>0</v>
      </c>
      <c r="AM127" s="39">
        <f t="shared" si="72"/>
        <v>0</v>
      </c>
      <c r="AN127" s="39">
        <f t="shared" si="73"/>
        <v>0</v>
      </c>
      <c r="AO127" s="40">
        <f t="shared" si="74"/>
        <v>0</v>
      </c>
      <c r="AQ127" s="39">
        <f t="shared" si="75"/>
        <v>0</v>
      </c>
      <c r="AR127" s="39">
        <f t="shared" si="76"/>
        <v>0</v>
      </c>
      <c r="AS127" s="39">
        <f t="shared" si="77"/>
        <v>0</v>
      </c>
      <c r="AT127" s="40">
        <f t="shared" si="78"/>
        <v>0</v>
      </c>
      <c r="AU127" s="40"/>
      <c r="AV127" s="52">
        <f t="shared" si="79"/>
        <v>0</v>
      </c>
      <c r="AX127" s="52">
        <f t="shared" si="80"/>
        <v>0</v>
      </c>
      <c r="AY127" s="70"/>
      <c r="AZ127" s="2">
        <f t="shared" si="84"/>
        <v>0</v>
      </c>
    </row>
    <row r="128" spans="1:52">
      <c r="A128" s="44">
        <f t="shared" si="81"/>
        <v>40575</v>
      </c>
      <c r="B128" s="66">
        <f t="shared" si="44"/>
        <v>0</v>
      </c>
      <c r="C128" s="67"/>
      <c r="D128" s="68">
        <f t="shared" si="45"/>
        <v>0</v>
      </c>
      <c r="E128" s="35">
        <f t="shared" si="46"/>
        <v>0</v>
      </c>
      <c r="F128" s="35">
        <f t="shared" si="47"/>
        <v>0</v>
      </c>
      <c r="G128" s="55">
        <f t="shared" si="48"/>
        <v>3.97</v>
      </c>
      <c r="H128" s="69">
        <f t="shared" si="49"/>
        <v>3.97</v>
      </c>
      <c r="I128" s="55">
        <f t="shared" si="82"/>
        <v>0</v>
      </c>
      <c r="J128" s="55">
        <f t="shared" si="50"/>
        <v>-3.0500000000000003E-2</v>
      </c>
      <c r="K128" s="69">
        <f t="shared" si="51"/>
        <v>-3.0500000000000003E-2</v>
      </c>
      <c r="L128" s="72">
        <v>0</v>
      </c>
      <c r="M128" s="55">
        <f t="shared" si="52"/>
        <v>8.6999999999999994E-3</v>
      </c>
      <c r="N128" s="69">
        <f t="shared" si="53"/>
        <v>8.6999999999999994E-3</v>
      </c>
      <c r="O128" s="72">
        <v>0</v>
      </c>
      <c r="P128" s="7"/>
      <c r="Q128" s="72">
        <f t="shared" si="83"/>
        <v>3.9482000000000004</v>
      </c>
      <c r="R128" s="72">
        <f t="shared" si="54"/>
        <v>0</v>
      </c>
      <c r="S128" s="7"/>
      <c r="T128" s="5">
        <f t="shared" si="55"/>
        <v>28</v>
      </c>
      <c r="U128" s="45">
        <f t="shared" si="56"/>
        <v>40627</v>
      </c>
      <c r="V128" s="5">
        <f t="shared" si="57"/>
        <v>3738</v>
      </c>
      <c r="W128" s="55">
        <f t="shared" si="58"/>
        <v>6.040116061409001E-2</v>
      </c>
      <c r="X128" s="47">
        <f t="shared" si="59"/>
        <v>0.54389437806037466</v>
      </c>
      <c r="Y128" s="5">
        <f t="shared" si="60"/>
        <v>0</v>
      </c>
      <c r="Z128" s="5">
        <f t="shared" si="61"/>
        <v>0</v>
      </c>
      <c r="AB128" s="39">
        <f t="shared" si="62"/>
        <v>0</v>
      </c>
      <c r="AC128" s="39">
        <f t="shared" si="63"/>
        <v>0</v>
      </c>
      <c r="AD128" s="39">
        <f t="shared" si="64"/>
        <v>0</v>
      </c>
      <c r="AE128" s="39">
        <f t="shared" si="65"/>
        <v>0</v>
      </c>
      <c r="AF128" s="39">
        <f t="shared" si="66"/>
        <v>0</v>
      </c>
      <c r="AG128" s="39">
        <f t="shared" si="67"/>
        <v>0</v>
      </c>
      <c r="AH128" s="39">
        <f t="shared" si="68"/>
        <v>0</v>
      </c>
      <c r="AI128" s="39">
        <f t="shared" si="69"/>
        <v>0</v>
      </c>
      <c r="AJ128" s="39">
        <f t="shared" si="70"/>
        <v>0</v>
      </c>
      <c r="AK128" s="43"/>
      <c r="AL128" s="39">
        <f t="shared" si="71"/>
        <v>0</v>
      </c>
      <c r="AM128" s="39">
        <f t="shared" si="72"/>
        <v>0</v>
      </c>
      <c r="AN128" s="39">
        <f t="shared" si="73"/>
        <v>0</v>
      </c>
      <c r="AO128" s="40">
        <f t="shared" si="74"/>
        <v>0</v>
      </c>
      <c r="AQ128" s="39">
        <f t="shared" si="75"/>
        <v>0</v>
      </c>
      <c r="AR128" s="39">
        <f t="shared" si="76"/>
        <v>0</v>
      </c>
      <c r="AS128" s="39">
        <f t="shared" si="77"/>
        <v>0</v>
      </c>
      <c r="AT128" s="40">
        <f t="shared" si="78"/>
        <v>0</v>
      </c>
      <c r="AU128" s="40"/>
      <c r="AV128" s="52">
        <f t="shared" si="79"/>
        <v>0</v>
      </c>
      <c r="AX128" s="52">
        <f t="shared" si="80"/>
        <v>0</v>
      </c>
      <c r="AY128" s="70"/>
      <c r="AZ128" s="2">
        <f t="shared" si="84"/>
        <v>0</v>
      </c>
    </row>
    <row r="129" spans="1:52">
      <c r="A129" s="44">
        <f t="shared" si="81"/>
        <v>40603</v>
      </c>
      <c r="B129" s="66">
        <f t="shared" si="44"/>
        <v>0</v>
      </c>
      <c r="C129" s="67"/>
      <c r="D129" s="68">
        <f t="shared" si="45"/>
        <v>0</v>
      </c>
      <c r="E129" s="35">
        <f t="shared" si="46"/>
        <v>0</v>
      </c>
      <c r="F129" s="35">
        <f t="shared" si="47"/>
        <v>0</v>
      </c>
      <c r="G129" s="55">
        <f t="shared" si="48"/>
        <v>3.97</v>
      </c>
      <c r="H129" s="69">
        <f t="shared" si="49"/>
        <v>3.97</v>
      </c>
      <c r="I129" s="55">
        <f t="shared" si="82"/>
        <v>0</v>
      </c>
      <c r="J129" s="55">
        <f t="shared" si="50"/>
        <v>-3.0500000000000003E-2</v>
      </c>
      <c r="K129" s="69">
        <f t="shared" si="51"/>
        <v>-3.0500000000000003E-2</v>
      </c>
      <c r="L129" s="72">
        <v>0</v>
      </c>
      <c r="M129" s="55">
        <f t="shared" si="52"/>
        <v>8.6999999999999994E-3</v>
      </c>
      <c r="N129" s="69">
        <f t="shared" si="53"/>
        <v>8.6999999999999994E-3</v>
      </c>
      <c r="O129" s="72">
        <v>0</v>
      </c>
      <c r="P129" s="7"/>
      <c r="Q129" s="72">
        <f t="shared" si="83"/>
        <v>3.9482000000000004</v>
      </c>
      <c r="R129" s="72">
        <f t="shared" si="54"/>
        <v>0</v>
      </c>
      <c r="S129" s="7"/>
      <c r="T129" s="5">
        <f t="shared" si="55"/>
        <v>31</v>
      </c>
      <c r="U129" s="45">
        <f t="shared" si="56"/>
        <v>40658</v>
      </c>
      <c r="V129" s="5">
        <f t="shared" si="57"/>
        <v>3769</v>
      </c>
      <c r="W129" s="55">
        <f t="shared" si="58"/>
        <v>6.040116061409001E-2</v>
      </c>
      <c r="X129" s="47">
        <f t="shared" si="59"/>
        <v>0.54115433016746417</v>
      </c>
      <c r="Y129" s="5">
        <f t="shared" si="60"/>
        <v>0</v>
      </c>
      <c r="Z129" s="5">
        <f t="shared" si="61"/>
        <v>0</v>
      </c>
      <c r="AB129" s="39">
        <f t="shared" si="62"/>
        <v>0</v>
      </c>
      <c r="AC129" s="39">
        <f t="shared" si="63"/>
        <v>0</v>
      </c>
      <c r="AD129" s="39">
        <f t="shared" si="64"/>
        <v>0</v>
      </c>
      <c r="AE129" s="39">
        <f t="shared" si="65"/>
        <v>0</v>
      </c>
      <c r="AF129" s="39">
        <f t="shared" si="66"/>
        <v>0</v>
      </c>
      <c r="AG129" s="39">
        <f t="shared" si="67"/>
        <v>0</v>
      </c>
      <c r="AH129" s="39">
        <f t="shared" si="68"/>
        <v>0</v>
      </c>
      <c r="AI129" s="39">
        <f t="shared" si="69"/>
        <v>0</v>
      </c>
      <c r="AJ129" s="39">
        <f t="shared" si="70"/>
        <v>0</v>
      </c>
      <c r="AK129" s="43"/>
      <c r="AL129" s="39">
        <f t="shared" si="71"/>
        <v>0</v>
      </c>
      <c r="AM129" s="39">
        <f t="shared" si="72"/>
        <v>0</v>
      </c>
      <c r="AN129" s="39">
        <f t="shared" si="73"/>
        <v>0</v>
      </c>
      <c r="AO129" s="40">
        <f t="shared" si="74"/>
        <v>0</v>
      </c>
      <c r="AQ129" s="39">
        <f t="shared" si="75"/>
        <v>0</v>
      </c>
      <c r="AR129" s="39">
        <f t="shared" si="76"/>
        <v>0</v>
      </c>
      <c r="AS129" s="39">
        <f t="shared" si="77"/>
        <v>0</v>
      </c>
      <c r="AT129" s="40">
        <f t="shared" si="78"/>
        <v>0</v>
      </c>
      <c r="AU129" s="40"/>
      <c r="AV129" s="52">
        <f t="shared" si="79"/>
        <v>0</v>
      </c>
      <c r="AX129" s="52">
        <f t="shared" si="80"/>
        <v>0</v>
      </c>
      <c r="AY129" s="70"/>
      <c r="AZ129" s="2">
        <f t="shared" si="84"/>
        <v>0</v>
      </c>
    </row>
    <row r="130" spans="1:52">
      <c r="A130" s="44">
        <f t="shared" si="81"/>
        <v>40634</v>
      </c>
      <c r="B130" s="66">
        <f t="shared" si="44"/>
        <v>0</v>
      </c>
      <c r="C130" s="67"/>
      <c r="D130" s="68">
        <f t="shared" si="45"/>
        <v>0</v>
      </c>
      <c r="E130" s="35">
        <f t="shared" si="46"/>
        <v>0</v>
      </c>
      <c r="F130" s="35">
        <f t="shared" si="47"/>
        <v>0</v>
      </c>
      <c r="G130" s="55">
        <f t="shared" si="48"/>
        <v>3.97</v>
      </c>
      <c r="H130" s="69">
        <f t="shared" si="49"/>
        <v>3.97</v>
      </c>
      <c r="I130" s="55">
        <f t="shared" si="82"/>
        <v>0</v>
      </c>
      <c r="J130" s="55">
        <f t="shared" si="50"/>
        <v>-3.0500000000000003E-2</v>
      </c>
      <c r="K130" s="69">
        <f t="shared" si="51"/>
        <v>-3.0500000000000003E-2</v>
      </c>
      <c r="L130" s="72">
        <v>0</v>
      </c>
      <c r="M130" s="55">
        <f t="shared" si="52"/>
        <v>8.6999999999999994E-3</v>
      </c>
      <c r="N130" s="69">
        <f t="shared" si="53"/>
        <v>8.6999999999999994E-3</v>
      </c>
      <c r="O130" s="72">
        <v>0</v>
      </c>
      <c r="P130" s="7"/>
      <c r="Q130" s="72">
        <f t="shared" si="83"/>
        <v>3.9482000000000004</v>
      </c>
      <c r="R130" s="72">
        <f t="shared" si="54"/>
        <v>0</v>
      </c>
      <c r="S130" s="7"/>
      <c r="T130" s="5">
        <f t="shared" si="55"/>
        <v>30</v>
      </c>
      <c r="U130" s="45">
        <f t="shared" si="56"/>
        <v>40688</v>
      </c>
      <c r="V130" s="5">
        <f t="shared" si="57"/>
        <v>3799</v>
      </c>
      <c r="W130" s="55">
        <f t="shared" si="58"/>
        <v>6.040116061409001E-2</v>
      </c>
      <c r="X130" s="47">
        <f t="shared" si="59"/>
        <v>0.53851581477854726</v>
      </c>
      <c r="Y130" s="5">
        <f t="shared" si="60"/>
        <v>0</v>
      </c>
      <c r="Z130" s="5">
        <f t="shared" si="61"/>
        <v>0</v>
      </c>
      <c r="AB130" s="39">
        <f t="shared" si="62"/>
        <v>0</v>
      </c>
      <c r="AC130" s="39">
        <f t="shared" si="63"/>
        <v>0</v>
      </c>
      <c r="AD130" s="39">
        <f t="shared" si="64"/>
        <v>0</v>
      </c>
      <c r="AE130" s="39">
        <f t="shared" si="65"/>
        <v>0</v>
      </c>
      <c r="AF130" s="39">
        <f t="shared" si="66"/>
        <v>0</v>
      </c>
      <c r="AG130" s="39">
        <f t="shared" si="67"/>
        <v>0</v>
      </c>
      <c r="AH130" s="39">
        <f t="shared" si="68"/>
        <v>0</v>
      </c>
      <c r="AI130" s="39">
        <f t="shared" si="69"/>
        <v>0</v>
      </c>
      <c r="AJ130" s="39">
        <f t="shared" si="70"/>
        <v>0</v>
      </c>
      <c r="AK130" s="43"/>
      <c r="AL130" s="39">
        <f t="shared" si="71"/>
        <v>0</v>
      </c>
      <c r="AM130" s="39">
        <f t="shared" si="72"/>
        <v>0</v>
      </c>
      <c r="AN130" s="39">
        <f t="shared" si="73"/>
        <v>0</v>
      </c>
      <c r="AO130" s="40">
        <f t="shared" si="74"/>
        <v>0</v>
      </c>
      <c r="AQ130" s="39">
        <f t="shared" si="75"/>
        <v>0</v>
      </c>
      <c r="AR130" s="39">
        <f t="shared" si="76"/>
        <v>0</v>
      </c>
      <c r="AS130" s="39">
        <f t="shared" si="77"/>
        <v>0</v>
      </c>
      <c r="AT130" s="40">
        <f t="shared" si="78"/>
        <v>0</v>
      </c>
      <c r="AU130" s="40"/>
      <c r="AV130" s="52">
        <f t="shared" si="79"/>
        <v>0</v>
      </c>
      <c r="AX130" s="52">
        <f t="shared" si="80"/>
        <v>0</v>
      </c>
      <c r="AY130" s="70"/>
      <c r="AZ130" s="2">
        <f t="shared" si="84"/>
        <v>0</v>
      </c>
    </row>
    <row r="131" spans="1:52">
      <c r="A131" s="44">
        <f t="shared" si="81"/>
        <v>40664</v>
      </c>
      <c r="B131" s="66">
        <f t="shared" si="44"/>
        <v>0</v>
      </c>
      <c r="C131" s="67"/>
      <c r="D131" s="68">
        <f t="shared" si="45"/>
        <v>0</v>
      </c>
      <c r="E131" s="35">
        <f t="shared" si="46"/>
        <v>0</v>
      </c>
      <c r="F131" s="35">
        <f t="shared" si="47"/>
        <v>0</v>
      </c>
      <c r="G131" s="55">
        <f t="shared" si="48"/>
        <v>3.97</v>
      </c>
      <c r="H131" s="69">
        <f t="shared" si="49"/>
        <v>3.97</v>
      </c>
      <c r="I131" s="55">
        <f t="shared" si="82"/>
        <v>0</v>
      </c>
      <c r="J131" s="55">
        <f t="shared" si="50"/>
        <v>-3.0500000000000003E-2</v>
      </c>
      <c r="K131" s="69">
        <f t="shared" si="51"/>
        <v>-3.0500000000000003E-2</v>
      </c>
      <c r="L131" s="72">
        <v>0</v>
      </c>
      <c r="M131" s="55">
        <f t="shared" si="52"/>
        <v>8.6999999999999994E-3</v>
      </c>
      <c r="N131" s="69">
        <f t="shared" si="53"/>
        <v>8.6999999999999994E-3</v>
      </c>
      <c r="O131" s="72">
        <v>0</v>
      </c>
      <c r="P131" s="7"/>
      <c r="Q131" s="72">
        <f t="shared" si="83"/>
        <v>3.9482000000000004</v>
      </c>
      <c r="R131" s="72">
        <f t="shared" si="54"/>
        <v>0</v>
      </c>
      <c r="S131" s="7"/>
      <c r="T131" s="5">
        <f t="shared" si="55"/>
        <v>31</v>
      </c>
      <c r="U131" s="45">
        <f t="shared" si="56"/>
        <v>40719</v>
      </c>
      <c r="V131" s="5">
        <f t="shared" si="57"/>
        <v>3830</v>
      </c>
      <c r="W131" s="55">
        <f t="shared" si="58"/>
        <v>6.040116061409001E-2</v>
      </c>
      <c r="X131" s="47">
        <f t="shared" si="59"/>
        <v>0.53580286317782455</v>
      </c>
      <c r="Y131" s="5">
        <f t="shared" si="60"/>
        <v>0</v>
      </c>
      <c r="Z131" s="5">
        <f t="shared" si="61"/>
        <v>0</v>
      </c>
      <c r="AB131" s="39">
        <f t="shared" si="62"/>
        <v>0</v>
      </c>
      <c r="AC131" s="39">
        <f t="shared" si="63"/>
        <v>0</v>
      </c>
      <c r="AD131" s="39">
        <f t="shared" si="64"/>
        <v>0</v>
      </c>
      <c r="AE131" s="39">
        <f t="shared" si="65"/>
        <v>0</v>
      </c>
      <c r="AF131" s="39">
        <f t="shared" si="66"/>
        <v>0</v>
      </c>
      <c r="AG131" s="39">
        <f t="shared" si="67"/>
        <v>0</v>
      </c>
      <c r="AH131" s="39">
        <f t="shared" si="68"/>
        <v>0</v>
      </c>
      <c r="AI131" s="39">
        <f t="shared" si="69"/>
        <v>0</v>
      </c>
      <c r="AJ131" s="39">
        <f t="shared" si="70"/>
        <v>0</v>
      </c>
      <c r="AK131" s="43"/>
      <c r="AL131" s="39">
        <f t="shared" si="71"/>
        <v>0</v>
      </c>
      <c r="AM131" s="39">
        <f t="shared" si="72"/>
        <v>0</v>
      </c>
      <c r="AN131" s="39">
        <f t="shared" si="73"/>
        <v>0</v>
      </c>
      <c r="AO131" s="40">
        <f t="shared" si="74"/>
        <v>0</v>
      </c>
      <c r="AQ131" s="39">
        <f t="shared" si="75"/>
        <v>0</v>
      </c>
      <c r="AR131" s="39">
        <f t="shared" si="76"/>
        <v>0</v>
      </c>
      <c r="AS131" s="39">
        <f t="shared" si="77"/>
        <v>0</v>
      </c>
      <c r="AT131" s="40">
        <f t="shared" si="78"/>
        <v>0</v>
      </c>
      <c r="AU131" s="40"/>
      <c r="AV131" s="52">
        <f t="shared" si="79"/>
        <v>0</v>
      </c>
      <c r="AX131" s="52">
        <f t="shared" si="80"/>
        <v>0</v>
      </c>
      <c r="AY131" s="70"/>
      <c r="AZ131" s="2">
        <f t="shared" si="84"/>
        <v>0</v>
      </c>
    </row>
    <row r="132" spans="1:52">
      <c r="A132" s="44">
        <f t="shared" si="81"/>
        <v>40695</v>
      </c>
      <c r="B132" s="66">
        <f t="shared" si="44"/>
        <v>0</v>
      </c>
      <c r="C132" s="67"/>
      <c r="D132" s="68">
        <f t="shared" si="45"/>
        <v>0</v>
      </c>
      <c r="E132" s="35">
        <f t="shared" si="46"/>
        <v>0</v>
      </c>
      <c r="F132" s="35">
        <f t="shared" si="47"/>
        <v>0</v>
      </c>
      <c r="G132" s="55">
        <f t="shared" si="48"/>
        <v>3.97</v>
      </c>
      <c r="H132" s="69">
        <f t="shared" si="49"/>
        <v>3.97</v>
      </c>
      <c r="I132" s="55">
        <f t="shared" si="82"/>
        <v>0</v>
      </c>
      <c r="J132" s="55">
        <f t="shared" si="50"/>
        <v>-3.0500000000000003E-2</v>
      </c>
      <c r="K132" s="69">
        <f t="shared" si="51"/>
        <v>-3.0500000000000003E-2</v>
      </c>
      <c r="L132" s="72">
        <v>0</v>
      </c>
      <c r="M132" s="55">
        <f t="shared" si="52"/>
        <v>8.6999999999999994E-3</v>
      </c>
      <c r="N132" s="69">
        <f t="shared" si="53"/>
        <v>8.6999999999999994E-3</v>
      </c>
      <c r="O132" s="72">
        <v>0</v>
      </c>
      <c r="P132" s="7"/>
      <c r="Q132" s="72">
        <f t="shared" si="83"/>
        <v>3.9482000000000004</v>
      </c>
      <c r="R132" s="72">
        <f t="shared" si="54"/>
        <v>0</v>
      </c>
      <c r="S132" s="7"/>
      <c r="T132" s="5">
        <f t="shared" si="55"/>
        <v>30</v>
      </c>
      <c r="U132" s="45">
        <f t="shared" si="56"/>
        <v>40749</v>
      </c>
      <c r="V132" s="5">
        <f t="shared" si="57"/>
        <v>3860</v>
      </c>
      <c r="W132" s="55">
        <f t="shared" si="58"/>
        <v>6.040116061409001E-2</v>
      </c>
      <c r="X132" s="47">
        <f t="shared" si="59"/>
        <v>0.53319044002769844</v>
      </c>
      <c r="Y132" s="5">
        <f t="shared" si="60"/>
        <v>0</v>
      </c>
      <c r="Z132" s="5">
        <f t="shared" si="61"/>
        <v>0</v>
      </c>
      <c r="AB132" s="39">
        <f t="shared" si="62"/>
        <v>0</v>
      </c>
      <c r="AC132" s="39">
        <f t="shared" si="63"/>
        <v>0</v>
      </c>
      <c r="AD132" s="39">
        <f t="shared" si="64"/>
        <v>0</v>
      </c>
      <c r="AE132" s="39">
        <f t="shared" si="65"/>
        <v>0</v>
      </c>
      <c r="AF132" s="39">
        <f t="shared" si="66"/>
        <v>0</v>
      </c>
      <c r="AG132" s="39">
        <f t="shared" si="67"/>
        <v>0</v>
      </c>
      <c r="AH132" s="39">
        <f t="shared" si="68"/>
        <v>0</v>
      </c>
      <c r="AI132" s="39">
        <f t="shared" si="69"/>
        <v>0</v>
      </c>
      <c r="AJ132" s="39">
        <f t="shared" si="70"/>
        <v>0</v>
      </c>
      <c r="AK132" s="43"/>
      <c r="AL132" s="39">
        <f t="shared" si="71"/>
        <v>0</v>
      </c>
      <c r="AM132" s="39">
        <f t="shared" si="72"/>
        <v>0</v>
      </c>
      <c r="AN132" s="39">
        <f t="shared" si="73"/>
        <v>0</v>
      </c>
      <c r="AO132" s="40">
        <f t="shared" si="74"/>
        <v>0</v>
      </c>
      <c r="AQ132" s="39">
        <f t="shared" si="75"/>
        <v>0</v>
      </c>
      <c r="AR132" s="39">
        <f t="shared" si="76"/>
        <v>0</v>
      </c>
      <c r="AS132" s="39">
        <f t="shared" si="77"/>
        <v>0</v>
      </c>
      <c r="AT132" s="40">
        <f t="shared" si="78"/>
        <v>0</v>
      </c>
      <c r="AU132" s="40"/>
      <c r="AV132" s="52">
        <f t="shared" si="79"/>
        <v>0</v>
      </c>
      <c r="AX132" s="52">
        <f t="shared" si="80"/>
        <v>0</v>
      </c>
      <c r="AY132" s="70"/>
      <c r="AZ132" s="2">
        <f t="shared" si="84"/>
        <v>0</v>
      </c>
    </row>
    <row r="133" spans="1:52">
      <c r="A133" s="44">
        <f t="shared" si="81"/>
        <v>40725</v>
      </c>
      <c r="B133" s="66">
        <f t="shared" si="44"/>
        <v>0</v>
      </c>
      <c r="C133" s="67"/>
      <c r="D133" s="68">
        <f t="shared" si="45"/>
        <v>0</v>
      </c>
      <c r="E133" s="35">
        <f t="shared" si="46"/>
        <v>0</v>
      </c>
      <c r="F133" s="35">
        <f t="shared" si="47"/>
        <v>0</v>
      </c>
      <c r="G133" s="55">
        <f t="shared" si="48"/>
        <v>3.97</v>
      </c>
      <c r="H133" s="69">
        <f t="shared" si="49"/>
        <v>3.97</v>
      </c>
      <c r="I133" s="55">
        <f t="shared" si="82"/>
        <v>0</v>
      </c>
      <c r="J133" s="55">
        <f t="shared" si="50"/>
        <v>-3.0500000000000003E-2</v>
      </c>
      <c r="K133" s="69">
        <f t="shared" si="51"/>
        <v>-3.0500000000000003E-2</v>
      </c>
      <c r="L133" s="72">
        <v>0</v>
      </c>
      <c r="M133" s="55">
        <f t="shared" si="52"/>
        <v>8.6999999999999994E-3</v>
      </c>
      <c r="N133" s="69">
        <f t="shared" si="53"/>
        <v>8.6999999999999994E-3</v>
      </c>
      <c r="O133" s="72">
        <v>0</v>
      </c>
      <c r="P133" s="7"/>
      <c r="Q133" s="72">
        <f t="shared" si="83"/>
        <v>3.9482000000000004</v>
      </c>
      <c r="R133" s="72">
        <f t="shared" si="54"/>
        <v>0</v>
      </c>
      <c r="S133" s="7"/>
      <c r="T133" s="5">
        <f t="shared" si="55"/>
        <v>31</v>
      </c>
      <c r="U133" s="45">
        <f t="shared" si="56"/>
        <v>40780</v>
      </c>
      <c r="V133" s="5">
        <f t="shared" si="57"/>
        <v>3891</v>
      </c>
      <c r="W133" s="55">
        <f t="shared" si="58"/>
        <v>6.040116061409001E-2</v>
      </c>
      <c r="X133" s="47">
        <f t="shared" si="59"/>
        <v>0.53050431676433984</v>
      </c>
      <c r="Y133" s="5">
        <f t="shared" si="60"/>
        <v>0</v>
      </c>
      <c r="Z133" s="5">
        <f t="shared" si="61"/>
        <v>0</v>
      </c>
      <c r="AB133" s="39">
        <f t="shared" si="62"/>
        <v>0</v>
      </c>
      <c r="AC133" s="39">
        <f t="shared" si="63"/>
        <v>0</v>
      </c>
      <c r="AD133" s="39">
        <f t="shared" si="64"/>
        <v>0</v>
      </c>
      <c r="AE133" s="39">
        <f t="shared" si="65"/>
        <v>0</v>
      </c>
      <c r="AF133" s="39">
        <f t="shared" si="66"/>
        <v>0</v>
      </c>
      <c r="AG133" s="39">
        <f t="shared" si="67"/>
        <v>0</v>
      </c>
      <c r="AH133" s="39">
        <f t="shared" si="68"/>
        <v>0</v>
      </c>
      <c r="AI133" s="39">
        <f t="shared" si="69"/>
        <v>0</v>
      </c>
      <c r="AJ133" s="39">
        <f t="shared" si="70"/>
        <v>0</v>
      </c>
      <c r="AK133" s="43"/>
      <c r="AL133" s="39">
        <f t="shared" si="71"/>
        <v>0</v>
      </c>
      <c r="AM133" s="39">
        <f t="shared" si="72"/>
        <v>0</v>
      </c>
      <c r="AN133" s="39">
        <f t="shared" si="73"/>
        <v>0</v>
      </c>
      <c r="AO133" s="40">
        <f t="shared" si="74"/>
        <v>0</v>
      </c>
      <c r="AQ133" s="39">
        <f t="shared" si="75"/>
        <v>0</v>
      </c>
      <c r="AR133" s="39">
        <f t="shared" si="76"/>
        <v>0</v>
      </c>
      <c r="AS133" s="39">
        <f t="shared" si="77"/>
        <v>0</v>
      </c>
      <c r="AT133" s="40">
        <f t="shared" si="78"/>
        <v>0</v>
      </c>
      <c r="AU133" s="40"/>
      <c r="AV133" s="52">
        <f t="shared" si="79"/>
        <v>0</v>
      </c>
      <c r="AX133" s="52">
        <f t="shared" si="80"/>
        <v>0</v>
      </c>
      <c r="AY133" s="70"/>
      <c r="AZ133" s="2">
        <f t="shared" si="84"/>
        <v>0</v>
      </c>
    </row>
    <row r="134" spans="1:52">
      <c r="A134" s="44">
        <f t="shared" si="81"/>
        <v>40756</v>
      </c>
      <c r="B134" s="66">
        <f t="shared" si="44"/>
        <v>0</v>
      </c>
      <c r="C134" s="67"/>
      <c r="D134" s="68">
        <f t="shared" si="45"/>
        <v>0</v>
      </c>
      <c r="E134" s="35">
        <f t="shared" si="46"/>
        <v>0</v>
      </c>
      <c r="F134" s="35">
        <f t="shared" si="47"/>
        <v>0</v>
      </c>
      <c r="G134" s="55">
        <f t="shared" si="48"/>
        <v>3.97</v>
      </c>
      <c r="H134" s="69">
        <f t="shared" si="49"/>
        <v>3.97</v>
      </c>
      <c r="I134" s="55">
        <f t="shared" si="82"/>
        <v>0</v>
      </c>
      <c r="J134" s="55">
        <f t="shared" si="50"/>
        <v>-3.0500000000000003E-2</v>
      </c>
      <c r="K134" s="69">
        <f t="shared" si="51"/>
        <v>-3.0500000000000003E-2</v>
      </c>
      <c r="L134" s="72">
        <v>0</v>
      </c>
      <c r="M134" s="55">
        <f t="shared" si="52"/>
        <v>8.6999999999999994E-3</v>
      </c>
      <c r="N134" s="69">
        <f t="shared" si="53"/>
        <v>8.6999999999999994E-3</v>
      </c>
      <c r="O134" s="72">
        <v>0</v>
      </c>
      <c r="P134" s="7"/>
      <c r="Q134" s="72">
        <f t="shared" si="83"/>
        <v>3.9482000000000004</v>
      </c>
      <c r="R134" s="72">
        <f t="shared" si="54"/>
        <v>0</v>
      </c>
      <c r="S134" s="7"/>
      <c r="T134" s="5">
        <f t="shared" si="55"/>
        <v>31</v>
      </c>
      <c r="U134" s="45">
        <f t="shared" si="56"/>
        <v>40811</v>
      </c>
      <c r="V134" s="5">
        <f t="shared" si="57"/>
        <v>3922</v>
      </c>
      <c r="W134" s="55">
        <f t="shared" si="58"/>
        <v>6.040116061409001E-2</v>
      </c>
      <c r="X134" s="47">
        <f t="shared" si="59"/>
        <v>0.52783172573570336</v>
      </c>
      <c r="Y134" s="5">
        <f t="shared" si="60"/>
        <v>0</v>
      </c>
      <c r="Z134" s="5">
        <f t="shared" si="61"/>
        <v>0</v>
      </c>
      <c r="AB134" s="39">
        <f t="shared" si="62"/>
        <v>0</v>
      </c>
      <c r="AC134" s="39">
        <f t="shared" si="63"/>
        <v>0</v>
      </c>
      <c r="AD134" s="39">
        <f t="shared" si="64"/>
        <v>0</v>
      </c>
      <c r="AE134" s="39">
        <f t="shared" si="65"/>
        <v>0</v>
      </c>
      <c r="AF134" s="39">
        <f t="shared" si="66"/>
        <v>0</v>
      </c>
      <c r="AG134" s="39">
        <f t="shared" si="67"/>
        <v>0</v>
      </c>
      <c r="AH134" s="39">
        <f t="shared" si="68"/>
        <v>0</v>
      </c>
      <c r="AI134" s="39">
        <f t="shared" si="69"/>
        <v>0</v>
      </c>
      <c r="AJ134" s="39">
        <f t="shared" si="70"/>
        <v>0</v>
      </c>
      <c r="AK134" s="43"/>
      <c r="AL134" s="39">
        <f t="shared" si="71"/>
        <v>0</v>
      </c>
      <c r="AM134" s="39">
        <f t="shared" si="72"/>
        <v>0</v>
      </c>
      <c r="AN134" s="39">
        <f t="shared" si="73"/>
        <v>0</v>
      </c>
      <c r="AO134" s="40">
        <f t="shared" si="74"/>
        <v>0</v>
      </c>
      <c r="AQ134" s="39">
        <f t="shared" si="75"/>
        <v>0</v>
      </c>
      <c r="AR134" s="39">
        <f t="shared" si="76"/>
        <v>0</v>
      </c>
      <c r="AS134" s="39">
        <f t="shared" si="77"/>
        <v>0</v>
      </c>
      <c r="AT134" s="40">
        <f t="shared" si="78"/>
        <v>0</v>
      </c>
      <c r="AU134" s="40"/>
      <c r="AV134" s="52">
        <f t="shared" si="79"/>
        <v>0</v>
      </c>
      <c r="AX134" s="52">
        <f t="shared" si="80"/>
        <v>0</v>
      </c>
      <c r="AY134" s="70"/>
      <c r="AZ134" s="2">
        <f t="shared" si="84"/>
        <v>0</v>
      </c>
    </row>
    <row r="135" spans="1:52">
      <c r="A135" s="44">
        <f t="shared" si="81"/>
        <v>40787</v>
      </c>
      <c r="B135" s="66">
        <f t="shared" si="44"/>
        <v>0</v>
      </c>
      <c r="C135" s="67"/>
      <c r="D135" s="68">
        <f t="shared" si="45"/>
        <v>0</v>
      </c>
      <c r="E135" s="35">
        <f t="shared" si="46"/>
        <v>0</v>
      </c>
      <c r="F135" s="35">
        <f t="shared" si="47"/>
        <v>0</v>
      </c>
      <c r="G135" s="55">
        <f t="shared" si="48"/>
        <v>3.97</v>
      </c>
      <c r="H135" s="69">
        <f t="shared" si="49"/>
        <v>3.97</v>
      </c>
      <c r="I135" s="55">
        <f t="shared" si="82"/>
        <v>0</v>
      </c>
      <c r="J135" s="55">
        <f t="shared" si="50"/>
        <v>-3.0500000000000003E-2</v>
      </c>
      <c r="K135" s="69">
        <f t="shared" si="51"/>
        <v>-3.0500000000000003E-2</v>
      </c>
      <c r="L135" s="72">
        <v>0</v>
      </c>
      <c r="M135" s="55">
        <f t="shared" si="52"/>
        <v>8.6999999999999994E-3</v>
      </c>
      <c r="N135" s="69">
        <f t="shared" si="53"/>
        <v>8.6999999999999994E-3</v>
      </c>
      <c r="O135" s="72">
        <v>0</v>
      </c>
      <c r="P135" s="7"/>
      <c r="Q135" s="72">
        <f t="shared" si="83"/>
        <v>3.9482000000000004</v>
      </c>
      <c r="R135" s="72">
        <f t="shared" si="54"/>
        <v>0</v>
      </c>
      <c r="S135" s="7"/>
      <c r="T135" s="5">
        <f t="shared" si="55"/>
        <v>30</v>
      </c>
      <c r="U135" s="45">
        <f t="shared" si="56"/>
        <v>40841</v>
      </c>
      <c r="V135" s="5">
        <f t="shared" si="57"/>
        <v>3952</v>
      </c>
      <c r="W135" s="55">
        <f t="shared" si="58"/>
        <v>6.040116061409001E-2</v>
      </c>
      <c r="X135" s="47">
        <f t="shared" si="59"/>
        <v>0.52525816759623278</v>
      </c>
      <c r="Y135" s="5">
        <f t="shared" si="60"/>
        <v>0</v>
      </c>
      <c r="Z135" s="5">
        <f t="shared" si="61"/>
        <v>0</v>
      </c>
      <c r="AB135" s="39">
        <f t="shared" si="62"/>
        <v>0</v>
      </c>
      <c r="AC135" s="39">
        <f t="shared" si="63"/>
        <v>0</v>
      </c>
      <c r="AD135" s="39">
        <f t="shared" si="64"/>
        <v>0</v>
      </c>
      <c r="AE135" s="39">
        <f t="shared" si="65"/>
        <v>0</v>
      </c>
      <c r="AF135" s="39">
        <f t="shared" si="66"/>
        <v>0</v>
      </c>
      <c r="AG135" s="39">
        <f t="shared" si="67"/>
        <v>0</v>
      </c>
      <c r="AH135" s="39">
        <f t="shared" si="68"/>
        <v>0</v>
      </c>
      <c r="AI135" s="39">
        <f t="shared" si="69"/>
        <v>0</v>
      </c>
      <c r="AJ135" s="39">
        <f t="shared" si="70"/>
        <v>0</v>
      </c>
      <c r="AK135" s="43"/>
      <c r="AL135" s="39">
        <f t="shared" si="71"/>
        <v>0</v>
      </c>
      <c r="AM135" s="39">
        <f t="shared" si="72"/>
        <v>0</v>
      </c>
      <c r="AN135" s="39">
        <f t="shared" si="73"/>
        <v>0</v>
      </c>
      <c r="AO135" s="40">
        <f t="shared" si="74"/>
        <v>0</v>
      </c>
      <c r="AQ135" s="39">
        <f t="shared" si="75"/>
        <v>0</v>
      </c>
      <c r="AR135" s="39">
        <f t="shared" si="76"/>
        <v>0</v>
      </c>
      <c r="AS135" s="39">
        <f t="shared" si="77"/>
        <v>0</v>
      </c>
      <c r="AT135" s="40">
        <f t="shared" si="78"/>
        <v>0</v>
      </c>
      <c r="AU135" s="40"/>
      <c r="AV135" s="52">
        <f t="shared" si="79"/>
        <v>0</v>
      </c>
      <c r="AX135" s="52">
        <f t="shared" si="80"/>
        <v>0</v>
      </c>
      <c r="AY135" s="70"/>
      <c r="AZ135" s="2">
        <f t="shared" si="84"/>
        <v>0</v>
      </c>
    </row>
    <row r="136" spans="1:52">
      <c r="A136" s="44">
        <f t="shared" si="81"/>
        <v>40817</v>
      </c>
      <c r="B136" s="66">
        <f t="shared" si="44"/>
        <v>0</v>
      </c>
      <c r="C136" s="67"/>
      <c r="D136" s="68">
        <f t="shared" si="45"/>
        <v>0</v>
      </c>
      <c r="E136" s="35">
        <f t="shared" si="46"/>
        <v>0</v>
      </c>
      <c r="F136" s="35">
        <f t="shared" si="47"/>
        <v>0</v>
      </c>
      <c r="G136" s="55">
        <f t="shared" si="48"/>
        <v>3.97</v>
      </c>
      <c r="H136" s="69">
        <f t="shared" si="49"/>
        <v>3.97</v>
      </c>
      <c r="I136" s="55">
        <f t="shared" si="82"/>
        <v>0</v>
      </c>
      <c r="J136" s="55">
        <f t="shared" si="50"/>
        <v>-3.0500000000000003E-2</v>
      </c>
      <c r="K136" s="69">
        <f t="shared" si="51"/>
        <v>-3.0500000000000003E-2</v>
      </c>
      <c r="L136" s="72">
        <v>0</v>
      </c>
      <c r="M136" s="55">
        <f t="shared" si="52"/>
        <v>8.6999999999999994E-3</v>
      </c>
      <c r="N136" s="69">
        <f t="shared" si="53"/>
        <v>8.6999999999999994E-3</v>
      </c>
      <c r="O136" s="72">
        <v>0</v>
      </c>
      <c r="P136" s="7"/>
      <c r="Q136" s="72">
        <f t="shared" si="83"/>
        <v>3.9482000000000004</v>
      </c>
      <c r="R136" s="72">
        <f t="shared" si="54"/>
        <v>0</v>
      </c>
      <c r="S136" s="7"/>
      <c r="T136" s="5">
        <f t="shared" si="55"/>
        <v>31</v>
      </c>
      <c r="U136" s="45">
        <f t="shared" si="56"/>
        <v>40872</v>
      </c>
      <c r="V136" s="5">
        <f t="shared" si="57"/>
        <v>3983</v>
      </c>
      <c r="W136" s="55">
        <f t="shared" si="58"/>
        <v>6.040116061409001E-2</v>
      </c>
      <c r="X136" s="47">
        <f t="shared" si="59"/>
        <v>0.5226120057798731</v>
      </c>
      <c r="Y136" s="5">
        <f t="shared" si="60"/>
        <v>0</v>
      </c>
      <c r="Z136" s="5">
        <f t="shared" si="61"/>
        <v>0</v>
      </c>
      <c r="AB136" s="39">
        <f t="shared" si="62"/>
        <v>0</v>
      </c>
      <c r="AC136" s="39">
        <f t="shared" si="63"/>
        <v>0</v>
      </c>
      <c r="AD136" s="39">
        <f t="shared" si="64"/>
        <v>0</v>
      </c>
      <c r="AE136" s="39">
        <f t="shared" si="65"/>
        <v>0</v>
      </c>
      <c r="AF136" s="39">
        <f t="shared" si="66"/>
        <v>0</v>
      </c>
      <c r="AG136" s="39">
        <f t="shared" si="67"/>
        <v>0</v>
      </c>
      <c r="AH136" s="39">
        <f t="shared" si="68"/>
        <v>0</v>
      </c>
      <c r="AI136" s="39">
        <f t="shared" si="69"/>
        <v>0</v>
      </c>
      <c r="AJ136" s="39">
        <f t="shared" si="70"/>
        <v>0</v>
      </c>
      <c r="AK136" s="43"/>
      <c r="AL136" s="39">
        <f t="shared" si="71"/>
        <v>0</v>
      </c>
      <c r="AM136" s="39">
        <f t="shared" si="72"/>
        <v>0</v>
      </c>
      <c r="AN136" s="39">
        <f t="shared" si="73"/>
        <v>0</v>
      </c>
      <c r="AO136" s="40">
        <f t="shared" si="74"/>
        <v>0</v>
      </c>
      <c r="AQ136" s="39">
        <f t="shared" si="75"/>
        <v>0</v>
      </c>
      <c r="AR136" s="39">
        <f t="shared" si="76"/>
        <v>0</v>
      </c>
      <c r="AS136" s="39">
        <f t="shared" si="77"/>
        <v>0</v>
      </c>
      <c r="AT136" s="40">
        <f t="shared" si="78"/>
        <v>0</v>
      </c>
      <c r="AU136" s="40"/>
      <c r="AV136" s="52">
        <f t="shared" si="79"/>
        <v>0</v>
      </c>
      <c r="AX136" s="52">
        <f t="shared" si="80"/>
        <v>0</v>
      </c>
      <c r="AY136" s="70"/>
      <c r="AZ136" s="2">
        <f t="shared" si="84"/>
        <v>0</v>
      </c>
    </row>
    <row r="137" spans="1:52">
      <c r="A137" s="44">
        <f t="shared" si="81"/>
        <v>40848</v>
      </c>
      <c r="B137" s="66">
        <f t="shared" si="44"/>
        <v>0</v>
      </c>
      <c r="C137" s="67"/>
      <c r="D137" s="68">
        <f t="shared" si="45"/>
        <v>0</v>
      </c>
      <c r="E137" s="35">
        <f t="shared" si="46"/>
        <v>0</v>
      </c>
      <c r="F137" s="35">
        <f t="shared" si="47"/>
        <v>0</v>
      </c>
      <c r="G137" s="55">
        <f t="shared" si="48"/>
        <v>3.97</v>
      </c>
      <c r="H137" s="69">
        <f t="shared" si="49"/>
        <v>3.97</v>
      </c>
      <c r="I137" s="55">
        <f t="shared" si="82"/>
        <v>0</v>
      </c>
      <c r="J137" s="55">
        <f t="shared" si="50"/>
        <v>-3.0500000000000003E-2</v>
      </c>
      <c r="K137" s="69">
        <f t="shared" si="51"/>
        <v>-3.0500000000000003E-2</v>
      </c>
      <c r="L137" s="72">
        <v>0</v>
      </c>
      <c r="M137" s="55">
        <f t="shared" si="52"/>
        <v>8.6999999999999994E-3</v>
      </c>
      <c r="N137" s="69">
        <f t="shared" si="53"/>
        <v>8.6999999999999994E-3</v>
      </c>
      <c r="O137" s="72">
        <v>0</v>
      </c>
      <c r="P137" s="7"/>
      <c r="Q137" s="72">
        <f t="shared" si="83"/>
        <v>3.9482000000000004</v>
      </c>
      <c r="R137" s="72">
        <f t="shared" si="54"/>
        <v>0</v>
      </c>
      <c r="S137" s="7"/>
      <c r="T137" s="5">
        <f t="shared" si="55"/>
        <v>30</v>
      </c>
      <c r="U137" s="45">
        <f t="shared" si="56"/>
        <v>40902</v>
      </c>
      <c r="V137" s="5">
        <f t="shared" si="57"/>
        <v>4013</v>
      </c>
      <c r="W137" s="55">
        <f t="shared" si="58"/>
        <v>6.040116061409001E-2</v>
      </c>
      <c r="X137" s="47">
        <f t="shared" si="59"/>
        <v>0.52006389751793569</v>
      </c>
      <c r="Y137" s="5">
        <f t="shared" si="60"/>
        <v>0</v>
      </c>
      <c r="Z137" s="5">
        <f t="shared" si="61"/>
        <v>0</v>
      </c>
      <c r="AB137" s="39">
        <f t="shared" si="62"/>
        <v>0</v>
      </c>
      <c r="AC137" s="39">
        <f t="shared" si="63"/>
        <v>0</v>
      </c>
      <c r="AD137" s="39">
        <f t="shared" si="64"/>
        <v>0</v>
      </c>
      <c r="AE137" s="39">
        <f t="shared" si="65"/>
        <v>0</v>
      </c>
      <c r="AF137" s="39">
        <f t="shared" si="66"/>
        <v>0</v>
      </c>
      <c r="AG137" s="39">
        <f t="shared" si="67"/>
        <v>0</v>
      </c>
      <c r="AH137" s="39">
        <f t="shared" si="68"/>
        <v>0</v>
      </c>
      <c r="AI137" s="39">
        <f t="shared" si="69"/>
        <v>0</v>
      </c>
      <c r="AJ137" s="39">
        <f t="shared" si="70"/>
        <v>0</v>
      </c>
      <c r="AK137" s="43"/>
      <c r="AL137" s="39">
        <f t="shared" si="71"/>
        <v>0</v>
      </c>
      <c r="AM137" s="39">
        <f t="shared" si="72"/>
        <v>0</v>
      </c>
      <c r="AN137" s="39">
        <f t="shared" si="73"/>
        <v>0</v>
      </c>
      <c r="AO137" s="40">
        <f t="shared" si="74"/>
        <v>0</v>
      </c>
      <c r="AQ137" s="39">
        <f t="shared" si="75"/>
        <v>0</v>
      </c>
      <c r="AR137" s="39">
        <f t="shared" si="76"/>
        <v>0</v>
      </c>
      <c r="AS137" s="39">
        <f t="shared" si="77"/>
        <v>0</v>
      </c>
      <c r="AT137" s="40">
        <f t="shared" si="78"/>
        <v>0</v>
      </c>
      <c r="AU137" s="40"/>
      <c r="AV137" s="52">
        <f t="shared" si="79"/>
        <v>0</v>
      </c>
      <c r="AX137" s="52">
        <f t="shared" si="80"/>
        <v>0</v>
      </c>
      <c r="AY137" s="70"/>
      <c r="AZ137" s="2">
        <f t="shared" si="84"/>
        <v>0</v>
      </c>
    </row>
    <row r="138" spans="1:52">
      <c r="A138" s="44">
        <f t="shared" si="81"/>
        <v>40878</v>
      </c>
      <c r="B138" s="66">
        <f t="shared" ref="B138:B201" si="85">VLOOKUP($A138,Table2,MATCH(I$3,Curves2,0))</f>
        <v>0</v>
      </c>
      <c r="C138" s="67"/>
      <c r="D138" s="68">
        <f t="shared" ref="D138:D201" si="86">B138+C138</f>
        <v>0</v>
      </c>
      <c r="E138" s="35">
        <f t="shared" ref="E138:E201" si="87">IF(Y138=0,0,IF(AND(Y138=1,$H$3=1),D138*T138,IF($H$3=2,D138,"N/A")))</f>
        <v>0</v>
      </c>
      <c r="F138" s="35">
        <f t="shared" ref="F138:F201" si="88">E138*X138</f>
        <v>0</v>
      </c>
      <c r="G138" s="55">
        <f t="shared" ref="G138:G201" si="89">VLOOKUP($A138,Table,MATCH(G$4,Curves,0))</f>
        <v>3.97</v>
      </c>
      <c r="H138" s="69">
        <f t="shared" ref="H138:H201" si="90">G138</f>
        <v>3.97</v>
      </c>
      <c r="I138" s="55">
        <f t="shared" si="82"/>
        <v>0</v>
      </c>
      <c r="J138" s="55">
        <f t="shared" ref="J138:J201" si="91">VLOOKUP($A138,Table,MATCH(J$4,Curves,0))</f>
        <v>-3.0500000000000003E-2</v>
      </c>
      <c r="K138" s="69">
        <f t="shared" ref="K138:K201" si="92">J138</f>
        <v>-3.0500000000000003E-2</v>
      </c>
      <c r="L138" s="72">
        <v>0</v>
      </c>
      <c r="M138" s="55">
        <f t="shared" ref="M138:M201" si="93">VLOOKUP($A138,Table,MATCH(M$4,Curves,0))</f>
        <v>8.6999999999999994E-3</v>
      </c>
      <c r="N138" s="69">
        <f t="shared" ref="N138:N201" si="94">M138</f>
        <v>8.6999999999999994E-3</v>
      </c>
      <c r="O138" s="72">
        <v>0</v>
      </c>
      <c r="P138" s="7"/>
      <c r="Q138" s="72">
        <f t="shared" si="83"/>
        <v>3.9482000000000004</v>
      </c>
      <c r="R138" s="72">
        <f t="shared" ref="R138:R201" si="95">O138+L138+I138</f>
        <v>0</v>
      </c>
      <c r="S138" s="7"/>
      <c r="T138" s="5">
        <f t="shared" ref="T138:T201" si="96">A139-A138</f>
        <v>31</v>
      </c>
      <c r="U138" s="45">
        <f t="shared" ref="U138:U201" si="97">CHOOSE(F$3,A139+24,A138)</f>
        <v>40933</v>
      </c>
      <c r="V138" s="5">
        <f t="shared" ref="V138:V201" si="98">U138-C$3</f>
        <v>4044</v>
      </c>
      <c r="W138" s="55">
        <f t="shared" ref="W138:W201" si="99">VLOOKUP($A138,Table,MATCH(W$4,Curves,0))</f>
        <v>6.040116061409001E-2</v>
      </c>
      <c r="X138" s="47">
        <f t="shared" ref="X138:X201" si="100">1/(1+CHOOSE(F$3,(W139+($K$3/10000))/2,(W138+($K$3/10000))/2))^(2*V138/365.25)</f>
        <v>0.51744390355577219</v>
      </c>
      <c r="Y138" s="5">
        <f t="shared" ref="Y138:Y201" si="101">IF(AND(mthbeg&lt;=A138,mthend&gt;=A138),1,0)</f>
        <v>0</v>
      </c>
      <c r="Z138" s="5">
        <f t="shared" ref="Z138:Z201" si="102">T138*Y138</f>
        <v>0</v>
      </c>
      <c r="AB138" s="39">
        <f t="shared" ref="AB138:AB201" si="103">F138*G138</f>
        <v>0</v>
      </c>
      <c r="AC138" s="39">
        <f t="shared" ref="AC138:AC201" si="104">$F138*H138</f>
        <v>0</v>
      </c>
      <c r="AD138" s="39">
        <f t="shared" ref="AD138:AD201" si="105">$F138*I138</f>
        <v>0</v>
      </c>
      <c r="AE138" s="39">
        <f t="shared" ref="AE138:AE201" si="106">$F138*J138</f>
        <v>0</v>
      </c>
      <c r="AF138" s="39">
        <f t="shared" ref="AF138:AF201" si="107">$F138*K138</f>
        <v>0</v>
      </c>
      <c r="AG138" s="39">
        <f t="shared" ref="AG138:AG201" si="108">$F138*L138</f>
        <v>0</v>
      </c>
      <c r="AH138" s="39">
        <f t="shared" ref="AH138:AH201" si="109">$F138*M138</f>
        <v>0</v>
      </c>
      <c r="AI138" s="39">
        <f t="shared" ref="AI138:AI201" si="110">$F138*N138</f>
        <v>0</v>
      </c>
      <c r="AJ138" s="39">
        <f t="shared" ref="AJ138:AJ201" si="111">F138*O138</f>
        <v>0</v>
      </c>
      <c r="AK138" s="43"/>
      <c r="AL138" s="39">
        <f t="shared" ref="AL138:AL201" si="112">CHOOSE($G$3,AC138-AD138,AD138-AC138)</f>
        <v>0</v>
      </c>
      <c r="AM138" s="39">
        <f t="shared" ref="AM138:AM201" si="113">CHOOSE($G$3,AF138-AG138,AG138-AF138)</f>
        <v>0</v>
      </c>
      <c r="AN138" s="39">
        <f t="shared" ref="AN138:AN201" si="114">CHOOSE($G$3,AI138-AJ138,AJ138-AI138)</f>
        <v>0</v>
      </c>
      <c r="AO138" s="40">
        <f t="shared" ref="AO138:AO201" si="115">SUM(AL138:AN138)</f>
        <v>0</v>
      </c>
      <c r="AQ138" s="39">
        <f t="shared" ref="AQ138:AQ201" si="116">CHOOSE($G$3,AB138-AC138,AC138-AB138)</f>
        <v>0</v>
      </c>
      <c r="AR138" s="39">
        <f t="shared" ref="AR138:AR201" si="117">CHOOSE($G$3,AE138-AF138,AF138-AE138)</f>
        <v>0</v>
      </c>
      <c r="AS138" s="39">
        <f t="shared" ref="AS138:AS201" si="118">CHOOSE($G$3,AH138-AI138,AI138-AH138)</f>
        <v>0</v>
      </c>
      <c r="AT138" s="40">
        <f t="shared" ref="AT138:AT201" si="119">AQ138+AR138+AS138</f>
        <v>0</v>
      </c>
      <c r="AU138" s="40"/>
      <c r="AV138" s="52">
        <f t="shared" ref="AV138:AV201" si="120">AT138+AO138</f>
        <v>0</v>
      </c>
      <c r="AX138" s="52">
        <f t="shared" ref="AX138:AX201" si="121">AJ138+AG138+AD138</f>
        <v>0</v>
      </c>
      <c r="AY138" s="70"/>
      <c r="AZ138" s="2">
        <f t="shared" si="84"/>
        <v>0</v>
      </c>
    </row>
    <row r="139" spans="1:52">
      <c r="A139" s="44">
        <f t="shared" ref="A139:A202" si="122">EDATE(A138,1)</f>
        <v>40909</v>
      </c>
      <c r="B139" s="66">
        <f t="shared" si="85"/>
        <v>0</v>
      </c>
      <c r="C139" s="67"/>
      <c r="D139" s="68">
        <f t="shared" si="86"/>
        <v>0</v>
      </c>
      <c r="E139" s="35">
        <f t="shared" si="87"/>
        <v>0</v>
      </c>
      <c r="F139" s="35">
        <f t="shared" si="88"/>
        <v>0</v>
      </c>
      <c r="G139" s="55">
        <f t="shared" si="89"/>
        <v>3.97</v>
      </c>
      <c r="H139" s="69">
        <f t="shared" si="90"/>
        <v>3.97</v>
      </c>
      <c r="I139" s="55">
        <f t="shared" ref="I139:I202" si="123">VLOOKUP($A139,Table1,MATCH(I$3,Curves1,0))</f>
        <v>0</v>
      </c>
      <c r="J139" s="55">
        <f t="shared" si="91"/>
        <v>-3.0500000000000003E-2</v>
      </c>
      <c r="K139" s="69">
        <f t="shared" si="92"/>
        <v>-3.0500000000000003E-2</v>
      </c>
      <c r="L139" s="72">
        <v>0</v>
      </c>
      <c r="M139" s="55">
        <f t="shared" si="93"/>
        <v>8.6999999999999994E-3</v>
      </c>
      <c r="N139" s="69">
        <f t="shared" si="94"/>
        <v>8.6999999999999994E-3</v>
      </c>
      <c r="O139" s="72">
        <v>0</v>
      </c>
      <c r="P139" s="7"/>
      <c r="Q139" s="72">
        <f t="shared" ref="Q139:Q202" si="124">M139+J139+G139</f>
        <v>3.9482000000000004</v>
      </c>
      <c r="R139" s="72">
        <f t="shared" si="95"/>
        <v>0</v>
      </c>
      <c r="S139" s="7"/>
      <c r="T139" s="5">
        <f t="shared" si="96"/>
        <v>31</v>
      </c>
      <c r="U139" s="45">
        <f t="shared" si="97"/>
        <v>40964</v>
      </c>
      <c r="V139" s="5">
        <f t="shared" si="98"/>
        <v>4075</v>
      </c>
      <c r="W139" s="55">
        <f t="shared" si="99"/>
        <v>6.040116061409001E-2</v>
      </c>
      <c r="X139" s="47">
        <f t="shared" si="100"/>
        <v>0.51483710868009513</v>
      </c>
      <c r="Y139" s="5">
        <f t="shared" si="101"/>
        <v>0</v>
      </c>
      <c r="Z139" s="5">
        <f t="shared" si="102"/>
        <v>0</v>
      </c>
      <c r="AB139" s="39">
        <f t="shared" si="103"/>
        <v>0</v>
      </c>
      <c r="AC139" s="39">
        <f t="shared" si="104"/>
        <v>0</v>
      </c>
      <c r="AD139" s="39">
        <f t="shared" si="105"/>
        <v>0</v>
      </c>
      <c r="AE139" s="39">
        <f t="shared" si="106"/>
        <v>0</v>
      </c>
      <c r="AF139" s="39">
        <f t="shared" si="107"/>
        <v>0</v>
      </c>
      <c r="AG139" s="39">
        <f t="shared" si="108"/>
        <v>0</v>
      </c>
      <c r="AH139" s="39">
        <f t="shared" si="109"/>
        <v>0</v>
      </c>
      <c r="AI139" s="39">
        <f t="shared" si="110"/>
        <v>0</v>
      </c>
      <c r="AJ139" s="39">
        <f t="shared" si="111"/>
        <v>0</v>
      </c>
      <c r="AK139" s="43"/>
      <c r="AL139" s="39">
        <f t="shared" si="112"/>
        <v>0</v>
      </c>
      <c r="AM139" s="39">
        <f t="shared" si="113"/>
        <v>0</v>
      </c>
      <c r="AN139" s="39">
        <f t="shared" si="114"/>
        <v>0</v>
      </c>
      <c r="AO139" s="40">
        <f t="shared" si="115"/>
        <v>0</v>
      </c>
      <c r="AQ139" s="39">
        <f t="shared" si="116"/>
        <v>0</v>
      </c>
      <c r="AR139" s="39">
        <f t="shared" si="117"/>
        <v>0</v>
      </c>
      <c r="AS139" s="39">
        <f t="shared" si="118"/>
        <v>0</v>
      </c>
      <c r="AT139" s="40">
        <f t="shared" si="119"/>
        <v>0</v>
      </c>
      <c r="AU139" s="40"/>
      <c r="AV139" s="52">
        <f t="shared" si="120"/>
        <v>0</v>
      </c>
      <c r="AX139" s="52">
        <f t="shared" si="121"/>
        <v>0</v>
      </c>
      <c r="AY139" s="70"/>
      <c r="AZ139" s="2">
        <f t="shared" ref="AZ139:AZ202" si="125">R139*E139</f>
        <v>0</v>
      </c>
    </row>
    <row r="140" spans="1:52">
      <c r="A140" s="44">
        <f t="shared" si="122"/>
        <v>40940</v>
      </c>
      <c r="B140" s="66">
        <f t="shared" si="85"/>
        <v>0</v>
      </c>
      <c r="C140" s="67"/>
      <c r="D140" s="68">
        <f t="shared" si="86"/>
        <v>0</v>
      </c>
      <c r="E140" s="35">
        <f t="shared" si="87"/>
        <v>0</v>
      </c>
      <c r="F140" s="35">
        <f t="shared" si="88"/>
        <v>0</v>
      </c>
      <c r="G140" s="55">
        <f t="shared" si="89"/>
        <v>3.97</v>
      </c>
      <c r="H140" s="69">
        <f t="shared" si="90"/>
        <v>3.97</v>
      </c>
      <c r="I140" s="55">
        <f t="shared" si="123"/>
        <v>0</v>
      </c>
      <c r="J140" s="55">
        <f t="shared" si="91"/>
        <v>-3.0500000000000003E-2</v>
      </c>
      <c r="K140" s="69">
        <f t="shared" si="92"/>
        <v>-3.0500000000000003E-2</v>
      </c>
      <c r="L140" s="72">
        <v>0</v>
      </c>
      <c r="M140" s="55">
        <f t="shared" si="93"/>
        <v>8.6999999999999994E-3</v>
      </c>
      <c r="N140" s="69">
        <f t="shared" si="94"/>
        <v>8.6999999999999994E-3</v>
      </c>
      <c r="O140" s="72">
        <v>0</v>
      </c>
      <c r="P140" s="7"/>
      <c r="Q140" s="72">
        <f t="shared" si="124"/>
        <v>3.9482000000000004</v>
      </c>
      <c r="R140" s="72">
        <f t="shared" si="95"/>
        <v>0</v>
      </c>
      <c r="S140" s="7"/>
      <c r="T140" s="5">
        <f t="shared" si="96"/>
        <v>29</v>
      </c>
      <c r="U140" s="45">
        <f t="shared" si="97"/>
        <v>40993</v>
      </c>
      <c r="V140" s="5">
        <f t="shared" si="98"/>
        <v>4104</v>
      </c>
      <c r="W140" s="55">
        <f t="shared" si="99"/>
        <v>6.040116061409001E-2</v>
      </c>
      <c r="X140" s="47">
        <f t="shared" si="100"/>
        <v>0.51241038443561493</v>
      </c>
      <c r="Y140" s="5">
        <f t="shared" si="101"/>
        <v>0</v>
      </c>
      <c r="Z140" s="5">
        <f t="shared" si="102"/>
        <v>0</v>
      </c>
      <c r="AB140" s="39">
        <f t="shared" si="103"/>
        <v>0</v>
      </c>
      <c r="AC140" s="39">
        <f t="shared" si="104"/>
        <v>0</v>
      </c>
      <c r="AD140" s="39">
        <f t="shared" si="105"/>
        <v>0</v>
      </c>
      <c r="AE140" s="39">
        <f t="shared" si="106"/>
        <v>0</v>
      </c>
      <c r="AF140" s="39">
        <f t="shared" si="107"/>
        <v>0</v>
      </c>
      <c r="AG140" s="39">
        <f t="shared" si="108"/>
        <v>0</v>
      </c>
      <c r="AH140" s="39">
        <f t="shared" si="109"/>
        <v>0</v>
      </c>
      <c r="AI140" s="39">
        <f t="shared" si="110"/>
        <v>0</v>
      </c>
      <c r="AJ140" s="39">
        <f t="shared" si="111"/>
        <v>0</v>
      </c>
      <c r="AK140" s="43"/>
      <c r="AL140" s="39">
        <f t="shared" si="112"/>
        <v>0</v>
      </c>
      <c r="AM140" s="39">
        <f t="shared" si="113"/>
        <v>0</v>
      </c>
      <c r="AN140" s="39">
        <f t="shared" si="114"/>
        <v>0</v>
      </c>
      <c r="AO140" s="40">
        <f t="shared" si="115"/>
        <v>0</v>
      </c>
      <c r="AQ140" s="39">
        <f t="shared" si="116"/>
        <v>0</v>
      </c>
      <c r="AR140" s="39">
        <f t="shared" si="117"/>
        <v>0</v>
      </c>
      <c r="AS140" s="39">
        <f t="shared" si="118"/>
        <v>0</v>
      </c>
      <c r="AT140" s="40">
        <f t="shared" si="119"/>
        <v>0</v>
      </c>
      <c r="AU140" s="40"/>
      <c r="AV140" s="52">
        <f t="shared" si="120"/>
        <v>0</v>
      </c>
      <c r="AX140" s="52">
        <f t="shared" si="121"/>
        <v>0</v>
      </c>
      <c r="AY140" s="70"/>
      <c r="AZ140" s="2">
        <f t="shared" si="125"/>
        <v>0</v>
      </c>
    </row>
    <row r="141" spans="1:52">
      <c r="A141" s="44">
        <f t="shared" si="122"/>
        <v>40969</v>
      </c>
      <c r="B141" s="66">
        <f t="shared" si="85"/>
        <v>0</v>
      </c>
      <c r="C141" s="67"/>
      <c r="D141" s="68">
        <f t="shared" si="86"/>
        <v>0</v>
      </c>
      <c r="E141" s="35">
        <f t="shared" si="87"/>
        <v>0</v>
      </c>
      <c r="F141" s="35">
        <f t="shared" si="88"/>
        <v>0</v>
      </c>
      <c r="G141" s="55">
        <f t="shared" si="89"/>
        <v>3.97</v>
      </c>
      <c r="H141" s="69">
        <f t="shared" si="90"/>
        <v>3.97</v>
      </c>
      <c r="I141" s="55">
        <f t="shared" si="123"/>
        <v>0</v>
      </c>
      <c r="J141" s="55">
        <f t="shared" si="91"/>
        <v>-3.0500000000000003E-2</v>
      </c>
      <c r="K141" s="69">
        <f t="shared" si="92"/>
        <v>-3.0500000000000003E-2</v>
      </c>
      <c r="L141" s="72">
        <v>0</v>
      </c>
      <c r="M141" s="55">
        <f t="shared" si="93"/>
        <v>8.6999999999999994E-3</v>
      </c>
      <c r="N141" s="69">
        <f t="shared" si="94"/>
        <v>8.6999999999999994E-3</v>
      </c>
      <c r="O141" s="72">
        <v>0</v>
      </c>
      <c r="P141" s="7"/>
      <c r="Q141" s="72">
        <f t="shared" si="124"/>
        <v>3.9482000000000004</v>
      </c>
      <c r="R141" s="72">
        <f t="shared" si="95"/>
        <v>0</v>
      </c>
      <c r="S141" s="7"/>
      <c r="T141" s="5">
        <f t="shared" si="96"/>
        <v>31</v>
      </c>
      <c r="U141" s="45">
        <f t="shared" si="97"/>
        <v>41024</v>
      </c>
      <c r="V141" s="5">
        <f t="shared" si="98"/>
        <v>4135</v>
      </c>
      <c r="W141" s="55">
        <f t="shared" si="99"/>
        <v>6.040116061409001E-2</v>
      </c>
      <c r="X141" s="47">
        <f t="shared" si="100"/>
        <v>0.50982894757799324</v>
      </c>
      <c r="Y141" s="5">
        <f t="shared" si="101"/>
        <v>0</v>
      </c>
      <c r="Z141" s="5">
        <f t="shared" si="102"/>
        <v>0</v>
      </c>
      <c r="AB141" s="39">
        <f t="shared" si="103"/>
        <v>0</v>
      </c>
      <c r="AC141" s="39">
        <f t="shared" si="104"/>
        <v>0</v>
      </c>
      <c r="AD141" s="39">
        <f t="shared" si="105"/>
        <v>0</v>
      </c>
      <c r="AE141" s="39">
        <f t="shared" si="106"/>
        <v>0</v>
      </c>
      <c r="AF141" s="39">
        <f t="shared" si="107"/>
        <v>0</v>
      </c>
      <c r="AG141" s="39">
        <f t="shared" si="108"/>
        <v>0</v>
      </c>
      <c r="AH141" s="39">
        <f t="shared" si="109"/>
        <v>0</v>
      </c>
      <c r="AI141" s="39">
        <f t="shared" si="110"/>
        <v>0</v>
      </c>
      <c r="AJ141" s="39">
        <f t="shared" si="111"/>
        <v>0</v>
      </c>
      <c r="AK141" s="43"/>
      <c r="AL141" s="39">
        <f t="shared" si="112"/>
        <v>0</v>
      </c>
      <c r="AM141" s="39">
        <f t="shared" si="113"/>
        <v>0</v>
      </c>
      <c r="AN141" s="39">
        <f t="shared" si="114"/>
        <v>0</v>
      </c>
      <c r="AO141" s="40">
        <f t="shared" si="115"/>
        <v>0</v>
      </c>
      <c r="AQ141" s="39">
        <f t="shared" si="116"/>
        <v>0</v>
      </c>
      <c r="AR141" s="39">
        <f t="shared" si="117"/>
        <v>0</v>
      </c>
      <c r="AS141" s="39">
        <f t="shared" si="118"/>
        <v>0</v>
      </c>
      <c r="AT141" s="40">
        <f t="shared" si="119"/>
        <v>0</v>
      </c>
      <c r="AU141" s="40"/>
      <c r="AV141" s="52">
        <f t="shared" si="120"/>
        <v>0</v>
      </c>
      <c r="AX141" s="52">
        <f t="shared" si="121"/>
        <v>0</v>
      </c>
      <c r="AY141" s="70"/>
      <c r="AZ141" s="2">
        <f t="shared" si="125"/>
        <v>0</v>
      </c>
    </row>
    <row r="142" spans="1:52">
      <c r="A142" s="44">
        <f t="shared" si="122"/>
        <v>41000</v>
      </c>
      <c r="B142" s="66">
        <f t="shared" si="85"/>
        <v>0</v>
      </c>
      <c r="C142" s="67"/>
      <c r="D142" s="68">
        <f t="shared" si="86"/>
        <v>0</v>
      </c>
      <c r="E142" s="35">
        <f t="shared" si="87"/>
        <v>0</v>
      </c>
      <c r="F142" s="35">
        <f t="shared" si="88"/>
        <v>0</v>
      </c>
      <c r="G142" s="55">
        <f t="shared" si="89"/>
        <v>3.97</v>
      </c>
      <c r="H142" s="69">
        <f t="shared" si="90"/>
        <v>3.97</v>
      </c>
      <c r="I142" s="55">
        <f t="shared" si="123"/>
        <v>0</v>
      </c>
      <c r="J142" s="55">
        <f t="shared" si="91"/>
        <v>-3.0500000000000003E-2</v>
      </c>
      <c r="K142" s="69">
        <f t="shared" si="92"/>
        <v>-3.0500000000000003E-2</v>
      </c>
      <c r="L142" s="72">
        <v>0</v>
      </c>
      <c r="M142" s="55">
        <f t="shared" si="93"/>
        <v>8.6999999999999994E-3</v>
      </c>
      <c r="N142" s="69">
        <f t="shared" si="94"/>
        <v>8.6999999999999994E-3</v>
      </c>
      <c r="O142" s="72">
        <v>0</v>
      </c>
      <c r="P142" s="7"/>
      <c r="Q142" s="72">
        <f t="shared" si="124"/>
        <v>3.9482000000000004</v>
      </c>
      <c r="R142" s="72">
        <f t="shared" si="95"/>
        <v>0</v>
      </c>
      <c r="S142" s="7"/>
      <c r="T142" s="5">
        <f t="shared" si="96"/>
        <v>30</v>
      </c>
      <c r="U142" s="45">
        <f t="shared" si="97"/>
        <v>41054</v>
      </c>
      <c r="V142" s="5">
        <f t="shared" si="98"/>
        <v>4165</v>
      </c>
      <c r="W142" s="55">
        <f t="shared" si="99"/>
        <v>6.040116061409001E-2</v>
      </c>
      <c r="X142" s="47">
        <f t="shared" si="100"/>
        <v>0.50734316589075512</v>
      </c>
      <c r="Y142" s="5">
        <f t="shared" si="101"/>
        <v>0</v>
      </c>
      <c r="Z142" s="5">
        <f t="shared" si="102"/>
        <v>0</v>
      </c>
      <c r="AB142" s="39">
        <f t="shared" si="103"/>
        <v>0</v>
      </c>
      <c r="AC142" s="39">
        <f t="shared" si="104"/>
        <v>0</v>
      </c>
      <c r="AD142" s="39">
        <f t="shared" si="105"/>
        <v>0</v>
      </c>
      <c r="AE142" s="39">
        <f t="shared" si="106"/>
        <v>0</v>
      </c>
      <c r="AF142" s="39">
        <f t="shared" si="107"/>
        <v>0</v>
      </c>
      <c r="AG142" s="39">
        <f t="shared" si="108"/>
        <v>0</v>
      </c>
      <c r="AH142" s="39">
        <f t="shared" si="109"/>
        <v>0</v>
      </c>
      <c r="AI142" s="39">
        <f t="shared" si="110"/>
        <v>0</v>
      </c>
      <c r="AJ142" s="39">
        <f t="shared" si="111"/>
        <v>0</v>
      </c>
      <c r="AK142" s="43"/>
      <c r="AL142" s="39">
        <f t="shared" si="112"/>
        <v>0</v>
      </c>
      <c r="AM142" s="39">
        <f t="shared" si="113"/>
        <v>0</v>
      </c>
      <c r="AN142" s="39">
        <f t="shared" si="114"/>
        <v>0</v>
      </c>
      <c r="AO142" s="40">
        <f t="shared" si="115"/>
        <v>0</v>
      </c>
      <c r="AQ142" s="39">
        <f t="shared" si="116"/>
        <v>0</v>
      </c>
      <c r="AR142" s="39">
        <f t="shared" si="117"/>
        <v>0</v>
      </c>
      <c r="AS142" s="39">
        <f t="shared" si="118"/>
        <v>0</v>
      </c>
      <c r="AT142" s="40">
        <f t="shared" si="119"/>
        <v>0</v>
      </c>
      <c r="AU142" s="40"/>
      <c r="AV142" s="52">
        <f t="shared" si="120"/>
        <v>0</v>
      </c>
      <c r="AX142" s="52">
        <f t="shared" si="121"/>
        <v>0</v>
      </c>
      <c r="AY142" s="70"/>
      <c r="AZ142" s="2">
        <f t="shared" si="125"/>
        <v>0</v>
      </c>
    </row>
    <row r="143" spans="1:52">
      <c r="A143" s="44">
        <f t="shared" si="122"/>
        <v>41030</v>
      </c>
      <c r="B143" s="66">
        <f t="shared" si="85"/>
        <v>0</v>
      </c>
      <c r="C143" s="67"/>
      <c r="D143" s="68">
        <f t="shared" si="86"/>
        <v>0</v>
      </c>
      <c r="E143" s="35">
        <f t="shared" si="87"/>
        <v>0</v>
      </c>
      <c r="F143" s="35">
        <f t="shared" si="88"/>
        <v>0</v>
      </c>
      <c r="G143" s="55">
        <f t="shared" si="89"/>
        <v>3.97</v>
      </c>
      <c r="H143" s="69">
        <f t="shared" si="90"/>
        <v>3.97</v>
      </c>
      <c r="I143" s="55">
        <f t="shared" si="123"/>
        <v>0</v>
      </c>
      <c r="J143" s="55">
        <f t="shared" si="91"/>
        <v>-3.0500000000000003E-2</v>
      </c>
      <c r="K143" s="69">
        <f t="shared" si="92"/>
        <v>-3.0500000000000003E-2</v>
      </c>
      <c r="L143" s="72">
        <v>0</v>
      </c>
      <c r="M143" s="55">
        <f t="shared" si="93"/>
        <v>8.6999999999999994E-3</v>
      </c>
      <c r="N143" s="69">
        <f t="shared" si="94"/>
        <v>8.6999999999999994E-3</v>
      </c>
      <c r="O143" s="72">
        <v>0</v>
      </c>
      <c r="P143" s="7"/>
      <c r="Q143" s="72">
        <f t="shared" si="124"/>
        <v>3.9482000000000004</v>
      </c>
      <c r="R143" s="72">
        <f t="shared" si="95"/>
        <v>0</v>
      </c>
      <c r="S143" s="7"/>
      <c r="T143" s="5">
        <f t="shared" si="96"/>
        <v>31</v>
      </c>
      <c r="U143" s="45">
        <f t="shared" si="97"/>
        <v>41085</v>
      </c>
      <c r="V143" s="5">
        <f t="shared" si="98"/>
        <v>4196</v>
      </c>
      <c r="W143" s="55">
        <f t="shared" si="99"/>
        <v>6.040116061409001E-2</v>
      </c>
      <c r="X143" s="47">
        <f t="shared" si="100"/>
        <v>0.50478725682319137</v>
      </c>
      <c r="Y143" s="5">
        <f t="shared" si="101"/>
        <v>0</v>
      </c>
      <c r="Z143" s="5">
        <f t="shared" si="102"/>
        <v>0</v>
      </c>
      <c r="AB143" s="39">
        <f t="shared" si="103"/>
        <v>0</v>
      </c>
      <c r="AC143" s="39">
        <f t="shared" si="104"/>
        <v>0</v>
      </c>
      <c r="AD143" s="39">
        <f t="shared" si="105"/>
        <v>0</v>
      </c>
      <c r="AE143" s="39">
        <f t="shared" si="106"/>
        <v>0</v>
      </c>
      <c r="AF143" s="39">
        <f t="shared" si="107"/>
        <v>0</v>
      </c>
      <c r="AG143" s="39">
        <f t="shared" si="108"/>
        <v>0</v>
      </c>
      <c r="AH143" s="39">
        <f t="shared" si="109"/>
        <v>0</v>
      </c>
      <c r="AI143" s="39">
        <f t="shared" si="110"/>
        <v>0</v>
      </c>
      <c r="AJ143" s="39">
        <f t="shared" si="111"/>
        <v>0</v>
      </c>
      <c r="AK143" s="43"/>
      <c r="AL143" s="39">
        <f t="shared" si="112"/>
        <v>0</v>
      </c>
      <c r="AM143" s="39">
        <f t="shared" si="113"/>
        <v>0</v>
      </c>
      <c r="AN143" s="39">
        <f t="shared" si="114"/>
        <v>0</v>
      </c>
      <c r="AO143" s="40">
        <f t="shared" si="115"/>
        <v>0</v>
      </c>
      <c r="AQ143" s="39">
        <f t="shared" si="116"/>
        <v>0</v>
      </c>
      <c r="AR143" s="39">
        <f t="shared" si="117"/>
        <v>0</v>
      </c>
      <c r="AS143" s="39">
        <f t="shared" si="118"/>
        <v>0</v>
      </c>
      <c r="AT143" s="40">
        <f t="shared" si="119"/>
        <v>0</v>
      </c>
      <c r="AU143" s="40"/>
      <c r="AV143" s="52">
        <f t="shared" si="120"/>
        <v>0</v>
      </c>
      <c r="AX143" s="52">
        <f t="shared" si="121"/>
        <v>0</v>
      </c>
      <c r="AY143" s="70"/>
      <c r="AZ143" s="2">
        <f t="shared" si="125"/>
        <v>0</v>
      </c>
    </row>
    <row r="144" spans="1:52">
      <c r="A144" s="44">
        <f t="shared" si="122"/>
        <v>41061</v>
      </c>
      <c r="B144" s="66">
        <f t="shared" si="85"/>
        <v>0</v>
      </c>
      <c r="C144" s="67"/>
      <c r="D144" s="68">
        <f t="shared" si="86"/>
        <v>0</v>
      </c>
      <c r="E144" s="35">
        <f t="shared" si="87"/>
        <v>0</v>
      </c>
      <c r="F144" s="35">
        <f t="shared" si="88"/>
        <v>0</v>
      </c>
      <c r="G144" s="55">
        <f t="shared" si="89"/>
        <v>3.97</v>
      </c>
      <c r="H144" s="69">
        <f t="shared" si="90"/>
        <v>3.97</v>
      </c>
      <c r="I144" s="55">
        <f t="shared" si="123"/>
        <v>0</v>
      </c>
      <c r="J144" s="55">
        <f t="shared" si="91"/>
        <v>-3.0500000000000003E-2</v>
      </c>
      <c r="K144" s="69">
        <f t="shared" si="92"/>
        <v>-3.0500000000000003E-2</v>
      </c>
      <c r="L144" s="72">
        <v>0</v>
      </c>
      <c r="M144" s="55">
        <f t="shared" si="93"/>
        <v>8.6999999999999994E-3</v>
      </c>
      <c r="N144" s="69">
        <f t="shared" si="94"/>
        <v>8.6999999999999994E-3</v>
      </c>
      <c r="O144" s="72">
        <v>0</v>
      </c>
      <c r="P144" s="7"/>
      <c r="Q144" s="72">
        <f t="shared" si="124"/>
        <v>3.9482000000000004</v>
      </c>
      <c r="R144" s="72">
        <f t="shared" si="95"/>
        <v>0</v>
      </c>
      <c r="S144" s="7"/>
      <c r="T144" s="5">
        <f t="shared" si="96"/>
        <v>30</v>
      </c>
      <c r="U144" s="45">
        <f t="shared" si="97"/>
        <v>41115</v>
      </c>
      <c r="V144" s="5">
        <f t="shared" si="98"/>
        <v>4226</v>
      </c>
      <c r="W144" s="55">
        <f t="shared" si="99"/>
        <v>6.040116061409001E-2</v>
      </c>
      <c r="X144" s="47">
        <f t="shared" si="100"/>
        <v>0.50232605699347732</v>
      </c>
      <c r="Y144" s="5">
        <f t="shared" si="101"/>
        <v>0</v>
      </c>
      <c r="Z144" s="5">
        <f t="shared" si="102"/>
        <v>0</v>
      </c>
      <c r="AB144" s="39">
        <f t="shared" si="103"/>
        <v>0</v>
      </c>
      <c r="AC144" s="39">
        <f t="shared" si="104"/>
        <v>0</v>
      </c>
      <c r="AD144" s="39">
        <f t="shared" si="105"/>
        <v>0</v>
      </c>
      <c r="AE144" s="39">
        <f t="shared" si="106"/>
        <v>0</v>
      </c>
      <c r="AF144" s="39">
        <f t="shared" si="107"/>
        <v>0</v>
      </c>
      <c r="AG144" s="39">
        <f t="shared" si="108"/>
        <v>0</v>
      </c>
      <c r="AH144" s="39">
        <f t="shared" si="109"/>
        <v>0</v>
      </c>
      <c r="AI144" s="39">
        <f t="shared" si="110"/>
        <v>0</v>
      </c>
      <c r="AJ144" s="39">
        <f t="shared" si="111"/>
        <v>0</v>
      </c>
      <c r="AK144" s="43"/>
      <c r="AL144" s="39">
        <f t="shared" si="112"/>
        <v>0</v>
      </c>
      <c r="AM144" s="39">
        <f t="shared" si="113"/>
        <v>0</v>
      </c>
      <c r="AN144" s="39">
        <f t="shared" si="114"/>
        <v>0</v>
      </c>
      <c r="AO144" s="40">
        <f t="shared" si="115"/>
        <v>0</v>
      </c>
      <c r="AQ144" s="39">
        <f t="shared" si="116"/>
        <v>0</v>
      </c>
      <c r="AR144" s="39">
        <f t="shared" si="117"/>
        <v>0</v>
      </c>
      <c r="AS144" s="39">
        <f t="shared" si="118"/>
        <v>0</v>
      </c>
      <c r="AT144" s="40">
        <f t="shared" si="119"/>
        <v>0</v>
      </c>
      <c r="AU144" s="40"/>
      <c r="AV144" s="52">
        <f t="shared" si="120"/>
        <v>0</v>
      </c>
      <c r="AX144" s="52">
        <f t="shared" si="121"/>
        <v>0</v>
      </c>
      <c r="AY144" s="70"/>
      <c r="AZ144" s="2">
        <f t="shared" si="125"/>
        <v>0</v>
      </c>
    </row>
    <row r="145" spans="1:52">
      <c r="A145" s="44">
        <f t="shared" si="122"/>
        <v>41091</v>
      </c>
      <c r="B145" s="66">
        <f t="shared" si="85"/>
        <v>0</v>
      </c>
      <c r="C145" s="67"/>
      <c r="D145" s="68">
        <f t="shared" si="86"/>
        <v>0</v>
      </c>
      <c r="E145" s="35">
        <f t="shared" si="87"/>
        <v>0</v>
      </c>
      <c r="F145" s="35">
        <f t="shared" si="88"/>
        <v>0</v>
      </c>
      <c r="G145" s="55">
        <f t="shared" si="89"/>
        <v>3.97</v>
      </c>
      <c r="H145" s="69">
        <f t="shared" si="90"/>
        <v>3.97</v>
      </c>
      <c r="I145" s="55">
        <f t="shared" si="123"/>
        <v>0</v>
      </c>
      <c r="J145" s="55">
        <f t="shared" si="91"/>
        <v>-3.0500000000000003E-2</v>
      </c>
      <c r="K145" s="69">
        <f t="shared" si="92"/>
        <v>-3.0500000000000003E-2</v>
      </c>
      <c r="L145" s="72">
        <v>0</v>
      </c>
      <c r="M145" s="55">
        <f t="shared" si="93"/>
        <v>8.6999999999999994E-3</v>
      </c>
      <c r="N145" s="69">
        <f t="shared" si="94"/>
        <v>8.6999999999999994E-3</v>
      </c>
      <c r="O145" s="72">
        <v>0</v>
      </c>
      <c r="P145" s="7"/>
      <c r="Q145" s="72">
        <f t="shared" si="124"/>
        <v>3.9482000000000004</v>
      </c>
      <c r="R145" s="72">
        <f t="shared" si="95"/>
        <v>0</v>
      </c>
      <c r="S145" s="7"/>
      <c r="T145" s="5">
        <f t="shared" si="96"/>
        <v>31</v>
      </c>
      <c r="U145" s="45">
        <f t="shared" si="97"/>
        <v>41146</v>
      </c>
      <c r="V145" s="5">
        <f t="shared" si="98"/>
        <v>4257</v>
      </c>
      <c r="W145" s="55">
        <f t="shared" si="99"/>
        <v>6.040116061409001E-2</v>
      </c>
      <c r="X145" s="47">
        <f t="shared" si="100"/>
        <v>0.49979542327204146</v>
      </c>
      <c r="Y145" s="5">
        <f t="shared" si="101"/>
        <v>0</v>
      </c>
      <c r="Z145" s="5">
        <f t="shared" si="102"/>
        <v>0</v>
      </c>
      <c r="AB145" s="39">
        <f t="shared" si="103"/>
        <v>0</v>
      </c>
      <c r="AC145" s="39">
        <f t="shared" si="104"/>
        <v>0</v>
      </c>
      <c r="AD145" s="39">
        <f t="shared" si="105"/>
        <v>0</v>
      </c>
      <c r="AE145" s="39">
        <f t="shared" si="106"/>
        <v>0</v>
      </c>
      <c r="AF145" s="39">
        <f t="shared" si="107"/>
        <v>0</v>
      </c>
      <c r="AG145" s="39">
        <f t="shared" si="108"/>
        <v>0</v>
      </c>
      <c r="AH145" s="39">
        <f t="shared" si="109"/>
        <v>0</v>
      </c>
      <c r="AI145" s="39">
        <f t="shared" si="110"/>
        <v>0</v>
      </c>
      <c r="AJ145" s="39">
        <f t="shared" si="111"/>
        <v>0</v>
      </c>
      <c r="AK145" s="43"/>
      <c r="AL145" s="39">
        <f t="shared" si="112"/>
        <v>0</v>
      </c>
      <c r="AM145" s="39">
        <f t="shared" si="113"/>
        <v>0</v>
      </c>
      <c r="AN145" s="39">
        <f t="shared" si="114"/>
        <v>0</v>
      </c>
      <c r="AO145" s="40">
        <f t="shared" si="115"/>
        <v>0</v>
      </c>
      <c r="AQ145" s="39">
        <f t="shared" si="116"/>
        <v>0</v>
      </c>
      <c r="AR145" s="39">
        <f t="shared" si="117"/>
        <v>0</v>
      </c>
      <c r="AS145" s="39">
        <f t="shared" si="118"/>
        <v>0</v>
      </c>
      <c r="AT145" s="40">
        <f t="shared" si="119"/>
        <v>0</v>
      </c>
      <c r="AU145" s="40"/>
      <c r="AV145" s="52">
        <f t="shared" si="120"/>
        <v>0</v>
      </c>
      <c r="AX145" s="52">
        <f t="shared" si="121"/>
        <v>0</v>
      </c>
      <c r="AY145" s="70"/>
      <c r="AZ145" s="2">
        <f t="shared" si="125"/>
        <v>0</v>
      </c>
    </row>
    <row r="146" spans="1:52">
      <c r="A146" s="44">
        <f t="shared" si="122"/>
        <v>41122</v>
      </c>
      <c r="B146" s="66">
        <f t="shared" si="85"/>
        <v>0</v>
      </c>
      <c r="C146" s="67"/>
      <c r="D146" s="68">
        <f t="shared" si="86"/>
        <v>0</v>
      </c>
      <c r="E146" s="35">
        <f t="shared" si="87"/>
        <v>0</v>
      </c>
      <c r="F146" s="35">
        <f t="shared" si="88"/>
        <v>0</v>
      </c>
      <c r="G146" s="55">
        <f t="shared" si="89"/>
        <v>3.97</v>
      </c>
      <c r="H146" s="69">
        <f t="shared" si="90"/>
        <v>3.97</v>
      </c>
      <c r="I146" s="55">
        <f t="shared" si="123"/>
        <v>0</v>
      </c>
      <c r="J146" s="55">
        <f t="shared" si="91"/>
        <v>-3.0500000000000003E-2</v>
      </c>
      <c r="K146" s="69">
        <f t="shared" si="92"/>
        <v>-3.0500000000000003E-2</v>
      </c>
      <c r="L146" s="72">
        <v>0</v>
      </c>
      <c r="M146" s="55">
        <f t="shared" si="93"/>
        <v>8.6999999999999994E-3</v>
      </c>
      <c r="N146" s="69">
        <f t="shared" si="94"/>
        <v>8.6999999999999994E-3</v>
      </c>
      <c r="O146" s="72">
        <v>0</v>
      </c>
      <c r="P146" s="7"/>
      <c r="Q146" s="72">
        <f t="shared" si="124"/>
        <v>3.9482000000000004</v>
      </c>
      <c r="R146" s="72">
        <f t="shared" si="95"/>
        <v>0</v>
      </c>
      <c r="S146" s="7"/>
      <c r="T146" s="5">
        <f t="shared" si="96"/>
        <v>31</v>
      </c>
      <c r="U146" s="45">
        <f t="shared" si="97"/>
        <v>41177</v>
      </c>
      <c r="V146" s="5">
        <f t="shared" si="98"/>
        <v>4288</v>
      </c>
      <c r="W146" s="55">
        <f t="shared" si="99"/>
        <v>6.040116061409001E-2</v>
      </c>
      <c r="X146" s="47">
        <f t="shared" si="100"/>
        <v>0.49727753845531181</v>
      </c>
      <c r="Y146" s="5">
        <f t="shared" si="101"/>
        <v>0</v>
      </c>
      <c r="Z146" s="5">
        <f t="shared" si="102"/>
        <v>0</v>
      </c>
      <c r="AB146" s="39">
        <f t="shared" si="103"/>
        <v>0</v>
      </c>
      <c r="AC146" s="39">
        <f t="shared" si="104"/>
        <v>0</v>
      </c>
      <c r="AD146" s="39">
        <f t="shared" si="105"/>
        <v>0</v>
      </c>
      <c r="AE146" s="39">
        <f t="shared" si="106"/>
        <v>0</v>
      </c>
      <c r="AF146" s="39">
        <f t="shared" si="107"/>
        <v>0</v>
      </c>
      <c r="AG146" s="39">
        <f t="shared" si="108"/>
        <v>0</v>
      </c>
      <c r="AH146" s="39">
        <f t="shared" si="109"/>
        <v>0</v>
      </c>
      <c r="AI146" s="39">
        <f t="shared" si="110"/>
        <v>0</v>
      </c>
      <c r="AJ146" s="39">
        <f t="shared" si="111"/>
        <v>0</v>
      </c>
      <c r="AK146" s="43"/>
      <c r="AL146" s="39">
        <f t="shared" si="112"/>
        <v>0</v>
      </c>
      <c r="AM146" s="39">
        <f t="shared" si="113"/>
        <v>0</v>
      </c>
      <c r="AN146" s="39">
        <f t="shared" si="114"/>
        <v>0</v>
      </c>
      <c r="AO146" s="40">
        <f t="shared" si="115"/>
        <v>0</v>
      </c>
      <c r="AQ146" s="39">
        <f t="shared" si="116"/>
        <v>0</v>
      </c>
      <c r="AR146" s="39">
        <f t="shared" si="117"/>
        <v>0</v>
      </c>
      <c r="AS146" s="39">
        <f t="shared" si="118"/>
        <v>0</v>
      </c>
      <c r="AT146" s="40">
        <f t="shared" si="119"/>
        <v>0</v>
      </c>
      <c r="AU146" s="40"/>
      <c r="AV146" s="52">
        <f t="shared" si="120"/>
        <v>0</v>
      </c>
      <c r="AX146" s="52">
        <f t="shared" si="121"/>
        <v>0</v>
      </c>
      <c r="AY146" s="70"/>
      <c r="AZ146" s="2">
        <f t="shared" si="125"/>
        <v>0</v>
      </c>
    </row>
    <row r="147" spans="1:52">
      <c r="A147" s="44">
        <f t="shared" si="122"/>
        <v>41153</v>
      </c>
      <c r="B147" s="66">
        <f t="shared" si="85"/>
        <v>0</v>
      </c>
      <c r="C147" s="67"/>
      <c r="D147" s="68">
        <f t="shared" si="86"/>
        <v>0</v>
      </c>
      <c r="E147" s="35">
        <f t="shared" si="87"/>
        <v>0</v>
      </c>
      <c r="F147" s="35">
        <f t="shared" si="88"/>
        <v>0</v>
      </c>
      <c r="G147" s="55">
        <f t="shared" si="89"/>
        <v>3.97</v>
      </c>
      <c r="H147" s="69">
        <f t="shared" si="90"/>
        <v>3.97</v>
      </c>
      <c r="I147" s="55">
        <f t="shared" si="123"/>
        <v>0</v>
      </c>
      <c r="J147" s="55">
        <f t="shared" si="91"/>
        <v>-3.0500000000000003E-2</v>
      </c>
      <c r="K147" s="69">
        <f t="shared" si="92"/>
        <v>-3.0500000000000003E-2</v>
      </c>
      <c r="L147" s="72">
        <v>0</v>
      </c>
      <c r="M147" s="55">
        <f t="shared" si="93"/>
        <v>8.6999999999999994E-3</v>
      </c>
      <c r="N147" s="69">
        <f t="shared" si="94"/>
        <v>8.6999999999999994E-3</v>
      </c>
      <c r="O147" s="72">
        <v>0</v>
      </c>
      <c r="P147" s="7"/>
      <c r="Q147" s="72">
        <f t="shared" si="124"/>
        <v>3.9482000000000004</v>
      </c>
      <c r="R147" s="72">
        <f t="shared" si="95"/>
        <v>0</v>
      </c>
      <c r="S147" s="7"/>
      <c r="T147" s="5">
        <f t="shared" si="96"/>
        <v>30</v>
      </c>
      <c r="U147" s="45">
        <f t="shared" si="97"/>
        <v>41207</v>
      </c>
      <c r="V147" s="5">
        <f t="shared" si="98"/>
        <v>4318</v>
      </c>
      <c r="W147" s="55">
        <f t="shared" si="99"/>
        <v>6.040116061409001E-2</v>
      </c>
      <c r="X147" s="47">
        <f t="shared" si="100"/>
        <v>0.49485295388741041</v>
      </c>
      <c r="Y147" s="5">
        <f t="shared" si="101"/>
        <v>0</v>
      </c>
      <c r="Z147" s="5">
        <f t="shared" si="102"/>
        <v>0</v>
      </c>
      <c r="AB147" s="39">
        <f t="shared" si="103"/>
        <v>0</v>
      </c>
      <c r="AC147" s="39">
        <f t="shared" si="104"/>
        <v>0</v>
      </c>
      <c r="AD147" s="39">
        <f t="shared" si="105"/>
        <v>0</v>
      </c>
      <c r="AE147" s="39">
        <f t="shared" si="106"/>
        <v>0</v>
      </c>
      <c r="AF147" s="39">
        <f t="shared" si="107"/>
        <v>0</v>
      </c>
      <c r="AG147" s="39">
        <f t="shared" si="108"/>
        <v>0</v>
      </c>
      <c r="AH147" s="39">
        <f t="shared" si="109"/>
        <v>0</v>
      </c>
      <c r="AI147" s="39">
        <f t="shared" si="110"/>
        <v>0</v>
      </c>
      <c r="AJ147" s="39">
        <f t="shared" si="111"/>
        <v>0</v>
      </c>
      <c r="AK147" s="43"/>
      <c r="AL147" s="39">
        <f t="shared" si="112"/>
        <v>0</v>
      </c>
      <c r="AM147" s="39">
        <f t="shared" si="113"/>
        <v>0</v>
      </c>
      <c r="AN147" s="39">
        <f t="shared" si="114"/>
        <v>0</v>
      </c>
      <c r="AO147" s="40">
        <f t="shared" si="115"/>
        <v>0</v>
      </c>
      <c r="AQ147" s="39">
        <f t="shared" si="116"/>
        <v>0</v>
      </c>
      <c r="AR147" s="39">
        <f t="shared" si="117"/>
        <v>0</v>
      </c>
      <c r="AS147" s="39">
        <f t="shared" si="118"/>
        <v>0</v>
      </c>
      <c r="AT147" s="40">
        <f t="shared" si="119"/>
        <v>0</v>
      </c>
      <c r="AU147" s="40"/>
      <c r="AV147" s="52">
        <f t="shared" si="120"/>
        <v>0</v>
      </c>
      <c r="AX147" s="52">
        <f t="shared" si="121"/>
        <v>0</v>
      </c>
      <c r="AY147" s="70"/>
      <c r="AZ147" s="2">
        <f t="shared" si="125"/>
        <v>0</v>
      </c>
    </row>
    <row r="148" spans="1:52">
      <c r="A148" s="44">
        <f t="shared" si="122"/>
        <v>41183</v>
      </c>
      <c r="B148" s="66">
        <f t="shared" si="85"/>
        <v>0</v>
      </c>
      <c r="C148" s="67"/>
      <c r="D148" s="68">
        <f t="shared" si="86"/>
        <v>0</v>
      </c>
      <c r="E148" s="35">
        <f t="shared" si="87"/>
        <v>0</v>
      </c>
      <c r="F148" s="35">
        <f t="shared" si="88"/>
        <v>0</v>
      </c>
      <c r="G148" s="55">
        <f t="shared" si="89"/>
        <v>3.97</v>
      </c>
      <c r="H148" s="69">
        <f t="shared" si="90"/>
        <v>3.97</v>
      </c>
      <c r="I148" s="55">
        <f t="shared" si="123"/>
        <v>0</v>
      </c>
      <c r="J148" s="55">
        <f t="shared" si="91"/>
        <v>-3.0500000000000003E-2</v>
      </c>
      <c r="K148" s="69">
        <f t="shared" si="92"/>
        <v>-3.0500000000000003E-2</v>
      </c>
      <c r="L148" s="72">
        <v>0</v>
      </c>
      <c r="M148" s="55">
        <f t="shared" si="93"/>
        <v>8.6999999999999994E-3</v>
      </c>
      <c r="N148" s="69">
        <f t="shared" si="94"/>
        <v>8.6999999999999994E-3</v>
      </c>
      <c r="O148" s="72">
        <v>0</v>
      </c>
      <c r="P148" s="7"/>
      <c r="Q148" s="72">
        <f t="shared" si="124"/>
        <v>3.9482000000000004</v>
      </c>
      <c r="R148" s="72">
        <f t="shared" si="95"/>
        <v>0</v>
      </c>
      <c r="S148" s="7"/>
      <c r="T148" s="5">
        <f t="shared" si="96"/>
        <v>31</v>
      </c>
      <c r="U148" s="45">
        <f t="shared" si="97"/>
        <v>41238</v>
      </c>
      <c r="V148" s="5">
        <f t="shared" si="98"/>
        <v>4349</v>
      </c>
      <c r="W148" s="55">
        <f t="shared" si="99"/>
        <v>6.040116061409001E-2</v>
      </c>
      <c r="X148" s="47">
        <f t="shared" si="100"/>
        <v>0.49235996839556689</v>
      </c>
      <c r="Y148" s="5">
        <f t="shared" si="101"/>
        <v>0</v>
      </c>
      <c r="Z148" s="5">
        <f t="shared" si="102"/>
        <v>0</v>
      </c>
      <c r="AB148" s="39">
        <f t="shared" si="103"/>
        <v>0</v>
      </c>
      <c r="AC148" s="39">
        <f t="shared" si="104"/>
        <v>0</v>
      </c>
      <c r="AD148" s="39">
        <f t="shared" si="105"/>
        <v>0</v>
      </c>
      <c r="AE148" s="39">
        <f t="shared" si="106"/>
        <v>0</v>
      </c>
      <c r="AF148" s="39">
        <f t="shared" si="107"/>
        <v>0</v>
      </c>
      <c r="AG148" s="39">
        <f t="shared" si="108"/>
        <v>0</v>
      </c>
      <c r="AH148" s="39">
        <f t="shared" si="109"/>
        <v>0</v>
      </c>
      <c r="AI148" s="39">
        <f t="shared" si="110"/>
        <v>0</v>
      </c>
      <c r="AJ148" s="39">
        <f t="shared" si="111"/>
        <v>0</v>
      </c>
      <c r="AK148" s="43"/>
      <c r="AL148" s="39">
        <f t="shared" si="112"/>
        <v>0</v>
      </c>
      <c r="AM148" s="39">
        <f t="shared" si="113"/>
        <v>0</v>
      </c>
      <c r="AN148" s="39">
        <f t="shared" si="114"/>
        <v>0</v>
      </c>
      <c r="AO148" s="40">
        <f t="shared" si="115"/>
        <v>0</v>
      </c>
      <c r="AQ148" s="39">
        <f t="shared" si="116"/>
        <v>0</v>
      </c>
      <c r="AR148" s="39">
        <f t="shared" si="117"/>
        <v>0</v>
      </c>
      <c r="AS148" s="39">
        <f t="shared" si="118"/>
        <v>0</v>
      </c>
      <c r="AT148" s="40">
        <f t="shared" si="119"/>
        <v>0</v>
      </c>
      <c r="AU148" s="40"/>
      <c r="AV148" s="52">
        <f t="shared" si="120"/>
        <v>0</v>
      </c>
      <c r="AX148" s="52">
        <f t="shared" si="121"/>
        <v>0</v>
      </c>
      <c r="AY148" s="70"/>
      <c r="AZ148" s="2">
        <f t="shared" si="125"/>
        <v>0</v>
      </c>
    </row>
    <row r="149" spans="1:52">
      <c r="A149" s="44">
        <f t="shared" si="122"/>
        <v>41214</v>
      </c>
      <c r="B149" s="66">
        <f t="shared" si="85"/>
        <v>0</v>
      </c>
      <c r="C149" s="67"/>
      <c r="D149" s="68">
        <f t="shared" si="86"/>
        <v>0</v>
      </c>
      <c r="E149" s="35">
        <f t="shared" si="87"/>
        <v>0</v>
      </c>
      <c r="F149" s="35">
        <f t="shared" si="88"/>
        <v>0</v>
      </c>
      <c r="G149" s="55">
        <f t="shared" si="89"/>
        <v>3.97</v>
      </c>
      <c r="H149" s="69">
        <f t="shared" si="90"/>
        <v>3.97</v>
      </c>
      <c r="I149" s="55">
        <f t="shared" si="123"/>
        <v>0</v>
      </c>
      <c r="J149" s="55">
        <f t="shared" si="91"/>
        <v>-3.0500000000000003E-2</v>
      </c>
      <c r="K149" s="69">
        <f t="shared" si="92"/>
        <v>-3.0500000000000003E-2</v>
      </c>
      <c r="L149" s="72">
        <v>0</v>
      </c>
      <c r="M149" s="55">
        <f t="shared" si="93"/>
        <v>8.6999999999999994E-3</v>
      </c>
      <c r="N149" s="69">
        <f t="shared" si="94"/>
        <v>8.6999999999999994E-3</v>
      </c>
      <c r="O149" s="72">
        <v>0</v>
      </c>
      <c r="P149" s="7"/>
      <c r="Q149" s="72">
        <f t="shared" si="124"/>
        <v>3.9482000000000004</v>
      </c>
      <c r="R149" s="72">
        <f t="shared" si="95"/>
        <v>0</v>
      </c>
      <c r="S149" s="7"/>
      <c r="T149" s="5">
        <f t="shared" si="96"/>
        <v>30</v>
      </c>
      <c r="U149" s="45">
        <f t="shared" si="97"/>
        <v>41268</v>
      </c>
      <c r="V149" s="5">
        <f t="shared" si="98"/>
        <v>4379</v>
      </c>
      <c r="W149" s="55">
        <f t="shared" si="99"/>
        <v>6.040116061409001E-2</v>
      </c>
      <c r="X149" s="47">
        <f t="shared" si="100"/>
        <v>0.48995936050780164</v>
      </c>
      <c r="Y149" s="5">
        <f t="shared" si="101"/>
        <v>0</v>
      </c>
      <c r="Z149" s="5">
        <f t="shared" si="102"/>
        <v>0</v>
      </c>
      <c r="AB149" s="39">
        <f t="shared" si="103"/>
        <v>0</v>
      </c>
      <c r="AC149" s="39">
        <f t="shared" si="104"/>
        <v>0</v>
      </c>
      <c r="AD149" s="39">
        <f t="shared" si="105"/>
        <v>0</v>
      </c>
      <c r="AE149" s="39">
        <f t="shared" si="106"/>
        <v>0</v>
      </c>
      <c r="AF149" s="39">
        <f t="shared" si="107"/>
        <v>0</v>
      </c>
      <c r="AG149" s="39">
        <f t="shared" si="108"/>
        <v>0</v>
      </c>
      <c r="AH149" s="39">
        <f t="shared" si="109"/>
        <v>0</v>
      </c>
      <c r="AI149" s="39">
        <f t="shared" si="110"/>
        <v>0</v>
      </c>
      <c r="AJ149" s="39">
        <f t="shared" si="111"/>
        <v>0</v>
      </c>
      <c r="AK149" s="43"/>
      <c r="AL149" s="39">
        <f t="shared" si="112"/>
        <v>0</v>
      </c>
      <c r="AM149" s="39">
        <f t="shared" si="113"/>
        <v>0</v>
      </c>
      <c r="AN149" s="39">
        <f t="shared" si="114"/>
        <v>0</v>
      </c>
      <c r="AO149" s="40">
        <f t="shared" si="115"/>
        <v>0</v>
      </c>
      <c r="AQ149" s="39">
        <f t="shared" si="116"/>
        <v>0</v>
      </c>
      <c r="AR149" s="39">
        <f t="shared" si="117"/>
        <v>0</v>
      </c>
      <c r="AS149" s="39">
        <f t="shared" si="118"/>
        <v>0</v>
      </c>
      <c r="AT149" s="40">
        <f t="shared" si="119"/>
        <v>0</v>
      </c>
      <c r="AU149" s="40"/>
      <c r="AV149" s="52">
        <f t="shared" si="120"/>
        <v>0</v>
      </c>
      <c r="AX149" s="52">
        <f t="shared" si="121"/>
        <v>0</v>
      </c>
      <c r="AY149" s="70"/>
      <c r="AZ149" s="2">
        <f t="shared" si="125"/>
        <v>0</v>
      </c>
    </row>
    <row r="150" spans="1:52">
      <c r="A150" s="44">
        <f t="shared" si="122"/>
        <v>41244</v>
      </c>
      <c r="B150" s="66">
        <f t="shared" si="85"/>
        <v>0</v>
      </c>
      <c r="C150" s="67"/>
      <c r="D150" s="68">
        <f t="shared" si="86"/>
        <v>0</v>
      </c>
      <c r="E150" s="35">
        <f t="shared" si="87"/>
        <v>0</v>
      </c>
      <c r="F150" s="35">
        <f t="shared" si="88"/>
        <v>0</v>
      </c>
      <c r="G150" s="55">
        <f t="shared" si="89"/>
        <v>3.97</v>
      </c>
      <c r="H150" s="69">
        <f t="shared" si="90"/>
        <v>3.97</v>
      </c>
      <c r="I150" s="55">
        <f t="shared" si="123"/>
        <v>0</v>
      </c>
      <c r="J150" s="55">
        <f t="shared" si="91"/>
        <v>-3.0500000000000003E-2</v>
      </c>
      <c r="K150" s="69">
        <f t="shared" si="92"/>
        <v>-3.0500000000000003E-2</v>
      </c>
      <c r="L150" s="72">
        <v>0</v>
      </c>
      <c r="M150" s="55">
        <f t="shared" si="93"/>
        <v>8.6999999999999994E-3</v>
      </c>
      <c r="N150" s="69">
        <f t="shared" si="94"/>
        <v>8.6999999999999994E-3</v>
      </c>
      <c r="O150" s="72">
        <v>0</v>
      </c>
      <c r="P150" s="7"/>
      <c r="Q150" s="72">
        <f t="shared" si="124"/>
        <v>3.9482000000000004</v>
      </c>
      <c r="R150" s="72">
        <f t="shared" si="95"/>
        <v>0</v>
      </c>
      <c r="S150" s="7"/>
      <c r="T150" s="5">
        <f t="shared" si="96"/>
        <v>31</v>
      </c>
      <c r="U150" s="45">
        <f t="shared" si="97"/>
        <v>41299</v>
      </c>
      <c r="V150" s="5">
        <f t="shared" si="98"/>
        <v>4410</v>
      </c>
      <c r="W150" s="55">
        <f t="shared" si="99"/>
        <v>6.040116061409001E-2</v>
      </c>
      <c r="X150" s="47">
        <f t="shared" si="100"/>
        <v>0.48749102811179718</v>
      </c>
      <c r="Y150" s="5">
        <f t="shared" si="101"/>
        <v>0</v>
      </c>
      <c r="Z150" s="5">
        <f t="shared" si="102"/>
        <v>0</v>
      </c>
      <c r="AB150" s="39">
        <f t="shared" si="103"/>
        <v>0</v>
      </c>
      <c r="AC150" s="39">
        <f t="shared" si="104"/>
        <v>0</v>
      </c>
      <c r="AD150" s="39">
        <f t="shared" si="105"/>
        <v>0</v>
      </c>
      <c r="AE150" s="39">
        <f t="shared" si="106"/>
        <v>0</v>
      </c>
      <c r="AF150" s="39">
        <f t="shared" si="107"/>
        <v>0</v>
      </c>
      <c r="AG150" s="39">
        <f t="shared" si="108"/>
        <v>0</v>
      </c>
      <c r="AH150" s="39">
        <f t="shared" si="109"/>
        <v>0</v>
      </c>
      <c r="AI150" s="39">
        <f t="shared" si="110"/>
        <v>0</v>
      </c>
      <c r="AJ150" s="39">
        <f t="shared" si="111"/>
        <v>0</v>
      </c>
      <c r="AK150" s="43"/>
      <c r="AL150" s="39">
        <f t="shared" si="112"/>
        <v>0</v>
      </c>
      <c r="AM150" s="39">
        <f t="shared" si="113"/>
        <v>0</v>
      </c>
      <c r="AN150" s="39">
        <f t="shared" si="114"/>
        <v>0</v>
      </c>
      <c r="AO150" s="40">
        <f t="shared" si="115"/>
        <v>0</v>
      </c>
      <c r="AQ150" s="39">
        <f t="shared" si="116"/>
        <v>0</v>
      </c>
      <c r="AR150" s="39">
        <f t="shared" si="117"/>
        <v>0</v>
      </c>
      <c r="AS150" s="39">
        <f t="shared" si="118"/>
        <v>0</v>
      </c>
      <c r="AT150" s="40">
        <f t="shared" si="119"/>
        <v>0</v>
      </c>
      <c r="AU150" s="40"/>
      <c r="AV150" s="52">
        <f t="shared" si="120"/>
        <v>0</v>
      </c>
      <c r="AX150" s="52">
        <f t="shared" si="121"/>
        <v>0</v>
      </c>
      <c r="AY150" s="70"/>
      <c r="AZ150" s="2">
        <f t="shared" si="125"/>
        <v>0</v>
      </c>
    </row>
    <row r="151" spans="1:52">
      <c r="A151" s="44">
        <f t="shared" si="122"/>
        <v>41275</v>
      </c>
      <c r="B151" s="66">
        <f t="shared" si="85"/>
        <v>0</v>
      </c>
      <c r="C151" s="67"/>
      <c r="D151" s="68">
        <f t="shared" si="86"/>
        <v>0</v>
      </c>
      <c r="E151" s="35">
        <f t="shared" si="87"/>
        <v>0</v>
      </c>
      <c r="F151" s="35">
        <f t="shared" si="88"/>
        <v>0</v>
      </c>
      <c r="G151" s="55">
        <f t="shared" si="89"/>
        <v>3.97</v>
      </c>
      <c r="H151" s="69">
        <f t="shared" si="90"/>
        <v>3.97</v>
      </c>
      <c r="I151" s="55">
        <f t="shared" si="123"/>
        <v>0</v>
      </c>
      <c r="J151" s="55">
        <f t="shared" si="91"/>
        <v>-3.0500000000000003E-2</v>
      </c>
      <c r="K151" s="69">
        <f t="shared" si="92"/>
        <v>-3.0500000000000003E-2</v>
      </c>
      <c r="L151" s="72">
        <v>0</v>
      </c>
      <c r="M151" s="55">
        <f t="shared" si="93"/>
        <v>8.6999999999999994E-3</v>
      </c>
      <c r="N151" s="69">
        <f t="shared" si="94"/>
        <v>8.6999999999999994E-3</v>
      </c>
      <c r="O151" s="72">
        <v>0</v>
      </c>
      <c r="P151" s="7"/>
      <c r="Q151" s="72">
        <f t="shared" si="124"/>
        <v>3.9482000000000004</v>
      </c>
      <c r="R151" s="72">
        <f t="shared" si="95"/>
        <v>0</v>
      </c>
      <c r="S151" s="7"/>
      <c r="T151" s="5">
        <f t="shared" si="96"/>
        <v>31</v>
      </c>
      <c r="U151" s="45">
        <f t="shared" si="97"/>
        <v>41330</v>
      </c>
      <c r="V151" s="5">
        <f t="shared" si="98"/>
        <v>4441</v>
      </c>
      <c r="W151" s="55">
        <f t="shared" si="99"/>
        <v>6.040116061409001E-2</v>
      </c>
      <c r="X151" s="47">
        <f t="shared" si="100"/>
        <v>0.4850351307569577</v>
      </c>
      <c r="Y151" s="5">
        <f t="shared" si="101"/>
        <v>0</v>
      </c>
      <c r="Z151" s="5">
        <f t="shared" si="102"/>
        <v>0</v>
      </c>
      <c r="AB151" s="39">
        <f t="shared" si="103"/>
        <v>0</v>
      </c>
      <c r="AC151" s="39">
        <f t="shared" si="104"/>
        <v>0</v>
      </c>
      <c r="AD151" s="39">
        <f t="shared" si="105"/>
        <v>0</v>
      </c>
      <c r="AE151" s="39">
        <f t="shared" si="106"/>
        <v>0</v>
      </c>
      <c r="AF151" s="39">
        <f t="shared" si="107"/>
        <v>0</v>
      </c>
      <c r="AG151" s="39">
        <f t="shared" si="108"/>
        <v>0</v>
      </c>
      <c r="AH151" s="39">
        <f t="shared" si="109"/>
        <v>0</v>
      </c>
      <c r="AI151" s="39">
        <f t="shared" si="110"/>
        <v>0</v>
      </c>
      <c r="AJ151" s="39">
        <f t="shared" si="111"/>
        <v>0</v>
      </c>
      <c r="AK151" s="43"/>
      <c r="AL151" s="39">
        <f t="shared" si="112"/>
        <v>0</v>
      </c>
      <c r="AM151" s="39">
        <f t="shared" si="113"/>
        <v>0</v>
      </c>
      <c r="AN151" s="39">
        <f t="shared" si="114"/>
        <v>0</v>
      </c>
      <c r="AO151" s="40">
        <f t="shared" si="115"/>
        <v>0</v>
      </c>
      <c r="AQ151" s="39">
        <f t="shared" si="116"/>
        <v>0</v>
      </c>
      <c r="AR151" s="39">
        <f t="shared" si="117"/>
        <v>0</v>
      </c>
      <c r="AS151" s="39">
        <f t="shared" si="118"/>
        <v>0</v>
      </c>
      <c r="AT151" s="40">
        <f t="shared" si="119"/>
        <v>0</v>
      </c>
      <c r="AU151" s="40"/>
      <c r="AV151" s="52">
        <f t="shared" si="120"/>
        <v>0</v>
      </c>
      <c r="AX151" s="52">
        <f t="shared" si="121"/>
        <v>0</v>
      </c>
      <c r="AY151" s="70"/>
      <c r="AZ151" s="2">
        <f t="shared" si="125"/>
        <v>0</v>
      </c>
    </row>
    <row r="152" spans="1:52">
      <c r="A152" s="44">
        <f t="shared" si="122"/>
        <v>41306</v>
      </c>
      <c r="B152" s="66">
        <f t="shared" si="85"/>
        <v>0</v>
      </c>
      <c r="C152" s="67"/>
      <c r="D152" s="68">
        <f t="shared" si="86"/>
        <v>0</v>
      </c>
      <c r="E152" s="35">
        <f t="shared" si="87"/>
        <v>0</v>
      </c>
      <c r="F152" s="35">
        <f t="shared" si="88"/>
        <v>0</v>
      </c>
      <c r="G152" s="55">
        <f t="shared" si="89"/>
        <v>3.97</v>
      </c>
      <c r="H152" s="69">
        <f t="shared" si="90"/>
        <v>3.97</v>
      </c>
      <c r="I152" s="55">
        <f t="shared" si="123"/>
        <v>0</v>
      </c>
      <c r="J152" s="55">
        <f t="shared" si="91"/>
        <v>-3.0500000000000003E-2</v>
      </c>
      <c r="K152" s="69">
        <f t="shared" si="92"/>
        <v>-3.0500000000000003E-2</v>
      </c>
      <c r="L152" s="72">
        <v>0</v>
      </c>
      <c r="M152" s="55">
        <f t="shared" si="93"/>
        <v>8.6999999999999994E-3</v>
      </c>
      <c r="N152" s="69">
        <f t="shared" si="94"/>
        <v>8.6999999999999994E-3</v>
      </c>
      <c r="O152" s="72">
        <v>0</v>
      </c>
      <c r="P152" s="7"/>
      <c r="Q152" s="72">
        <f t="shared" si="124"/>
        <v>3.9482000000000004</v>
      </c>
      <c r="R152" s="72">
        <f t="shared" si="95"/>
        <v>0</v>
      </c>
      <c r="S152" s="7"/>
      <c r="T152" s="5">
        <f t="shared" si="96"/>
        <v>28</v>
      </c>
      <c r="U152" s="45">
        <f t="shared" si="97"/>
        <v>41358</v>
      </c>
      <c r="V152" s="5">
        <f t="shared" si="98"/>
        <v>4469</v>
      </c>
      <c r="W152" s="55">
        <f t="shared" si="99"/>
        <v>6.040116061409001E-2</v>
      </c>
      <c r="X152" s="47">
        <f t="shared" si="100"/>
        <v>0.48282753695654212</v>
      </c>
      <c r="Y152" s="5">
        <f t="shared" si="101"/>
        <v>0</v>
      </c>
      <c r="Z152" s="5">
        <f t="shared" si="102"/>
        <v>0</v>
      </c>
      <c r="AB152" s="39">
        <f t="shared" si="103"/>
        <v>0</v>
      </c>
      <c r="AC152" s="39">
        <f t="shared" si="104"/>
        <v>0</v>
      </c>
      <c r="AD152" s="39">
        <f t="shared" si="105"/>
        <v>0</v>
      </c>
      <c r="AE152" s="39">
        <f t="shared" si="106"/>
        <v>0</v>
      </c>
      <c r="AF152" s="39">
        <f t="shared" si="107"/>
        <v>0</v>
      </c>
      <c r="AG152" s="39">
        <f t="shared" si="108"/>
        <v>0</v>
      </c>
      <c r="AH152" s="39">
        <f t="shared" si="109"/>
        <v>0</v>
      </c>
      <c r="AI152" s="39">
        <f t="shared" si="110"/>
        <v>0</v>
      </c>
      <c r="AJ152" s="39">
        <f t="shared" si="111"/>
        <v>0</v>
      </c>
      <c r="AK152" s="43"/>
      <c r="AL152" s="39">
        <f t="shared" si="112"/>
        <v>0</v>
      </c>
      <c r="AM152" s="39">
        <f t="shared" si="113"/>
        <v>0</v>
      </c>
      <c r="AN152" s="39">
        <f t="shared" si="114"/>
        <v>0</v>
      </c>
      <c r="AO152" s="40">
        <f t="shared" si="115"/>
        <v>0</v>
      </c>
      <c r="AQ152" s="39">
        <f t="shared" si="116"/>
        <v>0</v>
      </c>
      <c r="AR152" s="39">
        <f t="shared" si="117"/>
        <v>0</v>
      </c>
      <c r="AS152" s="39">
        <f t="shared" si="118"/>
        <v>0</v>
      </c>
      <c r="AT152" s="40">
        <f t="shared" si="119"/>
        <v>0</v>
      </c>
      <c r="AU152" s="40"/>
      <c r="AV152" s="52">
        <f t="shared" si="120"/>
        <v>0</v>
      </c>
      <c r="AX152" s="52">
        <f t="shared" si="121"/>
        <v>0</v>
      </c>
      <c r="AY152" s="70"/>
      <c r="AZ152" s="2">
        <f t="shared" si="125"/>
        <v>0</v>
      </c>
    </row>
    <row r="153" spans="1:52">
      <c r="A153" s="44">
        <f t="shared" si="122"/>
        <v>41334</v>
      </c>
      <c r="B153" s="66">
        <f t="shared" si="85"/>
        <v>0</v>
      </c>
      <c r="C153" s="67"/>
      <c r="D153" s="68">
        <f t="shared" si="86"/>
        <v>0</v>
      </c>
      <c r="E153" s="35">
        <f t="shared" si="87"/>
        <v>0</v>
      </c>
      <c r="F153" s="35">
        <f t="shared" si="88"/>
        <v>0</v>
      </c>
      <c r="G153" s="55">
        <f t="shared" si="89"/>
        <v>3.97</v>
      </c>
      <c r="H153" s="69">
        <f t="shared" si="90"/>
        <v>3.97</v>
      </c>
      <c r="I153" s="55">
        <f t="shared" si="123"/>
        <v>0</v>
      </c>
      <c r="J153" s="55">
        <f t="shared" si="91"/>
        <v>-3.0500000000000003E-2</v>
      </c>
      <c r="K153" s="69">
        <f t="shared" si="92"/>
        <v>-3.0500000000000003E-2</v>
      </c>
      <c r="L153" s="72">
        <v>0</v>
      </c>
      <c r="M153" s="55">
        <f t="shared" si="93"/>
        <v>8.6999999999999994E-3</v>
      </c>
      <c r="N153" s="69">
        <f t="shared" si="94"/>
        <v>8.6999999999999994E-3</v>
      </c>
      <c r="O153" s="72">
        <v>0</v>
      </c>
      <c r="P153" s="7"/>
      <c r="Q153" s="72">
        <f t="shared" si="124"/>
        <v>3.9482000000000004</v>
      </c>
      <c r="R153" s="72">
        <f t="shared" si="95"/>
        <v>0</v>
      </c>
      <c r="S153" s="7"/>
      <c r="T153" s="5">
        <f t="shared" si="96"/>
        <v>31</v>
      </c>
      <c r="U153" s="45">
        <f t="shared" si="97"/>
        <v>41389</v>
      </c>
      <c r="V153" s="5">
        <f t="shared" si="98"/>
        <v>4500</v>
      </c>
      <c r="W153" s="55">
        <f t="shared" si="99"/>
        <v>6.040116061409001E-2</v>
      </c>
      <c r="X153" s="47">
        <f t="shared" si="100"/>
        <v>0.48039513348145041</v>
      </c>
      <c r="Y153" s="5">
        <f t="shared" si="101"/>
        <v>0</v>
      </c>
      <c r="Z153" s="5">
        <f t="shared" si="102"/>
        <v>0</v>
      </c>
      <c r="AB153" s="39">
        <f t="shared" si="103"/>
        <v>0</v>
      </c>
      <c r="AC153" s="39">
        <f t="shared" si="104"/>
        <v>0</v>
      </c>
      <c r="AD153" s="39">
        <f t="shared" si="105"/>
        <v>0</v>
      </c>
      <c r="AE153" s="39">
        <f t="shared" si="106"/>
        <v>0</v>
      </c>
      <c r="AF153" s="39">
        <f t="shared" si="107"/>
        <v>0</v>
      </c>
      <c r="AG153" s="39">
        <f t="shared" si="108"/>
        <v>0</v>
      </c>
      <c r="AH153" s="39">
        <f t="shared" si="109"/>
        <v>0</v>
      </c>
      <c r="AI153" s="39">
        <f t="shared" si="110"/>
        <v>0</v>
      </c>
      <c r="AJ153" s="39">
        <f t="shared" si="111"/>
        <v>0</v>
      </c>
      <c r="AK153" s="43"/>
      <c r="AL153" s="39">
        <f t="shared" si="112"/>
        <v>0</v>
      </c>
      <c r="AM153" s="39">
        <f t="shared" si="113"/>
        <v>0</v>
      </c>
      <c r="AN153" s="39">
        <f t="shared" si="114"/>
        <v>0</v>
      </c>
      <c r="AO153" s="40">
        <f t="shared" si="115"/>
        <v>0</v>
      </c>
      <c r="AQ153" s="39">
        <f t="shared" si="116"/>
        <v>0</v>
      </c>
      <c r="AR153" s="39">
        <f t="shared" si="117"/>
        <v>0</v>
      </c>
      <c r="AS153" s="39">
        <f t="shared" si="118"/>
        <v>0</v>
      </c>
      <c r="AT153" s="40">
        <f t="shared" si="119"/>
        <v>0</v>
      </c>
      <c r="AU153" s="40"/>
      <c r="AV153" s="52">
        <f t="shared" si="120"/>
        <v>0</v>
      </c>
      <c r="AX153" s="52">
        <f t="shared" si="121"/>
        <v>0</v>
      </c>
      <c r="AY153" s="70"/>
      <c r="AZ153" s="2">
        <f t="shared" si="125"/>
        <v>0</v>
      </c>
    </row>
    <row r="154" spans="1:52">
      <c r="A154" s="44">
        <f t="shared" si="122"/>
        <v>41365</v>
      </c>
      <c r="B154" s="66">
        <f t="shared" si="85"/>
        <v>0</v>
      </c>
      <c r="C154" s="67"/>
      <c r="D154" s="68">
        <f t="shared" si="86"/>
        <v>0</v>
      </c>
      <c r="E154" s="35">
        <f t="shared" si="87"/>
        <v>0</v>
      </c>
      <c r="F154" s="35">
        <f t="shared" si="88"/>
        <v>0</v>
      </c>
      <c r="G154" s="55">
        <f t="shared" si="89"/>
        <v>3.97</v>
      </c>
      <c r="H154" s="69">
        <f t="shared" si="90"/>
        <v>3.97</v>
      </c>
      <c r="I154" s="55">
        <f t="shared" si="123"/>
        <v>0</v>
      </c>
      <c r="J154" s="55">
        <f t="shared" si="91"/>
        <v>-3.0500000000000003E-2</v>
      </c>
      <c r="K154" s="69">
        <f t="shared" si="92"/>
        <v>-3.0500000000000003E-2</v>
      </c>
      <c r="L154" s="72">
        <v>0</v>
      </c>
      <c r="M154" s="55">
        <f t="shared" si="93"/>
        <v>8.6999999999999994E-3</v>
      </c>
      <c r="N154" s="69">
        <f t="shared" si="94"/>
        <v>8.6999999999999994E-3</v>
      </c>
      <c r="O154" s="72">
        <v>0</v>
      </c>
      <c r="P154" s="7"/>
      <c r="Q154" s="72">
        <f t="shared" si="124"/>
        <v>3.9482000000000004</v>
      </c>
      <c r="R154" s="72">
        <f t="shared" si="95"/>
        <v>0</v>
      </c>
      <c r="S154" s="7"/>
      <c r="T154" s="5">
        <f t="shared" si="96"/>
        <v>30</v>
      </c>
      <c r="U154" s="45">
        <f t="shared" si="97"/>
        <v>41419</v>
      </c>
      <c r="V154" s="5">
        <f t="shared" si="98"/>
        <v>4530</v>
      </c>
      <c r="W154" s="55">
        <f t="shared" si="99"/>
        <v>6.040116061409001E-2</v>
      </c>
      <c r="X154" s="47">
        <f t="shared" si="100"/>
        <v>0.47805286274315772</v>
      </c>
      <c r="Y154" s="5">
        <f t="shared" si="101"/>
        <v>0</v>
      </c>
      <c r="Z154" s="5">
        <f t="shared" si="102"/>
        <v>0</v>
      </c>
      <c r="AB154" s="39">
        <f t="shared" si="103"/>
        <v>0</v>
      </c>
      <c r="AC154" s="39">
        <f t="shared" si="104"/>
        <v>0</v>
      </c>
      <c r="AD154" s="39">
        <f t="shared" si="105"/>
        <v>0</v>
      </c>
      <c r="AE154" s="39">
        <f t="shared" si="106"/>
        <v>0</v>
      </c>
      <c r="AF154" s="39">
        <f t="shared" si="107"/>
        <v>0</v>
      </c>
      <c r="AG154" s="39">
        <f t="shared" si="108"/>
        <v>0</v>
      </c>
      <c r="AH154" s="39">
        <f t="shared" si="109"/>
        <v>0</v>
      </c>
      <c r="AI154" s="39">
        <f t="shared" si="110"/>
        <v>0</v>
      </c>
      <c r="AJ154" s="39">
        <f t="shared" si="111"/>
        <v>0</v>
      </c>
      <c r="AK154" s="43"/>
      <c r="AL154" s="39">
        <f t="shared" si="112"/>
        <v>0</v>
      </c>
      <c r="AM154" s="39">
        <f t="shared" si="113"/>
        <v>0</v>
      </c>
      <c r="AN154" s="39">
        <f t="shared" si="114"/>
        <v>0</v>
      </c>
      <c r="AO154" s="40">
        <f t="shared" si="115"/>
        <v>0</v>
      </c>
      <c r="AQ154" s="39">
        <f t="shared" si="116"/>
        <v>0</v>
      </c>
      <c r="AR154" s="39">
        <f t="shared" si="117"/>
        <v>0</v>
      </c>
      <c r="AS154" s="39">
        <f t="shared" si="118"/>
        <v>0</v>
      </c>
      <c r="AT154" s="40">
        <f t="shared" si="119"/>
        <v>0</v>
      </c>
      <c r="AU154" s="40"/>
      <c r="AV154" s="52">
        <f t="shared" si="120"/>
        <v>0</v>
      </c>
      <c r="AX154" s="52">
        <f t="shared" si="121"/>
        <v>0</v>
      </c>
      <c r="AY154" s="70"/>
      <c r="AZ154" s="2">
        <f t="shared" si="125"/>
        <v>0</v>
      </c>
    </row>
    <row r="155" spans="1:52">
      <c r="A155" s="44">
        <f t="shared" si="122"/>
        <v>41395</v>
      </c>
      <c r="B155" s="66">
        <f t="shared" si="85"/>
        <v>0</v>
      </c>
      <c r="C155" s="67"/>
      <c r="D155" s="68">
        <f t="shared" si="86"/>
        <v>0</v>
      </c>
      <c r="E155" s="35">
        <f t="shared" si="87"/>
        <v>0</v>
      </c>
      <c r="F155" s="35">
        <f t="shared" si="88"/>
        <v>0</v>
      </c>
      <c r="G155" s="55">
        <f t="shared" si="89"/>
        <v>3.97</v>
      </c>
      <c r="H155" s="69">
        <f t="shared" si="90"/>
        <v>3.97</v>
      </c>
      <c r="I155" s="55">
        <f t="shared" si="123"/>
        <v>0</v>
      </c>
      <c r="J155" s="55">
        <f t="shared" si="91"/>
        <v>-3.0500000000000003E-2</v>
      </c>
      <c r="K155" s="69">
        <f t="shared" si="92"/>
        <v>-3.0500000000000003E-2</v>
      </c>
      <c r="L155" s="72">
        <v>0</v>
      </c>
      <c r="M155" s="55">
        <f t="shared" si="93"/>
        <v>8.6999999999999994E-3</v>
      </c>
      <c r="N155" s="69">
        <f t="shared" si="94"/>
        <v>8.6999999999999994E-3</v>
      </c>
      <c r="O155" s="72">
        <v>0</v>
      </c>
      <c r="P155" s="7"/>
      <c r="Q155" s="72">
        <f t="shared" si="124"/>
        <v>3.9482000000000004</v>
      </c>
      <c r="R155" s="72">
        <f t="shared" si="95"/>
        <v>0</v>
      </c>
      <c r="S155" s="7"/>
      <c r="T155" s="5">
        <f t="shared" si="96"/>
        <v>31</v>
      </c>
      <c r="U155" s="45">
        <f t="shared" si="97"/>
        <v>41450</v>
      </c>
      <c r="V155" s="5">
        <f t="shared" si="98"/>
        <v>4561</v>
      </c>
      <c r="W155" s="55">
        <f t="shared" si="99"/>
        <v>6.040116061409001E-2</v>
      </c>
      <c r="X155" s="47">
        <f t="shared" si="100"/>
        <v>0.47564451326925716</v>
      </c>
      <c r="Y155" s="5">
        <f t="shared" si="101"/>
        <v>0</v>
      </c>
      <c r="Z155" s="5">
        <f t="shared" si="102"/>
        <v>0</v>
      </c>
      <c r="AB155" s="39">
        <f t="shared" si="103"/>
        <v>0</v>
      </c>
      <c r="AC155" s="39">
        <f t="shared" si="104"/>
        <v>0</v>
      </c>
      <c r="AD155" s="39">
        <f t="shared" si="105"/>
        <v>0</v>
      </c>
      <c r="AE155" s="39">
        <f t="shared" si="106"/>
        <v>0</v>
      </c>
      <c r="AF155" s="39">
        <f t="shared" si="107"/>
        <v>0</v>
      </c>
      <c r="AG155" s="39">
        <f t="shared" si="108"/>
        <v>0</v>
      </c>
      <c r="AH155" s="39">
        <f t="shared" si="109"/>
        <v>0</v>
      </c>
      <c r="AI155" s="39">
        <f t="shared" si="110"/>
        <v>0</v>
      </c>
      <c r="AJ155" s="39">
        <f t="shared" si="111"/>
        <v>0</v>
      </c>
      <c r="AK155" s="43"/>
      <c r="AL155" s="39">
        <f t="shared" si="112"/>
        <v>0</v>
      </c>
      <c r="AM155" s="39">
        <f t="shared" si="113"/>
        <v>0</v>
      </c>
      <c r="AN155" s="39">
        <f t="shared" si="114"/>
        <v>0</v>
      </c>
      <c r="AO155" s="40">
        <f t="shared" si="115"/>
        <v>0</v>
      </c>
      <c r="AQ155" s="39">
        <f t="shared" si="116"/>
        <v>0</v>
      </c>
      <c r="AR155" s="39">
        <f t="shared" si="117"/>
        <v>0</v>
      </c>
      <c r="AS155" s="39">
        <f t="shared" si="118"/>
        <v>0</v>
      </c>
      <c r="AT155" s="40">
        <f t="shared" si="119"/>
        <v>0</v>
      </c>
      <c r="AU155" s="40"/>
      <c r="AV155" s="52">
        <f t="shared" si="120"/>
        <v>0</v>
      </c>
      <c r="AX155" s="52">
        <f t="shared" si="121"/>
        <v>0</v>
      </c>
      <c r="AY155" s="70"/>
      <c r="AZ155" s="2">
        <f t="shared" si="125"/>
        <v>0</v>
      </c>
    </row>
    <row r="156" spans="1:52">
      <c r="A156" s="44">
        <f t="shared" si="122"/>
        <v>41426</v>
      </c>
      <c r="B156" s="66">
        <f t="shared" si="85"/>
        <v>0</v>
      </c>
      <c r="C156" s="67"/>
      <c r="D156" s="68">
        <f t="shared" si="86"/>
        <v>0</v>
      </c>
      <c r="E156" s="35">
        <f t="shared" si="87"/>
        <v>0</v>
      </c>
      <c r="F156" s="35">
        <f t="shared" si="88"/>
        <v>0</v>
      </c>
      <c r="G156" s="55">
        <f t="shared" si="89"/>
        <v>3.97</v>
      </c>
      <c r="H156" s="69">
        <f t="shared" si="90"/>
        <v>3.97</v>
      </c>
      <c r="I156" s="55">
        <f t="shared" si="123"/>
        <v>0</v>
      </c>
      <c r="J156" s="55">
        <f t="shared" si="91"/>
        <v>-3.0500000000000003E-2</v>
      </c>
      <c r="K156" s="69">
        <f t="shared" si="92"/>
        <v>-3.0500000000000003E-2</v>
      </c>
      <c r="L156" s="72">
        <v>0</v>
      </c>
      <c r="M156" s="55">
        <f t="shared" si="93"/>
        <v>8.6999999999999994E-3</v>
      </c>
      <c r="N156" s="69">
        <f t="shared" si="94"/>
        <v>8.6999999999999994E-3</v>
      </c>
      <c r="O156" s="72">
        <v>0</v>
      </c>
      <c r="P156" s="7"/>
      <c r="Q156" s="72">
        <f t="shared" si="124"/>
        <v>3.9482000000000004</v>
      </c>
      <c r="R156" s="72">
        <f t="shared" si="95"/>
        <v>0</v>
      </c>
      <c r="S156" s="7"/>
      <c r="T156" s="5">
        <f t="shared" si="96"/>
        <v>30</v>
      </c>
      <c r="U156" s="45">
        <f t="shared" si="97"/>
        <v>41480</v>
      </c>
      <c r="V156" s="5">
        <f t="shared" si="98"/>
        <v>4591</v>
      </c>
      <c r="W156" s="55">
        <f t="shared" si="99"/>
        <v>6.040116061409001E-2</v>
      </c>
      <c r="X156" s="47">
        <f t="shared" si="100"/>
        <v>0.47332540521088412</v>
      </c>
      <c r="Y156" s="5">
        <f t="shared" si="101"/>
        <v>0</v>
      </c>
      <c r="Z156" s="5">
        <f t="shared" si="102"/>
        <v>0</v>
      </c>
      <c r="AB156" s="39">
        <f t="shared" si="103"/>
        <v>0</v>
      </c>
      <c r="AC156" s="39">
        <f t="shared" si="104"/>
        <v>0</v>
      </c>
      <c r="AD156" s="39">
        <f t="shared" si="105"/>
        <v>0</v>
      </c>
      <c r="AE156" s="39">
        <f t="shared" si="106"/>
        <v>0</v>
      </c>
      <c r="AF156" s="39">
        <f t="shared" si="107"/>
        <v>0</v>
      </c>
      <c r="AG156" s="39">
        <f t="shared" si="108"/>
        <v>0</v>
      </c>
      <c r="AH156" s="39">
        <f t="shared" si="109"/>
        <v>0</v>
      </c>
      <c r="AI156" s="39">
        <f t="shared" si="110"/>
        <v>0</v>
      </c>
      <c r="AJ156" s="39">
        <f t="shared" si="111"/>
        <v>0</v>
      </c>
      <c r="AK156" s="43"/>
      <c r="AL156" s="39">
        <f t="shared" si="112"/>
        <v>0</v>
      </c>
      <c r="AM156" s="39">
        <f t="shared" si="113"/>
        <v>0</v>
      </c>
      <c r="AN156" s="39">
        <f t="shared" si="114"/>
        <v>0</v>
      </c>
      <c r="AO156" s="40">
        <f t="shared" si="115"/>
        <v>0</v>
      </c>
      <c r="AQ156" s="39">
        <f t="shared" si="116"/>
        <v>0</v>
      </c>
      <c r="AR156" s="39">
        <f t="shared" si="117"/>
        <v>0</v>
      </c>
      <c r="AS156" s="39">
        <f t="shared" si="118"/>
        <v>0</v>
      </c>
      <c r="AT156" s="40">
        <f t="shared" si="119"/>
        <v>0</v>
      </c>
      <c r="AU156" s="40"/>
      <c r="AV156" s="52">
        <f t="shared" si="120"/>
        <v>0</v>
      </c>
      <c r="AX156" s="52">
        <f t="shared" si="121"/>
        <v>0</v>
      </c>
      <c r="AY156" s="70"/>
      <c r="AZ156" s="2">
        <f t="shared" si="125"/>
        <v>0</v>
      </c>
    </row>
    <row r="157" spans="1:52">
      <c r="A157" s="44">
        <f t="shared" si="122"/>
        <v>41456</v>
      </c>
      <c r="B157" s="66">
        <f t="shared" si="85"/>
        <v>0</v>
      </c>
      <c r="C157" s="67"/>
      <c r="D157" s="68">
        <f t="shared" si="86"/>
        <v>0</v>
      </c>
      <c r="E157" s="35">
        <f t="shared" si="87"/>
        <v>0</v>
      </c>
      <c r="F157" s="35">
        <f t="shared" si="88"/>
        <v>0</v>
      </c>
      <c r="G157" s="55">
        <f t="shared" si="89"/>
        <v>3.97</v>
      </c>
      <c r="H157" s="69">
        <f t="shared" si="90"/>
        <v>3.97</v>
      </c>
      <c r="I157" s="55">
        <f t="shared" si="123"/>
        <v>0</v>
      </c>
      <c r="J157" s="55">
        <f t="shared" si="91"/>
        <v>-3.0500000000000003E-2</v>
      </c>
      <c r="K157" s="69">
        <f t="shared" si="92"/>
        <v>-3.0500000000000003E-2</v>
      </c>
      <c r="L157" s="72">
        <v>0</v>
      </c>
      <c r="M157" s="55">
        <f t="shared" si="93"/>
        <v>8.6999999999999994E-3</v>
      </c>
      <c r="N157" s="69">
        <f t="shared" si="94"/>
        <v>8.6999999999999994E-3</v>
      </c>
      <c r="O157" s="72">
        <v>0</v>
      </c>
      <c r="P157" s="7"/>
      <c r="Q157" s="72">
        <f t="shared" si="124"/>
        <v>3.9482000000000004</v>
      </c>
      <c r="R157" s="72">
        <f t="shared" si="95"/>
        <v>0</v>
      </c>
      <c r="S157" s="7"/>
      <c r="T157" s="5">
        <f t="shared" si="96"/>
        <v>31</v>
      </c>
      <c r="U157" s="45">
        <f t="shared" si="97"/>
        <v>41511</v>
      </c>
      <c r="V157" s="5">
        <f t="shared" si="98"/>
        <v>4622</v>
      </c>
      <c r="W157" s="55">
        <f t="shared" si="99"/>
        <v>6.040116061409001E-2</v>
      </c>
      <c r="X157" s="47">
        <f t="shared" si="100"/>
        <v>0.47094087186852046</v>
      </c>
      <c r="Y157" s="5">
        <f t="shared" si="101"/>
        <v>0</v>
      </c>
      <c r="Z157" s="5">
        <f t="shared" si="102"/>
        <v>0</v>
      </c>
      <c r="AB157" s="39">
        <f t="shared" si="103"/>
        <v>0</v>
      </c>
      <c r="AC157" s="39">
        <f t="shared" si="104"/>
        <v>0</v>
      </c>
      <c r="AD157" s="39">
        <f t="shared" si="105"/>
        <v>0</v>
      </c>
      <c r="AE157" s="39">
        <f t="shared" si="106"/>
        <v>0</v>
      </c>
      <c r="AF157" s="39">
        <f t="shared" si="107"/>
        <v>0</v>
      </c>
      <c r="AG157" s="39">
        <f t="shared" si="108"/>
        <v>0</v>
      </c>
      <c r="AH157" s="39">
        <f t="shared" si="109"/>
        <v>0</v>
      </c>
      <c r="AI157" s="39">
        <f t="shared" si="110"/>
        <v>0</v>
      </c>
      <c r="AJ157" s="39">
        <f t="shared" si="111"/>
        <v>0</v>
      </c>
      <c r="AK157" s="43"/>
      <c r="AL157" s="39">
        <f t="shared" si="112"/>
        <v>0</v>
      </c>
      <c r="AM157" s="39">
        <f t="shared" si="113"/>
        <v>0</v>
      </c>
      <c r="AN157" s="39">
        <f t="shared" si="114"/>
        <v>0</v>
      </c>
      <c r="AO157" s="40">
        <f t="shared" si="115"/>
        <v>0</v>
      </c>
      <c r="AQ157" s="39">
        <f t="shared" si="116"/>
        <v>0</v>
      </c>
      <c r="AR157" s="39">
        <f t="shared" si="117"/>
        <v>0</v>
      </c>
      <c r="AS157" s="39">
        <f t="shared" si="118"/>
        <v>0</v>
      </c>
      <c r="AT157" s="40">
        <f t="shared" si="119"/>
        <v>0</v>
      </c>
      <c r="AU157" s="40"/>
      <c r="AV157" s="52">
        <f t="shared" si="120"/>
        <v>0</v>
      </c>
      <c r="AX157" s="52">
        <f t="shared" si="121"/>
        <v>0</v>
      </c>
      <c r="AY157" s="70"/>
      <c r="AZ157" s="2">
        <f t="shared" si="125"/>
        <v>0</v>
      </c>
    </row>
    <row r="158" spans="1:52">
      <c r="A158" s="44">
        <f t="shared" si="122"/>
        <v>41487</v>
      </c>
      <c r="B158" s="66">
        <f t="shared" si="85"/>
        <v>0</v>
      </c>
      <c r="C158" s="67"/>
      <c r="D158" s="68">
        <f t="shared" si="86"/>
        <v>0</v>
      </c>
      <c r="E158" s="35">
        <f t="shared" si="87"/>
        <v>0</v>
      </c>
      <c r="F158" s="35">
        <f t="shared" si="88"/>
        <v>0</v>
      </c>
      <c r="G158" s="55">
        <f t="shared" si="89"/>
        <v>3.97</v>
      </c>
      <c r="H158" s="69">
        <f t="shared" si="90"/>
        <v>3.97</v>
      </c>
      <c r="I158" s="55">
        <f t="shared" si="123"/>
        <v>0</v>
      </c>
      <c r="J158" s="55">
        <f t="shared" si="91"/>
        <v>-3.0500000000000003E-2</v>
      </c>
      <c r="K158" s="69">
        <f t="shared" si="92"/>
        <v>-3.0500000000000003E-2</v>
      </c>
      <c r="L158" s="72">
        <v>0</v>
      </c>
      <c r="M158" s="55">
        <f t="shared" si="93"/>
        <v>8.6999999999999994E-3</v>
      </c>
      <c r="N158" s="69">
        <f t="shared" si="94"/>
        <v>8.6999999999999994E-3</v>
      </c>
      <c r="O158" s="72">
        <v>0</v>
      </c>
      <c r="P158" s="7"/>
      <c r="Q158" s="72">
        <f t="shared" si="124"/>
        <v>3.9482000000000004</v>
      </c>
      <c r="R158" s="72">
        <f t="shared" si="95"/>
        <v>0</v>
      </c>
      <c r="S158" s="7"/>
      <c r="T158" s="5">
        <f t="shared" si="96"/>
        <v>31</v>
      </c>
      <c r="U158" s="45">
        <f t="shared" si="97"/>
        <v>41542</v>
      </c>
      <c r="V158" s="5">
        <f t="shared" si="98"/>
        <v>4653</v>
      </c>
      <c r="W158" s="55">
        <f t="shared" si="99"/>
        <v>6.040116061409001E-2</v>
      </c>
      <c r="X158" s="47">
        <f t="shared" si="100"/>
        <v>0.46856835140186198</v>
      </c>
      <c r="Y158" s="5">
        <f t="shared" si="101"/>
        <v>0</v>
      </c>
      <c r="Z158" s="5">
        <f t="shared" si="102"/>
        <v>0</v>
      </c>
      <c r="AB158" s="39">
        <f t="shared" si="103"/>
        <v>0</v>
      </c>
      <c r="AC158" s="39">
        <f t="shared" si="104"/>
        <v>0</v>
      </c>
      <c r="AD158" s="39">
        <f t="shared" si="105"/>
        <v>0</v>
      </c>
      <c r="AE158" s="39">
        <f t="shared" si="106"/>
        <v>0</v>
      </c>
      <c r="AF158" s="39">
        <f t="shared" si="107"/>
        <v>0</v>
      </c>
      <c r="AG158" s="39">
        <f t="shared" si="108"/>
        <v>0</v>
      </c>
      <c r="AH158" s="39">
        <f t="shared" si="109"/>
        <v>0</v>
      </c>
      <c r="AI158" s="39">
        <f t="shared" si="110"/>
        <v>0</v>
      </c>
      <c r="AJ158" s="39">
        <f t="shared" si="111"/>
        <v>0</v>
      </c>
      <c r="AK158" s="43"/>
      <c r="AL158" s="39">
        <f t="shared" si="112"/>
        <v>0</v>
      </c>
      <c r="AM158" s="39">
        <f t="shared" si="113"/>
        <v>0</v>
      </c>
      <c r="AN158" s="39">
        <f t="shared" si="114"/>
        <v>0</v>
      </c>
      <c r="AO158" s="40">
        <f t="shared" si="115"/>
        <v>0</v>
      </c>
      <c r="AQ158" s="39">
        <f t="shared" si="116"/>
        <v>0</v>
      </c>
      <c r="AR158" s="39">
        <f t="shared" si="117"/>
        <v>0</v>
      </c>
      <c r="AS158" s="39">
        <f t="shared" si="118"/>
        <v>0</v>
      </c>
      <c r="AT158" s="40">
        <f t="shared" si="119"/>
        <v>0</v>
      </c>
      <c r="AU158" s="40"/>
      <c r="AV158" s="52">
        <f t="shared" si="120"/>
        <v>0</v>
      </c>
      <c r="AX158" s="52">
        <f t="shared" si="121"/>
        <v>0</v>
      </c>
      <c r="AY158" s="70"/>
      <c r="AZ158" s="2">
        <f t="shared" si="125"/>
        <v>0</v>
      </c>
    </row>
    <row r="159" spans="1:52">
      <c r="A159" s="44">
        <f t="shared" si="122"/>
        <v>41518</v>
      </c>
      <c r="B159" s="66">
        <f t="shared" si="85"/>
        <v>0</v>
      </c>
      <c r="C159" s="67"/>
      <c r="D159" s="68">
        <f t="shared" si="86"/>
        <v>0</v>
      </c>
      <c r="E159" s="35">
        <f t="shared" si="87"/>
        <v>0</v>
      </c>
      <c r="F159" s="35">
        <f t="shared" si="88"/>
        <v>0</v>
      </c>
      <c r="G159" s="55">
        <f t="shared" si="89"/>
        <v>3.97</v>
      </c>
      <c r="H159" s="69">
        <f t="shared" si="90"/>
        <v>3.97</v>
      </c>
      <c r="I159" s="55">
        <f t="shared" si="123"/>
        <v>0</v>
      </c>
      <c r="J159" s="55">
        <f t="shared" si="91"/>
        <v>-3.0500000000000003E-2</v>
      </c>
      <c r="K159" s="69">
        <f t="shared" si="92"/>
        <v>-3.0500000000000003E-2</v>
      </c>
      <c r="L159" s="72">
        <v>0</v>
      </c>
      <c r="M159" s="55">
        <f t="shared" si="93"/>
        <v>8.6999999999999994E-3</v>
      </c>
      <c r="N159" s="69">
        <f t="shared" si="94"/>
        <v>8.6999999999999994E-3</v>
      </c>
      <c r="O159" s="72">
        <v>0</v>
      </c>
      <c r="P159" s="7"/>
      <c r="Q159" s="72">
        <f t="shared" si="124"/>
        <v>3.9482000000000004</v>
      </c>
      <c r="R159" s="72">
        <f t="shared" si="95"/>
        <v>0</v>
      </c>
      <c r="S159" s="7"/>
      <c r="T159" s="5">
        <f t="shared" si="96"/>
        <v>30</v>
      </c>
      <c r="U159" s="45">
        <f t="shared" si="97"/>
        <v>41572</v>
      </c>
      <c r="V159" s="5">
        <f t="shared" si="98"/>
        <v>4683</v>
      </c>
      <c r="W159" s="55">
        <f t="shared" si="99"/>
        <v>6.040116061409001E-2</v>
      </c>
      <c r="X159" s="47">
        <f t="shared" si="100"/>
        <v>0.4662837447064842</v>
      </c>
      <c r="Y159" s="5">
        <f t="shared" si="101"/>
        <v>0</v>
      </c>
      <c r="Z159" s="5">
        <f t="shared" si="102"/>
        <v>0</v>
      </c>
      <c r="AB159" s="39">
        <f t="shared" si="103"/>
        <v>0</v>
      </c>
      <c r="AC159" s="39">
        <f t="shared" si="104"/>
        <v>0</v>
      </c>
      <c r="AD159" s="39">
        <f t="shared" si="105"/>
        <v>0</v>
      </c>
      <c r="AE159" s="39">
        <f t="shared" si="106"/>
        <v>0</v>
      </c>
      <c r="AF159" s="39">
        <f t="shared" si="107"/>
        <v>0</v>
      </c>
      <c r="AG159" s="39">
        <f t="shared" si="108"/>
        <v>0</v>
      </c>
      <c r="AH159" s="39">
        <f t="shared" si="109"/>
        <v>0</v>
      </c>
      <c r="AI159" s="39">
        <f t="shared" si="110"/>
        <v>0</v>
      </c>
      <c r="AJ159" s="39">
        <f t="shared" si="111"/>
        <v>0</v>
      </c>
      <c r="AK159" s="43"/>
      <c r="AL159" s="39">
        <f t="shared" si="112"/>
        <v>0</v>
      </c>
      <c r="AM159" s="39">
        <f t="shared" si="113"/>
        <v>0</v>
      </c>
      <c r="AN159" s="39">
        <f t="shared" si="114"/>
        <v>0</v>
      </c>
      <c r="AO159" s="40">
        <f t="shared" si="115"/>
        <v>0</v>
      </c>
      <c r="AQ159" s="39">
        <f t="shared" si="116"/>
        <v>0</v>
      </c>
      <c r="AR159" s="39">
        <f t="shared" si="117"/>
        <v>0</v>
      </c>
      <c r="AS159" s="39">
        <f t="shared" si="118"/>
        <v>0</v>
      </c>
      <c r="AT159" s="40">
        <f t="shared" si="119"/>
        <v>0</v>
      </c>
      <c r="AU159" s="40"/>
      <c r="AV159" s="52">
        <f t="shared" si="120"/>
        <v>0</v>
      </c>
      <c r="AX159" s="52">
        <f t="shared" si="121"/>
        <v>0</v>
      </c>
      <c r="AY159" s="70"/>
      <c r="AZ159" s="2">
        <f t="shared" si="125"/>
        <v>0</v>
      </c>
    </row>
    <row r="160" spans="1:52">
      <c r="A160" s="44">
        <f t="shared" si="122"/>
        <v>41548</v>
      </c>
      <c r="B160" s="66">
        <f t="shared" si="85"/>
        <v>0</v>
      </c>
      <c r="C160" s="67"/>
      <c r="D160" s="68">
        <f t="shared" si="86"/>
        <v>0</v>
      </c>
      <c r="E160" s="35">
        <f t="shared" si="87"/>
        <v>0</v>
      </c>
      <c r="F160" s="35">
        <f t="shared" si="88"/>
        <v>0</v>
      </c>
      <c r="G160" s="55">
        <f t="shared" si="89"/>
        <v>3.97</v>
      </c>
      <c r="H160" s="69">
        <f t="shared" si="90"/>
        <v>3.97</v>
      </c>
      <c r="I160" s="55">
        <f t="shared" si="123"/>
        <v>0</v>
      </c>
      <c r="J160" s="55">
        <f t="shared" si="91"/>
        <v>-3.0500000000000003E-2</v>
      </c>
      <c r="K160" s="69">
        <f t="shared" si="92"/>
        <v>-3.0500000000000003E-2</v>
      </c>
      <c r="L160" s="72">
        <v>0</v>
      </c>
      <c r="M160" s="55">
        <f t="shared" si="93"/>
        <v>8.6999999999999994E-3</v>
      </c>
      <c r="N160" s="69">
        <f t="shared" si="94"/>
        <v>8.6999999999999994E-3</v>
      </c>
      <c r="O160" s="72">
        <v>0</v>
      </c>
      <c r="P160" s="7"/>
      <c r="Q160" s="72">
        <f t="shared" si="124"/>
        <v>3.9482000000000004</v>
      </c>
      <c r="R160" s="72">
        <f t="shared" si="95"/>
        <v>0</v>
      </c>
      <c r="S160" s="7"/>
      <c r="T160" s="5">
        <f t="shared" si="96"/>
        <v>31</v>
      </c>
      <c r="U160" s="45">
        <f t="shared" si="97"/>
        <v>41603</v>
      </c>
      <c r="V160" s="5">
        <f t="shared" si="98"/>
        <v>4714</v>
      </c>
      <c r="W160" s="55">
        <f t="shared" si="99"/>
        <v>6.040116061409001E-2</v>
      </c>
      <c r="X160" s="47">
        <f t="shared" si="100"/>
        <v>0.46393468605885174</v>
      </c>
      <c r="Y160" s="5">
        <f t="shared" si="101"/>
        <v>0</v>
      </c>
      <c r="Z160" s="5">
        <f t="shared" si="102"/>
        <v>0</v>
      </c>
      <c r="AB160" s="39">
        <f t="shared" si="103"/>
        <v>0</v>
      </c>
      <c r="AC160" s="39">
        <f t="shared" si="104"/>
        <v>0</v>
      </c>
      <c r="AD160" s="39">
        <f t="shared" si="105"/>
        <v>0</v>
      </c>
      <c r="AE160" s="39">
        <f t="shared" si="106"/>
        <v>0</v>
      </c>
      <c r="AF160" s="39">
        <f t="shared" si="107"/>
        <v>0</v>
      </c>
      <c r="AG160" s="39">
        <f t="shared" si="108"/>
        <v>0</v>
      </c>
      <c r="AH160" s="39">
        <f t="shared" si="109"/>
        <v>0</v>
      </c>
      <c r="AI160" s="39">
        <f t="shared" si="110"/>
        <v>0</v>
      </c>
      <c r="AJ160" s="39">
        <f t="shared" si="111"/>
        <v>0</v>
      </c>
      <c r="AK160" s="43"/>
      <c r="AL160" s="39">
        <f t="shared" si="112"/>
        <v>0</v>
      </c>
      <c r="AM160" s="39">
        <f t="shared" si="113"/>
        <v>0</v>
      </c>
      <c r="AN160" s="39">
        <f t="shared" si="114"/>
        <v>0</v>
      </c>
      <c r="AO160" s="40">
        <f t="shared" si="115"/>
        <v>0</v>
      </c>
      <c r="AQ160" s="39">
        <f t="shared" si="116"/>
        <v>0</v>
      </c>
      <c r="AR160" s="39">
        <f t="shared" si="117"/>
        <v>0</v>
      </c>
      <c r="AS160" s="39">
        <f t="shared" si="118"/>
        <v>0</v>
      </c>
      <c r="AT160" s="40">
        <f t="shared" si="119"/>
        <v>0</v>
      </c>
      <c r="AU160" s="40"/>
      <c r="AV160" s="52">
        <f t="shared" si="120"/>
        <v>0</v>
      </c>
      <c r="AX160" s="52">
        <f t="shared" si="121"/>
        <v>0</v>
      </c>
      <c r="AY160" s="70"/>
      <c r="AZ160" s="2">
        <f t="shared" si="125"/>
        <v>0</v>
      </c>
    </row>
    <row r="161" spans="1:52">
      <c r="A161" s="44">
        <f t="shared" si="122"/>
        <v>41579</v>
      </c>
      <c r="B161" s="66">
        <f t="shared" si="85"/>
        <v>0</v>
      </c>
      <c r="C161" s="67"/>
      <c r="D161" s="68">
        <f t="shared" si="86"/>
        <v>0</v>
      </c>
      <c r="E161" s="35">
        <f t="shared" si="87"/>
        <v>0</v>
      </c>
      <c r="F161" s="35">
        <f t="shared" si="88"/>
        <v>0</v>
      </c>
      <c r="G161" s="55">
        <f t="shared" si="89"/>
        <v>3.97</v>
      </c>
      <c r="H161" s="69">
        <f t="shared" si="90"/>
        <v>3.97</v>
      </c>
      <c r="I161" s="55">
        <f t="shared" si="123"/>
        <v>0</v>
      </c>
      <c r="J161" s="55">
        <f t="shared" si="91"/>
        <v>-3.0500000000000003E-2</v>
      </c>
      <c r="K161" s="69">
        <f t="shared" si="92"/>
        <v>-3.0500000000000003E-2</v>
      </c>
      <c r="L161" s="72">
        <v>0</v>
      </c>
      <c r="M161" s="55">
        <f t="shared" si="93"/>
        <v>8.6999999999999994E-3</v>
      </c>
      <c r="N161" s="69">
        <f t="shared" si="94"/>
        <v>8.6999999999999994E-3</v>
      </c>
      <c r="O161" s="72">
        <v>0</v>
      </c>
      <c r="P161" s="7"/>
      <c r="Q161" s="72">
        <f t="shared" si="124"/>
        <v>3.9482000000000004</v>
      </c>
      <c r="R161" s="72">
        <f t="shared" si="95"/>
        <v>0</v>
      </c>
      <c r="S161" s="7"/>
      <c r="T161" s="5">
        <f t="shared" si="96"/>
        <v>30</v>
      </c>
      <c r="U161" s="45">
        <f t="shared" si="97"/>
        <v>41633</v>
      </c>
      <c r="V161" s="5">
        <f t="shared" si="98"/>
        <v>4744</v>
      </c>
      <c r="W161" s="55">
        <f t="shared" si="99"/>
        <v>6.040116061409001E-2</v>
      </c>
      <c r="X161" s="47">
        <f t="shared" si="100"/>
        <v>0.46167267180454497</v>
      </c>
      <c r="Y161" s="5">
        <f t="shared" si="101"/>
        <v>0</v>
      </c>
      <c r="Z161" s="5">
        <f t="shared" si="102"/>
        <v>0</v>
      </c>
      <c r="AB161" s="39">
        <f t="shared" si="103"/>
        <v>0</v>
      </c>
      <c r="AC161" s="39">
        <f t="shared" si="104"/>
        <v>0</v>
      </c>
      <c r="AD161" s="39">
        <f t="shared" si="105"/>
        <v>0</v>
      </c>
      <c r="AE161" s="39">
        <f t="shared" si="106"/>
        <v>0</v>
      </c>
      <c r="AF161" s="39">
        <f t="shared" si="107"/>
        <v>0</v>
      </c>
      <c r="AG161" s="39">
        <f t="shared" si="108"/>
        <v>0</v>
      </c>
      <c r="AH161" s="39">
        <f t="shared" si="109"/>
        <v>0</v>
      </c>
      <c r="AI161" s="39">
        <f t="shared" si="110"/>
        <v>0</v>
      </c>
      <c r="AJ161" s="39">
        <f t="shared" si="111"/>
        <v>0</v>
      </c>
      <c r="AK161" s="43"/>
      <c r="AL161" s="39">
        <f t="shared" si="112"/>
        <v>0</v>
      </c>
      <c r="AM161" s="39">
        <f t="shared" si="113"/>
        <v>0</v>
      </c>
      <c r="AN161" s="39">
        <f t="shared" si="114"/>
        <v>0</v>
      </c>
      <c r="AO161" s="40">
        <f t="shared" si="115"/>
        <v>0</v>
      </c>
      <c r="AQ161" s="39">
        <f t="shared" si="116"/>
        <v>0</v>
      </c>
      <c r="AR161" s="39">
        <f t="shared" si="117"/>
        <v>0</v>
      </c>
      <c r="AS161" s="39">
        <f t="shared" si="118"/>
        <v>0</v>
      </c>
      <c r="AT161" s="40">
        <f t="shared" si="119"/>
        <v>0</v>
      </c>
      <c r="AU161" s="40"/>
      <c r="AV161" s="52">
        <f t="shared" si="120"/>
        <v>0</v>
      </c>
      <c r="AX161" s="52">
        <f t="shared" si="121"/>
        <v>0</v>
      </c>
      <c r="AY161" s="70"/>
      <c r="AZ161" s="2">
        <f t="shared" si="125"/>
        <v>0</v>
      </c>
    </row>
    <row r="162" spans="1:52">
      <c r="A162" s="44">
        <f t="shared" si="122"/>
        <v>41609</v>
      </c>
      <c r="B162" s="66">
        <f t="shared" si="85"/>
        <v>0</v>
      </c>
      <c r="C162" s="67"/>
      <c r="D162" s="68">
        <f t="shared" si="86"/>
        <v>0</v>
      </c>
      <c r="E162" s="35">
        <f t="shared" si="87"/>
        <v>0</v>
      </c>
      <c r="F162" s="35">
        <f t="shared" si="88"/>
        <v>0</v>
      </c>
      <c r="G162" s="55">
        <f t="shared" si="89"/>
        <v>3.97</v>
      </c>
      <c r="H162" s="69">
        <f t="shared" si="90"/>
        <v>3.97</v>
      </c>
      <c r="I162" s="55">
        <f t="shared" si="123"/>
        <v>0</v>
      </c>
      <c r="J162" s="55">
        <f t="shared" si="91"/>
        <v>-3.0500000000000003E-2</v>
      </c>
      <c r="K162" s="69">
        <f t="shared" si="92"/>
        <v>-3.0500000000000003E-2</v>
      </c>
      <c r="L162" s="72">
        <v>0</v>
      </c>
      <c r="M162" s="55">
        <f t="shared" si="93"/>
        <v>8.6999999999999994E-3</v>
      </c>
      <c r="N162" s="69">
        <f t="shared" si="94"/>
        <v>8.6999999999999994E-3</v>
      </c>
      <c r="O162" s="72">
        <v>0</v>
      </c>
      <c r="P162" s="7"/>
      <c r="Q162" s="72">
        <f t="shared" si="124"/>
        <v>3.9482000000000004</v>
      </c>
      <c r="R162" s="72">
        <f t="shared" si="95"/>
        <v>0</v>
      </c>
      <c r="S162" s="7"/>
      <c r="T162" s="5">
        <f t="shared" si="96"/>
        <v>31</v>
      </c>
      <c r="U162" s="45">
        <f t="shared" si="97"/>
        <v>41664</v>
      </c>
      <c r="V162" s="5">
        <f t="shared" si="98"/>
        <v>4775</v>
      </c>
      <c r="W162" s="55">
        <f t="shared" si="99"/>
        <v>6.040116061409001E-2</v>
      </c>
      <c r="X162" s="47">
        <f t="shared" si="100"/>
        <v>0.45934684296236494</v>
      </c>
      <c r="Y162" s="5">
        <f t="shared" si="101"/>
        <v>0</v>
      </c>
      <c r="Z162" s="5">
        <f t="shared" si="102"/>
        <v>0</v>
      </c>
      <c r="AB162" s="39">
        <f t="shared" si="103"/>
        <v>0</v>
      </c>
      <c r="AC162" s="39">
        <f t="shared" si="104"/>
        <v>0</v>
      </c>
      <c r="AD162" s="39">
        <f t="shared" si="105"/>
        <v>0</v>
      </c>
      <c r="AE162" s="39">
        <f t="shared" si="106"/>
        <v>0</v>
      </c>
      <c r="AF162" s="39">
        <f t="shared" si="107"/>
        <v>0</v>
      </c>
      <c r="AG162" s="39">
        <f t="shared" si="108"/>
        <v>0</v>
      </c>
      <c r="AH162" s="39">
        <f t="shared" si="109"/>
        <v>0</v>
      </c>
      <c r="AI162" s="39">
        <f t="shared" si="110"/>
        <v>0</v>
      </c>
      <c r="AJ162" s="39">
        <f t="shared" si="111"/>
        <v>0</v>
      </c>
      <c r="AK162" s="43"/>
      <c r="AL162" s="39">
        <f t="shared" si="112"/>
        <v>0</v>
      </c>
      <c r="AM162" s="39">
        <f t="shared" si="113"/>
        <v>0</v>
      </c>
      <c r="AN162" s="39">
        <f t="shared" si="114"/>
        <v>0</v>
      </c>
      <c r="AO162" s="40">
        <f t="shared" si="115"/>
        <v>0</v>
      </c>
      <c r="AQ162" s="39">
        <f t="shared" si="116"/>
        <v>0</v>
      </c>
      <c r="AR162" s="39">
        <f t="shared" si="117"/>
        <v>0</v>
      </c>
      <c r="AS162" s="39">
        <f t="shared" si="118"/>
        <v>0</v>
      </c>
      <c r="AT162" s="40">
        <f t="shared" si="119"/>
        <v>0</v>
      </c>
      <c r="AU162" s="40"/>
      <c r="AV162" s="52">
        <f t="shared" si="120"/>
        <v>0</v>
      </c>
      <c r="AX162" s="52">
        <f t="shared" si="121"/>
        <v>0</v>
      </c>
      <c r="AY162" s="70"/>
      <c r="AZ162" s="2">
        <f t="shared" si="125"/>
        <v>0</v>
      </c>
    </row>
    <row r="163" spans="1:52">
      <c r="A163" s="44">
        <f t="shared" si="122"/>
        <v>41640</v>
      </c>
      <c r="B163" s="66">
        <f t="shared" si="85"/>
        <v>0</v>
      </c>
      <c r="C163" s="67"/>
      <c r="D163" s="68">
        <f t="shared" si="86"/>
        <v>0</v>
      </c>
      <c r="E163" s="35">
        <f t="shared" si="87"/>
        <v>0</v>
      </c>
      <c r="F163" s="35">
        <f t="shared" si="88"/>
        <v>0</v>
      </c>
      <c r="G163" s="55">
        <f t="shared" si="89"/>
        <v>3.97</v>
      </c>
      <c r="H163" s="69">
        <f t="shared" si="90"/>
        <v>3.97</v>
      </c>
      <c r="I163" s="55">
        <f t="shared" si="123"/>
        <v>0</v>
      </c>
      <c r="J163" s="55">
        <f t="shared" si="91"/>
        <v>-3.0500000000000003E-2</v>
      </c>
      <c r="K163" s="69">
        <f t="shared" si="92"/>
        <v>-3.0500000000000003E-2</v>
      </c>
      <c r="L163" s="72">
        <v>0</v>
      </c>
      <c r="M163" s="55">
        <f t="shared" si="93"/>
        <v>8.6999999999999994E-3</v>
      </c>
      <c r="N163" s="69">
        <f t="shared" si="94"/>
        <v>8.6999999999999994E-3</v>
      </c>
      <c r="O163" s="72">
        <v>0</v>
      </c>
      <c r="P163" s="7"/>
      <c r="Q163" s="72">
        <f t="shared" si="124"/>
        <v>3.9482000000000004</v>
      </c>
      <c r="R163" s="72">
        <f t="shared" si="95"/>
        <v>0</v>
      </c>
      <c r="S163" s="7"/>
      <c r="T163" s="5">
        <f t="shared" si="96"/>
        <v>31</v>
      </c>
      <c r="U163" s="45">
        <f t="shared" si="97"/>
        <v>41695</v>
      </c>
      <c r="V163" s="5">
        <f t="shared" si="98"/>
        <v>4806</v>
      </c>
      <c r="W163" s="55">
        <f t="shared" si="99"/>
        <v>6.040116061409001E-2</v>
      </c>
      <c r="X163" s="47">
        <f t="shared" si="100"/>
        <v>0.45703273125254618</v>
      </c>
      <c r="Y163" s="5">
        <f t="shared" si="101"/>
        <v>0</v>
      </c>
      <c r="Z163" s="5">
        <f t="shared" si="102"/>
        <v>0</v>
      </c>
      <c r="AB163" s="39">
        <f t="shared" si="103"/>
        <v>0</v>
      </c>
      <c r="AC163" s="39">
        <f t="shared" si="104"/>
        <v>0</v>
      </c>
      <c r="AD163" s="39">
        <f t="shared" si="105"/>
        <v>0</v>
      </c>
      <c r="AE163" s="39">
        <f t="shared" si="106"/>
        <v>0</v>
      </c>
      <c r="AF163" s="39">
        <f t="shared" si="107"/>
        <v>0</v>
      </c>
      <c r="AG163" s="39">
        <f t="shared" si="108"/>
        <v>0</v>
      </c>
      <c r="AH163" s="39">
        <f t="shared" si="109"/>
        <v>0</v>
      </c>
      <c r="AI163" s="39">
        <f t="shared" si="110"/>
        <v>0</v>
      </c>
      <c r="AJ163" s="39">
        <f t="shared" si="111"/>
        <v>0</v>
      </c>
      <c r="AK163" s="43"/>
      <c r="AL163" s="39">
        <f t="shared" si="112"/>
        <v>0</v>
      </c>
      <c r="AM163" s="39">
        <f t="shared" si="113"/>
        <v>0</v>
      </c>
      <c r="AN163" s="39">
        <f t="shared" si="114"/>
        <v>0</v>
      </c>
      <c r="AO163" s="40">
        <f t="shared" si="115"/>
        <v>0</v>
      </c>
      <c r="AQ163" s="39">
        <f t="shared" si="116"/>
        <v>0</v>
      </c>
      <c r="AR163" s="39">
        <f t="shared" si="117"/>
        <v>0</v>
      </c>
      <c r="AS163" s="39">
        <f t="shared" si="118"/>
        <v>0</v>
      </c>
      <c r="AT163" s="40">
        <f t="shared" si="119"/>
        <v>0</v>
      </c>
      <c r="AU163" s="40"/>
      <c r="AV163" s="52">
        <f t="shared" si="120"/>
        <v>0</v>
      </c>
      <c r="AX163" s="52">
        <f t="shared" si="121"/>
        <v>0</v>
      </c>
      <c r="AY163" s="70"/>
      <c r="AZ163" s="2">
        <f t="shared" si="125"/>
        <v>0</v>
      </c>
    </row>
    <row r="164" spans="1:52">
      <c r="A164" s="44">
        <f t="shared" si="122"/>
        <v>41671</v>
      </c>
      <c r="B164" s="66">
        <f t="shared" si="85"/>
        <v>0</v>
      </c>
      <c r="C164" s="67"/>
      <c r="D164" s="68">
        <f t="shared" si="86"/>
        <v>0</v>
      </c>
      <c r="E164" s="35">
        <f t="shared" si="87"/>
        <v>0</v>
      </c>
      <c r="F164" s="35">
        <f t="shared" si="88"/>
        <v>0</v>
      </c>
      <c r="G164" s="55">
        <f t="shared" si="89"/>
        <v>3.97</v>
      </c>
      <c r="H164" s="69">
        <f t="shared" si="90"/>
        <v>3.97</v>
      </c>
      <c r="I164" s="55">
        <f t="shared" si="123"/>
        <v>0</v>
      </c>
      <c r="J164" s="55">
        <f t="shared" si="91"/>
        <v>-3.0500000000000003E-2</v>
      </c>
      <c r="K164" s="69">
        <f t="shared" si="92"/>
        <v>-3.0500000000000003E-2</v>
      </c>
      <c r="L164" s="72">
        <v>0</v>
      </c>
      <c r="M164" s="55">
        <f t="shared" si="93"/>
        <v>8.6999999999999994E-3</v>
      </c>
      <c r="N164" s="69">
        <f t="shared" si="94"/>
        <v>8.6999999999999994E-3</v>
      </c>
      <c r="O164" s="72">
        <v>0</v>
      </c>
      <c r="P164" s="7"/>
      <c r="Q164" s="72">
        <f t="shared" si="124"/>
        <v>3.9482000000000004</v>
      </c>
      <c r="R164" s="72">
        <f t="shared" si="95"/>
        <v>0</v>
      </c>
      <c r="S164" s="7"/>
      <c r="T164" s="5">
        <f t="shared" si="96"/>
        <v>28</v>
      </c>
      <c r="U164" s="45">
        <f t="shared" si="97"/>
        <v>41723</v>
      </c>
      <c r="V164" s="5">
        <f t="shared" si="98"/>
        <v>4834</v>
      </c>
      <c r="W164" s="55">
        <f t="shared" si="99"/>
        <v>6.040116061409001E-2</v>
      </c>
      <c r="X164" s="47">
        <f t="shared" si="100"/>
        <v>0.4549525878564884</v>
      </c>
      <c r="Y164" s="5">
        <f t="shared" si="101"/>
        <v>0</v>
      </c>
      <c r="Z164" s="5">
        <f t="shared" si="102"/>
        <v>0</v>
      </c>
      <c r="AB164" s="39">
        <f t="shared" si="103"/>
        <v>0</v>
      </c>
      <c r="AC164" s="39">
        <f t="shared" si="104"/>
        <v>0</v>
      </c>
      <c r="AD164" s="39">
        <f t="shared" si="105"/>
        <v>0</v>
      </c>
      <c r="AE164" s="39">
        <f t="shared" si="106"/>
        <v>0</v>
      </c>
      <c r="AF164" s="39">
        <f t="shared" si="107"/>
        <v>0</v>
      </c>
      <c r="AG164" s="39">
        <f t="shared" si="108"/>
        <v>0</v>
      </c>
      <c r="AH164" s="39">
        <f t="shared" si="109"/>
        <v>0</v>
      </c>
      <c r="AI164" s="39">
        <f t="shared" si="110"/>
        <v>0</v>
      </c>
      <c r="AJ164" s="39">
        <f t="shared" si="111"/>
        <v>0</v>
      </c>
      <c r="AK164" s="43"/>
      <c r="AL164" s="39">
        <f t="shared" si="112"/>
        <v>0</v>
      </c>
      <c r="AM164" s="39">
        <f t="shared" si="113"/>
        <v>0</v>
      </c>
      <c r="AN164" s="39">
        <f t="shared" si="114"/>
        <v>0</v>
      </c>
      <c r="AO164" s="40">
        <f t="shared" si="115"/>
        <v>0</v>
      </c>
      <c r="AQ164" s="39">
        <f t="shared" si="116"/>
        <v>0</v>
      </c>
      <c r="AR164" s="39">
        <f t="shared" si="117"/>
        <v>0</v>
      </c>
      <c r="AS164" s="39">
        <f t="shared" si="118"/>
        <v>0</v>
      </c>
      <c r="AT164" s="40">
        <f t="shared" si="119"/>
        <v>0</v>
      </c>
      <c r="AU164" s="40"/>
      <c r="AV164" s="52">
        <f t="shared" si="120"/>
        <v>0</v>
      </c>
      <c r="AX164" s="52">
        <f t="shared" si="121"/>
        <v>0</v>
      </c>
      <c r="AY164" s="70"/>
      <c r="AZ164" s="2">
        <f t="shared" si="125"/>
        <v>0</v>
      </c>
    </row>
    <row r="165" spans="1:52">
      <c r="A165" s="44">
        <f t="shared" si="122"/>
        <v>41699</v>
      </c>
      <c r="B165" s="66">
        <f t="shared" si="85"/>
        <v>0</v>
      </c>
      <c r="C165" s="67"/>
      <c r="D165" s="68">
        <f t="shared" si="86"/>
        <v>0</v>
      </c>
      <c r="E165" s="35">
        <f t="shared" si="87"/>
        <v>0</v>
      </c>
      <c r="F165" s="35">
        <f t="shared" si="88"/>
        <v>0</v>
      </c>
      <c r="G165" s="55">
        <f t="shared" si="89"/>
        <v>3.97</v>
      </c>
      <c r="H165" s="69">
        <f t="shared" si="90"/>
        <v>3.97</v>
      </c>
      <c r="I165" s="55">
        <f t="shared" si="123"/>
        <v>0</v>
      </c>
      <c r="J165" s="55">
        <f t="shared" si="91"/>
        <v>-3.0500000000000003E-2</v>
      </c>
      <c r="K165" s="69">
        <f t="shared" si="92"/>
        <v>-3.0500000000000003E-2</v>
      </c>
      <c r="L165" s="72">
        <v>0</v>
      </c>
      <c r="M165" s="55">
        <f t="shared" si="93"/>
        <v>8.6999999999999994E-3</v>
      </c>
      <c r="N165" s="69">
        <f t="shared" si="94"/>
        <v>8.6999999999999994E-3</v>
      </c>
      <c r="O165" s="72">
        <v>0</v>
      </c>
      <c r="P165" s="7"/>
      <c r="Q165" s="72">
        <f t="shared" si="124"/>
        <v>3.9482000000000004</v>
      </c>
      <c r="R165" s="72">
        <f t="shared" si="95"/>
        <v>0</v>
      </c>
      <c r="S165" s="7"/>
      <c r="T165" s="5">
        <f t="shared" si="96"/>
        <v>31</v>
      </c>
      <c r="U165" s="45">
        <f t="shared" si="97"/>
        <v>41754</v>
      </c>
      <c r="V165" s="5">
        <f t="shared" si="98"/>
        <v>4865</v>
      </c>
      <c r="W165" s="55">
        <f t="shared" si="99"/>
        <v>6.040116061409001E-2</v>
      </c>
      <c r="X165" s="47">
        <f t="shared" si="100"/>
        <v>0.4526606136607339</v>
      </c>
      <c r="Y165" s="5">
        <f t="shared" si="101"/>
        <v>0</v>
      </c>
      <c r="Z165" s="5">
        <f t="shared" si="102"/>
        <v>0</v>
      </c>
      <c r="AB165" s="39">
        <f t="shared" si="103"/>
        <v>0</v>
      </c>
      <c r="AC165" s="39">
        <f t="shared" si="104"/>
        <v>0</v>
      </c>
      <c r="AD165" s="39">
        <f t="shared" si="105"/>
        <v>0</v>
      </c>
      <c r="AE165" s="39">
        <f t="shared" si="106"/>
        <v>0</v>
      </c>
      <c r="AF165" s="39">
        <f t="shared" si="107"/>
        <v>0</v>
      </c>
      <c r="AG165" s="39">
        <f t="shared" si="108"/>
        <v>0</v>
      </c>
      <c r="AH165" s="39">
        <f t="shared" si="109"/>
        <v>0</v>
      </c>
      <c r="AI165" s="39">
        <f t="shared" si="110"/>
        <v>0</v>
      </c>
      <c r="AJ165" s="39">
        <f t="shared" si="111"/>
        <v>0</v>
      </c>
      <c r="AK165" s="43"/>
      <c r="AL165" s="39">
        <f t="shared" si="112"/>
        <v>0</v>
      </c>
      <c r="AM165" s="39">
        <f t="shared" si="113"/>
        <v>0</v>
      </c>
      <c r="AN165" s="39">
        <f t="shared" si="114"/>
        <v>0</v>
      </c>
      <c r="AO165" s="40">
        <f t="shared" si="115"/>
        <v>0</v>
      </c>
      <c r="AQ165" s="39">
        <f t="shared" si="116"/>
        <v>0</v>
      </c>
      <c r="AR165" s="39">
        <f t="shared" si="117"/>
        <v>0</v>
      </c>
      <c r="AS165" s="39">
        <f t="shared" si="118"/>
        <v>0</v>
      </c>
      <c r="AT165" s="40">
        <f t="shared" si="119"/>
        <v>0</v>
      </c>
      <c r="AU165" s="40"/>
      <c r="AV165" s="52">
        <f t="shared" si="120"/>
        <v>0</v>
      </c>
      <c r="AX165" s="52">
        <f t="shared" si="121"/>
        <v>0</v>
      </c>
      <c r="AY165" s="70"/>
      <c r="AZ165" s="2">
        <f t="shared" si="125"/>
        <v>0</v>
      </c>
    </row>
    <row r="166" spans="1:52">
      <c r="A166" s="44">
        <f t="shared" si="122"/>
        <v>41730</v>
      </c>
      <c r="B166" s="66">
        <f t="shared" si="85"/>
        <v>0</v>
      </c>
      <c r="C166" s="67"/>
      <c r="D166" s="68">
        <f t="shared" si="86"/>
        <v>0</v>
      </c>
      <c r="E166" s="35">
        <f t="shared" si="87"/>
        <v>0</v>
      </c>
      <c r="F166" s="35">
        <f t="shared" si="88"/>
        <v>0</v>
      </c>
      <c r="G166" s="55">
        <f t="shared" si="89"/>
        <v>3.97</v>
      </c>
      <c r="H166" s="69">
        <f t="shared" si="90"/>
        <v>3.97</v>
      </c>
      <c r="I166" s="55">
        <f t="shared" si="123"/>
        <v>0</v>
      </c>
      <c r="J166" s="55">
        <f t="shared" si="91"/>
        <v>-3.0500000000000003E-2</v>
      </c>
      <c r="K166" s="69">
        <f t="shared" si="92"/>
        <v>-3.0500000000000003E-2</v>
      </c>
      <c r="L166" s="72">
        <v>0</v>
      </c>
      <c r="M166" s="55">
        <f t="shared" si="93"/>
        <v>8.6999999999999994E-3</v>
      </c>
      <c r="N166" s="69">
        <f t="shared" si="94"/>
        <v>8.6999999999999994E-3</v>
      </c>
      <c r="O166" s="72">
        <v>0</v>
      </c>
      <c r="P166" s="7"/>
      <c r="Q166" s="72">
        <f t="shared" si="124"/>
        <v>3.9482000000000004</v>
      </c>
      <c r="R166" s="72">
        <f t="shared" si="95"/>
        <v>0</v>
      </c>
      <c r="S166" s="7"/>
      <c r="T166" s="5">
        <f t="shared" si="96"/>
        <v>30</v>
      </c>
      <c r="U166" s="45">
        <f t="shared" si="97"/>
        <v>41784</v>
      </c>
      <c r="V166" s="5">
        <f t="shared" si="98"/>
        <v>4895</v>
      </c>
      <c r="W166" s="55">
        <f t="shared" si="99"/>
        <v>6.040116061409001E-2</v>
      </c>
      <c r="X166" s="47">
        <f t="shared" si="100"/>
        <v>0.4504535685933298</v>
      </c>
      <c r="Y166" s="5">
        <f t="shared" si="101"/>
        <v>0</v>
      </c>
      <c r="Z166" s="5">
        <f t="shared" si="102"/>
        <v>0</v>
      </c>
      <c r="AB166" s="39">
        <f t="shared" si="103"/>
        <v>0</v>
      </c>
      <c r="AC166" s="39">
        <f t="shared" si="104"/>
        <v>0</v>
      </c>
      <c r="AD166" s="39">
        <f t="shared" si="105"/>
        <v>0</v>
      </c>
      <c r="AE166" s="39">
        <f t="shared" si="106"/>
        <v>0</v>
      </c>
      <c r="AF166" s="39">
        <f t="shared" si="107"/>
        <v>0</v>
      </c>
      <c r="AG166" s="39">
        <f t="shared" si="108"/>
        <v>0</v>
      </c>
      <c r="AH166" s="39">
        <f t="shared" si="109"/>
        <v>0</v>
      </c>
      <c r="AI166" s="39">
        <f t="shared" si="110"/>
        <v>0</v>
      </c>
      <c r="AJ166" s="39">
        <f t="shared" si="111"/>
        <v>0</v>
      </c>
      <c r="AK166" s="43"/>
      <c r="AL166" s="39">
        <f t="shared" si="112"/>
        <v>0</v>
      </c>
      <c r="AM166" s="39">
        <f t="shared" si="113"/>
        <v>0</v>
      </c>
      <c r="AN166" s="39">
        <f t="shared" si="114"/>
        <v>0</v>
      </c>
      <c r="AO166" s="40">
        <f t="shared" si="115"/>
        <v>0</v>
      </c>
      <c r="AQ166" s="39">
        <f t="shared" si="116"/>
        <v>0</v>
      </c>
      <c r="AR166" s="39">
        <f t="shared" si="117"/>
        <v>0</v>
      </c>
      <c r="AS166" s="39">
        <f t="shared" si="118"/>
        <v>0</v>
      </c>
      <c r="AT166" s="40">
        <f t="shared" si="119"/>
        <v>0</v>
      </c>
      <c r="AU166" s="40"/>
      <c r="AV166" s="52">
        <f t="shared" si="120"/>
        <v>0</v>
      </c>
      <c r="AX166" s="52">
        <f t="shared" si="121"/>
        <v>0</v>
      </c>
      <c r="AY166" s="70"/>
      <c r="AZ166" s="2">
        <f t="shared" si="125"/>
        <v>0</v>
      </c>
    </row>
    <row r="167" spans="1:52">
      <c r="A167" s="44">
        <f t="shared" si="122"/>
        <v>41760</v>
      </c>
      <c r="B167" s="66">
        <f t="shared" si="85"/>
        <v>0</v>
      </c>
      <c r="C167" s="67"/>
      <c r="D167" s="68">
        <f t="shared" si="86"/>
        <v>0</v>
      </c>
      <c r="E167" s="35">
        <f t="shared" si="87"/>
        <v>0</v>
      </c>
      <c r="F167" s="35">
        <f t="shared" si="88"/>
        <v>0</v>
      </c>
      <c r="G167" s="55">
        <f t="shared" si="89"/>
        <v>3.97</v>
      </c>
      <c r="H167" s="69">
        <f t="shared" si="90"/>
        <v>3.97</v>
      </c>
      <c r="I167" s="55">
        <f t="shared" si="123"/>
        <v>0</v>
      </c>
      <c r="J167" s="55">
        <f t="shared" si="91"/>
        <v>-3.0500000000000003E-2</v>
      </c>
      <c r="K167" s="69">
        <f t="shared" si="92"/>
        <v>-3.0500000000000003E-2</v>
      </c>
      <c r="L167" s="72">
        <v>0</v>
      </c>
      <c r="M167" s="55">
        <f t="shared" si="93"/>
        <v>8.6999999999999994E-3</v>
      </c>
      <c r="N167" s="69">
        <f t="shared" si="94"/>
        <v>8.6999999999999994E-3</v>
      </c>
      <c r="O167" s="72">
        <v>0</v>
      </c>
      <c r="P167" s="7"/>
      <c r="Q167" s="72">
        <f t="shared" si="124"/>
        <v>3.9482000000000004</v>
      </c>
      <c r="R167" s="72">
        <f t="shared" si="95"/>
        <v>0</v>
      </c>
      <c r="S167" s="7"/>
      <c r="T167" s="5">
        <f t="shared" si="96"/>
        <v>31</v>
      </c>
      <c r="U167" s="45">
        <f t="shared" si="97"/>
        <v>41815</v>
      </c>
      <c r="V167" s="5">
        <f t="shared" si="98"/>
        <v>4926</v>
      </c>
      <c r="W167" s="55">
        <f t="shared" si="99"/>
        <v>6.040116061409001E-2</v>
      </c>
      <c r="X167" s="47">
        <f t="shared" si="100"/>
        <v>0.44818425969574616</v>
      </c>
      <c r="Y167" s="5">
        <f t="shared" si="101"/>
        <v>0</v>
      </c>
      <c r="Z167" s="5">
        <f t="shared" si="102"/>
        <v>0</v>
      </c>
      <c r="AB167" s="39">
        <f t="shared" si="103"/>
        <v>0</v>
      </c>
      <c r="AC167" s="39">
        <f t="shared" si="104"/>
        <v>0</v>
      </c>
      <c r="AD167" s="39">
        <f t="shared" si="105"/>
        <v>0</v>
      </c>
      <c r="AE167" s="39">
        <f t="shared" si="106"/>
        <v>0</v>
      </c>
      <c r="AF167" s="39">
        <f t="shared" si="107"/>
        <v>0</v>
      </c>
      <c r="AG167" s="39">
        <f t="shared" si="108"/>
        <v>0</v>
      </c>
      <c r="AH167" s="39">
        <f t="shared" si="109"/>
        <v>0</v>
      </c>
      <c r="AI167" s="39">
        <f t="shared" si="110"/>
        <v>0</v>
      </c>
      <c r="AJ167" s="39">
        <f t="shared" si="111"/>
        <v>0</v>
      </c>
      <c r="AK167" s="43"/>
      <c r="AL167" s="39">
        <f t="shared" si="112"/>
        <v>0</v>
      </c>
      <c r="AM167" s="39">
        <f t="shared" si="113"/>
        <v>0</v>
      </c>
      <c r="AN167" s="39">
        <f t="shared" si="114"/>
        <v>0</v>
      </c>
      <c r="AO167" s="40">
        <f t="shared" si="115"/>
        <v>0</v>
      </c>
      <c r="AQ167" s="39">
        <f t="shared" si="116"/>
        <v>0</v>
      </c>
      <c r="AR167" s="39">
        <f t="shared" si="117"/>
        <v>0</v>
      </c>
      <c r="AS167" s="39">
        <f t="shared" si="118"/>
        <v>0</v>
      </c>
      <c r="AT167" s="40">
        <f t="shared" si="119"/>
        <v>0</v>
      </c>
      <c r="AU167" s="40"/>
      <c r="AV167" s="52">
        <f t="shared" si="120"/>
        <v>0</v>
      </c>
      <c r="AX167" s="52">
        <f t="shared" si="121"/>
        <v>0</v>
      </c>
      <c r="AY167" s="70"/>
      <c r="AZ167" s="2">
        <f t="shared" si="125"/>
        <v>0</v>
      </c>
    </row>
    <row r="168" spans="1:52">
      <c r="A168" s="44">
        <f t="shared" si="122"/>
        <v>41791</v>
      </c>
      <c r="B168" s="66">
        <f t="shared" si="85"/>
        <v>0</v>
      </c>
      <c r="C168" s="67"/>
      <c r="D168" s="68">
        <f t="shared" si="86"/>
        <v>0</v>
      </c>
      <c r="E168" s="35">
        <f t="shared" si="87"/>
        <v>0</v>
      </c>
      <c r="F168" s="35">
        <f t="shared" si="88"/>
        <v>0</v>
      </c>
      <c r="G168" s="55">
        <f t="shared" si="89"/>
        <v>3.97</v>
      </c>
      <c r="H168" s="69">
        <f t="shared" si="90"/>
        <v>3.97</v>
      </c>
      <c r="I168" s="55">
        <f t="shared" si="123"/>
        <v>0</v>
      </c>
      <c r="J168" s="55">
        <f t="shared" si="91"/>
        <v>-3.0500000000000003E-2</v>
      </c>
      <c r="K168" s="69">
        <f t="shared" si="92"/>
        <v>-3.0500000000000003E-2</v>
      </c>
      <c r="L168" s="72">
        <v>0</v>
      </c>
      <c r="M168" s="55">
        <f t="shared" si="93"/>
        <v>8.6999999999999994E-3</v>
      </c>
      <c r="N168" s="69">
        <f t="shared" si="94"/>
        <v>8.6999999999999994E-3</v>
      </c>
      <c r="O168" s="72">
        <v>0</v>
      </c>
      <c r="P168" s="7"/>
      <c r="Q168" s="72">
        <f t="shared" si="124"/>
        <v>3.9482000000000004</v>
      </c>
      <c r="R168" s="72">
        <f t="shared" si="95"/>
        <v>0</v>
      </c>
      <c r="S168" s="7"/>
      <c r="T168" s="5">
        <f t="shared" si="96"/>
        <v>30</v>
      </c>
      <c r="U168" s="45">
        <f t="shared" si="97"/>
        <v>41845</v>
      </c>
      <c r="V168" s="5">
        <f t="shared" si="98"/>
        <v>4956</v>
      </c>
      <c r="W168" s="55">
        <f t="shared" si="99"/>
        <v>6.040116061409001E-2</v>
      </c>
      <c r="X168" s="47">
        <f t="shared" si="100"/>
        <v>0.44599904006364677</v>
      </c>
      <c r="Y168" s="5">
        <f t="shared" si="101"/>
        <v>0</v>
      </c>
      <c r="Z168" s="5">
        <f t="shared" si="102"/>
        <v>0</v>
      </c>
      <c r="AB168" s="39">
        <f t="shared" si="103"/>
        <v>0</v>
      </c>
      <c r="AC168" s="39">
        <f t="shared" si="104"/>
        <v>0</v>
      </c>
      <c r="AD168" s="39">
        <f t="shared" si="105"/>
        <v>0</v>
      </c>
      <c r="AE168" s="39">
        <f t="shared" si="106"/>
        <v>0</v>
      </c>
      <c r="AF168" s="39">
        <f t="shared" si="107"/>
        <v>0</v>
      </c>
      <c r="AG168" s="39">
        <f t="shared" si="108"/>
        <v>0</v>
      </c>
      <c r="AH168" s="39">
        <f t="shared" si="109"/>
        <v>0</v>
      </c>
      <c r="AI168" s="39">
        <f t="shared" si="110"/>
        <v>0</v>
      </c>
      <c r="AJ168" s="39">
        <f t="shared" si="111"/>
        <v>0</v>
      </c>
      <c r="AK168" s="43"/>
      <c r="AL168" s="39">
        <f t="shared" si="112"/>
        <v>0</v>
      </c>
      <c r="AM168" s="39">
        <f t="shared" si="113"/>
        <v>0</v>
      </c>
      <c r="AN168" s="39">
        <f t="shared" si="114"/>
        <v>0</v>
      </c>
      <c r="AO168" s="40">
        <f t="shared" si="115"/>
        <v>0</v>
      </c>
      <c r="AQ168" s="39">
        <f t="shared" si="116"/>
        <v>0</v>
      </c>
      <c r="AR168" s="39">
        <f t="shared" si="117"/>
        <v>0</v>
      </c>
      <c r="AS168" s="39">
        <f t="shared" si="118"/>
        <v>0</v>
      </c>
      <c r="AT168" s="40">
        <f t="shared" si="119"/>
        <v>0</v>
      </c>
      <c r="AU168" s="40"/>
      <c r="AV168" s="52">
        <f t="shared" si="120"/>
        <v>0</v>
      </c>
      <c r="AX168" s="52">
        <f t="shared" si="121"/>
        <v>0</v>
      </c>
      <c r="AY168" s="70"/>
      <c r="AZ168" s="2">
        <f t="shared" si="125"/>
        <v>0</v>
      </c>
    </row>
    <row r="169" spans="1:52">
      <c r="A169" s="44">
        <f t="shared" si="122"/>
        <v>41821</v>
      </c>
      <c r="B169" s="66">
        <f t="shared" si="85"/>
        <v>0</v>
      </c>
      <c r="C169" s="67"/>
      <c r="D169" s="68">
        <f t="shared" si="86"/>
        <v>0</v>
      </c>
      <c r="E169" s="35">
        <f t="shared" si="87"/>
        <v>0</v>
      </c>
      <c r="F169" s="35">
        <f t="shared" si="88"/>
        <v>0</v>
      </c>
      <c r="G169" s="55">
        <f t="shared" si="89"/>
        <v>3.97</v>
      </c>
      <c r="H169" s="69">
        <f t="shared" si="90"/>
        <v>3.97</v>
      </c>
      <c r="I169" s="55">
        <f t="shared" si="123"/>
        <v>0</v>
      </c>
      <c r="J169" s="55">
        <f t="shared" si="91"/>
        <v>-3.0500000000000003E-2</v>
      </c>
      <c r="K169" s="69">
        <f t="shared" si="92"/>
        <v>-3.0500000000000003E-2</v>
      </c>
      <c r="L169" s="72">
        <v>0</v>
      </c>
      <c r="M169" s="55">
        <f t="shared" si="93"/>
        <v>8.6999999999999994E-3</v>
      </c>
      <c r="N169" s="69">
        <f t="shared" si="94"/>
        <v>8.6999999999999994E-3</v>
      </c>
      <c r="O169" s="72">
        <v>0</v>
      </c>
      <c r="P169" s="7"/>
      <c r="Q169" s="72">
        <f t="shared" si="124"/>
        <v>3.9482000000000004</v>
      </c>
      <c r="R169" s="72">
        <f t="shared" si="95"/>
        <v>0</v>
      </c>
      <c r="S169" s="7"/>
      <c r="T169" s="5">
        <f t="shared" si="96"/>
        <v>31</v>
      </c>
      <c r="U169" s="45">
        <f t="shared" si="97"/>
        <v>41876</v>
      </c>
      <c r="V169" s="5">
        <f t="shared" si="98"/>
        <v>4987</v>
      </c>
      <c r="W169" s="55">
        <f t="shared" si="99"/>
        <v>6.040116061409001E-2</v>
      </c>
      <c r="X169" s="47">
        <f t="shared" si="100"/>
        <v>0.44375217232744296</v>
      </c>
      <c r="Y169" s="5">
        <f t="shared" si="101"/>
        <v>0</v>
      </c>
      <c r="Z169" s="5">
        <f t="shared" si="102"/>
        <v>0</v>
      </c>
      <c r="AB169" s="39">
        <f t="shared" si="103"/>
        <v>0</v>
      </c>
      <c r="AC169" s="39">
        <f t="shared" si="104"/>
        <v>0</v>
      </c>
      <c r="AD169" s="39">
        <f t="shared" si="105"/>
        <v>0</v>
      </c>
      <c r="AE169" s="39">
        <f t="shared" si="106"/>
        <v>0</v>
      </c>
      <c r="AF169" s="39">
        <f t="shared" si="107"/>
        <v>0</v>
      </c>
      <c r="AG169" s="39">
        <f t="shared" si="108"/>
        <v>0</v>
      </c>
      <c r="AH169" s="39">
        <f t="shared" si="109"/>
        <v>0</v>
      </c>
      <c r="AI169" s="39">
        <f t="shared" si="110"/>
        <v>0</v>
      </c>
      <c r="AJ169" s="39">
        <f t="shared" si="111"/>
        <v>0</v>
      </c>
      <c r="AK169" s="43"/>
      <c r="AL169" s="39">
        <f t="shared" si="112"/>
        <v>0</v>
      </c>
      <c r="AM169" s="39">
        <f t="shared" si="113"/>
        <v>0</v>
      </c>
      <c r="AN169" s="39">
        <f t="shared" si="114"/>
        <v>0</v>
      </c>
      <c r="AO169" s="40">
        <f t="shared" si="115"/>
        <v>0</v>
      </c>
      <c r="AQ169" s="39">
        <f t="shared" si="116"/>
        <v>0</v>
      </c>
      <c r="AR169" s="39">
        <f t="shared" si="117"/>
        <v>0</v>
      </c>
      <c r="AS169" s="39">
        <f t="shared" si="118"/>
        <v>0</v>
      </c>
      <c r="AT169" s="40">
        <f t="shared" si="119"/>
        <v>0</v>
      </c>
      <c r="AU169" s="40"/>
      <c r="AV169" s="52">
        <f t="shared" si="120"/>
        <v>0</v>
      </c>
      <c r="AX169" s="52">
        <f t="shared" si="121"/>
        <v>0</v>
      </c>
      <c r="AY169" s="70"/>
      <c r="AZ169" s="2">
        <f t="shared" si="125"/>
        <v>0</v>
      </c>
    </row>
    <row r="170" spans="1:52" ht="12" customHeight="1">
      <c r="A170" s="44">
        <f t="shared" si="122"/>
        <v>41852</v>
      </c>
      <c r="B170" s="66">
        <f t="shared" si="85"/>
        <v>0</v>
      </c>
      <c r="C170" s="67"/>
      <c r="D170" s="68">
        <f t="shared" si="86"/>
        <v>0</v>
      </c>
      <c r="E170" s="35">
        <f t="shared" si="87"/>
        <v>0</v>
      </c>
      <c r="F170" s="35">
        <f t="shared" si="88"/>
        <v>0</v>
      </c>
      <c r="G170" s="55">
        <f t="shared" si="89"/>
        <v>3.97</v>
      </c>
      <c r="H170" s="69">
        <f t="shared" si="90"/>
        <v>3.97</v>
      </c>
      <c r="I170" s="55">
        <f t="shared" si="123"/>
        <v>0</v>
      </c>
      <c r="J170" s="55">
        <f t="shared" si="91"/>
        <v>-3.0500000000000003E-2</v>
      </c>
      <c r="K170" s="69">
        <f t="shared" si="92"/>
        <v>-3.0500000000000003E-2</v>
      </c>
      <c r="L170" s="72">
        <v>0</v>
      </c>
      <c r="M170" s="55">
        <f t="shared" si="93"/>
        <v>8.6999999999999994E-3</v>
      </c>
      <c r="N170" s="69">
        <f t="shared" si="94"/>
        <v>8.6999999999999994E-3</v>
      </c>
      <c r="O170" s="72">
        <v>0</v>
      </c>
      <c r="P170" s="7"/>
      <c r="Q170" s="72">
        <f t="shared" si="124"/>
        <v>3.9482000000000004</v>
      </c>
      <c r="R170" s="72">
        <f t="shared" si="95"/>
        <v>0</v>
      </c>
      <c r="S170" s="7"/>
      <c r="T170" s="5">
        <f t="shared" si="96"/>
        <v>31</v>
      </c>
      <c r="U170" s="45">
        <f t="shared" si="97"/>
        <v>41907</v>
      </c>
      <c r="V170" s="5">
        <f t="shared" si="98"/>
        <v>5018</v>
      </c>
      <c r="W170" s="55">
        <f t="shared" si="99"/>
        <v>6.040116061409001E-2</v>
      </c>
      <c r="X170" s="47">
        <f t="shared" si="100"/>
        <v>0.44151662393090252</v>
      </c>
      <c r="Y170" s="5">
        <f t="shared" si="101"/>
        <v>0</v>
      </c>
      <c r="Z170" s="5">
        <f t="shared" si="102"/>
        <v>0</v>
      </c>
      <c r="AB170" s="39">
        <f t="shared" si="103"/>
        <v>0</v>
      </c>
      <c r="AC170" s="39">
        <f t="shared" si="104"/>
        <v>0</v>
      </c>
      <c r="AD170" s="39">
        <f t="shared" si="105"/>
        <v>0</v>
      </c>
      <c r="AE170" s="39">
        <f t="shared" si="106"/>
        <v>0</v>
      </c>
      <c r="AF170" s="39">
        <f t="shared" si="107"/>
        <v>0</v>
      </c>
      <c r="AG170" s="39">
        <f t="shared" si="108"/>
        <v>0</v>
      </c>
      <c r="AH170" s="39">
        <f t="shared" si="109"/>
        <v>0</v>
      </c>
      <c r="AI170" s="39">
        <f t="shared" si="110"/>
        <v>0</v>
      </c>
      <c r="AJ170" s="39">
        <f t="shared" si="111"/>
        <v>0</v>
      </c>
      <c r="AK170" s="43"/>
      <c r="AL170" s="39">
        <f t="shared" si="112"/>
        <v>0</v>
      </c>
      <c r="AM170" s="39">
        <f t="shared" si="113"/>
        <v>0</v>
      </c>
      <c r="AN170" s="39">
        <f t="shared" si="114"/>
        <v>0</v>
      </c>
      <c r="AO170" s="40">
        <f t="shared" si="115"/>
        <v>0</v>
      </c>
      <c r="AQ170" s="39">
        <f t="shared" si="116"/>
        <v>0</v>
      </c>
      <c r="AR170" s="39">
        <f t="shared" si="117"/>
        <v>0</v>
      </c>
      <c r="AS170" s="39">
        <f t="shared" si="118"/>
        <v>0</v>
      </c>
      <c r="AT170" s="40">
        <f t="shared" si="119"/>
        <v>0</v>
      </c>
      <c r="AU170" s="40"/>
      <c r="AV170" s="52">
        <f t="shared" si="120"/>
        <v>0</v>
      </c>
      <c r="AX170" s="52">
        <f t="shared" si="121"/>
        <v>0</v>
      </c>
      <c r="AY170" s="70"/>
      <c r="AZ170" s="2">
        <f t="shared" si="125"/>
        <v>0</v>
      </c>
    </row>
    <row r="171" spans="1:52" ht="12" customHeight="1">
      <c r="A171" s="44">
        <f t="shared" si="122"/>
        <v>41883</v>
      </c>
      <c r="B171" s="66">
        <f t="shared" si="85"/>
        <v>0</v>
      </c>
      <c r="C171" s="67"/>
      <c r="D171" s="68">
        <f t="shared" si="86"/>
        <v>0</v>
      </c>
      <c r="E171" s="35">
        <f t="shared" si="87"/>
        <v>0</v>
      </c>
      <c r="F171" s="35">
        <f t="shared" si="88"/>
        <v>0</v>
      </c>
      <c r="G171" s="55">
        <f t="shared" si="89"/>
        <v>3.97</v>
      </c>
      <c r="H171" s="69">
        <f t="shared" si="90"/>
        <v>3.97</v>
      </c>
      <c r="I171" s="55">
        <f t="shared" si="123"/>
        <v>0</v>
      </c>
      <c r="J171" s="55">
        <f t="shared" si="91"/>
        <v>-3.0500000000000003E-2</v>
      </c>
      <c r="K171" s="69">
        <f t="shared" si="92"/>
        <v>-3.0500000000000003E-2</v>
      </c>
      <c r="L171" s="72">
        <v>0</v>
      </c>
      <c r="M171" s="55">
        <f t="shared" si="93"/>
        <v>8.6999999999999994E-3</v>
      </c>
      <c r="N171" s="69">
        <f t="shared" si="94"/>
        <v>8.6999999999999994E-3</v>
      </c>
      <c r="O171" s="72">
        <v>0</v>
      </c>
      <c r="P171" s="7"/>
      <c r="Q171" s="72">
        <f t="shared" si="124"/>
        <v>3.9482000000000004</v>
      </c>
      <c r="R171" s="72">
        <f t="shared" si="95"/>
        <v>0</v>
      </c>
      <c r="S171" s="7"/>
      <c r="T171" s="5">
        <f t="shared" si="96"/>
        <v>30</v>
      </c>
      <c r="U171" s="45">
        <f t="shared" si="97"/>
        <v>41937</v>
      </c>
      <c r="V171" s="5">
        <f t="shared" si="98"/>
        <v>5048</v>
      </c>
      <c r="W171" s="55">
        <f t="shared" si="99"/>
        <v>6.040116061409001E-2</v>
      </c>
      <c r="X171" s="47">
        <f t="shared" si="100"/>
        <v>0.43936391380411877</v>
      </c>
      <c r="Y171" s="5">
        <f t="shared" si="101"/>
        <v>0</v>
      </c>
      <c r="Z171" s="5">
        <f t="shared" si="102"/>
        <v>0</v>
      </c>
      <c r="AB171" s="39">
        <f t="shared" si="103"/>
        <v>0</v>
      </c>
      <c r="AC171" s="39">
        <f t="shared" si="104"/>
        <v>0</v>
      </c>
      <c r="AD171" s="39">
        <f t="shared" si="105"/>
        <v>0</v>
      </c>
      <c r="AE171" s="39">
        <f t="shared" si="106"/>
        <v>0</v>
      </c>
      <c r="AF171" s="39">
        <f t="shared" si="107"/>
        <v>0</v>
      </c>
      <c r="AG171" s="39">
        <f t="shared" si="108"/>
        <v>0</v>
      </c>
      <c r="AH171" s="39">
        <f t="shared" si="109"/>
        <v>0</v>
      </c>
      <c r="AI171" s="39">
        <f t="shared" si="110"/>
        <v>0</v>
      </c>
      <c r="AJ171" s="39">
        <f t="shared" si="111"/>
        <v>0</v>
      </c>
      <c r="AK171" s="43"/>
      <c r="AL171" s="39">
        <f t="shared" si="112"/>
        <v>0</v>
      </c>
      <c r="AM171" s="39">
        <f t="shared" si="113"/>
        <v>0</v>
      </c>
      <c r="AN171" s="39">
        <f t="shared" si="114"/>
        <v>0</v>
      </c>
      <c r="AO171" s="40">
        <f t="shared" si="115"/>
        <v>0</v>
      </c>
      <c r="AQ171" s="39">
        <f t="shared" si="116"/>
        <v>0</v>
      </c>
      <c r="AR171" s="39">
        <f t="shared" si="117"/>
        <v>0</v>
      </c>
      <c r="AS171" s="39">
        <f t="shared" si="118"/>
        <v>0</v>
      </c>
      <c r="AT171" s="40">
        <f t="shared" si="119"/>
        <v>0</v>
      </c>
      <c r="AU171" s="40"/>
      <c r="AV171" s="52">
        <f t="shared" si="120"/>
        <v>0</v>
      </c>
      <c r="AX171" s="52">
        <f t="shared" si="121"/>
        <v>0</v>
      </c>
      <c r="AY171" s="70"/>
      <c r="AZ171" s="2">
        <f t="shared" si="125"/>
        <v>0</v>
      </c>
    </row>
    <row r="172" spans="1:52" ht="12" customHeight="1">
      <c r="A172" s="44">
        <f t="shared" si="122"/>
        <v>41913</v>
      </c>
      <c r="B172" s="66">
        <f t="shared" si="85"/>
        <v>0</v>
      </c>
      <c r="C172" s="67"/>
      <c r="D172" s="68">
        <f t="shared" si="86"/>
        <v>0</v>
      </c>
      <c r="E172" s="35">
        <f t="shared" si="87"/>
        <v>0</v>
      </c>
      <c r="F172" s="35">
        <f t="shared" si="88"/>
        <v>0</v>
      </c>
      <c r="G172" s="55">
        <f t="shared" si="89"/>
        <v>3.97</v>
      </c>
      <c r="H172" s="69">
        <f t="shared" si="90"/>
        <v>3.97</v>
      </c>
      <c r="I172" s="55">
        <f t="shared" si="123"/>
        <v>0</v>
      </c>
      <c r="J172" s="55">
        <f t="shared" si="91"/>
        <v>-3.0500000000000003E-2</v>
      </c>
      <c r="K172" s="69">
        <f t="shared" si="92"/>
        <v>-3.0500000000000003E-2</v>
      </c>
      <c r="L172" s="72">
        <v>0</v>
      </c>
      <c r="M172" s="55">
        <f t="shared" si="93"/>
        <v>8.6999999999999994E-3</v>
      </c>
      <c r="N172" s="69">
        <f t="shared" si="94"/>
        <v>8.6999999999999994E-3</v>
      </c>
      <c r="O172" s="72">
        <v>0</v>
      </c>
      <c r="P172" s="7"/>
      <c r="Q172" s="72">
        <f t="shared" si="124"/>
        <v>3.9482000000000004</v>
      </c>
      <c r="R172" s="72">
        <f t="shared" si="95"/>
        <v>0</v>
      </c>
      <c r="S172" s="7"/>
      <c r="T172" s="5">
        <f t="shared" si="96"/>
        <v>31</v>
      </c>
      <c r="U172" s="45">
        <f t="shared" si="97"/>
        <v>41968</v>
      </c>
      <c r="V172" s="5">
        <f t="shared" si="98"/>
        <v>5079</v>
      </c>
      <c r="W172" s="55">
        <f t="shared" si="99"/>
        <v>6.040116061409001E-2</v>
      </c>
      <c r="X172" s="47">
        <f t="shared" si="100"/>
        <v>0.43715047271187374</v>
      </c>
      <c r="Y172" s="5">
        <f t="shared" si="101"/>
        <v>0</v>
      </c>
      <c r="Z172" s="5">
        <f t="shared" si="102"/>
        <v>0</v>
      </c>
      <c r="AB172" s="39">
        <f t="shared" si="103"/>
        <v>0</v>
      </c>
      <c r="AC172" s="39">
        <f t="shared" si="104"/>
        <v>0</v>
      </c>
      <c r="AD172" s="39">
        <f t="shared" si="105"/>
        <v>0</v>
      </c>
      <c r="AE172" s="39">
        <f t="shared" si="106"/>
        <v>0</v>
      </c>
      <c r="AF172" s="39">
        <f t="shared" si="107"/>
        <v>0</v>
      </c>
      <c r="AG172" s="39">
        <f t="shared" si="108"/>
        <v>0</v>
      </c>
      <c r="AH172" s="39">
        <f t="shared" si="109"/>
        <v>0</v>
      </c>
      <c r="AI172" s="39">
        <f t="shared" si="110"/>
        <v>0</v>
      </c>
      <c r="AJ172" s="39">
        <f t="shared" si="111"/>
        <v>0</v>
      </c>
      <c r="AK172" s="43"/>
      <c r="AL172" s="39">
        <f t="shared" si="112"/>
        <v>0</v>
      </c>
      <c r="AM172" s="39">
        <f t="shared" si="113"/>
        <v>0</v>
      </c>
      <c r="AN172" s="39">
        <f t="shared" si="114"/>
        <v>0</v>
      </c>
      <c r="AO172" s="40">
        <f t="shared" si="115"/>
        <v>0</v>
      </c>
      <c r="AQ172" s="39">
        <f t="shared" si="116"/>
        <v>0</v>
      </c>
      <c r="AR172" s="39">
        <f t="shared" si="117"/>
        <v>0</v>
      </c>
      <c r="AS172" s="39">
        <f t="shared" si="118"/>
        <v>0</v>
      </c>
      <c r="AT172" s="40">
        <f t="shared" si="119"/>
        <v>0</v>
      </c>
      <c r="AU172" s="40"/>
      <c r="AV172" s="52">
        <f t="shared" si="120"/>
        <v>0</v>
      </c>
      <c r="AX172" s="52">
        <f t="shared" si="121"/>
        <v>0</v>
      </c>
      <c r="AY172" s="70"/>
      <c r="AZ172" s="2">
        <f t="shared" si="125"/>
        <v>0</v>
      </c>
    </row>
    <row r="173" spans="1:52" ht="12" customHeight="1">
      <c r="A173" s="44">
        <f t="shared" si="122"/>
        <v>41944</v>
      </c>
      <c r="B173" s="66">
        <f t="shared" si="85"/>
        <v>0</v>
      </c>
      <c r="C173" s="67"/>
      <c r="D173" s="68">
        <f t="shared" si="86"/>
        <v>0</v>
      </c>
      <c r="E173" s="35">
        <f t="shared" si="87"/>
        <v>0</v>
      </c>
      <c r="F173" s="35">
        <f t="shared" si="88"/>
        <v>0</v>
      </c>
      <c r="G173" s="55">
        <f t="shared" si="89"/>
        <v>3.97</v>
      </c>
      <c r="H173" s="69">
        <f t="shared" si="90"/>
        <v>3.97</v>
      </c>
      <c r="I173" s="55">
        <f t="shared" si="123"/>
        <v>0</v>
      </c>
      <c r="J173" s="55">
        <f t="shared" si="91"/>
        <v>-3.0500000000000003E-2</v>
      </c>
      <c r="K173" s="69">
        <f t="shared" si="92"/>
        <v>-3.0500000000000003E-2</v>
      </c>
      <c r="L173" s="72">
        <v>0</v>
      </c>
      <c r="M173" s="55">
        <f t="shared" si="93"/>
        <v>8.6999999999999994E-3</v>
      </c>
      <c r="N173" s="69">
        <f t="shared" si="94"/>
        <v>8.6999999999999994E-3</v>
      </c>
      <c r="O173" s="72">
        <v>0</v>
      </c>
      <c r="P173" s="7"/>
      <c r="Q173" s="72">
        <f t="shared" si="124"/>
        <v>3.9482000000000004</v>
      </c>
      <c r="R173" s="72">
        <f t="shared" si="95"/>
        <v>0</v>
      </c>
      <c r="S173" s="7"/>
      <c r="T173" s="5">
        <f t="shared" si="96"/>
        <v>30</v>
      </c>
      <c r="U173" s="45">
        <f t="shared" si="97"/>
        <v>41998</v>
      </c>
      <c r="V173" s="5">
        <f t="shared" si="98"/>
        <v>5109</v>
      </c>
      <c r="W173" s="55">
        <f t="shared" si="99"/>
        <v>6.040116061409001E-2</v>
      </c>
      <c r="X173" s="47">
        <f t="shared" si="100"/>
        <v>0.4350190507029883</v>
      </c>
      <c r="Y173" s="5">
        <f t="shared" si="101"/>
        <v>0</v>
      </c>
      <c r="Z173" s="5">
        <f t="shared" si="102"/>
        <v>0</v>
      </c>
      <c r="AB173" s="39">
        <f t="shared" si="103"/>
        <v>0</v>
      </c>
      <c r="AC173" s="39">
        <f t="shared" si="104"/>
        <v>0</v>
      </c>
      <c r="AD173" s="39">
        <f t="shared" si="105"/>
        <v>0</v>
      </c>
      <c r="AE173" s="39">
        <f t="shared" si="106"/>
        <v>0</v>
      </c>
      <c r="AF173" s="39">
        <f t="shared" si="107"/>
        <v>0</v>
      </c>
      <c r="AG173" s="39">
        <f t="shared" si="108"/>
        <v>0</v>
      </c>
      <c r="AH173" s="39">
        <f t="shared" si="109"/>
        <v>0</v>
      </c>
      <c r="AI173" s="39">
        <f t="shared" si="110"/>
        <v>0</v>
      </c>
      <c r="AJ173" s="39">
        <f t="shared" si="111"/>
        <v>0</v>
      </c>
      <c r="AK173" s="43"/>
      <c r="AL173" s="39">
        <f t="shared" si="112"/>
        <v>0</v>
      </c>
      <c r="AM173" s="39">
        <f t="shared" si="113"/>
        <v>0</v>
      </c>
      <c r="AN173" s="39">
        <f t="shared" si="114"/>
        <v>0</v>
      </c>
      <c r="AO173" s="40">
        <f t="shared" si="115"/>
        <v>0</v>
      </c>
      <c r="AQ173" s="39">
        <f t="shared" si="116"/>
        <v>0</v>
      </c>
      <c r="AR173" s="39">
        <f t="shared" si="117"/>
        <v>0</v>
      </c>
      <c r="AS173" s="39">
        <f t="shared" si="118"/>
        <v>0</v>
      </c>
      <c r="AT173" s="40">
        <f t="shared" si="119"/>
        <v>0</v>
      </c>
      <c r="AU173" s="40"/>
      <c r="AV173" s="52">
        <f t="shared" si="120"/>
        <v>0</v>
      </c>
      <c r="AX173" s="52">
        <f t="shared" si="121"/>
        <v>0</v>
      </c>
      <c r="AY173" s="70"/>
      <c r="AZ173" s="2">
        <f t="shared" si="125"/>
        <v>0</v>
      </c>
    </row>
    <row r="174" spans="1:52" ht="12" customHeight="1">
      <c r="A174" s="44">
        <f t="shared" si="122"/>
        <v>41974</v>
      </c>
      <c r="B174" s="66">
        <f t="shared" si="85"/>
        <v>0</v>
      </c>
      <c r="C174" s="67"/>
      <c r="D174" s="68">
        <f t="shared" si="86"/>
        <v>0</v>
      </c>
      <c r="E174" s="35">
        <f t="shared" si="87"/>
        <v>0</v>
      </c>
      <c r="F174" s="35">
        <f t="shared" si="88"/>
        <v>0</v>
      </c>
      <c r="G174" s="55">
        <f t="shared" si="89"/>
        <v>3.97</v>
      </c>
      <c r="H174" s="69">
        <f t="shared" si="90"/>
        <v>3.97</v>
      </c>
      <c r="I174" s="55">
        <f t="shared" si="123"/>
        <v>0</v>
      </c>
      <c r="J174" s="55">
        <f t="shared" si="91"/>
        <v>-3.0500000000000003E-2</v>
      </c>
      <c r="K174" s="69">
        <f t="shared" si="92"/>
        <v>-3.0500000000000003E-2</v>
      </c>
      <c r="L174" s="72">
        <v>0</v>
      </c>
      <c r="M174" s="55">
        <f t="shared" si="93"/>
        <v>8.6999999999999994E-3</v>
      </c>
      <c r="N174" s="69">
        <f t="shared" si="94"/>
        <v>8.6999999999999994E-3</v>
      </c>
      <c r="O174" s="72">
        <v>0</v>
      </c>
      <c r="P174" s="7"/>
      <c r="Q174" s="72">
        <f t="shared" si="124"/>
        <v>3.9482000000000004</v>
      </c>
      <c r="R174" s="72">
        <f t="shared" si="95"/>
        <v>0</v>
      </c>
      <c r="S174" s="7"/>
      <c r="T174" s="5">
        <f t="shared" si="96"/>
        <v>31</v>
      </c>
      <c r="U174" s="45">
        <f t="shared" si="97"/>
        <v>42029</v>
      </c>
      <c r="V174" s="5">
        <f t="shared" si="98"/>
        <v>5140</v>
      </c>
      <c r="W174" s="55">
        <f t="shared" si="99"/>
        <v>6.040116061409001E-2</v>
      </c>
      <c r="X174" s="47">
        <f t="shared" si="100"/>
        <v>0.43282749829624084</v>
      </c>
      <c r="Y174" s="5">
        <f t="shared" si="101"/>
        <v>0</v>
      </c>
      <c r="Z174" s="5">
        <f t="shared" si="102"/>
        <v>0</v>
      </c>
      <c r="AB174" s="39">
        <f t="shared" si="103"/>
        <v>0</v>
      </c>
      <c r="AC174" s="39">
        <f t="shared" si="104"/>
        <v>0</v>
      </c>
      <c r="AD174" s="39">
        <f t="shared" si="105"/>
        <v>0</v>
      </c>
      <c r="AE174" s="39">
        <f t="shared" si="106"/>
        <v>0</v>
      </c>
      <c r="AF174" s="39">
        <f t="shared" si="107"/>
        <v>0</v>
      </c>
      <c r="AG174" s="39">
        <f t="shared" si="108"/>
        <v>0</v>
      </c>
      <c r="AH174" s="39">
        <f t="shared" si="109"/>
        <v>0</v>
      </c>
      <c r="AI174" s="39">
        <f t="shared" si="110"/>
        <v>0</v>
      </c>
      <c r="AJ174" s="39">
        <f t="shared" si="111"/>
        <v>0</v>
      </c>
      <c r="AK174" s="43"/>
      <c r="AL174" s="39">
        <f t="shared" si="112"/>
        <v>0</v>
      </c>
      <c r="AM174" s="39">
        <f t="shared" si="113"/>
        <v>0</v>
      </c>
      <c r="AN174" s="39">
        <f t="shared" si="114"/>
        <v>0</v>
      </c>
      <c r="AO174" s="40">
        <f t="shared" si="115"/>
        <v>0</v>
      </c>
      <c r="AQ174" s="39">
        <f t="shared" si="116"/>
        <v>0</v>
      </c>
      <c r="AR174" s="39">
        <f t="shared" si="117"/>
        <v>0</v>
      </c>
      <c r="AS174" s="39">
        <f t="shared" si="118"/>
        <v>0</v>
      </c>
      <c r="AT174" s="40">
        <f t="shared" si="119"/>
        <v>0</v>
      </c>
      <c r="AU174" s="40"/>
      <c r="AV174" s="52">
        <f t="shared" si="120"/>
        <v>0</v>
      </c>
      <c r="AX174" s="52">
        <f t="shared" si="121"/>
        <v>0</v>
      </c>
      <c r="AY174" s="70"/>
      <c r="AZ174" s="2">
        <f t="shared" si="125"/>
        <v>0</v>
      </c>
    </row>
    <row r="175" spans="1:52" ht="12" customHeight="1">
      <c r="A175" s="44">
        <f t="shared" si="122"/>
        <v>42005</v>
      </c>
      <c r="B175" s="66">
        <f t="shared" si="85"/>
        <v>0</v>
      </c>
      <c r="C175" s="67"/>
      <c r="D175" s="68">
        <f t="shared" si="86"/>
        <v>0</v>
      </c>
      <c r="E175" s="35">
        <f t="shared" si="87"/>
        <v>0</v>
      </c>
      <c r="F175" s="35">
        <f t="shared" si="88"/>
        <v>0</v>
      </c>
      <c r="G175" s="55">
        <f t="shared" si="89"/>
        <v>3.97</v>
      </c>
      <c r="H175" s="69">
        <f t="shared" si="90"/>
        <v>3.97</v>
      </c>
      <c r="I175" s="55">
        <f t="shared" si="123"/>
        <v>0</v>
      </c>
      <c r="J175" s="55">
        <f t="shared" si="91"/>
        <v>-3.0500000000000003E-2</v>
      </c>
      <c r="K175" s="69">
        <f t="shared" si="92"/>
        <v>-3.0500000000000003E-2</v>
      </c>
      <c r="L175" s="72">
        <v>0</v>
      </c>
      <c r="M175" s="55">
        <f t="shared" si="93"/>
        <v>8.6999999999999994E-3</v>
      </c>
      <c r="N175" s="69">
        <f t="shared" si="94"/>
        <v>8.6999999999999994E-3</v>
      </c>
      <c r="O175" s="72">
        <v>0</v>
      </c>
      <c r="P175" s="7"/>
      <c r="Q175" s="72">
        <f t="shared" si="124"/>
        <v>3.9482000000000004</v>
      </c>
      <c r="R175" s="72">
        <f t="shared" si="95"/>
        <v>0</v>
      </c>
      <c r="S175" s="7"/>
      <c r="T175" s="5">
        <f t="shared" si="96"/>
        <v>31</v>
      </c>
      <c r="U175" s="45">
        <f t="shared" si="97"/>
        <v>42060</v>
      </c>
      <c r="V175" s="5">
        <f t="shared" si="98"/>
        <v>5171</v>
      </c>
      <c r="W175" s="55">
        <f t="shared" si="99"/>
        <v>6.040116061409001E-2</v>
      </c>
      <c r="X175" s="47">
        <f t="shared" si="100"/>
        <v>0.43064698655988182</v>
      </c>
      <c r="Y175" s="5">
        <f t="shared" si="101"/>
        <v>0</v>
      </c>
      <c r="Z175" s="5">
        <f t="shared" si="102"/>
        <v>0</v>
      </c>
      <c r="AB175" s="39">
        <f t="shared" si="103"/>
        <v>0</v>
      </c>
      <c r="AC175" s="39">
        <f t="shared" si="104"/>
        <v>0</v>
      </c>
      <c r="AD175" s="39">
        <f t="shared" si="105"/>
        <v>0</v>
      </c>
      <c r="AE175" s="39">
        <f t="shared" si="106"/>
        <v>0</v>
      </c>
      <c r="AF175" s="39">
        <f t="shared" si="107"/>
        <v>0</v>
      </c>
      <c r="AG175" s="39">
        <f t="shared" si="108"/>
        <v>0</v>
      </c>
      <c r="AH175" s="39">
        <f t="shared" si="109"/>
        <v>0</v>
      </c>
      <c r="AI175" s="39">
        <f t="shared" si="110"/>
        <v>0</v>
      </c>
      <c r="AJ175" s="39">
        <f t="shared" si="111"/>
        <v>0</v>
      </c>
      <c r="AK175" s="43"/>
      <c r="AL175" s="39">
        <f t="shared" si="112"/>
        <v>0</v>
      </c>
      <c r="AM175" s="39">
        <f t="shared" si="113"/>
        <v>0</v>
      </c>
      <c r="AN175" s="39">
        <f t="shared" si="114"/>
        <v>0</v>
      </c>
      <c r="AO175" s="40">
        <f t="shared" si="115"/>
        <v>0</v>
      </c>
      <c r="AQ175" s="39">
        <f t="shared" si="116"/>
        <v>0</v>
      </c>
      <c r="AR175" s="39">
        <f t="shared" si="117"/>
        <v>0</v>
      </c>
      <c r="AS175" s="39">
        <f t="shared" si="118"/>
        <v>0</v>
      </c>
      <c r="AT175" s="40">
        <f t="shared" si="119"/>
        <v>0</v>
      </c>
      <c r="AU175" s="40"/>
      <c r="AV175" s="52">
        <f t="shared" si="120"/>
        <v>0</v>
      </c>
      <c r="AX175" s="52">
        <f t="shared" si="121"/>
        <v>0</v>
      </c>
      <c r="AY175" s="70"/>
      <c r="AZ175" s="2">
        <f t="shared" si="125"/>
        <v>0</v>
      </c>
    </row>
    <row r="176" spans="1:52" ht="12" customHeight="1">
      <c r="A176" s="44">
        <f t="shared" si="122"/>
        <v>42036</v>
      </c>
      <c r="B176" s="66">
        <f t="shared" si="85"/>
        <v>0</v>
      </c>
      <c r="C176" s="67"/>
      <c r="D176" s="68">
        <f t="shared" si="86"/>
        <v>0</v>
      </c>
      <c r="E176" s="35">
        <f t="shared" si="87"/>
        <v>0</v>
      </c>
      <c r="F176" s="35">
        <f t="shared" si="88"/>
        <v>0</v>
      </c>
      <c r="G176" s="55">
        <f t="shared" si="89"/>
        <v>3.97</v>
      </c>
      <c r="H176" s="69">
        <f t="shared" si="90"/>
        <v>3.97</v>
      </c>
      <c r="I176" s="55">
        <f t="shared" si="123"/>
        <v>0</v>
      </c>
      <c r="J176" s="55">
        <f t="shared" si="91"/>
        <v>-3.0500000000000003E-2</v>
      </c>
      <c r="K176" s="69">
        <f t="shared" si="92"/>
        <v>-3.0500000000000003E-2</v>
      </c>
      <c r="L176" s="72">
        <v>0</v>
      </c>
      <c r="M176" s="55">
        <f t="shared" si="93"/>
        <v>8.6999999999999994E-3</v>
      </c>
      <c r="N176" s="69">
        <f t="shared" si="94"/>
        <v>8.6999999999999994E-3</v>
      </c>
      <c r="O176" s="72">
        <v>0</v>
      </c>
      <c r="P176" s="7"/>
      <c r="Q176" s="72">
        <f t="shared" si="124"/>
        <v>3.9482000000000004</v>
      </c>
      <c r="R176" s="72">
        <f t="shared" si="95"/>
        <v>0</v>
      </c>
      <c r="S176" s="7"/>
      <c r="T176" s="5">
        <f t="shared" si="96"/>
        <v>28</v>
      </c>
      <c r="U176" s="45">
        <f t="shared" si="97"/>
        <v>42088</v>
      </c>
      <c r="V176" s="5">
        <f t="shared" si="98"/>
        <v>5199</v>
      </c>
      <c r="W176" s="55">
        <f t="shared" si="99"/>
        <v>6.040116061409001E-2</v>
      </c>
      <c r="X176" s="47">
        <f t="shared" si="100"/>
        <v>0.42868693550911874</v>
      </c>
      <c r="Y176" s="5">
        <f t="shared" si="101"/>
        <v>0</v>
      </c>
      <c r="Z176" s="5">
        <f t="shared" si="102"/>
        <v>0</v>
      </c>
      <c r="AB176" s="39">
        <f t="shared" si="103"/>
        <v>0</v>
      </c>
      <c r="AC176" s="39">
        <f t="shared" si="104"/>
        <v>0</v>
      </c>
      <c r="AD176" s="39">
        <f t="shared" si="105"/>
        <v>0</v>
      </c>
      <c r="AE176" s="39">
        <f t="shared" si="106"/>
        <v>0</v>
      </c>
      <c r="AF176" s="39">
        <f t="shared" si="107"/>
        <v>0</v>
      </c>
      <c r="AG176" s="39">
        <f t="shared" si="108"/>
        <v>0</v>
      </c>
      <c r="AH176" s="39">
        <f t="shared" si="109"/>
        <v>0</v>
      </c>
      <c r="AI176" s="39">
        <f t="shared" si="110"/>
        <v>0</v>
      </c>
      <c r="AJ176" s="39">
        <f t="shared" si="111"/>
        <v>0</v>
      </c>
      <c r="AK176" s="43"/>
      <c r="AL176" s="39">
        <f t="shared" si="112"/>
        <v>0</v>
      </c>
      <c r="AM176" s="39">
        <f t="shared" si="113"/>
        <v>0</v>
      </c>
      <c r="AN176" s="39">
        <f t="shared" si="114"/>
        <v>0</v>
      </c>
      <c r="AO176" s="40">
        <f t="shared" si="115"/>
        <v>0</v>
      </c>
      <c r="AQ176" s="39">
        <f t="shared" si="116"/>
        <v>0</v>
      </c>
      <c r="AR176" s="39">
        <f t="shared" si="117"/>
        <v>0</v>
      </c>
      <c r="AS176" s="39">
        <f t="shared" si="118"/>
        <v>0</v>
      </c>
      <c r="AT176" s="40">
        <f t="shared" si="119"/>
        <v>0</v>
      </c>
      <c r="AU176" s="40"/>
      <c r="AV176" s="52">
        <f t="shared" si="120"/>
        <v>0</v>
      </c>
      <c r="AX176" s="52">
        <f t="shared" si="121"/>
        <v>0</v>
      </c>
      <c r="AY176" s="70"/>
      <c r="AZ176" s="2">
        <f t="shared" si="125"/>
        <v>0</v>
      </c>
    </row>
    <row r="177" spans="1:52" ht="12" customHeight="1">
      <c r="A177" s="44">
        <f t="shared" si="122"/>
        <v>42064</v>
      </c>
      <c r="B177" s="66">
        <f t="shared" si="85"/>
        <v>0</v>
      </c>
      <c r="C177" s="67"/>
      <c r="D177" s="68">
        <f t="shared" si="86"/>
        <v>0</v>
      </c>
      <c r="E177" s="35">
        <f t="shared" si="87"/>
        <v>0</v>
      </c>
      <c r="F177" s="35">
        <f t="shared" si="88"/>
        <v>0</v>
      </c>
      <c r="G177" s="55">
        <f t="shared" si="89"/>
        <v>3.97</v>
      </c>
      <c r="H177" s="69">
        <f t="shared" si="90"/>
        <v>3.97</v>
      </c>
      <c r="I177" s="55">
        <f t="shared" si="123"/>
        <v>0</v>
      </c>
      <c r="J177" s="55">
        <f t="shared" si="91"/>
        <v>-3.0500000000000003E-2</v>
      </c>
      <c r="K177" s="69">
        <f t="shared" si="92"/>
        <v>-3.0500000000000003E-2</v>
      </c>
      <c r="L177" s="72">
        <v>0</v>
      </c>
      <c r="M177" s="55">
        <f t="shared" si="93"/>
        <v>8.6999999999999994E-3</v>
      </c>
      <c r="N177" s="69">
        <f t="shared" si="94"/>
        <v>8.6999999999999994E-3</v>
      </c>
      <c r="O177" s="72">
        <v>0</v>
      </c>
      <c r="P177" s="7"/>
      <c r="Q177" s="72">
        <f t="shared" si="124"/>
        <v>3.9482000000000004</v>
      </c>
      <c r="R177" s="72">
        <f t="shared" si="95"/>
        <v>0</v>
      </c>
      <c r="S177" s="7"/>
      <c r="T177" s="5">
        <f t="shared" si="96"/>
        <v>31</v>
      </c>
      <c r="U177" s="45">
        <f t="shared" si="97"/>
        <v>42119</v>
      </c>
      <c r="V177" s="5">
        <f t="shared" si="98"/>
        <v>5230</v>
      </c>
      <c r="W177" s="55">
        <f t="shared" si="99"/>
        <v>6.040116061409001E-2</v>
      </c>
      <c r="X177" s="47">
        <f t="shared" si="100"/>
        <v>0.42652728322782668</v>
      </c>
      <c r="Y177" s="5">
        <f t="shared" si="101"/>
        <v>0</v>
      </c>
      <c r="Z177" s="5">
        <f t="shared" si="102"/>
        <v>0</v>
      </c>
      <c r="AB177" s="39">
        <f t="shared" si="103"/>
        <v>0</v>
      </c>
      <c r="AC177" s="39">
        <f t="shared" si="104"/>
        <v>0</v>
      </c>
      <c r="AD177" s="39">
        <f t="shared" si="105"/>
        <v>0</v>
      </c>
      <c r="AE177" s="39">
        <f t="shared" si="106"/>
        <v>0</v>
      </c>
      <c r="AF177" s="39">
        <f t="shared" si="107"/>
        <v>0</v>
      </c>
      <c r="AG177" s="39">
        <f t="shared" si="108"/>
        <v>0</v>
      </c>
      <c r="AH177" s="39">
        <f t="shared" si="109"/>
        <v>0</v>
      </c>
      <c r="AI177" s="39">
        <f t="shared" si="110"/>
        <v>0</v>
      </c>
      <c r="AJ177" s="39">
        <f t="shared" si="111"/>
        <v>0</v>
      </c>
      <c r="AK177" s="43"/>
      <c r="AL177" s="39">
        <f t="shared" si="112"/>
        <v>0</v>
      </c>
      <c r="AM177" s="39">
        <f t="shared" si="113"/>
        <v>0</v>
      </c>
      <c r="AN177" s="39">
        <f t="shared" si="114"/>
        <v>0</v>
      </c>
      <c r="AO177" s="40">
        <f t="shared" si="115"/>
        <v>0</v>
      </c>
      <c r="AQ177" s="39">
        <f t="shared" si="116"/>
        <v>0</v>
      </c>
      <c r="AR177" s="39">
        <f t="shared" si="117"/>
        <v>0</v>
      </c>
      <c r="AS177" s="39">
        <f t="shared" si="118"/>
        <v>0</v>
      </c>
      <c r="AT177" s="40">
        <f t="shared" si="119"/>
        <v>0</v>
      </c>
      <c r="AU177" s="40"/>
      <c r="AV177" s="52">
        <f t="shared" si="120"/>
        <v>0</v>
      </c>
      <c r="AX177" s="52">
        <f t="shared" si="121"/>
        <v>0</v>
      </c>
      <c r="AY177" s="70"/>
      <c r="AZ177" s="2">
        <f t="shared" si="125"/>
        <v>0</v>
      </c>
    </row>
    <row r="178" spans="1:52" ht="12" customHeight="1">
      <c r="A178" s="44">
        <f t="shared" si="122"/>
        <v>42095</v>
      </c>
      <c r="B178" s="66">
        <f t="shared" si="85"/>
        <v>0</v>
      </c>
      <c r="C178" s="67"/>
      <c r="D178" s="68">
        <f t="shared" si="86"/>
        <v>0</v>
      </c>
      <c r="E178" s="35">
        <f t="shared" si="87"/>
        <v>0</v>
      </c>
      <c r="F178" s="35">
        <f t="shared" si="88"/>
        <v>0</v>
      </c>
      <c r="G178" s="55">
        <f t="shared" si="89"/>
        <v>3.97</v>
      </c>
      <c r="H178" s="69">
        <f t="shared" si="90"/>
        <v>3.97</v>
      </c>
      <c r="I178" s="55">
        <f t="shared" si="123"/>
        <v>0</v>
      </c>
      <c r="J178" s="55">
        <f t="shared" si="91"/>
        <v>-3.0500000000000003E-2</v>
      </c>
      <c r="K178" s="69">
        <f t="shared" si="92"/>
        <v>-3.0500000000000003E-2</v>
      </c>
      <c r="L178" s="72">
        <v>0</v>
      </c>
      <c r="M178" s="55">
        <f t="shared" si="93"/>
        <v>8.6999999999999994E-3</v>
      </c>
      <c r="N178" s="69">
        <f t="shared" si="94"/>
        <v>8.6999999999999994E-3</v>
      </c>
      <c r="O178" s="72">
        <v>0</v>
      </c>
      <c r="P178" s="7"/>
      <c r="Q178" s="72">
        <f t="shared" si="124"/>
        <v>3.9482000000000004</v>
      </c>
      <c r="R178" s="72">
        <f t="shared" si="95"/>
        <v>0</v>
      </c>
      <c r="S178" s="7"/>
      <c r="T178" s="5">
        <f t="shared" si="96"/>
        <v>30</v>
      </c>
      <c r="U178" s="45">
        <f t="shared" si="97"/>
        <v>42149</v>
      </c>
      <c r="V178" s="5">
        <f t="shared" si="98"/>
        <v>5260</v>
      </c>
      <c r="W178" s="55">
        <f t="shared" si="99"/>
        <v>6.040116061409001E-2</v>
      </c>
      <c r="X178" s="47">
        <f t="shared" si="100"/>
        <v>0.42444765688492869</v>
      </c>
      <c r="Y178" s="5">
        <f t="shared" si="101"/>
        <v>0</v>
      </c>
      <c r="Z178" s="5">
        <f t="shared" si="102"/>
        <v>0</v>
      </c>
      <c r="AB178" s="39">
        <f t="shared" si="103"/>
        <v>0</v>
      </c>
      <c r="AC178" s="39">
        <f t="shared" si="104"/>
        <v>0</v>
      </c>
      <c r="AD178" s="39">
        <f t="shared" si="105"/>
        <v>0</v>
      </c>
      <c r="AE178" s="39">
        <f t="shared" si="106"/>
        <v>0</v>
      </c>
      <c r="AF178" s="39">
        <f t="shared" si="107"/>
        <v>0</v>
      </c>
      <c r="AG178" s="39">
        <f t="shared" si="108"/>
        <v>0</v>
      </c>
      <c r="AH178" s="39">
        <f t="shared" si="109"/>
        <v>0</v>
      </c>
      <c r="AI178" s="39">
        <f t="shared" si="110"/>
        <v>0</v>
      </c>
      <c r="AJ178" s="39">
        <f t="shared" si="111"/>
        <v>0</v>
      </c>
      <c r="AK178" s="43"/>
      <c r="AL178" s="39">
        <f t="shared" si="112"/>
        <v>0</v>
      </c>
      <c r="AM178" s="39">
        <f t="shared" si="113"/>
        <v>0</v>
      </c>
      <c r="AN178" s="39">
        <f t="shared" si="114"/>
        <v>0</v>
      </c>
      <c r="AO178" s="40">
        <f t="shared" si="115"/>
        <v>0</v>
      </c>
      <c r="AQ178" s="39">
        <f t="shared" si="116"/>
        <v>0</v>
      </c>
      <c r="AR178" s="39">
        <f t="shared" si="117"/>
        <v>0</v>
      </c>
      <c r="AS178" s="39">
        <f t="shared" si="118"/>
        <v>0</v>
      </c>
      <c r="AT178" s="40">
        <f t="shared" si="119"/>
        <v>0</v>
      </c>
      <c r="AU178" s="40"/>
      <c r="AV178" s="52">
        <f t="shared" si="120"/>
        <v>0</v>
      </c>
      <c r="AX178" s="52">
        <f t="shared" si="121"/>
        <v>0</v>
      </c>
      <c r="AY178" s="70"/>
      <c r="AZ178" s="2">
        <f t="shared" si="125"/>
        <v>0</v>
      </c>
    </row>
    <row r="179" spans="1:52" ht="12" customHeight="1">
      <c r="A179" s="44">
        <f t="shared" si="122"/>
        <v>42125</v>
      </c>
      <c r="B179" s="66">
        <f t="shared" si="85"/>
        <v>0</v>
      </c>
      <c r="C179" s="67"/>
      <c r="D179" s="68">
        <f t="shared" si="86"/>
        <v>0</v>
      </c>
      <c r="E179" s="35">
        <f t="shared" si="87"/>
        <v>0</v>
      </c>
      <c r="F179" s="35">
        <f t="shared" si="88"/>
        <v>0</v>
      </c>
      <c r="G179" s="55">
        <f t="shared" si="89"/>
        <v>3.97</v>
      </c>
      <c r="H179" s="69">
        <f t="shared" si="90"/>
        <v>3.97</v>
      </c>
      <c r="I179" s="55">
        <f t="shared" si="123"/>
        <v>0</v>
      </c>
      <c r="J179" s="55">
        <f t="shared" si="91"/>
        <v>-3.0500000000000003E-2</v>
      </c>
      <c r="K179" s="69">
        <f t="shared" si="92"/>
        <v>-3.0500000000000003E-2</v>
      </c>
      <c r="L179" s="72">
        <v>0</v>
      </c>
      <c r="M179" s="55">
        <f t="shared" si="93"/>
        <v>8.6999999999999994E-3</v>
      </c>
      <c r="N179" s="69">
        <f t="shared" si="94"/>
        <v>8.6999999999999994E-3</v>
      </c>
      <c r="O179" s="72">
        <v>0</v>
      </c>
      <c r="P179" s="7"/>
      <c r="Q179" s="72">
        <f t="shared" si="124"/>
        <v>3.9482000000000004</v>
      </c>
      <c r="R179" s="72">
        <f t="shared" si="95"/>
        <v>0</v>
      </c>
      <c r="S179" s="7"/>
      <c r="T179" s="5">
        <f t="shared" si="96"/>
        <v>31</v>
      </c>
      <c r="U179" s="45">
        <f t="shared" si="97"/>
        <v>42180</v>
      </c>
      <c r="V179" s="5">
        <f t="shared" si="98"/>
        <v>5291</v>
      </c>
      <c r="W179" s="55">
        <f t="shared" si="99"/>
        <v>6.040116061409001E-2</v>
      </c>
      <c r="X179" s="47">
        <f t="shared" si="100"/>
        <v>0.42230936137239583</v>
      </c>
      <c r="Y179" s="5">
        <f t="shared" si="101"/>
        <v>0</v>
      </c>
      <c r="Z179" s="5">
        <f t="shared" si="102"/>
        <v>0</v>
      </c>
      <c r="AB179" s="39">
        <f t="shared" si="103"/>
        <v>0</v>
      </c>
      <c r="AC179" s="39">
        <f t="shared" si="104"/>
        <v>0</v>
      </c>
      <c r="AD179" s="39">
        <f t="shared" si="105"/>
        <v>0</v>
      </c>
      <c r="AE179" s="39">
        <f t="shared" si="106"/>
        <v>0</v>
      </c>
      <c r="AF179" s="39">
        <f t="shared" si="107"/>
        <v>0</v>
      </c>
      <c r="AG179" s="39">
        <f t="shared" si="108"/>
        <v>0</v>
      </c>
      <c r="AH179" s="39">
        <f t="shared" si="109"/>
        <v>0</v>
      </c>
      <c r="AI179" s="39">
        <f t="shared" si="110"/>
        <v>0</v>
      </c>
      <c r="AJ179" s="39">
        <f t="shared" si="111"/>
        <v>0</v>
      </c>
      <c r="AK179" s="43"/>
      <c r="AL179" s="39">
        <f t="shared" si="112"/>
        <v>0</v>
      </c>
      <c r="AM179" s="39">
        <f t="shared" si="113"/>
        <v>0</v>
      </c>
      <c r="AN179" s="39">
        <f t="shared" si="114"/>
        <v>0</v>
      </c>
      <c r="AO179" s="40">
        <f t="shared" si="115"/>
        <v>0</v>
      </c>
      <c r="AQ179" s="39">
        <f t="shared" si="116"/>
        <v>0</v>
      </c>
      <c r="AR179" s="39">
        <f t="shared" si="117"/>
        <v>0</v>
      </c>
      <c r="AS179" s="39">
        <f t="shared" si="118"/>
        <v>0</v>
      </c>
      <c r="AT179" s="40">
        <f t="shared" si="119"/>
        <v>0</v>
      </c>
      <c r="AU179" s="40"/>
      <c r="AV179" s="52">
        <f t="shared" si="120"/>
        <v>0</v>
      </c>
      <c r="AX179" s="52">
        <f t="shared" si="121"/>
        <v>0</v>
      </c>
      <c r="AY179" s="70"/>
      <c r="AZ179" s="2">
        <f t="shared" si="125"/>
        <v>0</v>
      </c>
    </row>
    <row r="180" spans="1:52" ht="12" customHeight="1">
      <c r="A180" s="44">
        <f t="shared" si="122"/>
        <v>42156</v>
      </c>
      <c r="B180" s="66">
        <f t="shared" si="85"/>
        <v>0</v>
      </c>
      <c r="C180" s="67"/>
      <c r="D180" s="68">
        <f t="shared" si="86"/>
        <v>0</v>
      </c>
      <c r="E180" s="35">
        <f t="shared" si="87"/>
        <v>0</v>
      </c>
      <c r="F180" s="35">
        <f t="shared" si="88"/>
        <v>0</v>
      </c>
      <c r="G180" s="55">
        <f t="shared" si="89"/>
        <v>3.97</v>
      </c>
      <c r="H180" s="69">
        <f t="shared" si="90"/>
        <v>3.97</v>
      </c>
      <c r="I180" s="55">
        <f t="shared" si="123"/>
        <v>0</v>
      </c>
      <c r="J180" s="55">
        <f t="shared" si="91"/>
        <v>-3.0500000000000003E-2</v>
      </c>
      <c r="K180" s="69">
        <f t="shared" si="92"/>
        <v>-3.0500000000000003E-2</v>
      </c>
      <c r="L180" s="72">
        <v>0</v>
      </c>
      <c r="M180" s="55">
        <f t="shared" si="93"/>
        <v>8.6999999999999994E-3</v>
      </c>
      <c r="N180" s="69">
        <f t="shared" si="94"/>
        <v>8.6999999999999994E-3</v>
      </c>
      <c r="O180" s="72">
        <v>0</v>
      </c>
      <c r="P180" s="7"/>
      <c r="Q180" s="72">
        <f t="shared" si="124"/>
        <v>3.9482000000000004</v>
      </c>
      <c r="R180" s="72">
        <f t="shared" si="95"/>
        <v>0</v>
      </c>
      <c r="S180" s="7"/>
      <c r="T180" s="5">
        <f t="shared" si="96"/>
        <v>30</v>
      </c>
      <c r="U180" s="45">
        <f t="shared" si="97"/>
        <v>42210</v>
      </c>
      <c r="V180" s="5">
        <f t="shared" si="98"/>
        <v>5321</v>
      </c>
      <c r="W180" s="55">
        <f t="shared" si="99"/>
        <v>6.040116061409001E-2</v>
      </c>
      <c r="X180" s="47">
        <f t="shared" si="100"/>
        <v>0.42025030042296224</v>
      </c>
      <c r="Y180" s="5">
        <f t="shared" si="101"/>
        <v>0</v>
      </c>
      <c r="Z180" s="5">
        <f t="shared" si="102"/>
        <v>0</v>
      </c>
      <c r="AB180" s="39">
        <f t="shared" si="103"/>
        <v>0</v>
      </c>
      <c r="AC180" s="39">
        <f t="shared" si="104"/>
        <v>0</v>
      </c>
      <c r="AD180" s="39">
        <f t="shared" si="105"/>
        <v>0</v>
      </c>
      <c r="AE180" s="39">
        <f t="shared" si="106"/>
        <v>0</v>
      </c>
      <c r="AF180" s="39">
        <f t="shared" si="107"/>
        <v>0</v>
      </c>
      <c r="AG180" s="39">
        <f t="shared" si="108"/>
        <v>0</v>
      </c>
      <c r="AH180" s="39">
        <f t="shared" si="109"/>
        <v>0</v>
      </c>
      <c r="AI180" s="39">
        <f t="shared" si="110"/>
        <v>0</v>
      </c>
      <c r="AJ180" s="39">
        <f t="shared" si="111"/>
        <v>0</v>
      </c>
      <c r="AK180" s="43"/>
      <c r="AL180" s="39">
        <f t="shared" si="112"/>
        <v>0</v>
      </c>
      <c r="AM180" s="39">
        <f t="shared" si="113"/>
        <v>0</v>
      </c>
      <c r="AN180" s="39">
        <f t="shared" si="114"/>
        <v>0</v>
      </c>
      <c r="AO180" s="40">
        <f t="shared" si="115"/>
        <v>0</v>
      </c>
      <c r="AQ180" s="39">
        <f t="shared" si="116"/>
        <v>0</v>
      </c>
      <c r="AR180" s="39">
        <f t="shared" si="117"/>
        <v>0</v>
      </c>
      <c r="AS180" s="39">
        <f t="shared" si="118"/>
        <v>0</v>
      </c>
      <c r="AT180" s="40">
        <f t="shared" si="119"/>
        <v>0</v>
      </c>
      <c r="AU180" s="40"/>
      <c r="AV180" s="52">
        <f t="shared" si="120"/>
        <v>0</v>
      </c>
      <c r="AX180" s="52">
        <f t="shared" si="121"/>
        <v>0</v>
      </c>
      <c r="AY180" s="70"/>
      <c r="AZ180" s="2">
        <f t="shared" si="125"/>
        <v>0</v>
      </c>
    </row>
    <row r="181" spans="1:52" ht="12" customHeight="1">
      <c r="A181" s="44">
        <f t="shared" si="122"/>
        <v>42186</v>
      </c>
      <c r="B181" s="66">
        <f t="shared" si="85"/>
        <v>0</v>
      </c>
      <c r="C181" s="67"/>
      <c r="D181" s="68">
        <f t="shared" si="86"/>
        <v>0</v>
      </c>
      <c r="E181" s="35">
        <f t="shared" si="87"/>
        <v>0</v>
      </c>
      <c r="F181" s="35">
        <f t="shared" si="88"/>
        <v>0</v>
      </c>
      <c r="G181" s="55">
        <f t="shared" si="89"/>
        <v>3.97</v>
      </c>
      <c r="H181" s="69">
        <f t="shared" si="90"/>
        <v>3.97</v>
      </c>
      <c r="I181" s="55">
        <f t="shared" si="123"/>
        <v>0</v>
      </c>
      <c r="J181" s="55">
        <f t="shared" si="91"/>
        <v>-3.0500000000000003E-2</v>
      </c>
      <c r="K181" s="69">
        <f t="shared" si="92"/>
        <v>-3.0500000000000003E-2</v>
      </c>
      <c r="L181" s="72">
        <v>0</v>
      </c>
      <c r="M181" s="55">
        <f t="shared" si="93"/>
        <v>8.6999999999999994E-3</v>
      </c>
      <c r="N181" s="69">
        <f t="shared" si="94"/>
        <v>8.6999999999999994E-3</v>
      </c>
      <c r="O181" s="72">
        <v>0</v>
      </c>
      <c r="P181" s="7"/>
      <c r="Q181" s="72">
        <f t="shared" si="124"/>
        <v>3.9482000000000004</v>
      </c>
      <c r="R181" s="72">
        <f t="shared" si="95"/>
        <v>0</v>
      </c>
      <c r="S181" s="7"/>
      <c r="T181" s="5">
        <f t="shared" si="96"/>
        <v>31</v>
      </c>
      <c r="U181" s="45">
        <f t="shared" si="97"/>
        <v>42241</v>
      </c>
      <c r="V181" s="5">
        <f t="shared" si="98"/>
        <v>5352</v>
      </c>
      <c r="W181" s="55">
        <f t="shared" si="99"/>
        <v>6.040116061409001E-2</v>
      </c>
      <c r="X181" s="47">
        <f t="shared" si="100"/>
        <v>0.41813315048242522</v>
      </c>
      <c r="Y181" s="5">
        <f t="shared" si="101"/>
        <v>0</v>
      </c>
      <c r="Z181" s="5">
        <f t="shared" si="102"/>
        <v>0</v>
      </c>
      <c r="AB181" s="39">
        <f t="shared" si="103"/>
        <v>0</v>
      </c>
      <c r="AC181" s="39">
        <f t="shared" si="104"/>
        <v>0</v>
      </c>
      <c r="AD181" s="39">
        <f t="shared" si="105"/>
        <v>0</v>
      </c>
      <c r="AE181" s="39">
        <f t="shared" si="106"/>
        <v>0</v>
      </c>
      <c r="AF181" s="39">
        <f t="shared" si="107"/>
        <v>0</v>
      </c>
      <c r="AG181" s="39">
        <f t="shared" si="108"/>
        <v>0</v>
      </c>
      <c r="AH181" s="39">
        <f t="shared" si="109"/>
        <v>0</v>
      </c>
      <c r="AI181" s="39">
        <f t="shared" si="110"/>
        <v>0</v>
      </c>
      <c r="AJ181" s="39">
        <f t="shared" si="111"/>
        <v>0</v>
      </c>
      <c r="AK181" s="43"/>
      <c r="AL181" s="39">
        <f t="shared" si="112"/>
        <v>0</v>
      </c>
      <c r="AM181" s="39">
        <f t="shared" si="113"/>
        <v>0</v>
      </c>
      <c r="AN181" s="39">
        <f t="shared" si="114"/>
        <v>0</v>
      </c>
      <c r="AO181" s="40">
        <f t="shared" si="115"/>
        <v>0</v>
      </c>
      <c r="AQ181" s="39">
        <f t="shared" si="116"/>
        <v>0</v>
      </c>
      <c r="AR181" s="39">
        <f t="shared" si="117"/>
        <v>0</v>
      </c>
      <c r="AS181" s="39">
        <f t="shared" si="118"/>
        <v>0</v>
      </c>
      <c r="AT181" s="40">
        <f t="shared" si="119"/>
        <v>0</v>
      </c>
      <c r="AU181" s="40"/>
      <c r="AV181" s="52">
        <f t="shared" si="120"/>
        <v>0</v>
      </c>
      <c r="AX181" s="52">
        <f t="shared" si="121"/>
        <v>0</v>
      </c>
      <c r="AY181" s="70"/>
      <c r="AZ181" s="2">
        <f t="shared" si="125"/>
        <v>0</v>
      </c>
    </row>
    <row r="182" spans="1:52" ht="12" customHeight="1">
      <c r="A182" s="44">
        <f t="shared" si="122"/>
        <v>42217</v>
      </c>
      <c r="B182" s="66">
        <f t="shared" si="85"/>
        <v>0</v>
      </c>
      <c r="C182" s="67"/>
      <c r="D182" s="68">
        <f t="shared" si="86"/>
        <v>0</v>
      </c>
      <c r="E182" s="35">
        <f t="shared" si="87"/>
        <v>0</v>
      </c>
      <c r="F182" s="35">
        <f t="shared" si="88"/>
        <v>0</v>
      </c>
      <c r="G182" s="55">
        <f t="shared" si="89"/>
        <v>3.97</v>
      </c>
      <c r="H182" s="69">
        <f t="shared" si="90"/>
        <v>3.97</v>
      </c>
      <c r="I182" s="55">
        <f t="shared" si="123"/>
        <v>0</v>
      </c>
      <c r="J182" s="55">
        <f t="shared" si="91"/>
        <v>-3.0500000000000003E-2</v>
      </c>
      <c r="K182" s="69">
        <f t="shared" si="92"/>
        <v>-3.0500000000000003E-2</v>
      </c>
      <c r="L182" s="72">
        <v>0</v>
      </c>
      <c r="M182" s="55">
        <f t="shared" si="93"/>
        <v>8.6999999999999994E-3</v>
      </c>
      <c r="N182" s="69">
        <f t="shared" si="94"/>
        <v>8.6999999999999994E-3</v>
      </c>
      <c r="O182" s="72">
        <v>0</v>
      </c>
      <c r="P182" s="7"/>
      <c r="Q182" s="72">
        <f t="shared" si="124"/>
        <v>3.9482000000000004</v>
      </c>
      <c r="R182" s="72">
        <f t="shared" si="95"/>
        <v>0</v>
      </c>
      <c r="S182" s="7"/>
      <c r="T182" s="5">
        <f t="shared" si="96"/>
        <v>31</v>
      </c>
      <c r="U182" s="45">
        <f t="shared" si="97"/>
        <v>42272</v>
      </c>
      <c r="V182" s="5">
        <f t="shared" si="98"/>
        <v>5383</v>
      </c>
      <c r="W182" s="55">
        <f t="shared" si="99"/>
        <v>6.040116061409001E-2</v>
      </c>
      <c r="X182" s="47">
        <f t="shared" si="100"/>
        <v>0.41602666638523494</v>
      </c>
      <c r="Y182" s="5">
        <f t="shared" si="101"/>
        <v>0</v>
      </c>
      <c r="Z182" s="5">
        <f t="shared" si="102"/>
        <v>0</v>
      </c>
      <c r="AB182" s="39">
        <f t="shared" si="103"/>
        <v>0</v>
      </c>
      <c r="AC182" s="39">
        <f t="shared" si="104"/>
        <v>0</v>
      </c>
      <c r="AD182" s="39">
        <f t="shared" si="105"/>
        <v>0</v>
      </c>
      <c r="AE182" s="39">
        <f t="shared" si="106"/>
        <v>0</v>
      </c>
      <c r="AF182" s="39">
        <f t="shared" si="107"/>
        <v>0</v>
      </c>
      <c r="AG182" s="39">
        <f t="shared" si="108"/>
        <v>0</v>
      </c>
      <c r="AH182" s="39">
        <f t="shared" si="109"/>
        <v>0</v>
      </c>
      <c r="AI182" s="39">
        <f t="shared" si="110"/>
        <v>0</v>
      </c>
      <c r="AJ182" s="39">
        <f t="shared" si="111"/>
        <v>0</v>
      </c>
      <c r="AK182" s="43"/>
      <c r="AL182" s="39">
        <f t="shared" si="112"/>
        <v>0</v>
      </c>
      <c r="AM182" s="39">
        <f t="shared" si="113"/>
        <v>0</v>
      </c>
      <c r="AN182" s="39">
        <f t="shared" si="114"/>
        <v>0</v>
      </c>
      <c r="AO182" s="40">
        <f t="shared" si="115"/>
        <v>0</v>
      </c>
      <c r="AQ182" s="39">
        <f t="shared" si="116"/>
        <v>0</v>
      </c>
      <c r="AR182" s="39">
        <f t="shared" si="117"/>
        <v>0</v>
      </c>
      <c r="AS182" s="39">
        <f t="shared" si="118"/>
        <v>0</v>
      </c>
      <c r="AT182" s="40">
        <f t="shared" si="119"/>
        <v>0</v>
      </c>
      <c r="AU182" s="40"/>
      <c r="AV182" s="52">
        <f t="shared" si="120"/>
        <v>0</v>
      </c>
      <c r="AX182" s="52">
        <f t="shared" si="121"/>
        <v>0</v>
      </c>
      <c r="AY182" s="70"/>
      <c r="AZ182" s="2">
        <f t="shared" si="125"/>
        <v>0</v>
      </c>
    </row>
    <row r="183" spans="1:52" ht="12" customHeight="1">
      <c r="A183" s="44">
        <f t="shared" si="122"/>
        <v>42248</v>
      </c>
      <c r="B183" s="66">
        <f t="shared" si="85"/>
        <v>0</v>
      </c>
      <c r="C183" s="67"/>
      <c r="D183" s="68">
        <f t="shared" si="86"/>
        <v>0</v>
      </c>
      <c r="E183" s="35">
        <f t="shared" si="87"/>
        <v>0</v>
      </c>
      <c r="F183" s="35">
        <f t="shared" si="88"/>
        <v>0</v>
      </c>
      <c r="G183" s="55">
        <f t="shared" si="89"/>
        <v>3.97</v>
      </c>
      <c r="H183" s="69">
        <f t="shared" si="90"/>
        <v>3.97</v>
      </c>
      <c r="I183" s="55">
        <f t="shared" si="123"/>
        <v>0</v>
      </c>
      <c r="J183" s="55">
        <f t="shared" si="91"/>
        <v>-3.0500000000000003E-2</v>
      </c>
      <c r="K183" s="69">
        <f t="shared" si="92"/>
        <v>-3.0500000000000003E-2</v>
      </c>
      <c r="L183" s="72">
        <v>0</v>
      </c>
      <c r="M183" s="55">
        <f t="shared" si="93"/>
        <v>8.6999999999999994E-3</v>
      </c>
      <c r="N183" s="69">
        <f t="shared" si="94"/>
        <v>8.6999999999999994E-3</v>
      </c>
      <c r="O183" s="72">
        <v>0</v>
      </c>
      <c r="P183" s="7"/>
      <c r="Q183" s="72">
        <f t="shared" si="124"/>
        <v>3.9482000000000004</v>
      </c>
      <c r="R183" s="72">
        <f t="shared" si="95"/>
        <v>0</v>
      </c>
      <c r="S183" s="7"/>
      <c r="T183" s="5">
        <f t="shared" si="96"/>
        <v>30</v>
      </c>
      <c r="U183" s="45">
        <f t="shared" si="97"/>
        <v>42302</v>
      </c>
      <c r="V183" s="5">
        <f t="shared" si="98"/>
        <v>5413</v>
      </c>
      <c r="W183" s="55">
        <f t="shared" si="99"/>
        <v>6.040116061409001E-2</v>
      </c>
      <c r="X183" s="47">
        <f t="shared" si="100"/>
        <v>0.41399823807880792</v>
      </c>
      <c r="Y183" s="5">
        <f t="shared" si="101"/>
        <v>0</v>
      </c>
      <c r="Z183" s="5">
        <f t="shared" si="102"/>
        <v>0</v>
      </c>
      <c r="AB183" s="39">
        <f t="shared" si="103"/>
        <v>0</v>
      </c>
      <c r="AC183" s="39">
        <f t="shared" si="104"/>
        <v>0</v>
      </c>
      <c r="AD183" s="39">
        <f t="shared" si="105"/>
        <v>0</v>
      </c>
      <c r="AE183" s="39">
        <f t="shared" si="106"/>
        <v>0</v>
      </c>
      <c r="AF183" s="39">
        <f t="shared" si="107"/>
        <v>0</v>
      </c>
      <c r="AG183" s="39">
        <f t="shared" si="108"/>
        <v>0</v>
      </c>
      <c r="AH183" s="39">
        <f t="shared" si="109"/>
        <v>0</v>
      </c>
      <c r="AI183" s="39">
        <f t="shared" si="110"/>
        <v>0</v>
      </c>
      <c r="AJ183" s="39">
        <f t="shared" si="111"/>
        <v>0</v>
      </c>
      <c r="AK183" s="43"/>
      <c r="AL183" s="39">
        <f t="shared" si="112"/>
        <v>0</v>
      </c>
      <c r="AM183" s="39">
        <f t="shared" si="113"/>
        <v>0</v>
      </c>
      <c r="AN183" s="39">
        <f t="shared" si="114"/>
        <v>0</v>
      </c>
      <c r="AO183" s="40">
        <f t="shared" si="115"/>
        <v>0</v>
      </c>
      <c r="AQ183" s="39">
        <f t="shared" si="116"/>
        <v>0</v>
      </c>
      <c r="AR183" s="39">
        <f t="shared" si="117"/>
        <v>0</v>
      </c>
      <c r="AS183" s="39">
        <f t="shared" si="118"/>
        <v>0</v>
      </c>
      <c r="AT183" s="40">
        <f t="shared" si="119"/>
        <v>0</v>
      </c>
      <c r="AU183" s="40"/>
      <c r="AV183" s="52">
        <f t="shared" si="120"/>
        <v>0</v>
      </c>
      <c r="AX183" s="52">
        <f t="shared" si="121"/>
        <v>0</v>
      </c>
      <c r="AY183" s="70"/>
      <c r="AZ183" s="2">
        <f t="shared" si="125"/>
        <v>0</v>
      </c>
    </row>
    <row r="184" spans="1:52" ht="12" customHeight="1">
      <c r="A184" s="44">
        <f t="shared" si="122"/>
        <v>42278</v>
      </c>
      <c r="B184" s="66">
        <f t="shared" si="85"/>
        <v>0</v>
      </c>
      <c r="C184" s="67"/>
      <c r="D184" s="68">
        <f t="shared" si="86"/>
        <v>0</v>
      </c>
      <c r="E184" s="35">
        <f t="shared" si="87"/>
        <v>0</v>
      </c>
      <c r="F184" s="35">
        <f t="shared" si="88"/>
        <v>0</v>
      </c>
      <c r="G184" s="55">
        <f t="shared" si="89"/>
        <v>3.97</v>
      </c>
      <c r="H184" s="69">
        <f t="shared" si="90"/>
        <v>3.97</v>
      </c>
      <c r="I184" s="55">
        <f t="shared" si="123"/>
        <v>0</v>
      </c>
      <c r="J184" s="55">
        <f t="shared" si="91"/>
        <v>-3.0500000000000003E-2</v>
      </c>
      <c r="K184" s="69">
        <f t="shared" si="92"/>
        <v>-3.0500000000000003E-2</v>
      </c>
      <c r="L184" s="72">
        <v>0</v>
      </c>
      <c r="M184" s="55">
        <f t="shared" si="93"/>
        <v>8.6999999999999994E-3</v>
      </c>
      <c r="N184" s="69">
        <f t="shared" si="94"/>
        <v>8.6999999999999994E-3</v>
      </c>
      <c r="O184" s="72">
        <v>0</v>
      </c>
      <c r="P184" s="7"/>
      <c r="Q184" s="72">
        <f t="shared" si="124"/>
        <v>3.9482000000000004</v>
      </c>
      <c r="R184" s="72">
        <f t="shared" si="95"/>
        <v>0</v>
      </c>
      <c r="S184" s="7"/>
      <c r="T184" s="5">
        <f t="shared" si="96"/>
        <v>31</v>
      </c>
      <c r="U184" s="45">
        <f t="shared" si="97"/>
        <v>42333</v>
      </c>
      <c r="V184" s="5">
        <f t="shared" si="98"/>
        <v>5444</v>
      </c>
      <c r="W184" s="55">
        <f t="shared" si="99"/>
        <v>6.040116061409001E-2</v>
      </c>
      <c r="X184" s="47">
        <f t="shared" si="100"/>
        <v>0.41191258497100808</v>
      </c>
      <c r="Y184" s="5">
        <f t="shared" si="101"/>
        <v>0</v>
      </c>
      <c r="Z184" s="5">
        <f t="shared" si="102"/>
        <v>0</v>
      </c>
      <c r="AB184" s="39">
        <f t="shared" si="103"/>
        <v>0</v>
      </c>
      <c r="AC184" s="39">
        <f t="shared" si="104"/>
        <v>0</v>
      </c>
      <c r="AD184" s="39">
        <f t="shared" si="105"/>
        <v>0</v>
      </c>
      <c r="AE184" s="39">
        <f t="shared" si="106"/>
        <v>0</v>
      </c>
      <c r="AF184" s="39">
        <f t="shared" si="107"/>
        <v>0</v>
      </c>
      <c r="AG184" s="39">
        <f t="shared" si="108"/>
        <v>0</v>
      </c>
      <c r="AH184" s="39">
        <f t="shared" si="109"/>
        <v>0</v>
      </c>
      <c r="AI184" s="39">
        <f t="shared" si="110"/>
        <v>0</v>
      </c>
      <c r="AJ184" s="39">
        <f t="shared" si="111"/>
        <v>0</v>
      </c>
      <c r="AK184" s="43"/>
      <c r="AL184" s="39">
        <f t="shared" si="112"/>
        <v>0</v>
      </c>
      <c r="AM184" s="39">
        <f t="shared" si="113"/>
        <v>0</v>
      </c>
      <c r="AN184" s="39">
        <f t="shared" si="114"/>
        <v>0</v>
      </c>
      <c r="AO184" s="40">
        <f t="shared" si="115"/>
        <v>0</v>
      </c>
      <c r="AQ184" s="39">
        <f t="shared" si="116"/>
        <v>0</v>
      </c>
      <c r="AR184" s="39">
        <f t="shared" si="117"/>
        <v>0</v>
      </c>
      <c r="AS184" s="39">
        <f t="shared" si="118"/>
        <v>0</v>
      </c>
      <c r="AT184" s="40">
        <f t="shared" si="119"/>
        <v>0</v>
      </c>
      <c r="AU184" s="40"/>
      <c r="AV184" s="52">
        <f t="shared" si="120"/>
        <v>0</v>
      </c>
      <c r="AX184" s="52">
        <f t="shared" si="121"/>
        <v>0</v>
      </c>
      <c r="AY184" s="70"/>
      <c r="AZ184" s="2">
        <f t="shared" si="125"/>
        <v>0</v>
      </c>
    </row>
    <row r="185" spans="1:52" ht="12" customHeight="1">
      <c r="A185" s="44">
        <f t="shared" si="122"/>
        <v>42309</v>
      </c>
      <c r="B185" s="66">
        <f t="shared" si="85"/>
        <v>0</v>
      </c>
      <c r="C185" s="67"/>
      <c r="D185" s="68">
        <f t="shared" si="86"/>
        <v>0</v>
      </c>
      <c r="E185" s="35">
        <f t="shared" si="87"/>
        <v>0</v>
      </c>
      <c r="F185" s="35">
        <f t="shared" si="88"/>
        <v>0</v>
      </c>
      <c r="G185" s="55">
        <f t="shared" si="89"/>
        <v>3.97</v>
      </c>
      <c r="H185" s="69">
        <f t="shared" si="90"/>
        <v>3.97</v>
      </c>
      <c r="I185" s="55">
        <f t="shared" si="123"/>
        <v>0</v>
      </c>
      <c r="J185" s="55">
        <f t="shared" si="91"/>
        <v>-3.0500000000000003E-2</v>
      </c>
      <c r="K185" s="69">
        <f t="shared" si="92"/>
        <v>-3.0500000000000003E-2</v>
      </c>
      <c r="L185" s="72">
        <v>0</v>
      </c>
      <c r="M185" s="55">
        <f t="shared" si="93"/>
        <v>8.6999999999999994E-3</v>
      </c>
      <c r="N185" s="69">
        <f t="shared" si="94"/>
        <v>8.6999999999999994E-3</v>
      </c>
      <c r="O185" s="72">
        <v>0</v>
      </c>
      <c r="P185" s="7"/>
      <c r="Q185" s="72">
        <f t="shared" si="124"/>
        <v>3.9482000000000004</v>
      </c>
      <c r="R185" s="72">
        <f t="shared" si="95"/>
        <v>0</v>
      </c>
      <c r="S185" s="7"/>
      <c r="T185" s="5">
        <f t="shared" si="96"/>
        <v>30</v>
      </c>
      <c r="U185" s="45">
        <f t="shared" si="97"/>
        <v>42363</v>
      </c>
      <c r="V185" s="5">
        <f t="shared" si="98"/>
        <v>5474</v>
      </c>
      <c r="W185" s="55">
        <f t="shared" si="99"/>
        <v>6.040116061409001E-2</v>
      </c>
      <c r="X185" s="47">
        <f t="shared" si="100"/>
        <v>0.4099042157614366</v>
      </c>
      <c r="Y185" s="5">
        <f t="shared" si="101"/>
        <v>0</v>
      </c>
      <c r="Z185" s="5">
        <f t="shared" si="102"/>
        <v>0</v>
      </c>
      <c r="AB185" s="39">
        <f t="shared" si="103"/>
        <v>0</v>
      </c>
      <c r="AC185" s="39">
        <f t="shared" si="104"/>
        <v>0</v>
      </c>
      <c r="AD185" s="39">
        <f t="shared" si="105"/>
        <v>0</v>
      </c>
      <c r="AE185" s="39">
        <f t="shared" si="106"/>
        <v>0</v>
      </c>
      <c r="AF185" s="39">
        <f t="shared" si="107"/>
        <v>0</v>
      </c>
      <c r="AG185" s="39">
        <f t="shared" si="108"/>
        <v>0</v>
      </c>
      <c r="AH185" s="39">
        <f t="shared" si="109"/>
        <v>0</v>
      </c>
      <c r="AI185" s="39">
        <f t="shared" si="110"/>
        <v>0</v>
      </c>
      <c r="AJ185" s="39">
        <f t="shared" si="111"/>
        <v>0</v>
      </c>
      <c r="AK185" s="43"/>
      <c r="AL185" s="39">
        <f t="shared" si="112"/>
        <v>0</v>
      </c>
      <c r="AM185" s="39">
        <f t="shared" si="113"/>
        <v>0</v>
      </c>
      <c r="AN185" s="39">
        <f t="shared" si="114"/>
        <v>0</v>
      </c>
      <c r="AO185" s="40">
        <f t="shared" si="115"/>
        <v>0</v>
      </c>
      <c r="AQ185" s="39">
        <f t="shared" si="116"/>
        <v>0</v>
      </c>
      <c r="AR185" s="39">
        <f t="shared" si="117"/>
        <v>0</v>
      </c>
      <c r="AS185" s="39">
        <f t="shared" si="118"/>
        <v>0</v>
      </c>
      <c r="AT185" s="40">
        <f t="shared" si="119"/>
        <v>0</v>
      </c>
      <c r="AU185" s="40"/>
      <c r="AV185" s="52">
        <f t="shared" si="120"/>
        <v>0</v>
      </c>
      <c r="AX185" s="52">
        <f t="shared" si="121"/>
        <v>0</v>
      </c>
      <c r="AY185" s="70"/>
      <c r="AZ185" s="2">
        <f t="shared" si="125"/>
        <v>0</v>
      </c>
    </row>
    <row r="186" spans="1:52" ht="12" customHeight="1">
      <c r="A186" s="44">
        <f t="shared" si="122"/>
        <v>42339</v>
      </c>
      <c r="B186" s="66">
        <f t="shared" si="85"/>
        <v>0</v>
      </c>
      <c r="C186" s="67"/>
      <c r="D186" s="68">
        <f t="shared" si="86"/>
        <v>0</v>
      </c>
      <c r="E186" s="35">
        <f t="shared" si="87"/>
        <v>0</v>
      </c>
      <c r="F186" s="35">
        <f t="shared" si="88"/>
        <v>0</v>
      </c>
      <c r="G186" s="55">
        <f t="shared" si="89"/>
        <v>3.97</v>
      </c>
      <c r="H186" s="69">
        <f t="shared" si="90"/>
        <v>3.97</v>
      </c>
      <c r="I186" s="55">
        <f t="shared" si="123"/>
        <v>0</v>
      </c>
      <c r="J186" s="55">
        <f t="shared" si="91"/>
        <v>-3.0500000000000003E-2</v>
      </c>
      <c r="K186" s="69">
        <f t="shared" si="92"/>
        <v>-3.0500000000000003E-2</v>
      </c>
      <c r="L186" s="72">
        <v>0</v>
      </c>
      <c r="M186" s="55">
        <f t="shared" si="93"/>
        <v>8.6999999999999994E-3</v>
      </c>
      <c r="N186" s="69">
        <f t="shared" si="94"/>
        <v>8.6999999999999994E-3</v>
      </c>
      <c r="O186" s="72">
        <v>0</v>
      </c>
      <c r="P186" s="7"/>
      <c r="Q186" s="72">
        <f t="shared" si="124"/>
        <v>3.9482000000000004</v>
      </c>
      <c r="R186" s="72">
        <f t="shared" si="95"/>
        <v>0</v>
      </c>
      <c r="S186" s="7"/>
      <c r="T186" s="5">
        <f t="shared" si="96"/>
        <v>31</v>
      </c>
      <c r="U186" s="45">
        <f t="shared" si="97"/>
        <v>42394</v>
      </c>
      <c r="V186" s="5">
        <f t="shared" si="98"/>
        <v>5505</v>
      </c>
      <c r="W186" s="55">
        <f t="shared" si="99"/>
        <v>6.040116061409001E-2</v>
      </c>
      <c r="X186" s="47">
        <f t="shared" si="100"/>
        <v>0.40783918764568811</v>
      </c>
      <c r="Y186" s="5">
        <f t="shared" si="101"/>
        <v>0</v>
      </c>
      <c r="Z186" s="5">
        <f t="shared" si="102"/>
        <v>0</v>
      </c>
      <c r="AB186" s="39">
        <f t="shared" si="103"/>
        <v>0</v>
      </c>
      <c r="AC186" s="39">
        <f t="shared" si="104"/>
        <v>0</v>
      </c>
      <c r="AD186" s="39">
        <f t="shared" si="105"/>
        <v>0</v>
      </c>
      <c r="AE186" s="39">
        <f t="shared" si="106"/>
        <v>0</v>
      </c>
      <c r="AF186" s="39">
        <f t="shared" si="107"/>
        <v>0</v>
      </c>
      <c r="AG186" s="39">
        <f t="shared" si="108"/>
        <v>0</v>
      </c>
      <c r="AH186" s="39">
        <f t="shared" si="109"/>
        <v>0</v>
      </c>
      <c r="AI186" s="39">
        <f t="shared" si="110"/>
        <v>0</v>
      </c>
      <c r="AJ186" s="39">
        <f t="shared" si="111"/>
        <v>0</v>
      </c>
      <c r="AK186" s="43"/>
      <c r="AL186" s="39">
        <f t="shared" si="112"/>
        <v>0</v>
      </c>
      <c r="AM186" s="39">
        <f t="shared" si="113"/>
        <v>0</v>
      </c>
      <c r="AN186" s="39">
        <f t="shared" si="114"/>
        <v>0</v>
      </c>
      <c r="AO186" s="40">
        <f t="shared" si="115"/>
        <v>0</v>
      </c>
      <c r="AQ186" s="39">
        <f t="shared" si="116"/>
        <v>0</v>
      </c>
      <c r="AR186" s="39">
        <f t="shared" si="117"/>
        <v>0</v>
      </c>
      <c r="AS186" s="39">
        <f t="shared" si="118"/>
        <v>0</v>
      </c>
      <c r="AT186" s="40">
        <f t="shared" si="119"/>
        <v>0</v>
      </c>
      <c r="AU186" s="40"/>
      <c r="AV186" s="52">
        <f t="shared" si="120"/>
        <v>0</v>
      </c>
      <c r="AX186" s="52">
        <f t="shared" si="121"/>
        <v>0</v>
      </c>
      <c r="AY186" s="70"/>
      <c r="AZ186" s="2">
        <f t="shared" si="125"/>
        <v>0</v>
      </c>
    </row>
    <row r="187" spans="1:52" ht="12" customHeight="1">
      <c r="A187" s="44">
        <f t="shared" si="122"/>
        <v>42370</v>
      </c>
      <c r="B187" s="66">
        <f t="shared" si="85"/>
        <v>0</v>
      </c>
      <c r="C187" s="67"/>
      <c r="D187" s="68">
        <f t="shared" si="86"/>
        <v>0</v>
      </c>
      <c r="E187" s="35">
        <f t="shared" si="87"/>
        <v>0</v>
      </c>
      <c r="F187" s="35">
        <f t="shared" si="88"/>
        <v>0</v>
      </c>
      <c r="G187" s="55">
        <f t="shared" si="89"/>
        <v>3.97</v>
      </c>
      <c r="H187" s="69">
        <f t="shared" si="90"/>
        <v>3.97</v>
      </c>
      <c r="I187" s="55">
        <f t="shared" si="123"/>
        <v>0</v>
      </c>
      <c r="J187" s="55">
        <f t="shared" si="91"/>
        <v>-3.0500000000000003E-2</v>
      </c>
      <c r="K187" s="69">
        <f t="shared" si="92"/>
        <v>-3.0500000000000003E-2</v>
      </c>
      <c r="L187" s="72">
        <v>0</v>
      </c>
      <c r="M187" s="55">
        <f t="shared" si="93"/>
        <v>8.6999999999999994E-3</v>
      </c>
      <c r="N187" s="69">
        <f t="shared" si="94"/>
        <v>8.6999999999999994E-3</v>
      </c>
      <c r="O187" s="72">
        <v>0</v>
      </c>
      <c r="P187" s="7"/>
      <c r="Q187" s="72">
        <f t="shared" si="124"/>
        <v>3.9482000000000004</v>
      </c>
      <c r="R187" s="72">
        <f t="shared" si="95"/>
        <v>0</v>
      </c>
      <c r="S187" s="7"/>
      <c r="T187" s="5">
        <f t="shared" si="96"/>
        <v>31</v>
      </c>
      <c r="U187" s="45">
        <f t="shared" si="97"/>
        <v>42425</v>
      </c>
      <c r="V187" s="5">
        <f t="shared" si="98"/>
        <v>5536</v>
      </c>
      <c r="W187" s="55">
        <f t="shared" si="99"/>
        <v>6.040116061409001E-2</v>
      </c>
      <c r="X187" s="47">
        <f t="shared" si="100"/>
        <v>0.40578456279234781</v>
      </c>
      <c r="Y187" s="5">
        <f t="shared" si="101"/>
        <v>0</v>
      </c>
      <c r="Z187" s="5">
        <f t="shared" si="102"/>
        <v>0</v>
      </c>
      <c r="AB187" s="39">
        <f t="shared" si="103"/>
        <v>0</v>
      </c>
      <c r="AC187" s="39">
        <f t="shared" si="104"/>
        <v>0</v>
      </c>
      <c r="AD187" s="39">
        <f t="shared" si="105"/>
        <v>0</v>
      </c>
      <c r="AE187" s="39">
        <f t="shared" si="106"/>
        <v>0</v>
      </c>
      <c r="AF187" s="39">
        <f t="shared" si="107"/>
        <v>0</v>
      </c>
      <c r="AG187" s="39">
        <f t="shared" si="108"/>
        <v>0</v>
      </c>
      <c r="AH187" s="39">
        <f t="shared" si="109"/>
        <v>0</v>
      </c>
      <c r="AI187" s="39">
        <f t="shared" si="110"/>
        <v>0</v>
      </c>
      <c r="AJ187" s="39">
        <f t="shared" si="111"/>
        <v>0</v>
      </c>
      <c r="AK187" s="43"/>
      <c r="AL187" s="39">
        <f t="shared" si="112"/>
        <v>0</v>
      </c>
      <c r="AM187" s="39">
        <f t="shared" si="113"/>
        <v>0</v>
      </c>
      <c r="AN187" s="39">
        <f t="shared" si="114"/>
        <v>0</v>
      </c>
      <c r="AO187" s="40">
        <f t="shared" si="115"/>
        <v>0</v>
      </c>
      <c r="AQ187" s="39">
        <f t="shared" si="116"/>
        <v>0</v>
      </c>
      <c r="AR187" s="39">
        <f t="shared" si="117"/>
        <v>0</v>
      </c>
      <c r="AS187" s="39">
        <f t="shared" si="118"/>
        <v>0</v>
      </c>
      <c r="AT187" s="40">
        <f t="shared" si="119"/>
        <v>0</v>
      </c>
      <c r="AU187" s="40"/>
      <c r="AV187" s="52">
        <f t="shared" si="120"/>
        <v>0</v>
      </c>
      <c r="AX187" s="52">
        <f t="shared" si="121"/>
        <v>0</v>
      </c>
      <c r="AY187" s="70"/>
      <c r="AZ187" s="2">
        <f t="shared" si="125"/>
        <v>0</v>
      </c>
    </row>
    <row r="188" spans="1:52" ht="12" customHeight="1">
      <c r="A188" s="44">
        <f t="shared" si="122"/>
        <v>42401</v>
      </c>
      <c r="B188" s="66">
        <f t="shared" si="85"/>
        <v>0</v>
      </c>
      <c r="C188" s="67"/>
      <c r="D188" s="68">
        <f t="shared" si="86"/>
        <v>0</v>
      </c>
      <c r="E188" s="35">
        <f t="shared" si="87"/>
        <v>0</v>
      </c>
      <c r="F188" s="35">
        <f t="shared" si="88"/>
        <v>0</v>
      </c>
      <c r="G188" s="55">
        <f t="shared" si="89"/>
        <v>3.97</v>
      </c>
      <c r="H188" s="69">
        <f t="shared" si="90"/>
        <v>3.97</v>
      </c>
      <c r="I188" s="55">
        <f t="shared" si="123"/>
        <v>0</v>
      </c>
      <c r="J188" s="55">
        <f t="shared" si="91"/>
        <v>-3.0500000000000003E-2</v>
      </c>
      <c r="K188" s="69">
        <f t="shared" si="92"/>
        <v>-3.0500000000000003E-2</v>
      </c>
      <c r="L188" s="72">
        <v>0</v>
      </c>
      <c r="M188" s="55">
        <f t="shared" si="93"/>
        <v>8.6999999999999994E-3</v>
      </c>
      <c r="N188" s="69">
        <f t="shared" si="94"/>
        <v>8.6999999999999994E-3</v>
      </c>
      <c r="O188" s="72">
        <v>0</v>
      </c>
      <c r="P188" s="7"/>
      <c r="Q188" s="72">
        <f t="shared" si="124"/>
        <v>3.9482000000000004</v>
      </c>
      <c r="R188" s="72">
        <f t="shared" si="95"/>
        <v>0</v>
      </c>
      <c r="S188" s="7"/>
      <c r="T188" s="5">
        <f t="shared" si="96"/>
        <v>29</v>
      </c>
      <c r="U188" s="45">
        <f t="shared" si="97"/>
        <v>42454</v>
      </c>
      <c r="V188" s="5">
        <f t="shared" si="98"/>
        <v>5565</v>
      </c>
      <c r="W188" s="55">
        <f t="shared" si="99"/>
        <v>6.040116061409001E-2</v>
      </c>
      <c r="X188" s="47">
        <f t="shared" si="100"/>
        <v>0.40387186609671039</v>
      </c>
      <c r="Y188" s="5">
        <f t="shared" si="101"/>
        <v>0</v>
      </c>
      <c r="Z188" s="5">
        <f t="shared" si="102"/>
        <v>0</v>
      </c>
      <c r="AB188" s="39">
        <f t="shared" si="103"/>
        <v>0</v>
      </c>
      <c r="AC188" s="39">
        <f t="shared" si="104"/>
        <v>0</v>
      </c>
      <c r="AD188" s="39">
        <f t="shared" si="105"/>
        <v>0</v>
      </c>
      <c r="AE188" s="39">
        <f t="shared" si="106"/>
        <v>0</v>
      </c>
      <c r="AF188" s="39">
        <f t="shared" si="107"/>
        <v>0</v>
      </c>
      <c r="AG188" s="39">
        <f t="shared" si="108"/>
        <v>0</v>
      </c>
      <c r="AH188" s="39">
        <f t="shared" si="109"/>
        <v>0</v>
      </c>
      <c r="AI188" s="39">
        <f t="shared" si="110"/>
        <v>0</v>
      </c>
      <c r="AJ188" s="39">
        <f t="shared" si="111"/>
        <v>0</v>
      </c>
      <c r="AK188" s="43"/>
      <c r="AL188" s="39">
        <f t="shared" si="112"/>
        <v>0</v>
      </c>
      <c r="AM188" s="39">
        <f t="shared" si="113"/>
        <v>0</v>
      </c>
      <c r="AN188" s="39">
        <f t="shared" si="114"/>
        <v>0</v>
      </c>
      <c r="AO188" s="40">
        <f t="shared" si="115"/>
        <v>0</v>
      </c>
      <c r="AQ188" s="39">
        <f t="shared" si="116"/>
        <v>0</v>
      </c>
      <c r="AR188" s="39">
        <f t="shared" si="117"/>
        <v>0</v>
      </c>
      <c r="AS188" s="39">
        <f t="shared" si="118"/>
        <v>0</v>
      </c>
      <c r="AT188" s="40">
        <f t="shared" si="119"/>
        <v>0</v>
      </c>
      <c r="AU188" s="40"/>
      <c r="AV188" s="52">
        <f t="shared" si="120"/>
        <v>0</v>
      </c>
      <c r="AX188" s="52">
        <f t="shared" si="121"/>
        <v>0</v>
      </c>
      <c r="AY188" s="70"/>
      <c r="AZ188" s="2">
        <f t="shared" si="125"/>
        <v>0</v>
      </c>
    </row>
    <row r="189" spans="1:52" ht="12" customHeight="1">
      <c r="A189" s="44">
        <f t="shared" si="122"/>
        <v>42430</v>
      </c>
      <c r="B189" s="66">
        <f t="shared" si="85"/>
        <v>0</v>
      </c>
      <c r="C189" s="67"/>
      <c r="D189" s="68">
        <f t="shared" si="86"/>
        <v>0</v>
      </c>
      <c r="E189" s="35">
        <f t="shared" si="87"/>
        <v>0</v>
      </c>
      <c r="F189" s="35">
        <f t="shared" si="88"/>
        <v>0</v>
      </c>
      <c r="G189" s="55">
        <f t="shared" si="89"/>
        <v>3.97</v>
      </c>
      <c r="H189" s="69">
        <f t="shared" si="90"/>
        <v>3.97</v>
      </c>
      <c r="I189" s="55">
        <f t="shared" si="123"/>
        <v>0</v>
      </c>
      <c r="J189" s="55">
        <f t="shared" si="91"/>
        <v>-3.0500000000000003E-2</v>
      </c>
      <c r="K189" s="69">
        <f t="shared" si="92"/>
        <v>-3.0500000000000003E-2</v>
      </c>
      <c r="L189" s="72">
        <v>0</v>
      </c>
      <c r="M189" s="55">
        <f t="shared" si="93"/>
        <v>8.6999999999999994E-3</v>
      </c>
      <c r="N189" s="69">
        <f t="shared" si="94"/>
        <v>8.6999999999999994E-3</v>
      </c>
      <c r="O189" s="72">
        <v>0</v>
      </c>
      <c r="P189" s="7"/>
      <c r="Q189" s="72">
        <f t="shared" si="124"/>
        <v>3.9482000000000004</v>
      </c>
      <c r="R189" s="72">
        <f t="shared" si="95"/>
        <v>0</v>
      </c>
      <c r="S189" s="7"/>
      <c r="T189" s="5">
        <f t="shared" si="96"/>
        <v>31</v>
      </c>
      <c r="U189" s="45">
        <f t="shared" si="97"/>
        <v>42485</v>
      </c>
      <c r="V189" s="5">
        <f t="shared" si="98"/>
        <v>5596</v>
      </c>
      <c r="W189" s="55">
        <f t="shared" si="99"/>
        <v>6.040116061409001E-2</v>
      </c>
      <c r="X189" s="47">
        <f t="shared" si="100"/>
        <v>0.40183722793837801</v>
      </c>
      <c r="Y189" s="5">
        <f t="shared" si="101"/>
        <v>0</v>
      </c>
      <c r="Z189" s="5">
        <f t="shared" si="102"/>
        <v>0</v>
      </c>
      <c r="AB189" s="39">
        <f t="shared" si="103"/>
        <v>0</v>
      </c>
      <c r="AC189" s="39">
        <f t="shared" si="104"/>
        <v>0</v>
      </c>
      <c r="AD189" s="39">
        <f t="shared" si="105"/>
        <v>0</v>
      </c>
      <c r="AE189" s="39">
        <f t="shared" si="106"/>
        <v>0</v>
      </c>
      <c r="AF189" s="39">
        <f t="shared" si="107"/>
        <v>0</v>
      </c>
      <c r="AG189" s="39">
        <f t="shared" si="108"/>
        <v>0</v>
      </c>
      <c r="AH189" s="39">
        <f t="shared" si="109"/>
        <v>0</v>
      </c>
      <c r="AI189" s="39">
        <f t="shared" si="110"/>
        <v>0</v>
      </c>
      <c r="AJ189" s="39">
        <f t="shared" si="111"/>
        <v>0</v>
      </c>
      <c r="AK189" s="43"/>
      <c r="AL189" s="39">
        <f t="shared" si="112"/>
        <v>0</v>
      </c>
      <c r="AM189" s="39">
        <f t="shared" si="113"/>
        <v>0</v>
      </c>
      <c r="AN189" s="39">
        <f t="shared" si="114"/>
        <v>0</v>
      </c>
      <c r="AO189" s="40">
        <f t="shared" si="115"/>
        <v>0</v>
      </c>
      <c r="AQ189" s="39">
        <f t="shared" si="116"/>
        <v>0</v>
      </c>
      <c r="AR189" s="39">
        <f t="shared" si="117"/>
        <v>0</v>
      </c>
      <c r="AS189" s="39">
        <f t="shared" si="118"/>
        <v>0</v>
      </c>
      <c r="AT189" s="40">
        <f t="shared" si="119"/>
        <v>0</v>
      </c>
      <c r="AU189" s="40"/>
      <c r="AV189" s="52">
        <f t="shared" si="120"/>
        <v>0</v>
      </c>
      <c r="AX189" s="52">
        <f t="shared" si="121"/>
        <v>0</v>
      </c>
      <c r="AY189" s="70"/>
      <c r="AZ189" s="2">
        <f t="shared" si="125"/>
        <v>0</v>
      </c>
    </row>
    <row r="190" spans="1:52" ht="12" customHeight="1">
      <c r="A190" s="44">
        <f t="shared" si="122"/>
        <v>42461</v>
      </c>
      <c r="B190" s="66">
        <f t="shared" si="85"/>
        <v>0</v>
      </c>
      <c r="C190" s="67"/>
      <c r="D190" s="68">
        <f t="shared" si="86"/>
        <v>0</v>
      </c>
      <c r="E190" s="35">
        <f t="shared" si="87"/>
        <v>0</v>
      </c>
      <c r="F190" s="35">
        <f t="shared" si="88"/>
        <v>0</v>
      </c>
      <c r="G190" s="55">
        <f t="shared" si="89"/>
        <v>3.97</v>
      </c>
      <c r="H190" s="69">
        <f t="shared" si="90"/>
        <v>3.97</v>
      </c>
      <c r="I190" s="55">
        <f t="shared" si="123"/>
        <v>0</v>
      </c>
      <c r="J190" s="55">
        <f t="shared" si="91"/>
        <v>-3.0500000000000003E-2</v>
      </c>
      <c r="K190" s="69">
        <f t="shared" si="92"/>
        <v>-3.0500000000000003E-2</v>
      </c>
      <c r="L190" s="72">
        <v>0</v>
      </c>
      <c r="M190" s="55">
        <f t="shared" si="93"/>
        <v>8.6999999999999994E-3</v>
      </c>
      <c r="N190" s="69">
        <f t="shared" si="94"/>
        <v>8.6999999999999994E-3</v>
      </c>
      <c r="O190" s="72">
        <v>0</v>
      </c>
      <c r="P190" s="7"/>
      <c r="Q190" s="72">
        <f t="shared" si="124"/>
        <v>3.9482000000000004</v>
      </c>
      <c r="R190" s="72">
        <f t="shared" si="95"/>
        <v>0</v>
      </c>
      <c r="S190" s="7"/>
      <c r="T190" s="5">
        <f t="shared" si="96"/>
        <v>30</v>
      </c>
      <c r="U190" s="45">
        <f t="shared" si="97"/>
        <v>42515</v>
      </c>
      <c r="V190" s="5">
        <f t="shared" si="98"/>
        <v>5626</v>
      </c>
      <c r="W190" s="55">
        <f t="shared" si="99"/>
        <v>6.040116061409001E-2</v>
      </c>
      <c r="X190" s="47">
        <f t="shared" si="100"/>
        <v>0.39987798331877555</v>
      </c>
      <c r="Y190" s="5">
        <f t="shared" si="101"/>
        <v>0</v>
      </c>
      <c r="Z190" s="5">
        <f t="shared" si="102"/>
        <v>0</v>
      </c>
      <c r="AB190" s="39">
        <f t="shared" si="103"/>
        <v>0</v>
      </c>
      <c r="AC190" s="39">
        <f t="shared" si="104"/>
        <v>0</v>
      </c>
      <c r="AD190" s="39">
        <f t="shared" si="105"/>
        <v>0</v>
      </c>
      <c r="AE190" s="39">
        <f t="shared" si="106"/>
        <v>0</v>
      </c>
      <c r="AF190" s="39">
        <f t="shared" si="107"/>
        <v>0</v>
      </c>
      <c r="AG190" s="39">
        <f t="shared" si="108"/>
        <v>0</v>
      </c>
      <c r="AH190" s="39">
        <f t="shared" si="109"/>
        <v>0</v>
      </c>
      <c r="AI190" s="39">
        <f t="shared" si="110"/>
        <v>0</v>
      </c>
      <c r="AJ190" s="39">
        <f t="shared" si="111"/>
        <v>0</v>
      </c>
      <c r="AK190" s="43"/>
      <c r="AL190" s="39">
        <f t="shared" si="112"/>
        <v>0</v>
      </c>
      <c r="AM190" s="39">
        <f t="shared" si="113"/>
        <v>0</v>
      </c>
      <c r="AN190" s="39">
        <f t="shared" si="114"/>
        <v>0</v>
      </c>
      <c r="AO190" s="40">
        <f t="shared" si="115"/>
        <v>0</v>
      </c>
      <c r="AQ190" s="39">
        <f t="shared" si="116"/>
        <v>0</v>
      </c>
      <c r="AR190" s="39">
        <f t="shared" si="117"/>
        <v>0</v>
      </c>
      <c r="AS190" s="39">
        <f t="shared" si="118"/>
        <v>0</v>
      </c>
      <c r="AT190" s="40">
        <f t="shared" si="119"/>
        <v>0</v>
      </c>
      <c r="AU190" s="40"/>
      <c r="AV190" s="52">
        <f t="shared" si="120"/>
        <v>0</v>
      </c>
      <c r="AX190" s="52">
        <f t="shared" si="121"/>
        <v>0</v>
      </c>
      <c r="AY190" s="70"/>
      <c r="AZ190" s="2">
        <f t="shared" si="125"/>
        <v>0</v>
      </c>
    </row>
    <row r="191" spans="1:52" ht="12" customHeight="1">
      <c r="A191" s="44">
        <f t="shared" si="122"/>
        <v>42491</v>
      </c>
      <c r="B191" s="66">
        <f t="shared" si="85"/>
        <v>0</v>
      </c>
      <c r="C191" s="67"/>
      <c r="D191" s="68">
        <f t="shared" si="86"/>
        <v>0</v>
      </c>
      <c r="E191" s="35">
        <f t="shared" si="87"/>
        <v>0</v>
      </c>
      <c r="F191" s="35">
        <f t="shared" si="88"/>
        <v>0</v>
      </c>
      <c r="G191" s="55">
        <f t="shared" si="89"/>
        <v>3.97</v>
      </c>
      <c r="H191" s="69">
        <f t="shared" si="90"/>
        <v>3.97</v>
      </c>
      <c r="I191" s="55">
        <f t="shared" si="123"/>
        <v>0</v>
      </c>
      <c r="J191" s="55">
        <f t="shared" si="91"/>
        <v>-3.0500000000000003E-2</v>
      </c>
      <c r="K191" s="69">
        <f t="shared" si="92"/>
        <v>-3.0500000000000003E-2</v>
      </c>
      <c r="L191" s="72">
        <v>0</v>
      </c>
      <c r="M191" s="55">
        <f t="shared" si="93"/>
        <v>8.6999999999999994E-3</v>
      </c>
      <c r="N191" s="69">
        <f t="shared" si="94"/>
        <v>8.6999999999999994E-3</v>
      </c>
      <c r="O191" s="72">
        <v>0</v>
      </c>
      <c r="P191" s="7"/>
      <c r="Q191" s="72">
        <f t="shared" si="124"/>
        <v>3.9482000000000004</v>
      </c>
      <c r="R191" s="72">
        <f t="shared" si="95"/>
        <v>0</v>
      </c>
      <c r="S191" s="7"/>
      <c r="T191" s="5">
        <f t="shared" si="96"/>
        <v>31</v>
      </c>
      <c r="U191" s="45">
        <f t="shared" si="97"/>
        <v>42546</v>
      </c>
      <c r="V191" s="5">
        <f t="shared" si="98"/>
        <v>5657</v>
      </c>
      <c r="W191" s="55">
        <f t="shared" si="99"/>
        <v>6.040116061409001E-2</v>
      </c>
      <c r="X191" s="47">
        <f t="shared" si="100"/>
        <v>0.39786346566643044</v>
      </c>
      <c r="Y191" s="5">
        <f t="shared" si="101"/>
        <v>0</v>
      </c>
      <c r="Z191" s="5">
        <f t="shared" si="102"/>
        <v>0</v>
      </c>
      <c r="AB191" s="39">
        <f t="shared" si="103"/>
        <v>0</v>
      </c>
      <c r="AC191" s="39">
        <f t="shared" si="104"/>
        <v>0</v>
      </c>
      <c r="AD191" s="39">
        <f t="shared" si="105"/>
        <v>0</v>
      </c>
      <c r="AE191" s="39">
        <f t="shared" si="106"/>
        <v>0</v>
      </c>
      <c r="AF191" s="39">
        <f t="shared" si="107"/>
        <v>0</v>
      </c>
      <c r="AG191" s="39">
        <f t="shared" si="108"/>
        <v>0</v>
      </c>
      <c r="AH191" s="39">
        <f t="shared" si="109"/>
        <v>0</v>
      </c>
      <c r="AI191" s="39">
        <f t="shared" si="110"/>
        <v>0</v>
      </c>
      <c r="AJ191" s="39">
        <f t="shared" si="111"/>
        <v>0</v>
      </c>
      <c r="AK191" s="43"/>
      <c r="AL191" s="39">
        <f t="shared" si="112"/>
        <v>0</v>
      </c>
      <c r="AM191" s="39">
        <f t="shared" si="113"/>
        <v>0</v>
      </c>
      <c r="AN191" s="39">
        <f t="shared" si="114"/>
        <v>0</v>
      </c>
      <c r="AO191" s="40">
        <f t="shared" si="115"/>
        <v>0</v>
      </c>
      <c r="AQ191" s="39">
        <f t="shared" si="116"/>
        <v>0</v>
      </c>
      <c r="AR191" s="39">
        <f t="shared" si="117"/>
        <v>0</v>
      </c>
      <c r="AS191" s="39">
        <f t="shared" si="118"/>
        <v>0</v>
      </c>
      <c r="AT191" s="40">
        <f t="shared" si="119"/>
        <v>0</v>
      </c>
      <c r="AU191" s="40"/>
      <c r="AV191" s="52">
        <f t="shared" si="120"/>
        <v>0</v>
      </c>
      <c r="AX191" s="52">
        <f t="shared" si="121"/>
        <v>0</v>
      </c>
      <c r="AY191" s="70"/>
      <c r="AZ191" s="2">
        <f t="shared" si="125"/>
        <v>0</v>
      </c>
    </row>
    <row r="192" spans="1:52" ht="12" customHeight="1">
      <c r="A192" s="44">
        <f t="shared" si="122"/>
        <v>42522</v>
      </c>
      <c r="B192" s="66">
        <f t="shared" si="85"/>
        <v>0</v>
      </c>
      <c r="C192" s="67"/>
      <c r="D192" s="68">
        <f t="shared" si="86"/>
        <v>0</v>
      </c>
      <c r="E192" s="35">
        <f t="shared" si="87"/>
        <v>0</v>
      </c>
      <c r="F192" s="35">
        <f t="shared" si="88"/>
        <v>0</v>
      </c>
      <c r="G192" s="55">
        <f t="shared" si="89"/>
        <v>3.97</v>
      </c>
      <c r="H192" s="69">
        <f t="shared" si="90"/>
        <v>3.97</v>
      </c>
      <c r="I192" s="55">
        <f t="shared" si="123"/>
        <v>0</v>
      </c>
      <c r="J192" s="55">
        <f t="shared" si="91"/>
        <v>-3.0500000000000003E-2</v>
      </c>
      <c r="K192" s="69">
        <f t="shared" si="92"/>
        <v>-3.0500000000000003E-2</v>
      </c>
      <c r="L192" s="72">
        <v>0</v>
      </c>
      <c r="M192" s="55">
        <f t="shared" si="93"/>
        <v>8.6999999999999994E-3</v>
      </c>
      <c r="N192" s="69">
        <f t="shared" si="94"/>
        <v>8.6999999999999994E-3</v>
      </c>
      <c r="O192" s="72">
        <v>0</v>
      </c>
      <c r="P192" s="7"/>
      <c r="Q192" s="72">
        <f t="shared" si="124"/>
        <v>3.9482000000000004</v>
      </c>
      <c r="R192" s="72">
        <f t="shared" si="95"/>
        <v>0</v>
      </c>
      <c r="S192" s="7"/>
      <c r="T192" s="5">
        <f t="shared" si="96"/>
        <v>30</v>
      </c>
      <c r="U192" s="45">
        <f t="shared" si="97"/>
        <v>42576</v>
      </c>
      <c r="V192" s="5">
        <f t="shared" si="98"/>
        <v>5687</v>
      </c>
      <c r="W192" s="55">
        <f t="shared" si="99"/>
        <v>6.040116061409001E-2</v>
      </c>
      <c r="X192" s="47">
        <f t="shared" si="100"/>
        <v>0.39592359598725063</v>
      </c>
      <c r="Y192" s="5">
        <f t="shared" si="101"/>
        <v>0</v>
      </c>
      <c r="Z192" s="5">
        <f t="shared" si="102"/>
        <v>0</v>
      </c>
      <c r="AB192" s="39">
        <f t="shared" si="103"/>
        <v>0</v>
      </c>
      <c r="AC192" s="39">
        <f t="shared" si="104"/>
        <v>0</v>
      </c>
      <c r="AD192" s="39">
        <f t="shared" si="105"/>
        <v>0</v>
      </c>
      <c r="AE192" s="39">
        <f t="shared" si="106"/>
        <v>0</v>
      </c>
      <c r="AF192" s="39">
        <f t="shared" si="107"/>
        <v>0</v>
      </c>
      <c r="AG192" s="39">
        <f t="shared" si="108"/>
        <v>0</v>
      </c>
      <c r="AH192" s="39">
        <f t="shared" si="109"/>
        <v>0</v>
      </c>
      <c r="AI192" s="39">
        <f t="shared" si="110"/>
        <v>0</v>
      </c>
      <c r="AJ192" s="39">
        <f t="shared" si="111"/>
        <v>0</v>
      </c>
      <c r="AK192" s="43"/>
      <c r="AL192" s="39">
        <f t="shared" si="112"/>
        <v>0</v>
      </c>
      <c r="AM192" s="39">
        <f t="shared" si="113"/>
        <v>0</v>
      </c>
      <c r="AN192" s="39">
        <f t="shared" si="114"/>
        <v>0</v>
      </c>
      <c r="AO192" s="40">
        <f t="shared" si="115"/>
        <v>0</v>
      </c>
      <c r="AQ192" s="39">
        <f t="shared" si="116"/>
        <v>0</v>
      </c>
      <c r="AR192" s="39">
        <f t="shared" si="117"/>
        <v>0</v>
      </c>
      <c r="AS192" s="39">
        <f t="shared" si="118"/>
        <v>0</v>
      </c>
      <c r="AT192" s="40">
        <f t="shared" si="119"/>
        <v>0</v>
      </c>
      <c r="AU192" s="40"/>
      <c r="AV192" s="52">
        <f t="shared" si="120"/>
        <v>0</v>
      </c>
      <c r="AX192" s="52">
        <f t="shared" si="121"/>
        <v>0</v>
      </c>
      <c r="AY192" s="70"/>
      <c r="AZ192" s="2">
        <f t="shared" si="125"/>
        <v>0</v>
      </c>
    </row>
    <row r="193" spans="1:52" ht="12" customHeight="1">
      <c r="A193" s="44">
        <f t="shared" si="122"/>
        <v>42552</v>
      </c>
      <c r="B193" s="66">
        <f t="shared" si="85"/>
        <v>0</v>
      </c>
      <c r="C193" s="67"/>
      <c r="D193" s="68">
        <f t="shared" si="86"/>
        <v>0</v>
      </c>
      <c r="E193" s="35">
        <f t="shared" si="87"/>
        <v>0</v>
      </c>
      <c r="F193" s="35">
        <f t="shared" si="88"/>
        <v>0</v>
      </c>
      <c r="G193" s="55">
        <f t="shared" si="89"/>
        <v>3.97</v>
      </c>
      <c r="H193" s="69">
        <f t="shared" si="90"/>
        <v>3.97</v>
      </c>
      <c r="I193" s="55">
        <f t="shared" si="123"/>
        <v>0</v>
      </c>
      <c r="J193" s="55">
        <f t="shared" si="91"/>
        <v>-3.0500000000000003E-2</v>
      </c>
      <c r="K193" s="69">
        <f t="shared" si="92"/>
        <v>-3.0500000000000003E-2</v>
      </c>
      <c r="L193" s="72">
        <v>0</v>
      </c>
      <c r="M193" s="55">
        <f t="shared" si="93"/>
        <v>8.6999999999999994E-3</v>
      </c>
      <c r="N193" s="69">
        <f t="shared" si="94"/>
        <v>8.6999999999999994E-3</v>
      </c>
      <c r="O193" s="72">
        <v>0</v>
      </c>
      <c r="P193" s="7"/>
      <c r="Q193" s="72">
        <f t="shared" si="124"/>
        <v>3.9482000000000004</v>
      </c>
      <c r="R193" s="72">
        <f t="shared" si="95"/>
        <v>0</v>
      </c>
      <c r="S193" s="7"/>
      <c r="T193" s="5">
        <f t="shared" si="96"/>
        <v>31</v>
      </c>
      <c r="U193" s="45">
        <f t="shared" si="97"/>
        <v>42607</v>
      </c>
      <c r="V193" s="5">
        <f t="shared" si="98"/>
        <v>5718</v>
      </c>
      <c r="W193" s="55">
        <f t="shared" si="99"/>
        <v>6.040116061409001E-2</v>
      </c>
      <c r="X193" s="47">
        <f t="shared" si="100"/>
        <v>0.3939289998695133</v>
      </c>
      <c r="Y193" s="5">
        <f t="shared" si="101"/>
        <v>0</v>
      </c>
      <c r="Z193" s="5">
        <f t="shared" si="102"/>
        <v>0</v>
      </c>
      <c r="AB193" s="39">
        <f t="shared" si="103"/>
        <v>0</v>
      </c>
      <c r="AC193" s="39">
        <f t="shared" si="104"/>
        <v>0</v>
      </c>
      <c r="AD193" s="39">
        <f t="shared" si="105"/>
        <v>0</v>
      </c>
      <c r="AE193" s="39">
        <f t="shared" si="106"/>
        <v>0</v>
      </c>
      <c r="AF193" s="39">
        <f t="shared" si="107"/>
        <v>0</v>
      </c>
      <c r="AG193" s="39">
        <f t="shared" si="108"/>
        <v>0</v>
      </c>
      <c r="AH193" s="39">
        <f t="shared" si="109"/>
        <v>0</v>
      </c>
      <c r="AI193" s="39">
        <f t="shared" si="110"/>
        <v>0</v>
      </c>
      <c r="AJ193" s="39">
        <f t="shared" si="111"/>
        <v>0</v>
      </c>
      <c r="AK193" s="43"/>
      <c r="AL193" s="39">
        <f t="shared" si="112"/>
        <v>0</v>
      </c>
      <c r="AM193" s="39">
        <f t="shared" si="113"/>
        <v>0</v>
      </c>
      <c r="AN193" s="39">
        <f t="shared" si="114"/>
        <v>0</v>
      </c>
      <c r="AO193" s="40">
        <f t="shared" si="115"/>
        <v>0</v>
      </c>
      <c r="AQ193" s="39">
        <f t="shared" si="116"/>
        <v>0</v>
      </c>
      <c r="AR193" s="39">
        <f t="shared" si="117"/>
        <v>0</v>
      </c>
      <c r="AS193" s="39">
        <f t="shared" si="118"/>
        <v>0</v>
      </c>
      <c r="AT193" s="40">
        <f t="shared" si="119"/>
        <v>0</v>
      </c>
      <c r="AU193" s="40"/>
      <c r="AV193" s="52">
        <f t="shared" si="120"/>
        <v>0</v>
      </c>
      <c r="AX193" s="52">
        <f t="shared" si="121"/>
        <v>0</v>
      </c>
      <c r="AY193" s="70"/>
      <c r="AZ193" s="2">
        <f t="shared" si="125"/>
        <v>0</v>
      </c>
    </row>
    <row r="194" spans="1:52" ht="12" customHeight="1">
      <c r="A194" s="44">
        <f t="shared" si="122"/>
        <v>42583</v>
      </c>
      <c r="B194" s="66">
        <f t="shared" si="85"/>
        <v>0</v>
      </c>
      <c r="C194" s="67"/>
      <c r="D194" s="68">
        <f t="shared" si="86"/>
        <v>0</v>
      </c>
      <c r="E194" s="35">
        <f t="shared" si="87"/>
        <v>0</v>
      </c>
      <c r="F194" s="35">
        <f t="shared" si="88"/>
        <v>0</v>
      </c>
      <c r="G194" s="55">
        <f t="shared" si="89"/>
        <v>3.97</v>
      </c>
      <c r="H194" s="69">
        <f t="shared" si="90"/>
        <v>3.97</v>
      </c>
      <c r="I194" s="55">
        <f t="shared" si="123"/>
        <v>0</v>
      </c>
      <c r="J194" s="55">
        <f t="shared" si="91"/>
        <v>-3.0500000000000003E-2</v>
      </c>
      <c r="K194" s="69">
        <f t="shared" si="92"/>
        <v>-3.0500000000000003E-2</v>
      </c>
      <c r="L194" s="72">
        <v>0</v>
      </c>
      <c r="M194" s="55">
        <f t="shared" si="93"/>
        <v>8.6999999999999994E-3</v>
      </c>
      <c r="N194" s="69">
        <f t="shared" si="94"/>
        <v>8.6999999999999994E-3</v>
      </c>
      <c r="O194" s="72">
        <v>0</v>
      </c>
      <c r="P194" s="7"/>
      <c r="Q194" s="72">
        <f t="shared" si="124"/>
        <v>3.9482000000000004</v>
      </c>
      <c r="R194" s="72">
        <f t="shared" si="95"/>
        <v>0</v>
      </c>
      <c r="S194" s="7"/>
      <c r="T194" s="5">
        <f t="shared" si="96"/>
        <v>31</v>
      </c>
      <c r="U194" s="45">
        <f t="shared" si="97"/>
        <v>42638</v>
      </c>
      <c r="V194" s="5">
        <f t="shared" si="98"/>
        <v>5749</v>
      </c>
      <c r="W194" s="55">
        <f t="shared" si="99"/>
        <v>6.040116061409001E-2</v>
      </c>
      <c r="X194" s="47">
        <f t="shared" si="100"/>
        <v>0.39194445218968976</v>
      </c>
      <c r="Y194" s="5">
        <f t="shared" si="101"/>
        <v>0</v>
      </c>
      <c r="Z194" s="5">
        <f t="shared" si="102"/>
        <v>0</v>
      </c>
      <c r="AB194" s="39">
        <f t="shared" si="103"/>
        <v>0</v>
      </c>
      <c r="AC194" s="39">
        <f t="shared" si="104"/>
        <v>0</v>
      </c>
      <c r="AD194" s="39">
        <f t="shared" si="105"/>
        <v>0</v>
      </c>
      <c r="AE194" s="39">
        <f t="shared" si="106"/>
        <v>0</v>
      </c>
      <c r="AF194" s="39">
        <f t="shared" si="107"/>
        <v>0</v>
      </c>
      <c r="AG194" s="39">
        <f t="shared" si="108"/>
        <v>0</v>
      </c>
      <c r="AH194" s="39">
        <f t="shared" si="109"/>
        <v>0</v>
      </c>
      <c r="AI194" s="39">
        <f t="shared" si="110"/>
        <v>0</v>
      </c>
      <c r="AJ194" s="39">
        <f t="shared" si="111"/>
        <v>0</v>
      </c>
      <c r="AK194" s="43"/>
      <c r="AL194" s="39">
        <f t="shared" si="112"/>
        <v>0</v>
      </c>
      <c r="AM194" s="39">
        <f t="shared" si="113"/>
        <v>0</v>
      </c>
      <c r="AN194" s="39">
        <f t="shared" si="114"/>
        <v>0</v>
      </c>
      <c r="AO194" s="40">
        <f t="shared" si="115"/>
        <v>0</v>
      </c>
      <c r="AQ194" s="39">
        <f t="shared" si="116"/>
        <v>0</v>
      </c>
      <c r="AR194" s="39">
        <f t="shared" si="117"/>
        <v>0</v>
      </c>
      <c r="AS194" s="39">
        <f t="shared" si="118"/>
        <v>0</v>
      </c>
      <c r="AT194" s="40">
        <f t="shared" si="119"/>
        <v>0</v>
      </c>
      <c r="AU194" s="40"/>
      <c r="AV194" s="52">
        <f t="shared" si="120"/>
        <v>0</v>
      </c>
      <c r="AX194" s="52">
        <f t="shared" si="121"/>
        <v>0</v>
      </c>
      <c r="AY194" s="70"/>
      <c r="AZ194" s="2">
        <f t="shared" si="125"/>
        <v>0</v>
      </c>
    </row>
    <row r="195" spans="1:52" ht="12" customHeight="1">
      <c r="A195" s="44">
        <f t="shared" si="122"/>
        <v>42614</v>
      </c>
      <c r="B195" s="66">
        <f t="shared" si="85"/>
        <v>0</v>
      </c>
      <c r="C195" s="67"/>
      <c r="D195" s="68">
        <f t="shared" si="86"/>
        <v>0</v>
      </c>
      <c r="E195" s="35">
        <f t="shared" si="87"/>
        <v>0</v>
      </c>
      <c r="F195" s="35">
        <f t="shared" si="88"/>
        <v>0</v>
      </c>
      <c r="G195" s="55">
        <f t="shared" si="89"/>
        <v>3.97</v>
      </c>
      <c r="H195" s="69">
        <f t="shared" si="90"/>
        <v>3.97</v>
      </c>
      <c r="I195" s="55">
        <f t="shared" si="123"/>
        <v>0</v>
      </c>
      <c r="J195" s="55">
        <f t="shared" si="91"/>
        <v>-3.0500000000000003E-2</v>
      </c>
      <c r="K195" s="69">
        <f t="shared" si="92"/>
        <v>-3.0500000000000003E-2</v>
      </c>
      <c r="L195" s="72">
        <v>0</v>
      </c>
      <c r="M195" s="55">
        <f t="shared" si="93"/>
        <v>8.6999999999999994E-3</v>
      </c>
      <c r="N195" s="69">
        <f t="shared" si="94"/>
        <v>8.6999999999999994E-3</v>
      </c>
      <c r="O195" s="72">
        <v>0</v>
      </c>
      <c r="P195" s="7"/>
      <c r="Q195" s="72">
        <f t="shared" si="124"/>
        <v>3.9482000000000004</v>
      </c>
      <c r="R195" s="72">
        <f t="shared" si="95"/>
        <v>0</v>
      </c>
      <c r="S195" s="7"/>
      <c r="T195" s="5">
        <f t="shared" si="96"/>
        <v>30</v>
      </c>
      <c r="U195" s="45">
        <f t="shared" si="97"/>
        <v>42668</v>
      </c>
      <c r="V195" s="5">
        <f t="shared" si="98"/>
        <v>5779</v>
      </c>
      <c r="W195" s="55">
        <f t="shared" si="99"/>
        <v>6.040116061409001E-2</v>
      </c>
      <c r="X195" s="47">
        <f t="shared" si="100"/>
        <v>0.39003344194537909</v>
      </c>
      <c r="Y195" s="5">
        <f t="shared" si="101"/>
        <v>0</v>
      </c>
      <c r="Z195" s="5">
        <f t="shared" si="102"/>
        <v>0</v>
      </c>
      <c r="AB195" s="39">
        <f t="shared" si="103"/>
        <v>0</v>
      </c>
      <c r="AC195" s="39">
        <f t="shared" si="104"/>
        <v>0</v>
      </c>
      <c r="AD195" s="39">
        <f t="shared" si="105"/>
        <v>0</v>
      </c>
      <c r="AE195" s="39">
        <f t="shared" si="106"/>
        <v>0</v>
      </c>
      <c r="AF195" s="39">
        <f t="shared" si="107"/>
        <v>0</v>
      </c>
      <c r="AG195" s="39">
        <f t="shared" si="108"/>
        <v>0</v>
      </c>
      <c r="AH195" s="39">
        <f t="shared" si="109"/>
        <v>0</v>
      </c>
      <c r="AI195" s="39">
        <f t="shared" si="110"/>
        <v>0</v>
      </c>
      <c r="AJ195" s="39">
        <f t="shared" si="111"/>
        <v>0</v>
      </c>
      <c r="AK195" s="43"/>
      <c r="AL195" s="39">
        <f t="shared" si="112"/>
        <v>0</v>
      </c>
      <c r="AM195" s="39">
        <f t="shared" si="113"/>
        <v>0</v>
      </c>
      <c r="AN195" s="39">
        <f t="shared" si="114"/>
        <v>0</v>
      </c>
      <c r="AO195" s="40">
        <f t="shared" si="115"/>
        <v>0</v>
      </c>
      <c r="AQ195" s="39">
        <f t="shared" si="116"/>
        <v>0</v>
      </c>
      <c r="AR195" s="39">
        <f t="shared" si="117"/>
        <v>0</v>
      </c>
      <c r="AS195" s="39">
        <f t="shared" si="118"/>
        <v>0</v>
      </c>
      <c r="AT195" s="40">
        <f t="shared" si="119"/>
        <v>0</v>
      </c>
      <c r="AU195" s="40"/>
      <c r="AV195" s="52">
        <f t="shared" si="120"/>
        <v>0</v>
      </c>
      <c r="AX195" s="52">
        <f t="shared" si="121"/>
        <v>0</v>
      </c>
      <c r="AY195" s="70"/>
      <c r="AZ195" s="2">
        <f t="shared" si="125"/>
        <v>0</v>
      </c>
    </row>
    <row r="196" spans="1:52" ht="12" customHeight="1">
      <c r="A196" s="44">
        <f t="shared" si="122"/>
        <v>42644</v>
      </c>
      <c r="B196" s="66">
        <f t="shared" si="85"/>
        <v>0</v>
      </c>
      <c r="C196" s="67"/>
      <c r="D196" s="68">
        <f t="shared" si="86"/>
        <v>0</v>
      </c>
      <c r="E196" s="35">
        <f t="shared" si="87"/>
        <v>0</v>
      </c>
      <c r="F196" s="35">
        <f t="shared" si="88"/>
        <v>0</v>
      </c>
      <c r="G196" s="55">
        <f t="shared" si="89"/>
        <v>3.97</v>
      </c>
      <c r="H196" s="69">
        <f t="shared" si="90"/>
        <v>3.97</v>
      </c>
      <c r="I196" s="55">
        <f t="shared" si="123"/>
        <v>0</v>
      </c>
      <c r="J196" s="55">
        <f t="shared" si="91"/>
        <v>-3.0500000000000003E-2</v>
      </c>
      <c r="K196" s="69">
        <f t="shared" si="92"/>
        <v>-3.0500000000000003E-2</v>
      </c>
      <c r="L196" s="72">
        <v>0</v>
      </c>
      <c r="M196" s="55">
        <f t="shared" si="93"/>
        <v>8.6999999999999994E-3</v>
      </c>
      <c r="N196" s="69">
        <f t="shared" si="94"/>
        <v>8.6999999999999994E-3</v>
      </c>
      <c r="O196" s="72">
        <v>0</v>
      </c>
      <c r="P196" s="7"/>
      <c r="Q196" s="72">
        <f t="shared" si="124"/>
        <v>3.9482000000000004</v>
      </c>
      <c r="R196" s="72">
        <f t="shared" si="95"/>
        <v>0</v>
      </c>
      <c r="S196" s="7"/>
      <c r="T196" s="5">
        <f t="shared" si="96"/>
        <v>31</v>
      </c>
      <c r="U196" s="45">
        <f t="shared" si="97"/>
        <v>42699</v>
      </c>
      <c r="V196" s="5">
        <f t="shared" si="98"/>
        <v>5810</v>
      </c>
      <c r="W196" s="55">
        <f t="shared" si="99"/>
        <v>6.040116061409001E-2</v>
      </c>
      <c r="X196" s="47">
        <f t="shared" si="100"/>
        <v>0.3880685194275581</v>
      </c>
      <c r="Y196" s="5">
        <f t="shared" si="101"/>
        <v>0</v>
      </c>
      <c r="Z196" s="5">
        <f t="shared" si="102"/>
        <v>0</v>
      </c>
      <c r="AB196" s="39">
        <f t="shared" si="103"/>
        <v>0</v>
      </c>
      <c r="AC196" s="39">
        <f t="shared" si="104"/>
        <v>0</v>
      </c>
      <c r="AD196" s="39">
        <f t="shared" si="105"/>
        <v>0</v>
      </c>
      <c r="AE196" s="39">
        <f t="shared" si="106"/>
        <v>0</v>
      </c>
      <c r="AF196" s="39">
        <f t="shared" si="107"/>
        <v>0</v>
      </c>
      <c r="AG196" s="39">
        <f t="shared" si="108"/>
        <v>0</v>
      </c>
      <c r="AH196" s="39">
        <f t="shared" si="109"/>
        <v>0</v>
      </c>
      <c r="AI196" s="39">
        <f t="shared" si="110"/>
        <v>0</v>
      </c>
      <c r="AJ196" s="39">
        <f t="shared" si="111"/>
        <v>0</v>
      </c>
      <c r="AK196" s="43"/>
      <c r="AL196" s="39">
        <f t="shared" si="112"/>
        <v>0</v>
      </c>
      <c r="AM196" s="39">
        <f t="shared" si="113"/>
        <v>0</v>
      </c>
      <c r="AN196" s="39">
        <f t="shared" si="114"/>
        <v>0</v>
      </c>
      <c r="AO196" s="40">
        <f t="shared" si="115"/>
        <v>0</v>
      </c>
      <c r="AQ196" s="39">
        <f t="shared" si="116"/>
        <v>0</v>
      </c>
      <c r="AR196" s="39">
        <f t="shared" si="117"/>
        <v>0</v>
      </c>
      <c r="AS196" s="39">
        <f t="shared" si="118"/>
        <v>0</v>
      </c>
      <c r="AT196" s="40">
        <f t="shared" si="119"/>
        <v>0</v>
      </c>
      <c r="AU196" s="40"/>
      <c r="AV196" s="52">
        <f t="shared" si="120"/>
        <v>0</v>
      </c>
      <c r="AX196" s="52">
        <f t="shared" si="121"/>
        <v>0</v>
      </c>
      <c r="AY196" s="70"/>
      <c r="AZ196" s="2">
        <f t="shared" si="125"/>
        <v>0</v>
      </c>
    </row>
    <row r="197" spans="1:52" ht="12" customHeight="1">
      <c r="A197" s="44">
        <f t="shared" si="122"/>
        <v>42675</v>
      </c>
      <c r="B197" s="66">
        <f t="shared" si="85"/>
        <v>0</v>
      </c>
      <c r="C197" s="67"/>
      <c r="D197" s="68">
        <f t="shared" si="86"/>
        <v>0</v>
      </c>
      <c r="E197" s="35">
        <f t="shared" si="87"/>
        <v>0</v>
      </c>
      <c r="F197" s="35">
        <f t="shared" si="88"/>
        <v>0</v>
      </c>
      <c r="G197" s="55">
        <f t="shared" si="89"/>
        <v>3.97</v>
      </c>
      <c r="H197" s="69">
        <f t="shared" si="90"/>
        <v>3.97</v>
      </c>
      <c r="I197" s="55">
        <f t="shared" si="123"/>
        <v>0</v>
      </c>
      <c r="J197" s="55">
        <f t="shared" si="91"/>
        <v>-3.0500000000000003E-2</v>
      </c>
      <c r="K197" s="69">
        <f t="shared" si="92"/>
        <v>-3.0500000000000003E-2</v>
      </c>
      <c r="L197" s="72">
        <v>0</v>
      </c>
      <c r="M197" s="55">
        <f t="shared" si="93"/>
        <v>8.6999999999999994E-3</v>
      </c>
      <c r="N197" s="69">
        <f t="shared" si="94"/>
        <v>8.6999999999999994E-3</v>
      </c>
      <c r="O197" s="72">
        <v>0</v>
      </c>
      <c r="P197" s="7"/>
      <c r="Q197" s="72">
        <f t="shared" si="124"/>
        <v>3.9482000000000004</v>
      </c>
      <c r="R197" s="72">
        <f t="shared" si="95"/>
        <v>0</v>
      </c>
      <c r="S197" s="7"/>
      <c r="T197" s="5">
        <f t="shared" si="96"/>
        <v>30</v>
      </c>
      <c r="U197" s="45">
        <f t="shared" si="97"/>
        <v>42729</v>
      </c>
      <c r="V197" s="5">
        <f t="shared" si="98"/>
        <v>5840</v>
      </c>
      <c r="W197" s="55">
        <f t="shared" si="99"/>
        <v>6.040116061409001E-2</v>
      </c>
      <c r="X197" s="47">
        <f t="shared" si="100"/>
        <v>0.38617640713466195</v>
      </c>
      <c r="Y197" s="5">
        <f t="shared" si="101"/>
        <v>0</v>
      </c>
      <c r="Z197" s="5">
        <f t="shared" si="102"/>
        <v>0</v>
      </c>
      <c r="AB197" s="39">
        <f t="shared" si="103"/>
        <v>0</v>
      </c>
      <c r="AC197" s="39">
        <f t="shared" si="104"/>
        <v>0</v>
      </c>
      <c r="AD197" s="39">
        <f t="shared" si="105"/>
        <v>0</v>
      </c>
      <c r="AE197" s="39">
        <f t="shared" si="106"/>
        <v>0</v>
      </c>
      <c r="AF197" s="39">
        <f t="shared" si="107"/>
        <v>0</v>
      </c>
      <c r="AG197" s="39">
        <f t="shared" si="108"/>
        <v>0</v>
      </c>
      <c r="AH197" s="39">
        <f t="shared" si="109"/>
        <v>0</v>
      </c>
      <c r="AI197" s="39">
        <f t="shared" si="110"/>
        <v>0</v>
      </c>
      <c r="AJ197" s="39">
        <f t="shared" si="111"/>
        <v>0</v>
      </c>
      <c r="AK197" s="43"/>
      <c r="AL197" s="39">
        <f t="shared" si="112"/>
        <v>0</v>
      </c>
      <c r="AM197" s="39">
        <f t="shared" si="113"/>
        <v>0</v>
      </c>
      <c r="AN197" s="39">
        <f t="shared" si="114"/>
        <v>0</v>
      </c>
      <c r="AO197" s="40">
        <f t="shared" si="115"/>
        <v>0</v>
      </c>
      <c r="AQ197" s="39">
        <f t="shared" si="116"/>
        <v>0</v>
      </c>
      <c r="AR197" s="39">
        <f t="shared" si="117"/>
        <v>0</v>
      </c>
      <c r="AS197" s="39">
        <f t="shared" si="118"/>
        <v>0</v>
      </c>
      <c r="AT197" s="40">
        <f t="shared" si="119"/>
        <v>0</v>
      </c>
      <c r="AU197" s="40"/>
      <c r="AV197" s="52">
        <f t="shared" si="120"/>
        <v>0</v>
      </c>
      <c r="AX197" s="52">
        <f t="shared" si="121"/>
        <v>0</v>
      </c>
      <c r="AY197" s="70"/>
      <c r="AZ197" s="2">
        <f t="shared" si="125"/>
        <v>0</v>
      </c>
    </row>
    <row r="198" spans="1:52" ht="12" customHeight="1">
      <c r="A198" s="44">
        <f t="shared" si="122"/>
        <v>42705</v>
      </c>
      <c r="B198" s="66">
        <f t="shared" si="85"/>
        <v>0</v>
      </c>
      <c r="C198" s="67"/>
      <c r="D198" s="68">
        <f t="shared" si="86"/>
        <v>0</v>
      </c>
      <c r="E198" s="35">
        <f t="shared" si="87"/>
        <v>0</v>
      </c>
      <c r="F198" s="35">
        <f t="shared" si="88"/>
        <v>0</v>
      </c>
      <c r="G198" s="55">
        <f t="shared" si="89"/>
        <v>3.97</v>
      </c>
      <c r="H198" s="69">
        <f t="shared" si="90"/>
        <v>3.97</v>
      </c>
      <c r="I198" s="55">
        <f t="shared" si="123"/>
        <v>0</v>
      </c>
      <c r="J198" s="55">
        <f t="shared" si="91"/>
        <v>-3.0500000000000003E-2</v>
      </c>
      <c r="K198" s="69">
        <f t="shared" si="92"/>
        <v>-3.0500000000000003E-2</v>
      </c>
      <c r="L198" s="72">
        <v>0</v>
      </c>
      <c r="M198" s="55">
        <f t="shared" si="93"/>
        <v>8.6999999999999994E-3</v>
      </c>
      <c r="N198" s="69">
        <f t="shared" si="94"/>
        <v>8.6999999999999994E-3</v>
      </c>
      <c r="O198" s="72">
        <v>0</v>
      </c>
      <c r="P198" s="7"/>
      <c r="Q198" s="72">
        <f t="shared" si="124"/>
        <v>3.9482000000000004</v>
      </c>
      <c r="R198" s="72">
        <f t="shared" si="95"/>
        <v>0</v>
      </c>
      <c r="S198" s="7"/>
      <c r="T198" s="5">
        <f t="shared" si="96"/>
        <v>31</v>
      </c>
      <c r="U198" s="45">
        <f t="shared" si="97"/>
        <v>42760</v>
      </c>
      <c r="V198" s="5">
        <f t="shared" si="98"/>
        <v>5871</v>
      </c>
      <c r="W198" s="55">
        <f t="shared" si="99"/>
        <v>6.040116061409001E-2</v>
      </c>
      <c r="X198" s="47">
        <f t="shared" si="100"/>
        <v>0.38423091570591328</v>
      </c>
      <c r="Y198" s="5">
        <f t="shared" si="101"/>
        <v>0</v>
      </c>
      <c r="Z198" s="5">
        <f t="shared" si="102"/>
        <v>0</v>
      </c>
      <c r="AB198" s="39">
        <f t="shared" si="103"/>
        <v>0</v>
      </c>
      <c r="AC198" s="39">
        <f t="shared" si="104"/>
        <v>0</v>
      </c>
      <c r="AD198" s="39">
        <f t="shared" si="105"/>
        <v>0</v>
      </c>
      <c r="AE198" s="39">
        <f t="shared" si="106"/>
        <v>0</v>
      </c>
      <c r="AF198" s="39">
        <f t="shared" si="107"/>
        <v>0</v>
      </c>
      <c r="AG198" s="39">
        <f t="shared" si="108"/>
        <v>0</v>
      </c>
      <c r="AH198" s="39">
        <f t="shared" si="109"/>
        <v>0</v>
      </c>
      <c r="AI198" s="39">
        <f t="shared" si="110"/>
        <v>0</v>
      </c>
      <c r="AJ198" s="39">
        <f t="shared" si="111"/>
        <v>0</v>
      </c>
      <c r="AK198" s="43"/>
      <c r="AL198" s="39">
        <f t="shared" si="112"/>
        <v>0</v>
      </c>
      <c r="AM198" s="39">
        <f t="shared" si="113"/>
        <v>0</v>
      </c>
      <c r="AN198" s="39">
        <f t="shared" si="114"/>
        <v>0</v>
      </c>
      <c r="AO198" s="40">
        <f t="shared" si="115"/>
        <v>0</v>
      </c>
      <c r="AQ198" s="39">
        <f t="shared" si="116"/>
        <v>0</v>
      </c>
      <c r="AR198" s="39">
        <f t="shared" si="117"/>
        <v>0</v>
      </c>
      <c r="AS198" s="39">
        <f t="shared" si="118"/>
        <v>0</v>
      </c>
      <c r="AT198" s="40">
        <f t="shared" si="119"/>
        <v>0</v>
      </c>
      <c r="AU198" s="40"/>
      <c r="AV198" s="52">
        <f t="shared" si="120"/>
        <v>0</v>
      </c>
      <c r="AX198" s="52">
        <f t="shared" si="121"/>
        <v>0</v>
      </c>
      <c r="AY198" s="70"/>
      <c r="AZ198" s="2">
        <f t="shared" si="125"/>
        <v>0</v>
      </c>
    </row>
    <row r="199" spans="1:52" ht="12" customHeight="1">
      <c r="A199" s="44">
        <f t="shared" si="122"/>
        <v>42736</v>
      </c>
      <c r="B199" s="66">
        <f t="shared" si="85"/>
        <v>0</v>
      </c>
      <c r="C199" s="67"/>
      <c r="D199" s="68">
        <f t="shared" si="86"/>
        <v>0</v>
      </c>
      <c r="E199" s="35">
        <f t="shared" si="87"/>
        <v>0</v>
      </c>
      <c r="F199" s="35">
        <f t="shared" si="88"/>
        <v>0</v>
      </c>
      <c r="G199" s="55">
        <f t="shared" si="89"/>
        <v>3.97</v>
      </c>
      <c r="H199" s="69">
        <f t="shared" si="90"/>
        <v>3.97</v>
      </c>
      <c r="I199" s="55">
        <f t="shared" si="123"/>
        <v>0</v>
      </c>
      <c r="J199" s="55">
        <f t="shared" si="91"/>
        <v>-3.0500000000000003E-2</v>
      </c>
      <c r="K199" s="69">
        <f t="shared" si="92"/>
        <v>-3.0500000000000003E-2</v>
      </c>
      <c r="L199" s="72">
        <v>0</v>
      </c>
      <c r="M199" s="55">
        <f t="shared" si="93"/>
        <v>8.6999999999999994E-3</v>
      </c>
      <c r="N199" s="69">
        <f t="shared" si="94"/>
        <v>8.6999999999999994E-3</v>
      </c>
      <c r="O199" s="72">
        <v>0</v>
      </c>
      <c r="P199" s="7"/>
      <c r="Q199" s="72">
        <f t="shared" si="124"/>
        <v>3.9482000000000004</v>
      </c>
      <c r="R199" s="72">
        <f t="shared" si="95"/>
        <v>0</v>
      </c>
      <c r="S199" s="7"/>
      <c r="T199" s="5">
        <f t="shared" si="96"/>
        <v>31</v>
      </c>
      <c r="U199" s="45">
        <f t="shared" si="97"/>
        <v>42791</v>
      </c>
      <c r="V199" s="5">
        <f t="shared" si="98"/>
        <v>5902</v>
      </c>
      <c r="W199" s="55">
        <f t="shared" si="99"/>
        <v>6.040116061409001E-2</v>
      </c>
      <c r="X199" s="47">
        <f t="shared" si="100"/>
        <v>0.38229522533395988</v>
      </c>
      <c r="Y199" s="5">
        <f t="shared" si="101"/>
        <v>0</v>
      </c>
      <c r="Z199" s="5">
        <f t="shared" si="102"/>
        <v>0</v>
      </c>
      <c r="AB199" s="39">
        <f t="shared" si="103"/>
        <v>0</v>
      </c>
      <c r="AC199" s="39">
        <f t="shared" si="104"/>
        <v>0</v>
      </c>
      <c r="AD199" s="39">
        <f t="shared" si="105"/>
        <v>0</v>
      </c>
      <c r="AE199" s="39">
        <f t="shared" si="106"/>
        <v>0</v>
      </c>
      <c r="AF199" s="39">
        <f t="shared" si="107"/>
        <v>0</v>
      </c>
      <c r="AG199" s="39">
        <f t="shared" si="108"/>
        <v>0</v>
      </c>
      <c r="AH199" s="39">
        <f t="shared" si="109"/>
        <v>0</v>
      </c>
      <c r="AI199" s="39">
        <f t="shared" si="110"/>
        <v>0</v>
      </c>
      <c r="AJ199" s="39">
        <f t="shared" si="111"/>
        <v>0</v>
      </c>
      <c r="AK199" s="43"/>
      <c r="AL199" s="39">
        <f t="shared" si="112"/>
        <v>0</v>
      </c>
      <c r="AM199" s="39">
        <f t="shared" si="113"/>
        <v>0</v>
      </c>
      <c r="AN199" s="39">
        <f t="shared" si="114"/>
        <v>0</v>
      </c>
      <c r="AO199" s="40">
        <f t="shared" si="115"/>
        <v>0</v>
      </c>
      <c r="AQ199" s="39">
        <f t="shared" si="116"/>
        <v>0</v>
      </c>
      <c r="AR199" s="39">
        <f t="shared" si="117"/>
        <v>0</v>
      </c>
      <c r="AS199" s="39">
        <f t="shared" si="118"/>
        <v>0</v>
      </c>
      <c r="AT199" s="40">
        <f t="shared" si="119"/>
        <v>0</v>
      </c>
      <c r="AU199" s="40"/>
      <c r="AV199" s="52">
        <f t="shared" si="120"/>
        <v>0</v>
      </c>
      <c r="AX199" s="52">
        <f t="shared" si="121"/>
        <v>0</v>
      </c>
      <c r="AY199" s="70"/>
      <c r="AZ199" s="2">
        <f t="shared" si="125"/>
        <v>0</v>
      </c>
    </row>
    <row r="200" spans="1:52" ht="12" customHeight="1">
      <c r="A200" s="44">
        <f t="shared" si="122"/>
        <v>42767</v>
      </c>
      <c r="B200" s="66">
        <f t="shared" si="85"/>
        <v>0</v>
      </c>
      <c r="C200" s="67"/>
      <c r="D200" s="68">
        <f t="shared" si="86"/>
        <v>0</v>
      </c>
      <c r="E200" s="35">
        <f t="shared" si="87"/>
        <v>0</v>
      </c>
      <c r="F200" s="35">
        <f t="shared" si="88"/>
        <v>0</v>
      </c>
      <c r="G200" s="55">
        <f t="shared" si="89"/>
        <v>3.97</v>
      </c>
      <c r="H200" s="69">
        <f t="shared" si="90"/>
        <v>3.97</v>
      </c>
      <c r="I200" s="55">
        <f t="shared" si="123"/>
        <v>0</v>
      </c>
      <c r="J200" s="55">
        <f t="shared" si="91"/>
        <v>-3.0500000000000003E-2</v>
      </c>
      <c r="K200" s="69">
        <f t="shared" si="92"/>
        <v>-3.0500000000000003E-2</v>
      </c>
      <c r="L200" s="72">
        <v>0</v>
      </c>
      <c r="M200" s="55">
        <f t="shared" si="93"/>
        <v>8.6999999999999994E-3</v>
      </c>
      <c r="N200" s="69">
        <f t="shared" si="94"/>
        <v>8.6999999999999994E-3</v>
      </c>
      <c r="O200" s="72">
        <v>0</v>
      </c>
      <c r="P200" s="7"/>
      <c r="Q200" s="72">
        <f t="shared" si="124"/>
        <v>3.9482000000000004</v>
      </c>
      <c r="R200" s="72">
        <f t="shared" si="95"/>
        <v>0</v>
      </c>
      <c r="S200" s="7"/>
      <c r="T200" s="5">
        <f t="shared" si="96"/>
        <v>28</v>
      </c>
      <c r="U200" s="45">
        <f t="shared" si="97"/>
        <v>42819</v>
      </c>
      <c r="V200" s="5">
        <f t="shared" si="98"/>
        <v>5930</v>
      </c>
      <c r="W200" s="55">
        <f t="shared" si="99"/>
        <v>6.040116061409001E-2</v>
      </c>
      <c r="X200" s="47">
        <f t="shared" si="100"/>
        <v>0.38055524297833421</v>
      </c>
      <c r="Y200" s="5">
        <f t="shared" si="101"/>
        <v>0</v>
      </c>
      <c r="Z200" s="5">
        <f t="shared" si="102"/>
        <v>0</v>
      </c>
      <c r="AB200" s="39">
        <f t="shared" si="103"/>
        <v>0</v>
      </c>
      <c r="AC200" s="39">
        <f t="shared" si="104"/>
        <v>0</v>
      </c>
      <c r="AD200" s="39">
        <f t="shared" si="105"/>
        <v>0</v>
      </c>
      <c r="AE200" s="39">
        <f t="shared" si="106"/>
        <v>0</v>
      </c>
      <c r="AF200" s="39">
        <f t="shared" si="107"/>
        <v>0</v>
      </c>
      <c r="AG200" s="39">
        <f t="shared" si="108"/>
        <v>0</v>
      </c>
      <c r="AH200" s="39">
        <f t="shared" si="109"/>
        <v>0</v>
      </c>
      <c r="AI200" s="39">
        <f t="shared" si="110"/>
        <v>0</v>
      </c>
      <c r="AJ200" s="39">
        <f t="shared" si="111"/>
        <v>0</v>
      </c>
      <c r="AK200" s="43"/>
      <c r="AL200" s="39">
        <f t="shared" si="112"/>
        <v>0</v>
      </c>
      <c r="AM200" s="39">
        <f t="shared" si="113"/>
        <v>0</v>
      </c>
      <c r="AN200" s="39">
        <f t="shared" si="114"/>
        <v>0</v>
      </c>
      <c r="AO200" s="40">
        <f t="shared" si="115"/>
        <v>0</v>
      </c>
      <c r="AQ200" s="39">
        <f t="shared" si="116"/>
        <v>0</v>
      </c>
      <c r="AR200" s="39">
        <f t="shared" si="117"/>
        <v>0</v>
      </c>
      <c r="AS200" s="39">
        <f t="shared" si="118"/>
        <v>0</v>
      </c>
      <c r="AT200" s="40">
        <f t="shared" si="119"/>
        <v>0</v>
      </c>
      <c r="AU200" s="40"/>
      <c r="AV200" s="52">
        <f t="shared" si="120"/>
        <v>0</v>
      </c>
      <c r="AX200" s="52">
        <f t="shared" si="121"/>
        <v>0</v>
      </c>
      <c r="AY200" s="70"/>
      <c r="AZ200" s="2">
        <f t="shared" si="125"/>
        <v>0</v>
      </c>
    </row>
    <row r="201" spans="1:52" ht="12" customHeight="1">
      <c r="A201" s="44">
        <f t="shared" si="122"/>
        <v>42795</v>
      </c>
      <c r="B201" s="66">
        <f t="shared" si="85"/>
        <v>0</v>
      </c>
      <c r="C201" s="67"/>
      <c r="D201" s="68">
        <f t="shared" si="86"/>
        <v>0</v>
      </c>
      <c r="E201" s="35">
        <f t="shared" si="87"/>
        <v>0</v>
      </c>
      <c r="F201" s="35">
        <f t="shared" si="88"/>
        <v>0</v>
      </c>
      <c r="G201" s="55">
        <f t="shared" si="89"/>
        <v>3.97</v>
      </c>
      <c r="H201" s="69">
        <f t="shared" si="90"/>
        <v>3.97</v>
      </c>
      <c r="I201" s="55">
        <f t="shared" si="123"/>
        <v>0</v>
      </c>
      <c r="J201" s="55">
        <f t="shared" si="91"/>
        <v>-3.0500000000000003E-2</v>
      </c>
      <c r="K201" s="69">
        <f t="shared" si="92"/>
        <v>-3.0500000000000003E-2</v>
      </c>
      <c r="L201" s="72">
        <v>0</v>
      </c>
      <c r="M201" s="55">
        <f t="shared" si="93"/>
        <v>8.6999999999999994E-3</v>
      </c>
      <c r="N201" s="69">
        <f t="shared" si="94"/>
        <v>8.6999999999999994E-3</v>
      </c>
      <c r="O201" s="72">
        <v>0</v>
      </c>
      <c r="P201" s="7"/>
      <c r="Q201" s="72">
        <f t="shared" si="124"/>
        <v>3.9482000000000004</v>
      </c>
      <c r="R201" s="72">
        <f t="shared" si="95"/>
        <v>0</v>
      </c>
      <c r="S201" s="7"/>
      <c r="T201" s="5">
        <f t="shared" si="96"/>
        <v>31</v>
      </c>
      <c r="U201" s="45">
        <f t="shared" si="97"/>
        <v>42850</v>
      </c>
      <c r="V201" s="5">
        <f t="shared" si="98"/>
        <v>5961</v>
      </c>
      <c r="W201" s="55">
        <f t="shared" si="99"/>
        <v>6.040116061409001E-2</v>
      </c>
      <c r="X201" s="47">
        <f t="shared" si="100"/>
        <v>0.37863807002395033</v>
      </c>
      <c r="Y201" s="5">
        <f t="shared" si="101"/>
        <v>0</v>
      </c>
      <c r="Z201" s="5">
        <f t="shared" si="102"/>
        <v>0</v>
      </c>
      <c r="AB201" s="39">
        <f t="shared" si="103"/>
        <v>0</v>
      </c>
      <c r="AC201" s="39">
        <f t="shared" si="104"/>
        <v>0</v>
      </c>
      <c r="AD201" s="39">
        <f t="shared" si="105"/>
        <v>0</v>
      </c>
      <c r="AE201" s="39">
        <f t="shared" si="106"/>
        <v>0</v>
      </c>
      <c r="AF201" s="39">
        <f t="shared" si="107"/>
        <v>0</v>
      </c>
      <c r="AG201" s="39">
        <f t="shared" si="108"/>
        <v>0</v>
      </c>
      <c r="AH201" s="39">
        <f t="shared" si="109"/>
        <v>0</v>
      </c>
      <c r="AI201" s="39">
        <f t="shared" si="110"/>
        <v>0</v>
      </c>
      <c r="AJ201" s="39">
        <f t="shared" si="111"/>
        <v>0</v>
      </c>
      <c r="AK201" s="43"/>
      <c r="AL201" s="39">
        <f t="shared" si="112"/>
        <v>0</v>
      </c>
      <c r="AM201" s="39">
        <f t="shared" si="113"/>
        <v>0</v>
      </c>
      <c r="AN201" s="39">
        <f t="shared" si="114"/>
        <v>0</v>
      </c>
      <c r="AO201" s="40">
        <f t="shared" si="115"/>
        <v>0</v>
      </c>
      <c r="AQ201" s="39">
        <f t="shared" si="116"/>
        <v>0</v>
      </c>
      <c r="AR201" s="39">
        <f t="shared" si="117"/>
        <v>0</v>
      </c>
      <c r="AS201" s="39">
        <f t="shared" si="118"/>
        <v>0</v>
      </c>
      <c r="AT201" s="40">
        <f t="shared" si="119"/>
        <v>0</v>
      </c>
      <c r="AU201" s="40"/>
      <c r="AV201" s="52">
        <f t="shared" si="120"/>
        <v>0</v>
      </c>
      <c r="AX201" s="52">
        <f t="shared" si="121"/>
        <v>0</v>
      </c>
      <c r="AY201" s="70"/>
      <c r="AZ201" s="2">
        <f t="shared" si="125"/>
        <v>0</v>
      </c>
    </row>
    <row r="202" spans="1:52" ht="12" customHeight="1">
      <c r="A202" s="44">
        <f t="shared" si="122"/>
        <v>42826</v>
      </c>
      <c r="B202" s="66">
        <f t="shared" ref="B202:B265" si="126">VLOOKUP($A202,Table2,MATCH(I$3,Curves2,0))</f>
        <v>0</v>
      </c>
      <c r="C202" s="67"/>
      <c r="D202" s="68">
        <f t="shared" ref="D202:D265" si="127">B202+C202</f>
        <v>0</v>
      </c>
      <c r="E202" s="35">
        <f t="shared" ref="E202:E265" si="128">IF(Y202=0,0,IF(AND(Y202=1,$H$3=1),D202*T202,IF($H$3=2,D202,"N/A")))</f>
        <v>0</v>
      </c>
      <c r="F202" s="35">
        <f t="shared" ref="F202:F265" si="129">E202*X202</f>
        <v>0</v>
      </c>
      <c r="G202" s="55">
        <f t="shared" ref="G202:G265" si="130">VLOOKUP($A202,Table,MATCH(G$4,Curves,0))</f>
        <v>3.97</v>
      </c>
      <c r="H202" s="69">
        <f t="shared" ref="H202:H265" si="131">G202</f>
        <v>3.97</v>
      </c>
      <c r="I202" s="55">
        <f t="shared" si="123"/>
        <v>0</v>
      </c>
      <c r="J202" s="55">
        <f t="shared" ref="J202:J265" si="132">VLOOKUP($A202,Table,MATCH(J$4,Curves,0))</f>
        <v>-3.0500000000000003E-2</v>
      </c>
      <c r="K202" s="69">
        <f t="shared" ref="K202:K265" si="133">J202</f>
        <v>-3.0500000000000003E-2</v>
      </c>
      <c r="L202" s="72">
        <v>0</v>
      </c>
      <c r="M202" s="55">
        <f t="shared" ref="M202:M265" si="134">VLOOKUP($A202,Table,MATCH(M$4,Curves,0))</f>
        <v>8.6999999999999994E-3</v>
      </c>
      <c r="N202" s="69">
        <f t="shared" ref="N202:N265" si="135">M202</f>
        <v>8.6999999999999994E-3</v>
      </c>
      <c r="O202" s="72">
        <v>0</v>
      </c>
      <c r="P202" s="7"/>
      <c r="Q202" s="72">
        <f t="shared" si="124"/>
        <v>3.9482000000000004</v>
      </c>
      <c r="R202" s="72">
        <f t="shared" ref="R202:R265" si="136">O202+L202+I202</f>
        <v>0</v>
      </c>
      <c r="S202" s="7"/>
      <c r="T202" s="5">
        <f t="shared" ref="T202:T265" si="137">A203-A202</f>
        <v>30</v>
      </c>
      <c r="U202" s="45">
        <f t="shared" ref="U202:U265" si="138">CHOOSE(F$3,A203+24,A202)</f>
        <v>42880</v>
      </c>
      <c r="V202" s="5">
        <f t="shared" ref="V202:V265" si="139">U202-C$3</f>
        <v>5991</v>
      </c>
      <c r="W202" s="55">
        <f t="shared" ref="W202:W265" si="140">VLOOKUP($A202,Table,MATCH(W$4,Curves,0))</f>
        <v>6.040116061409001E-2</v>
      </c>
      <c r="X202" s="47">
        <f t="shared" ref="X202:X265" si="141">1/(1+CHOOSE(F$3,(W203+($K$3/10000))/2,(W202+($K$3/10000))/2))^(2*V202/365.25)</f>
        <v>0.37679193793390708</v>
      </c>
      <c r="Y202" s="5">
        <f t="shared" ref="Y202:Y265" si="142">IF(AND(mthbeg&lt;=A202,mthend&gt;=A202),1,0)</f>
        <v>0</v>
      </c>
      <c r="Z202" s="5">
        <f t="shared" ref="Z202:Z265" si="143">T202*Y202</f>
        <v>0</v>
      </c>
      <c r="AB202" s="39">
        <f t="shared" ref="AB202:AB265" si="144">F202*G202</f>
        <v>0</v>
      </c>
      <c r="AC202" s="39">
        <f t="shared" ref="AC202:AC265" si="145">$F202*H202</f>
        <v>0</v>
      </c>
      <c r="AD202" s="39">
        <f t="shared" ref="AD202:AD265" si="146">$F202*I202</f>
        <v>0</v>
      </c>
      <c r="AE202" s="39">
        <f t="shared" ref="AE202:AE265" si="147">$F202*J202</f>
        <v>0</v>
      </c>
      <c r="AF202" s="39">
        <f t="shared" ref="AF202:AF265" si="148">$F202*K202</f>
        <v>0</v>
      </c>
      <c r="AG202" s="39">
        <f t="shared" ref="AG202:AG265" si="149">$F202*L202</f>
        <v>0</v>
      </c>
      <c r="AH202" s="39">
        <f t="shared" ref="AH202:AH265" si="150">$F202*M202</f>
        <v>0</v>
      </c>
      <c r="AI202" s="39">
        <f t="shared" ref="AI202:AI265" si="151">$F202*N202</f>
        <v>0</v>
      </c>
      <c r="AJ202" s="39">
        <f t="shared" ref="AJ202:AJ265" si="152">F202*O202</f>
        <v>0</v>
      </c>
      <c r="AK202" s="43"/>
      <c r="AL202" s="39">
        <f t="shared" ref="AL202:AL265" si="153">CHOOSE($G$3,AC202-AD202,AD202-AC202)</f>
        <v>0</v>
      </c>
      <c r="AM202" s="39">
        <f t="shared" ref="AM202:AM265" si="154">CHOOSE($G$3,AF202-AG202,AG202-AF202)</f>
        <v>0</v>
      </c>
      <c r="AN202" s="39">
        <f t="shared" ref="AN202:AN265" si="155">CHOOSE($G$3,AI202-AJ202,AJ202-AI202)</f>
        <v>0</v>
      </c>
      <c r="AO202" s="40">
        <f t="shared" ref="AO202:AO265" si="156">SUM(AL202:AN202)</f>
        <v>0</v>
      </c>
      <c r="AQ202" s="39">
        <f t="shared" ref="AQ202:AQ265" si="157">CHOOSE($G$3,AB202-AC202,AC202-AB202)</f>
        <v>0</v>
      </c>
      <c r="AR202" s="39">
        <f t="shared" ref="AR202:AR265" si="158">CHOOSE($G$3,AE202-AF202,AF202-AE202)</f>
        <v>0</v>
      </c>
      <c r="AS202" s="39">
        <f t="shared" ref="AS202:AS265" si="159">CHOOSE($G$3,AH202-AI202,AI202-AH202)</f>
        <v>0</v>
      </c>
      <c r="AT202" s="40">
        <f t="shared" ref="AT202:AT265" si="160">AQ202+AR202+AS202</f>
        <v>0</v>
      </c>
      <c r="AU202" s="40"/>
      <c r="AV202" s="52">
        <f t="shared" ref="AV202:AV265" si="161">AT202+AO202</f>
        <v>0</v>
      </c>
      <c r="AX202" s="52">
        <f t="shared" ref="AX202:AX265" si="162">AJ202+AG202+AD202</f>
        <v>0</v>
      </c>
      <c r="AY202" s="70"/>
      <c r="AZ202" s="2">
        <f t="shared" si="125"/>
        <v>0</v>
      </c>
    </row>
    <row r="203" spans="1:52" ht="12" customHeight="1">
      <c r="A203" s="44">
        <f t="shared" ref="A203:A266" si="163">EDATE(A202,1)</f>
        <v>42856</v>
      </c>
      <c r="B203" s="66">
        <f t="shared" si="126"/>
        <v>0</v>
      </c>
      <c r="C203" s="67"/>
      <c r="D203" s="68">
        <f t="shared" si="127"/>
        <v>0</v>
      </c>
      <c r="E203" s="35">
        <f t="shared" si="128"/>
        <v>0</v>
      </c>
      <c r="F203" s="35">
        <f t="shared" si="129"/>
        <v>0</v>
      </c>
      <c r="G203" s="55">
        <f t="shared" si="130"/>
        <v>3.97</v>
      </c>
      <c r="H203" s="69">
        <f t="shared" si="131"/>
        <v>3.97</v>
      </c>
      <c r="I203" s="55">
        <f t="shared" ref="I203:I266" si="164">VLOOKUP($A203,Table1,MATCH(I$3,Curves1,0))</f>
        <v>0</v>
      </c>
      <c r="J203" s="55">
        <f t="shared" si="132"/>
        <v>-3.0500000000000003E-2</v>
      </c>
      <c r="K203" s="69">
        <f t="shared" si="133"/>
        <v>-3.0500000000000003E-2</v>
      </c>
      <c r="L203" s="72">
        <v>0</v>
      </c>
      <c r="M203" s="55">
        <f t="shared" si="134"/>
        <v>8.6999999999999994E-3</v>
      </c>
      <c r="N203" s="69">
        <f t="shared" si="135"/>
        <v>8.6999999999999994E-3</v>
      </c>
      <c r="O203" s="72">
        <v>0</v>
      </c>
      <c r="P203" s="7"/>
      <c r="Q203" s="72">
        <f t="shared" ref="Q203:Q266" si="165">M203+J203+G203</f>
        <v>3.9482000000000004</v>
      </c>
      <c r="R203" s="72">
        <f t="shared" si="136"/>
        <v>0</v>
      </c>
      <c r="S203" s="7"/>
      <c r="T203" s="5">
        <f t="shared" si="137"/>
        <v>31</v>
      </c>
      <c r="U203" s="45">
        <f t="shared" si="138"/>
        <v>42911</v>
      </c>
      <c r="V203" s="5">
        <f t="shared" si="139"/>
        <v>6022</v>
      </c>
      <c r="W203" s="55">
        <f t="shared" si="140"/>
        <v>6.040116061409001E-2</v>
      </c>
      <c r="X203" s="47">
        <f t="shared" si="141"/>
        <v>0.37489372387388448</v>
      </c>
      <c r="Y203" s="5">
        <f t="shared" si="142"/>
        <v>0</v>
      </c>
      <c r="Z203" s="5">
        <f t="shared" si="143"/>
        <v>0</v>
      </c>
      <c r="AB203" s="39">
        <f t="shared" si="144"/>
        <v>0</v>
      </c>
      <c r="AC203" s="39">
        <f t="shared" si="145"/>
        <v>0</v>
      </c>
      <c r="AD203" s="39">
        <f t="shared" si="146"/>
        <v>0</v>
      </c>
      <c r="AE203" s="39">
        <f t="shared" si="147"/>
        <v>0</v>
      </c>
      <c r="AF203" s="39">
        <f t="shared" si="148"/>
        <v>0</v>
      </c>
      <c r="AG203" s="39">
        <f t="shared" si="149"/>
        <v>0</v>
      </c>
      <c r="AH203" s="39">
        <f t="shared" si="150"/>
        <v>0</v>
      </c>
      <c r="AI203" s="39">
        <f t="shared" si="151"/>
        <v>0</v>
      </c>
      <c r="AJ203" s="39">
        <f t="shared" si="152"/>
        <v>0</v>
      </c>
      <c r="AK203" s="43"/>
      <c r="AL203" s="39">
        <f t="shared" si="153"/>
        <v>0</v>
      </c>
      <c r="AM203" s="39">
        <f t="shared" si="154"/>
        <v>0</v>
      </c>
      <c r="AN203" s="39">
        <f t="shared" si="155"/>
        <v>0</v>
      </c>
      <c r="AO203" s="40">
        <f t="shared" si="156"/>
        <v>0</v>
      </c>
      <c r="AQ203" s="39">
        <f t="shared" si="157"/>
        <v>0</v>
      </c>
      <c r="AR203" s="39">
        <f t="shared" si="158"/>
        <v>0</v>
      </c>
      <c r="AS203" s="39">
        <f t="shared" si="159"/>
        <v>0</v>
      </c>
      <c r="AT203" s="40">
        <f t="shared" si="160"/>
        <v>0</v>
      </c>
      <c r="AU203" s="40"/>
      <c r="AV203" s="52">
        <f t="shared" si="161"/>
        <v>0</v>
      </c>
      <c r="AX203" s="52">
        <f t="shared" si="162"/>
        <v>0</v>
      </c>
      <c r="AY203" s="70"/>
      <c r="AZ203" s="2">
        <f t="shared" ref="AZ203:AZ266" si="166">R203*E203</f>
        <v>0</v>
      </c>
    </row>
    <row r="204" spans="1:52" ht="12" customHeight="1">
      <c r="A204" s="44">
        <f t="shared" si="163"/>
        <v>42887</v>
      </c>
      <c r="B204" s="66">
        <f t="shared" si="126"/>
        <v>0</v>
      </c>
      <c r="C204" s="67"/>
      <c r="D204" s="68">
        <f t="shared" si="127"/>
        <v>0</v>
      </c>
      <c r="E204" s="35">
        <f t="shared" si="128"/>
        <v>0</v>
      </c>
      <c r="F204" s="35">
        <f t="shared" si="129"/>
        <v>0</v>
      </c>
      <c r="G204" s="55">
        <f t="shared" si="130"/>
        <v>3.97</v>
      </c>
      <c r="H204" s="69">
        <f t="shared" si="131"/>
        <v>3.97</v>
      </c>
      <c r="I204" s="55">
        <f t="shared" si="164"/>
        <v>0</v>
      </c>
      <c r="J204" s="55">
        <f t="shared" si="132"/>
        <v>-3.0500000000000003E-2</v>
      </c>
      <c r="K204" s="69">
        <f t="shared" si="133"/>
        <v>-3.0500000000000003E-2</v>
      </c>
      <c r="L204" s="72">
        <v>0</v>
      </c>
      <c r="M204" s="55">
        <f t="shared" si="134"/>
        <v>8.6999999999999994E-3</v>
      </c>
      <c r="N204" s="69">
        <f t="shared" si="135"/>
        <v>8.6999999999999994E-3</v>
      </c>
      <c r="O204" s="72">
        <v>0</v>
      </c>
      <c r="P204" s="7"/>
      <c r="Q204" s="72">
        <f t="shared" si="165"/>
        <v>3.9482000000000004</v>
      </c>
      <c r="R204" s="72">
        <f t="shared" si="136"/>
        <v>0</v>
      </c>
      <c r="S204" s="7"/>
      <c r="T204" s="5">
        <f t="shared" si="137"/>
        <v>30</v>
      </c>
      <c r="U204" s="45">
        <f t="shared" si="138"/>
        <v>42941</v>
      </c>
      <c r="V204" s="5">
        <f t="shared" si="139"/>
        <v>6052</v>
      </c>
      <c r="W204" s="55">
        <f t="shared" si="140"/>
        <v>6.040116061409001E-2</v>
      </c>
      <c r="X204" s="47">
        <f t="shared" si="141"/>
        <v>0.37306584815616911</v>
      </c>
      <c r="Y204" s="5">
        <f t="shared" si="142"/>
        <v>0</v>
      </c>
      <c r="Z204" s="5">
        <f t="shared" si="143"/>
        <v>0</v>
      </c>
      <c r="AB204" s="39">
        <f t="shared" si="144"/>
        <v>0</v>
      </c>
      <c r="AC204" s="39">
        <f t="shared" si="145"/>
        <v>0</v>
      </c>
      <c r="AD204" s="39">
        <f t="shared" si="146"/>
        <v>0</v>
      </c>
      <c r="AE204" s="39">
        <f t="shared" si="147"/>
        <v>0</v>
      </c>
      <c r="AF204" s="39">
        <f t="shared" si="148"/>
        <v>0</v>
      </c>
      <c r="AG204" s="39">
        <f t="shared" si="149"/>
        <v>0</v>
      </c>
      <c r="AH204" s="39">
        <f t="shared" si="150"/>
        <v>0</v>
      </c>
      <c r="AI204" s="39">
        <f t="shared" si="151"/>
        <v>0</v>
      </c>
      <c r="AJ204" s="39">
        <f t="shared" si="152"/>
        <v>0</v>
      </c>
      <c r="AK204" s="43"/>
      <c r="AL204" s="39">
        <f t="shared" si="153"/>
        <v>0</v>
      </c>
      <c r="AM204" s="39">
        <f t="shared" si="154"/>
        <v>0</v>
      </c>
      <c r="AN204" s="39">
        <f t="shared" si="155"/>
        <v>0</v>
      </c>
      <c r="AO204" s="40">
        <f t="shared" si="156"/>
        <v>0</v>
      </c>
      <c r="AQ204" s="39">
        <f t="shared" si="157"/>
        <v>0</v>
      </c>
      <c r="AR204" s="39">
        <f t="shared" si="158"/>
        <v>0</v>
      </c>
      <c r="AS204" s="39">
        <f t="shared" si="159"/>
        <v>0</v>
      </c>
      <c r="AT204" s="40">
        <f t="shared" si="160"/>
        <v>0</v>
      </c>
      <c r="AU204" s="40"/>
      <c r="AV204" s="52">
        <f t="shared" si="161"/>
        <v>0</v>
      </c>
      <c r="AX204" s="52">
        <f t="shared" si="162"/>
        <v>0</v>
      </c>
      <c r="AY204" s="70"/>
      <c r="AZ204" s="2">
        <f t="shared" si="166"/>
        <v>0</v>
      </c>
    </row>
    <row r="205" spans="1:52" ht="12" customHeight="1">
      <c r="A205" s="44">
        <f t="shared" si="163"/>
        <v>42917</v>
      </c>
      <c r="B205" s="66">
        <f t="shared" si="126"/>
        <v>0</v>
      </c>
      <c r="C205" s="67"/>
      <c r="D205" s="68">
        <f t="shared" si="127"/>
        <v>0</v>
      </c>
      <c r="E205" s="35">
        <f t="shared" si="128"/>
        <v>0</v>
      </c>
      <c r="F205" s="35">
        <f t="shared" si="129"/>
        <v>0</v>
      </c>
      <c r="G205" s="55">
        <f t="shared" si="130"/>
        <v>3.97</v>
      </c>
      <c r="H205" s="69">
        <f t="shared" si="131"/>
        <v>3.97</v>
      </c>
      <c r="I205" s="55">
        <f t="shared" si="164"/>
        <v>0</v>
      </c>
      <c r="J205" s="55">
        <f t="shared" si="132"/>
        <v>-3.0500000000000003E-2</v>
      </c>
      <c r="K205" s="69">
        <f t="shared" si="133"/>
        <v>-3.0500000000000003E-2</v>
      </c>
      <c r="L205" s="72">
        <v>0</v>
      </c>
      <c r="M205" s="55">
        <f t="shared" si="134"/>
        <v>8.6999999999999994E-3</v>
      </c>
      <c r="N205" s="69">
        <f t="shared" si="135"/>
        <v>8.6999999999999994E-3</v>
      </c>
      <c r="O205" s="72">
        <v>0</v>
      </c>
      <c r="P205" s="7"/>
      <c r="Q205" s="72">
        <f t="shared" si="165"/>
        <v>3.9482000000000004</v>
      </c>
      <c r="R205" s="72">
        <f t="shared" si="136"/>
        <v>0</v>
      </c>
      <c r="S205" s="7"/>
      <c r="T205" s="5">
        <f t="shared" si="137"/>
        <v>31</v>
      </c>
      <c r="U205" s="45">
        <f t="shared" si="138"/>
        <v>42972</v>
      </c>
      <c r="V205" s="5">
        <f t="shared" si="139"/>
        <v>6083</v>
      </c>
      <c r="W205" s="55">
        <f t="shared" si="140"/>
        <v>6.040116061409001E-2</v>
      </c>
      <c r="X205" s="47">
        <f t="shared" si="141"/>
        <v>0.37118640550628806</v>
      </c>
      <c r="Y205" s="5">
        <f t="shared" si="142"/>
        <v>0</v>
      </c>
      <c r="Z205" s="5">
        <f t="shared" si="143"/>
        <v>0</v>
      </c>
      <c r="AB205" s="39">
        <f t="shared" si="144"/>
        <v>0</v>
      </c>
      <c r="AC205" s="39">
        <f t="shared" si="145"/>
        <v>0</v>
      </c>
      <c r="AD205" s="39">
        <f t="shared" si="146"/>
        <v>0</v>
      </c>
      <c r="AE205" s="39">
        <f t="shared" si="147"/>
        <v>0</v>
      </c>
      <c r="AF205" s="39">
        <f t="shared" si="148"/>
        <v>0</v>
      </c>
      <c r="AG205" s="39">
        <f t="shared" si="149"/>
        <v>0</v>
      </c>
      <c r="AH205" s="39">
        <f t="shared" si="150"/>
        <v>0</v>
      </c>
      <c r="AI205" s="39">
        <f t="shared" si="151"/>
        <v>0</v>
      </c>
      <c r="AJ205" s="39">
        <f t="shared" si="152"/>
        <v>0</v>
      </c>
      <c r="AK205" s="43"/>
      <c r="AL205" s="39">
        <f t="shared" si="153"/>
        <v>0</v>
      </c>
      <c r="AM205" s="39">
        <f t="shared" si="154"/>
        <v>0</v>
      </c>
      <c r="AN205" s="39">
        <f t="shared" si="155"/>
        <v>0</v>
      </c>
      <c r="AO205" s="40">
        <f t="shared" si="156"/>
        <v>0</v>
      </c>
      <c r="AQ205" s="39">
        <f t="shared" si="157"/>
        <v>0</v>
      </c>
      <c r="AR205" s="39">
        <f t="shared" si="158"/>
        <v>0</v>
      </c>
      <c r="AS205" s="39">
        <f t="shared" si="159"/>
        <v>0</v>
      </c>
      <c r="AT205" s="40">
        <f t="shared" si="160"/>
        <v>0</v>
      </c>
      <c r="AU205" s="40"/>
      <c r="AV205" s="52">
        <f t="shared" si="161"/>
        <v>0</v>
      </c>
      <c r="AX205" s="52">
        <f t="shared" si="162"/>
        <v>0</v>
      </c>
      <c r="AY205" s="70"/>
      <c r="AZ205" s="2">
        <f t="shared" si="166"/>
        <v>0</v>
      </c>
    </row>
    <row r="206" spans="1:52" ht="12" customHeight="1">
      <c r="A206" s="44">
        <f t="shared" si="163"/>
        <v>42948</v>
      </c>
      <c r="B206" s="66">
        <f t="shared" si="126"/>
        <v>0</v>
      </c>
      <c r="C206" s="67"/>
      <c r="D206" s="68">
        <f t="shared" si="127"/>
        <v>0</v>
      </c>
      <c r="E206" s="35">
        <f t="shared" si="128"/>
        <v>0</v>
      </c>
      <c r="F206" s="35">
        <f t="shared" si="129"/>
        <v>0</v>
      </c>
      <c r="G206" s="55">
        <f t="shared" si="130"/>
        <v>3.97</v>
      </c>
      <c r="H206" s="69">
        <f t="shared" si="131"/>
        <v>3.97</v>
      </c>
      <c r="I206" s="55">
        <f t="shared" si="164"/>
        <v>0</v>
      </c>
      <c r="J206" s="55">
        <f t="shared" si="132"/>
        <v>-3.0500000000000003E-2</v>
      </c>
      <c r="K206" s="69">
        <f t="shared" si="133"/>
        <v>-3.0500000000000003E-2</v>
      </c>
      <c r="L206" s="72">
        <v>0</v>
      </c>
      <c r="M206" s="55">
        <f t="shared" si="134"/>
        <v>8.6999999999999994E-3</v>
      </c>
      <c r="N206" s="69">
        <f t="shared" si="135"/>
        <v>8.6999999999999994E-3</v>
      </c>
      <c r="O206" s="72">
        <v>0</v>
      </c>
      <c r="P206" s="7"/>
      <c r="Q206" s="72">
        <f t="shared" si="165"/>
        <v>3.9482000000000004</v>
      </c>
      <c r="R206" s="72">
        <f t="shared" si="136"/>
        <v>0</v>
      </c>
      <c r="S206" s="7"/>
      <c r="T206" s="5">
        <f t="shared" si="137"/>
        <v>31</v>
      </c>
      <c r="U206" s="45">
        <f t="shared" si="138"/>
        <v>43003</v>
      </c>
      <c r="V206" s="5">
        <f t="shared" si="139"/>
        <v>6114</v>
      </c>
      <c r="W206" s="55">
        <f t="shared" si="140"/>
        <v>6.040116061409001E-2</v>
      </c>
      <c r="X206" s="47">
        <f t="shared" si="141"/>
        <v>0.36931643117062468</v>
      </c>
      <c r="Y206" s="5">
        <f t="shared" si="142"/>
        <v>0</v>
      </c>
      <c r="Z206" s="5">
        <f t="shared" si="143"/>
        <v>0</v>
      </c>
      <c r="AB206" s="39">
        <f t="shared" si="144"/>
        <v>0</v>
      </c>
      <c r="AC206" s="39">
        <f t="shared" si="145"/>
        <v>0</v>
      </c>
      <c r="AD206" s="39">
        <f t="shared" si="146"/>
        <v>0</v>
      </c>
      <c r="AE206" s="39">
        <f t="shared" si="147"/>
        <v>0</v>
      </c>
      <c r="AF206" s="39">
        <f t="shared" si="148"/>
        <v>0</v>
      </c>
      <c r="AG206" s="39">
        <f t="shared" si="149"/>
        <v>0</v>
      </c>
      <c r="AH206" s="39">
        <f t="shared" si="150"/>
        <v>0</v>
      </c>
      <c r="AI206" s="39">
        <f t="shared" si="151"/>
        <v>0</v>
      </c>
      <c r="AJ206" s="39">
        <f t="shared" si="152"/>
        <v>0</v>
      </c>
      <c r="AK206" s="43"/>
      <c r="AL206" s="39">
        <f t="shared" si="153"/>
        <v>0</v>
      </c>
      <c r="AM206" s="39">
        <f t="shared" si="154"/>
        <v>0</v>
      </c>
      <c r="AN206" s="39">
        <f t="shared" si="155"/>
        <v>0</v>
      </c>
      <c r="AO206" s="40">
        <f t="shared" si="156"/>
        <v>0</v>
      </c>
      <c r="AQ206" s="39">
        <f t="shared" si="157"/>
        <v>0</v>
      </c>
      <c r="AR206" s="39">
        <f t="shared" si="158"/>
        <v>0</v>
      </c>
      <c r="AS206" s="39">
        <f t="shared" si="159"/>
        <v>0</v>
      </c>
      <c r="AT206" s="40">
        <f t="shared" si="160"/>
        <v>0</v>
      </c>
      <c r="AU206" s="40"/>
      <c r="AV206" s="52">
        <f t="shared" si="161"/>
        <v>0</v>
      </c>
      <c r="AX206" s="52">
        <f t="shared" si="162"/>
        <v>0</v>
      </c>
      <c r="AY206" s="70"/>
      <c r="AZ206" s="2">
        <f t="shared" si="166"/>
        <v>0</v>
      </c>
    </row>
    <row r="207" spans="1:52" ht="12" customHeight="1">
      <c r="A207" s="44">
        <f t="shared" si="163"/>
        <v>42979</v>
      </c>
      <c r="B207" s="66">
        <f t="shared" si="126"/>
        <v>0</v>
      </c>
      <c r="C207" s="67"/>
      <c r="D207" s="68">
        <f t="shared" si="127"/>
        <v>0</v>
      </c>
      <c r="E207" s="35">
        <f t="shared" si="128"/>
        <v>0</v>
      </c>
      <c r="F207" s="35">
        <f t="shared" si="129"/>
        <v>0</v>
      </c>
      <c r="G207" s="55">
        <f t="shared" si="130"/>
        <v>3.97</v>
      </c>
      <c r="H207" s="69">
        <f t="shared" si="131"/>
        <v>3.97</v>
      </c>
      <c r="I207" s="55">
        <f t="shared" si="164"/>
        <v>0</v>
      </c>
      <c r="J207" s="55">
        <f t="shared" si="132"/>
        <v>-3.0500000000000003E-2</v>
      </c>
      <c r="K207" s="69">
        <f t="shared" si="133"/>
        <v>-3.0500000000000003E-2</v>
      </c>
      <c r="L207" s="72">
        <v>0</v>
      </c>
      <c r="M207" s="55">
        <f t="shared" si="134"/>
        <v>8.6999999999999994E-3</v>
      </c>
      <c r="N207" s="69">
        <f t="shared" si="135"/>
        <v>8.6999999999999994E-3</v>
      </c>
      <c r="O207" s="72">
        <v>0</v>
      </c>
      <c r="P207" s="7"/>
      <c r="Q207" s="72">
        <f t="shared" si="165"/>
        <v>3.9482000000000004</v>
      </c>
      <c r="R207" s="72">
        <f t="shared" si="136"/>
        <v>0</v>
      </c>
      <c r="S207" s="7"/>
      <c r="T207" s="5">
        <f t="shared" si="137"/>
        <v>30</v>
      </c>
      <c r="U207" s="45">
        <f t="shared" si="138"/>
        <v>43033</v>
      </c>
      <c r="V207" s="5">
        <f t="shared" si="139"/>
        <v>6144</v>
      </c>
      <c r="W207" s="55">
        <f t="shared" si="140"/>
        <v>6.040116061409001E-2</v>
      </c>
      <c r="X207" s="47">
        <f t="shared" si="141"/>
        <v>0.36751574875398019</v>
      </c>
      <c r="Y207" s="5">
        <f t="shared" si="142"/>
        <v>0</v>
      </c>
      <c r="Z207" s="5">
        <f t="shared" si="143"/>
        <v>0</v>
      </c>
      <c r="AB207" s="39">
        <f t="shared" si="144"/>
        <v>0</v>
      </c>
      <c r="AC207" s="39">
        <f t="shared" si="145"/>
        <v>0</v>
      </c>
      <c r="AD207" s="39">
        <f t="shared" si="146"/>
        <v>0</v>
      </c>
      <c r="AE207" s="39">
        <f t="shared" si="147"/>
        <v>0</v>
      </c>
      <c r="AF207" s="39">
        <f t="shared" si="148"/>
        <v>0</v>
      </c>
      <c r="AG207" s="39">
        <f t="shared" si="149"/>
        <v>0</v>
      </c>
      <c r="AH207" s="39">
        <f t="shared" si="150"/>
        <v>0</v>
      </c>
      <c r="AI207" s="39">
        <f t="shared" si="151"/>
        <v>0</v>
      </c>
      <c r="AJ207" s="39">
        <f t="shared" si="152"/>
        <v>0</v>
      </c>
      <c r="AK207" s="43"/>
      <c r="AL207" s="39">
        <f t="shared" si="153"/>
        <v>0</v>
      </c>
      <c r="AM207" s="39">
        <f t="shared" si="154"/>
        <v>0</v>
      </c>
      <c r="AN207" s="39">
        <f t="shared" si="155"/>
        <v>0</v>
      </c>
      <c r="AO207" s="40">
        <f t="shared" si="156"/>
        <v>0</v>
      </c>
      <c r="AQ207" s="39">
        <f t="shared" si="157"/>
        <v>0</v>
      </c>
      <c r="AR207" s="39">
        <f t="shared" si="158"/>
        <v>0</v>
      </c>
      <c r="AS207" s="39">
        <f t="shared" si="159"/>
        <v>0</v>
      </c>
      <c r="AT207" s="40">
        <f t="shared" si="160"/>
        <v>0</v>
      </c>
      <c r="AU207" s="40"/>
      <c r="AV207" s="52">
        <f t="shared" si="161"/>
        <v>0</v>
      </c>
      <c r="AX207" s="52">
        <f t="shared" si="162"/>
        <v>0</v>
      </c>
      <c r="AY207" s="70"/>
      <c r="AZ207" s="2">
        <f t="shared" si="166"/>
        <v>0</v>
      </c>
    </row>
    <row r="208" spans="1:52" ht="12" customHeight="1">
      <c r="A208" s="44">
        <f t="shared" si="163"/>
        <v>43009</v>
      </c>
      <c r="B208" s="66">
        <f t="shared" si="126"/>
        <v>0</v>
      </c>
      <c r="C208" s="67"/>
      <c r="D208" s="68">
        <f t="shared" si="127"/>
        <v>0</v>
      </c>
      <c r="E208" s="35">
        <f t="shared" si="128"/>
        <v>0</v>
      </c>
      <c r="F208" s="35">
        <f t="shared" si="129"/>
        <v>0</v>
      </c>
      <c r="G208" s="55">
        <f t="shared" si="130"/>
        <v>3.97</v>
      </c>
      <c r="H208" s="69">
        <f t="shared" si="131"/>
        <v>3.97</v>
      </c>
      <c r="I208" s="55">
        <f t="shared" si="164"/>
        <v>0</v>
      </c>
      <c r="J208" s="55">
        <f t="shared" si="132"/>
        <v>-3.0500000000000003E-2</v>
      </c>
      <c r="K208" s="69">
        <f t="shared" si="133"/>
        <v>-3.0500000000000003E-2</v>
      </c>
      <c r="L208" s="72">
        <v>0</v>
      </c>
      <c r="M208" s="55">
        <f t="shared" si="134"/>
        <v>8.6999999999999994E-3</v>
      </c>
      <c r="N208" s="69">
        <f t="shared" si="135"/>
        <v>8.6999999999999994E-3</v>
      </c>
      <c r="O208" s="72">
        <v>0</v>
      </c>
      <c r="P208" s="7"/>
      <c r="Q208" s="72">
        <f t="shared" si="165"/>
        <v>3.9482000000000004</v>
      </c>
      <c r="R208" s="72">
        <f t="shared" si="136"/>
        <v>0</v>
      </c>
      <c r="S208" s="7"/>
      <c r="T208" s="5">
        <f t="shared" si="137"/>
        <v>31</v>
      </c>
      <c r="U208" s="45">
        <f t="shared" si="138"/>
        <v>43064</v>
      </c>
      <c r="V208" s="5">
        <f t="shared" si="139"/>
        <v>6175</v>
      </c>
      <c r="W208" s="55">
        <f t="shared" si="140"/>
        <v>6.040116061409001E-2</v>
      </c>
      <c r="X208" s="47">
        <f t="shared" si="141"/>
        <v>0.36566426656625112</v>
      </c>
      <c r="Y208" s="5">
        <f t="shared" si="142"/>
        <v>0</v>
      </c>
      <c r="Z208" s="5">
        <f t="shared" si="143"/>
        <v>0</v>
      </c>
      <c r="AB208" s="39">
        <f t="shared" si="144"/>
        <v>0</v>
      </c>
      <c r="AC208" s="39">
        <f t="shared" si="145"/>
        <v>0</v>
      </c>
      <c r="AD208" s="39">
        <f t="shared" si="146"/>
        <v>0</v>
      </c>
      <c r="AE208" s="39">
        <f t="shared" si="147"/>
        <v>0</v>
      </c>
      <c r="AF208" s="39">
        <f t="shared" si="148"/>
        <v>0</v>
      </c>
      <c r="AG208" s="39">
        <f t="shared" si="149"/>
        <v>0</v>
      </c>
      <c r="AH208" s="39">
        <f t="shared" si="150"/>
        <v>0</v>
      </c>
      <c r="AI208" s="39">
        <f t="shared" si="151"/>
        <v>0</v>
      </c>
      <c r="AJ208" s="39">
        <f t="shared" si="152"/>
        <v>0</v>
      </c>
      <c r="AK208" s="43"/>
      <c r="AL208" s="39">
        <f t="shared" si="153"/>
        <v>0</v>
      </c>
      <c r="AM208" s="39">
        <f t="shared" si="154"/>
        <v>0</v>
      </c>
      <c r="AN208" s="39">
        <f t="shared" si="155"/>
        <v>0</v>
      </c>
      <c r="AO208" s="40">
        <f t="shared" si="156"/>
        <v>0</v>
      </c>
      <c r="AQ208" s="39">
        <f t="shared" si="157"/>
        <v>0</v>
      </c>
      <c r="AR208" s="39">
        <f t="shared" si="158"/>
        <v>0</v>
      </c>
      <c r="AS208" s="39">
        <f t="shared" si="159"/>
        <v>0</v>
      </c>
      <c r="AT208" s="40">
        <f t="shared" si="160"/>
        <v>0</v>
      </c>
      <c r="AU208" s="40"/>
      <c r="AV208" s="52">
        <f t="shared" si="161"/>
        <v>0</v>
      </c>
      <c r="AX208" s="52">
        <f t="shared" si="162"/>
        <v>0</v>
      </c>
      <c r="AY208" s="70"/>
      <c r="AZ208" s="2">
        <f t="shared" si="166"/>
        <v>0</v>
      </c>
    </row>
    <row r="209" spans="1:52" ht="12" customHeight="1">
      <c r="A209" s="44">
        <f t="shared" si="163"/>
        <v>43040</v>
      </c>
      <c r="B209" s="66">
        <f t="shared" si="126"/>
        <v>0</v>
      </c>
      <c r="C209" s="67"/>
      <c r="D209" s="68">
        <f t="shared" si="127"/>
        <v>0</v>
      </c>
      <c r="E209" s="35">
        <f t="shared" si="128"/>
        <v>0</v>
      </c>
      <c r="F209" s="35">
        <f t="shared" si="129"/>
        <v>0</v>
      </c>
      <c r="G209" s="55">
        <f t="shared" si="130"/>
        <v>3.97</v>
      </c>
      <c r="H209" s="69">
        <f t="shared" si="131"/>
        <v>3.97</v>
      </c>
      <c r="I209" s="55">
        <f t="shared" si="164"/>
        <v>0</v>
      </c>
      <c r="J209" s="55">
        <f t="shared" si="132"/>
        <v>-3.0500000000000003E-2</v>
      </c>
      <c r="K209" s="69">
        <f t="shared" si="133"/>
        <v>-3.0500000000000003E-2</v>
      </c>
      <c r="L209" s="72">
        <v>0</v>
      </c>
      <c r="M209" s="55">
        <f t="shared" si="134"/>
        <v>8.6999999999999994E-3</v>
      </c>
      <c r="N209" s="69">
        <f t="shared" si="135"/>
        <v>8.6999999999999994E-3</v>
      </c>
      <c r="O209" s="72">
        <v>0</v>
      </c>
      <c r="P209" s="7"/>
      <c r="Q209" s="72">
        <f t="shared" si="165"/>
        <v>3.9482000000000004</v>
      </c>
      <c r="R209" s="72">
        <f t="shared" si="136"/>
        <v>0</v>
      </c>
      <c r="S209" s="7"/>
      <c r="T209" s="5">
        <f t="shared" si="137"/>
        <v>30</v>
      </c>
      <c r="U209" s="45">
        <f t="shared" si="138"/>
        <v>43094</v>
      </c>
      <c r="V209" s="5">
        <f t="shared" si="139"/>
        <v>6205</v>
      </c>
      <c r="W209" s="55">
        <f t="shared" si="140"/>
        <v>6.040116061409001E-2</v>
      </c>
      <c r="X209" s="47">
        <f t="shared" si="141"/>
        <v>0.36388139107080136</v>
      </c>
      <c r="Y209" s="5">
        <f t="shared" si="142"/>
        <v>0</v>
      </c>
      <c r="Z209" s="5">
        <f t="shared" si="143"/>
        <v>0</v>
      </c>
      <c r="AB209" s="39">
        <f t="shared" si="144"/>
        <v>0</v>
      </c>
      <c r="AC209" s="39">
        <f t="shared" si="145"/>
        <v>0</v>
      </c>
      <c r="AD209" s="39">
        <f t="shared" si="146"/>
        <v>0</v>
      </c>
      <c r="AE209" s="39">
        <f t="shared" si="147"/>
        <v>0</v>
      </c>
      <c r="AF209" s="39">
        <f t="shared" si="148"/>
        <v>0</v>
      </c>
      <c r="AG209" s="39">
        <f t="shared" si="149"/>
        <v>0</v>
      </c>
      <c r="AH209" s="39">
        <f t="shared" si="150"/>
        <v>0</v>
      </c>
      <c r="AI209" s="39">
        <f t="shared" si="151"/>
        <v>0</v>
      </c>
      <c r="AJ209" s="39">
        <f t="shared" si="152"/>
        <v>0</v>
      </c>
      <c r="AK209" s="43"/>
      <c r="AL209" s="39">
        <f t="shared" si="153"/>
        <v>0</v>
      </c>
      <c r="AM209" s="39">
        <f t="shared" si="154"/>
        <v>0</v>
      </c>
      <c r="AN209" s="39">
        <f t="shared" si="155"/>
        <v>0</v>
      </c>
      <c r="AO209" s="40">
        <f t="shared" si="156"/>
        <v>0</v>
      </c>
      <c r="AQ209" s="39">
        <f t="shared" si="157"/>
        <v>0</v>
      </c>
      <c r="AR209" s="39">
        <f t="shared" si="158"/>
        <v>0</v>
      </c>
      <c r="AS209" s="39">
        <f t="shared" si="159"/>
        <v>0</v>
      </c>
      <c r="AT209" s="40">
        <f t="shared" si="160"/>
        <v>0</v>
      </c>
      <c r="AU209" s="40"/>
      <c r="AV209" s="52">
        <f t="shared" si="161"/>
        <v>0</v>
      </c>
      <c r="AX209" s="52">
        <f t="shared" si="162"/>
        <v>0</v>
      </c>
      <c r="AY209" s="70"/>
      <c r="AZ209" s="2">
        <f t="shared" si="166"/>
        <v>0</v>
      </c>
    </row>
    <row r="210" spans="1:52" ht="12" customHeight="1">
      <c r="A210" s="44">
        <f t="shared" si="163"/>
        <v>43070</v>
      </c>
      <c r="B210" s="66">
        <f t="shared" si="126"/>
        <v>0</v>
      </c>
      <c r="C210" s="67"/>
      <c r="D210" s="68">
        <f t="shared" si="127"/>
        <v>0</v>
      </c>
      <c r="E210" s="35">
        <f t="shared" si="128"/>
        <v>0</v>
      </c>
      <c r="F210" s="35">
        <f t="shared" si="129"/>
        <v>0</v>
      </c>
      <c r="G210" s="55">
        <f t="shared" si="130"/>
        <v>3.97</v>
      </c>
      <c r="H210" s="69">
        <f t="shared" si="131"/>
        <v>3.97</v>
      </c>
      <c r="I210" s="55">
        <f t="shared" si="164"/>
        <v>0</v>
      </c>
      <c r="J210" s="55">
        <f t="shared" si="132"/>
        <v>-3.0500000000000003E-2</v>
      </c>
      <c r="K210" s="69">
        <f t="shared" si="133"/>
        <v>-3.0500000000000003E-2</v>
      </c>
      <c r="L210" s="72">
        <v>0</v>
      </c>
      <c r="M210" s="55">
        <f t="shared" si="134"/>
        <v>8.6999999999999994E-3</v>
      </c>
      <c r="N210" s="69">
        <f t="shared" si="135"/>
        <v>8.6999999999999994E-3</v>
      </c>
      <c r="O210" s="72">
        <v>0</v>
      </c>
      <c r="P210" s="7"/>
      <c r="Q210" s="72">
        <f t="shared" si="165"/>
        <v>3.9482000000000004</v>
      </c>
      <c r="R210" s="72">
        <f t="shared" si="136"/>
        <v>0</v>
      </c>
      <c r="S210" s="7"/>
      <c r="T210" s="5">
        <f t="shared" si="137"/>
        <v>31</v>
      </c>
      <c r="U210" s="45">
        <f t="shared" si="138"/>
        <v>43125</v>
      </c>
      <c r="V210" s="5">
        <f t="shared" si="139"/>
        <v>6236</v>
      </c>
      <c r="W210" s="55">
        <f t="shared" si="140"/>
        <v>6.040116061409001E-2</v>
      </c>
      <c r="X210" s="47">
        <f t="shared" si="141"/>
        <v>0.36204821816243532</v>
      </c>
      <c r="Y210" s="5">
        <f t="shared" si="142"/>
        <v>0</v>
      </c>
      <c r="Z210" s="5">
        <f t="shared" si="143"/>
        <v>0</v>
      </c>
      <c r="AB210" s="39">
        <f t="shared" si="144"/>
        <v>0</v>
      </c>
      <c r="AC210" s="39">
        <f t="shared" si="145"/>
        <v>0</v>
      </c>
      <c r="AD210" s="39">
        <f t="shared" si="146"/>
        <v>0</v>
      </c>
      <c r="AE210" s="39">
        <f t="shared" si="147"/>
        <v>0</v>
      </c>
      <c r="AF210" s="39">
        <f t="shared" si="148"/>
        <v>0</v>
      </c>
      <c r="AG210" s="39">
        <f t="shared" si="149"/>
        <v>0</v>
      </c>
      <c r="AH210" s="39">
        <f t="shared" si="150"/>
        <v>0</v>
      </c>
      <c r="AI210" s="39">
        <f t="shared" si="151"/>
        <v>0</v>
      </c>
      <c r="AJ210" s="39">
        <f t="shared" si="152"/>
        <v>0</v>
      </c>
      <c r="AK210" s="43"/>
      <c r="AL210" s="39">
        <f t="shared" si="153"/>
        <v>0</v>
      </c>
      <c r="AM210" s="39">
        <f t="shared" si="154"/>
        <v>0</v>
      </c>
      <c r="AN210" s="39">
        <f t="shared" si="155"/>
        <v>0</v>
      </c>
      <c r="AO210" s="40">
        <f t="shared" si="156"/>
        <v>0</v>
      </c>
      <c r="AQ210" s="39">
        <f t="shared" si="157"/>
        <v>0</v>
      </c>
      <c r="AR210" s="39">
        <f t="shared" si="158"/>
        <v>0</v>
      </c>
      <c r="AS210" s="39">
        <f t="shared" si="159"/>
        <v>0</v>
      </c>
      <c r="AT210" s="40">
        <f t="shared" si="160"/>
        <v>0</v>
      </c>
      <c r="AU210" s="40"/>
      <c r="AV210" s="52">
        <f t="shared" si="161"/>
        <v>0</v>
      </c>
      <c r="AX210" s="52">
        <f t="shared" si="162"/>
        <v>0</v>
      </c>
      <c r="AY210" s="70"/>
      <c r="AZ210" s="2">
        <f t="shared" si="166"/>
        <v>0</v>
      </c>
    </row>
    <row r="211" spans="1:52" ht="12" customHeight="1">
      <c r="A211" s="44">
        <f t="shared" si="163"/>
        <v>43101</v>
      </c>
      <c r="B211" s="66">
        <f t="shared" si="126"/>
        <v>0</v>
      </c>
      <c r="C211" s="67"/>
      <c r="D211" s="68">
        <f t="shared" si="127"/>
        <v>0</v>
      </c>
      <c r="E211" s="35">
        <f t="shared" si="128"/>
        <v>0</v>
      </c>
      <c r="F211" s="35">
        <f t="shared" si="129"/>
        <v>0</v>
      </c>
      <c r="G211" s="55">
        <f t="shared" si="130"/>
        <v>3.97</v>
      </c>
      <c r="H211" s="69">
        <f t="shared" si="131"/>
        <v>3.97</v>
      </c>
      <c r="I211" s="55">
        <f t="shared" si="164"/>
        <v>0</v>
      </c>
      <c r="J211" s="55">
        <f t="shared" si="132"/>
        <v>-3.0500000000000003E-2</v>
      </c>
      <c r="K211" s="69">
        <f t="shared" si="133"/>
        <v>-3.0500000000000003E-2</v>
      </c>
      <c r="L211" s="72">
        <v>0</v>
      </c>
      <c r="M211" s="55">
        <f t="shared" si="134"/>
        <v>8.6999999999999994E-3</v>
      </c>
      <c r="N211" s="69">
        <f t="shared" si="135"/>
        <v>8.6999999999999994E-3</v>
      </c>
      <c r="O211" s="72">
        <v>0</v>
      </c>
      <c r="P211" s="7"/>
      <c r="Q211" s="72">
        <f t="shared" si="165"/>
        <v>3.9482000000000004</v>
      </c>
      <c r="R211" s="72">
        <f t="shared" si="136"/>
        <v>0</v>
      </c>
      <c r="S211" s="7"/>
      <c r="T211" s="5">
        <f t="shared" si="137"/>
        <v>31</v>
      </c>
      <c r="U211" s="45">
        <f t="shared" si="138"/>
        <v>43156</v>
      </c>
      <c r="V211" s="5">
        <f t="shared" si="139"/>
        <v>6267</v>
      </c>
      <c r="W211" s="55">
        <f t="shared" si="140"/>
        <v>6.040116061409001E-2</v>
      </c>
      <c r="X211" s="47">
        <f t="shared" si="141"/>
        <v>0.36022428046915428</v>
      </c>
      <c r="Y211" s="5">
        <f t="shared" si="142"/>
        <v>0</v>
      </c>
      <c r="Z211" s="5">
        <f t="shared" si="143"/>
        <v>0</v>
      </c>
      <c r="AB211" s="39">
        <f t="shared" si="144"/>
        <v>0</v>
      </c>
      <c r="AC211" s="39">
        <f t="shared" si="145"/>
        <v>0</v>
      </c>
      <c r="AD211" s="39">
        <f t="shared" si="146"/>
        <v>0</v>
      </c>
      <c r="AE211" s="39">
        <f t="shared" si="147"/>
        <v>0</v>
      </c>
      <c r="AF211" s="39">
        <f t="shared" si="148"/>
        <v>0</v>
      </c>
      <c r="AG211" s="39">
        <f t="shared" si="149"/>
        <v>0</v>
      </c>
      <c r="AH211" s="39">
        <f t="shared" si="150"/>
        <v>0</v>
      </c>
      <c r="AI211" s="39">
        <f t="shared" si="151"/>
        <v>0</v>
      </c>
      <c r="AJ211" s="39">
        <f t="shared" si="152"/>
        <v>0</v>
      </c>
      <c r="AK211" s="43"/>
      <c r="AL211" s="39">
        <f t="shared" si="153"/>
        <v>0</v>
      </c>
      <c r="AM211" s="39">
        <f t="shared" si="154"/>
        <v>0</v>
      </c>
      <c r="AN211" s="39">
        <f t="shared" si="155"/>
        <v>0</v>
      </c>
      <c r="AO211" s="40">
        <f t="shared" si="156"/>
        <v>0</v>
      </c>
      <c r="AQ211" s="39">
        <f t="shared" si="157"/>
        <v>0</v>
      </c>
      <c r="AR211" s="39">
        <f t="shared" si="158"/>
        <v>0</v>
      </c>
      <c r="AS211" s="39">
        <f t="shared" si="159"/>
        <v>0</v>
      </c>
      <c r="AT211" s="40">
        <f t="shared" si="160"/>
        <v>0</v>
      </c>
      <c r="AU211" s="40"/>
      <c r="AV211" s="52">
        <f t="shared" si="161"/>
        <v>0</v>
      </c>
      <c r="AX211" s="52">
        <f t="shared" si="162"/>
        <v>0</v>
      </c>
      <c r="AY211" s="70"/>
      <c r="AZ211" s="2">
        <f t="shared" si="166"/>
        <v>0</v>
      </c>
    </row>
    <row r="212" spans="1:52" ht="12" customHeight="1">
      <c r="A212" s="44">
        <f t="shared" si="163"/>
        <v>43132</v>
      </c>
      <c r="B212" s="66">
        <f t="shared" si="126"/>
        <v>0</v>
      </c>
      <c r="C212" s="67"/>
      <c r="D212" s="68">
        <f t="shared" si="127"/>
        <v>0</v>
      </c>
      <c r="E212" s="35">
        <f t="shared" si="128"/>
        <v>0</v>
      </c>
      <c r="F212" s="35">
        <f t="shared" si="129"/>
        <v>0</v>
      </c>
      <c r="G212" s="55">
        <f t="shared" si="130"/>
        <v>3.97</v>
      </c>
      <c r="H212" s="69">
        <f t="shared" si="131"/>
        <v>3.97</v>
      </c>
      <c r="I212" s="55">
        <f t="shared" si="164"/>
        <v>0</v>
      </c>
      <c r="J212" s="55">
        <f t="shared" si="132"/>
        <v>-3.0500000000000003E-2</v>
      </c>
      <c r="K212" s="69">
        <f t="shared" si="133"/>
        <v>-3.0500000000000003E-2</v>
      </c>
      <c r="L212" s="72">
        <v>0</v>
      </c>
      <c r="M212" s="55">
        <f t="shared" si="134"/>
        <v>8.6999999999999994E-3</v>
      </c>
      <c r="N212" s="69">
        <f t="shared" si="135"/>
        <v>8.6999999999999994E-3</v>
      </c>
      <c r="O212" s="72">
        <v>0</v>
      </c>
      <c r="P212" s="7"/>
      <c r="Q212" s="72">
        <f t="shared" si="165"/>
        <v>3.9482000000000004</v>
      </c>
      <c r="R212" s="72">
        <f t="shared" si="136"/>
        <v>0</v>
      </c>
      <c r="S212" s="7"/>
      <c r="T212" s="5">
        <f t="shared" si="137"/>
        <v>28</v>
      </c>
      <c r="U212" s="45">
        <f t="shared" si="138"/>
        <v>43184</v>
      </c>
      <c r="V212" s="5">
        <f t="shared" si="139"/>
        <v>6295</v>
      </c>
      <c r="W212" s="55">
        <f t="shared" si="140"/>
        <v>6.040116061409001E-2</v>
      </c>
      <c r="X212" s="47">
        <f t="shared" si="141"/>
        <v>0.35858475203524109</v>
      </c>
      <c r="Y212" s="5">
        <f t="shared" si="142"/>
        <v>0</v>
      </c>
      <c r="Z212" s="5">
        <f t="shared" si="143"/>
        <v>0</v>
      </c>
      <c r="AB212" s="39">
        <f t="shared" si="144"/>
        <v>0</v>
      </c>
      <c r="AC212" s="39">
        <f t="shared" si="145"/>
        <v>0</v>
      </c>
      <c r="AD212" s="39">
        <f t="shared" si="146"/>
        <v>0</v>
      </c>
      <c r="AE212" s="39">
        <f t="shared" si="147"/>
        <v>0</v>
      </c>
      <c r="AF212" s="39">
        <f t="shared" si="148"/>
        <v>0</v>
      </c>
      <c r="AG212" s="39">
        <f t="shared" si="149"/>
        <v>0</v>
      </c>
      <c r="AH212" s="39">
        <f t="shared" si="150"/>
        <v>0</v>
      </c>
      <c r="AI212" s="39">
        <f t="shared" si="151"/>
        <v>0</v>
      </c>
      <c r="AJ212" s="39">
        <f t="shared" si="152"/>
        <v>0</v>
      </c>
      <c r="AK212" s="43"/>
      <c r="AL212" s="39">
        <f t="shared" si="153"/>
        <v>0</v>
      </c>
      <c r="AM212" s="39">
        <f t="shared" si="154"/>
        <v>0</v>
      </c>
      <c r="AN212" s="39">
        <f t="shared" si="155"/>
        <v>0</v>
      </c>
      <c r="AO212" s="40">
        <f t="shared" si="156"/>
        <v>0</v>
      </c>
      <c r="AQ212" s="39">
        <f t="shared" si="157"/>
        <v>0</v>
      </c>
      <c r="AR212" s="39">
        <f t="shared" si="158"/>
        <v>0</v>
      </c>
      <c r="AS212" s="39">
        <f t="shared" si="159"/>
        <v>0</v>
      </c>
      <c r="AT212" s="40">
        <f t="shared" si="160"/>
        <v>0</v>
      </c>
      <c r="AU212" s="40"/>
      <c r="AV212" s="52">
        <f t="shared" si="161"/>
        <v>0</v>
      </c>
      <c r="AX212" s="52">
        <f t="shared" si="162"/>
        <v>0</v>
      </c>
      <c r="AY212" s="70"/>
      <c r="AZ212" s="2">
        <f t="shared" si="166"/>
        <v>0</v>
      </c>
    </row>
    <row r="213" spans="1:52" ht="12" customHeight="1">
      <c r="A213" s="44">
        <f t="shared" si="163"/>
        <v>43160</v>
      </c>
      <c r="B213" s="66">
        <f t="shared" si="126"/>
        <v>0</v>
      </c>
      <c r="C213" s="67"/>
      <c r="D213" s="68">
        <f t="shared" si="127"/>
        <v>0</v>
      </c>
      <c r="E213" s="35">
        <f t="shared" si="128"/>
        <v>0</v>
      </c>
      <c r="F213" s="35">
        <f t="shared" si="129"/>
        <v>0</v>
      </c>
      <c r="G213" s="55">
        <f t="shared" si="130"/>
        <v>3.97</v>
      </c>
      <c r="H213" s="69">
        <f t="shared" si="131"/>
        <v>3.97</v>
      </c>
      <c r="I213" s="55">
        <f t="shared" si="164"/>
        <v>0</v>
      </c>
      <c r="J213" s="55">
        <f t="shared" si="132"/>
        <v>-3.0500000000000003E-2</v>
      </c>
      <c r="K213" s="69">
        <f t="shared" si="133"/>
        <v>-3.0500000000000003E-2</v>
      </c>
      <c r="L213" s="72">
        <v>0</v>
      </c>
      <c r="M213" s="55">
        <f t="shared" si="134"/>
        <v>8.6999999999999994E-3</v>
      </c>
      <c r="N213" s="69">
        <f t="shared" si="135"/>
        <v>8.6999999999999994E-3</v>
      </c>
      <c r="O213" s="72">
        <v>0</v>
      </c>
      <c r="P213" s="7"/>
      <c r="Q213" s="72">
        <f t="shared" si="165"/>
        <v>3.9482000000000004</v>
      </c>
      <c r="R213" s="72">
        <f t="shared" si="136"/>
        <v>0</v>
      </c>
      <c r="S213" s="7"/>
      <c r="T213" s="5">
        <f t="shared" si="137"/>
        <v>31</v>
      </c>
      <c r="U213" s="45">
        <f t="shared" si="138"/>
        <v>43215</v>
      </c>
      <c r="V213" s="5">
        <f t="shared" si="139"/>
        <v>6326</v>
      </c>
      <c r="W213" s="55">
        <f t="shared" si="140"/>
        <v>6.040116061409001E-2</v>
      </c>
      <c r="X213" s="47">
        <f t="shared" si="141"/>
        <v>0.35677826269856527</v>
      </c>
      <c r="Y213" s="5">
        <f t="shared" si="142"/>
        <v>0</v>
      </c>
      <c r="Z213" s="5">
        <f t="shared" si="143"/>
        <v>0</v>
      </c>
      <c r="AB213" s="39">
        <f t="shared" si="144"/>
        <v>0</v>
      </c>
      <c r="AC213" s="39">
        <f t="shared" si="145"/>
        <v>0</v>
      </c>
      <c r="AD213" s="39">
        <f t="shared" si="146"/>
        <v>0</v>
      </c>
      <c r="AE213" s="39">
        <f t="shared" si="147"/>
        <v>0</v>
      </c>
      <c r="AF213" s="39">
        <f t="shared" si="148"/>
        <v>0</v>
      </c>
      <c r="AG213" s="39">
        <f t="shared" si="149"/>
        <v>0</v>
      </c>
      <c r="AH213" s="39">
        <f t="shared" si="150"/>
        <v>0</v>
      </c>
      <c r="AI213" s="39">
        <f t="shared" si="151"/>
        <v>0</v>
      </c>
      <c r="AJ213" s="39">
        <f t="shared" si="152"/>
        <v>0</v>
      </c>
      <c r="AK213" s="43"/>
      <c r="AL213" s="39">
        <f t="shared" si="153"/>
        <v>0</v>
      </c>
      <c r="AM213" s="39">
        <f t="shared" si="154"/>
        <v>0</v>
      </c>
      <c r="AN213" s="39">
        <f t="shared" si="155"/>
        <v>0</v>
      </c>
      <c r="AO213" s="40">
        <f t="shared" si="156"/>
        <v>0</v>
      </c>
      <c r="AQ213" s="39">
        <f t="shared" si="157"/>
        <v>0</v>
      </c>
      <c r="AR213" s="39">
        <f t="shared" si="158"/>
        <v>0</v>
      </c>
      <c r="AS213" s="39">
        <f t="shared" si="159"/>
        <v>0</v>
      </c>
      <c r="AT213" s="40">
        <f t="shared" si="160"/>
        <v>0</v>
      </c>
      <c r="AU213" s="40"/>
      <c r="AV213" s="52">
        <f t="shared" si="161"/>
        <v>0</v>
      </c>
      <c r="AX213" s="52">
        <f t="shared" si="162"/>
        <v>0</v>
      </c>
      <c r="AY213" s="70"/>
      <c r="AZ213" s="2">
        <f t="shared" si="166"/>
        <v>0</v>
      </c>
    </row>
    <row r="214" spans="1:52" ht="12" customHeight="1">
      <c r="A214" s="44">
        <f t="shared" si="163"/>
        <v>43191</v>
      </c>
      <c r="B214" s="66">
        <f t="shared" si="126"/>
        <v>0</v>
      </c>
      <c r="C214" s="67"/>
      <c r="D214" s="68">
        <f t="shared" si="127"/>
        <v>0</v>
      </c>
      <c r="E214" s="35">
        <f t="shared" si="128"/>
        <v>0</v>
      </c>
      <c r="F214" s="35">
        <f t="shared" si="129"/>
        <v>0</v>
      </c>
      <c r="G214" s="55">
        <f t="shared" si="130"/>
        <v>3.97</v>
      </c>
      <c r="H214" s="69">
        <f t="shared" si="131"/>
        <v>3.97</v>
      </c>
      <c r="I214" s="55">
        <f t="shared" si="164"/>
        <v>0</v>
      </c>
      <c r="J214" s="55">
        <f t="shared" si="132"/>
        <v>-3.0500000000000003E-2</v>
      </c>
      <c r="K214" s="69">
        <f t="shared" si="133"/>
        <v>-3.0500000000000003E-2</v>
      </c>
      <c r="L214" s="72">
        <v>0</v>
      </c>
      <c r="M214" s="55">
        <f t="shared" si="134"/>
        <v>8.6999999999999994E-3</v>
      </c>
      <c r="N214" s="69">
        <f t="shared" si="135"/>
        <v>8.6999999999999994E-3</v>
      </c>
      <c r="O214" s="72">
        <v>0</v>
      </c>
      <c r="P214" s="7"/>
      <c r="Q214" s="72">
        <f t="shared" si="165"/>
        <v>3.9482000000000004</v>
      </c>
      <c r="R214" s="72">
        <f t="shared" si="136"/>
        <v>0</v>
      </c>
      <c r="S214" s="7"/>
      <c r="T214" s="5">
        <f t="shared" si="137"/>
        <v>30</v>
      </c>
      <c r="U214" s="45">
        <f t="shared" si="138"/>
        <v>43245</v>
      </c>
      <c r="V214" s="5">
        <f t="shared" si="139"/>
        <v>6356</v>
      </c>
      <c r="W214" s="55">
        <f t="shared" si="140"/>
        <v>6.040116061409001E-2</v>
      </c>
      <c r="X214" s="47">
        <f t="shared" si="141"/>
        <v>0.35503871284359151</v>
      </c>
      <c r="Y214" s="5">
        <f t="shared" si="142"/>
        <v>0</v>
      </c>
      <c r="Z214" s="5">
        <f t="shared" si="143"/>
        <v>0</v>
      </c>
      <c r="AB214" s="39">
        <f t="shared" si="144"/>
        <v>0</v>
      </c>
      <c r="AC214" s="39">
        <f t="shared" si="145"/>
        <v>0</v>
      </c>
      <c r="AD214" s="39">
        <f t="shared" si="146"/>
        <v>0</v>
      </c>
      <c r="AE214" s="39">
        <f t="shared" si="147"/>
        <v>0</v>
      </c>
      <c r="AF214" s="39">
        <f t="shared" si="148"/>
        <v>0</v>
      </c>
      <c r="AG214" s="39">
        <f t="shared" si="149"/>
        <v>0</v>
      </c>
      <c r="AH214" s="39">
        <f t="shared" si="150"/>
        <v>0</v>
      </c>
      <c r="AI214" s="39">
        <f t="shared" si="151"/>
        <v>0</v>
      </c>
      <c r="AJ214" s="39">
        <f t="shared" si="152"/>
        <v>0</v>
      </c>
      <c r="AK214" s="43"/>
      <c r="AL214" s="39">
        <f t="shared" si="153"/>
        <v>0</v>
      </c>
      <c r="AM214" s="39">
        <f t="shared" si="154"/>
        <v>0</v>
      </c>
      <c r="AN214" s="39">
        <f t="shared" si="155"/>
        <v>0</v>
      </c>
      <c r="AO214" s="40">
        <f t="shared" si="156"/>
        <v>0</v>
      </c>
      <c r="AQ214" s="39">
        <f t="shared" si="157"/>
        <v>0</v>
      </c>
      <c r="AR214" s="39">
        <f t="shared" si="158"/>
        <v>0</v>
      </c>
      <c r="AS214" s="39">
        <f t="shared" si="159"/>
        <v>0</v>
      </c>
      <c r="AT214" s="40">
        <f t="shared" si="160"/>
        <v>0</v>
      </c>
      <c r="AU214" s="40"/>
      <c r="AV214" s="52">
        <f t="shared" si="161"/>
        <v>0</v>
      </c>
      <c r="AX214" s="52">
        <f t="shared" si="162"/>
        <v>0</v>
      </c>
      <c r="AY214" s="70"/>
      <c r="AZ214" s="2">
        <f t="shared" si="166"/>
        <v>0</v>
      </c>
    </row>
    <row r="215" spans="1:52" ht="12" customHeight="1">
      <c r="A215" s="44">
        <f t="shared" si="163"/>
        <v>43221</v>
      </c>
      <c r="B215" s="66">
        <f t="shared" si="126"/>
        <v>0</v>
      </c>
      <c r="C215" s="67"/>
      <c r="D215" s="68">
        <f t="shared" si="127"/>
        <v>0</v>
      </c>
      <c r="E215" s="35">
        <f t="shared" si="128"/>
        <v>0</v>
      </c>
      <c r="F215" s="35">
        <f t="shared" si="129"/>
        <v>0</v>
      </c>
      <c r="G215" s="55">
        <f t="shared" si="130"/>
        <v>3.97</v>
      </c>
      <c r="H215" s="69">
        <f t="shared" si="131"/>
        <v>3.97</v>
      </c>
      <c r="I215" s="55">
        <f t="shared" si="164"/>
        <v>0</v>
      </c>
      <c r="J215" s="55">
        <f t="shared" si="132"/>
        <v>-3.0500000000000003E-2</v>
      </c>
      <c r="K215" s="69">
        <f t="shared" si="133"/>
        <v>-3.0500000000000003E-2</v>
      </c>
      <c r="L215" s="72">
        <v>0</v>
      </c>
      <c r="M215" s="55">
        <f t="shared" si="134"/>
        <v>8.6999999999999994E-3</v>
      </c>
      <c r="N215" s="69">
        <f t="shared" si="135"/>
        <v>8.6999999999999994E-3</v>
      </c>
      <c r="O215" s="72">
        <v>0</v>
      </c>
      <c r="P215" s="7"/>
      <c r="Q215" s="72">
        <f t="shared" si="165"/>
        <v>3.9482000000000004</v>
      </c>
      <c r="R215" s="72">
        <f t="shared" si="136"/>
        <v>0</v>
      </c>
      <c r="S215" s="7"/>
      <c r="T215" s="5">
        <f t="shared" si="137"/>
        <v>31</v>
      </c>
      <c r="U215" s="45">
        <f t="shared" si="138"/>
        <v>43276</v>
      </c>
      <c r="V215" s="5">
        <f t="shared" si="139"/>
        <v>6387</v>
      </c>
      <c r="W215" s="55">
        <f t="shared" si="140"/>
        <v>6.040116061409001E-2</v>
      </c>
      <c r="X215" s="47">
        <f t="shared" si="141"/>
        <v>0.35325008785265488</v>
      </c>
      <c r="Y215" s="5">
        <f t="shared" si="142"/>
        <v>0</v>
      </c>
      <c r="Z215" s="5">
        <f t="shared" si="143"/>
        <v>0</v>
      </c>
      <c r="AB215" s="39">
        <f t="shared" si="144"/>
        <v>0</v>
      </c>
      <c r="AC215" s="39">
        <f t="shared" si="145"/>
        <v>0</v>
      </c>
      <c r="AD215" s="39">
        <f t="shared" si="146"/>
        <v>0</v>
      </c>
      <c r="AE215" s="39">
        <f t="shared" si="147"/>
        <v>0</v>
      </c>
      <c r="AF215" s="39">
        <f t="shared" si="148"/>
        <v>0</v>
      </c>
      <c r="AG215" s="39">
        <f t="shared" si="149"/>
        <v>0</v>
      </c>
      <c r="AH215" s="39">
        <f t="shared" si="150"/>
        <v>0</v>
      </c>
      <c r="AI215" s="39">
        <f t="shared" si="151"/>
        <v>0</v>
      </c>
      <c r="AJ215" s="39">
        <f t="shared" si="152"/>
        <v>0</v>
      </c>
      <c r="AK215" s="43"/>
      <c r="AL215" s="39">
        <f t="shared" si="153"/>
        <v>0</v>
      </c>
      <c r="AM215" s="39">
        <f t="shared" si="154"/>
        <v>0</v>
      </c>
      <c r="AN215" s="39">
        <f t="shared" si="155"/>
        <v>0</v>
      </c>
      <c r="AO215" s="40">
        <f t="shared" si="156"/>
        <v>0</v>
      </c>
      <c r="AQ215" s="39">
        <f t="shared" si="157"/>
        <v>0</v>
      </c>
      <c r="AR215" s="39">
        <f t="shared" si="158"/>
        <v>0</v>
      </c>
      <c r="AS215" s="39">
        <f t="shared" si="159"/>
        <v>0</v>
      </c>
      <c r="AT215" s="40">
        <f t="shared" si="160"/>
        <v>0</v>
      </c>
      <c r="AU215" s="40"/>
      <c r="AV215" s="52">
        <f t="shared" si="161"/>
        <v>0</v>
      </c>
      <c r="AX215" s="52">
        <f t="shared" si="162"/>
        <v>0</v>
      </c>
      <c r="AY215" s="70"/>
      <c r="AZ215" s="2">
        <f t="shared" si="166"/>
        <v>0</v>
      </c>
    </row>
    <row r="216" spans="1:52" ht="12" customHeight="1">
      <c r="A216" s="44">
        <f t="shared" si="163"/>
        <v>43252</v>
      </c>
      <c r="B216" s="66">
        <f t="shared" si="126"/>
        <v>0</v>
      </c>
      <c r="C216" s="67"/>
      <c r="D216" s="68">
        <f t="shared" si="127"/>
        <v>0</v>
      </c>
      <c r="E216" s="35">
        <f t="shared" si="128"/>
        <v>0</v>
      </c>
      <c r="F216" s="35">
        <f t="shared" si="129"/>
        <v>0</v>
      </c>
      <c r="G216" s="55">
        <f t="shared" si="130"/>
        <v>3.97</v>
      </c>
      <c r="H216" s="69">
        <f t="shared" si="131"/>
        <v>3.97</v>
      </c>
      <c r="I216" s="55">
        <f t="shared" si="164"/>
        <v>0</v>
      </c>
      <c r="J216" s="55">
        <f t="shared" si="132"/>
        <v>-3.0500000000000003E-2</v>
      </c>
      <c r="K216" s="69">
        <f t="shared" si="133"/>
        <v>-3.0500000000000003E-2</v>
      </c>
      <c r="L216" s="72">
        <v>0</v>
      </c>
      <c r="M216" s="55">
        <f t="shared" si="134"/>
        <v>8.6999999999999994E-3</v>
      </c>
      <c r="N216" s="69">
        <f t="shared" si="135"/>
        <v>8.6999999999999994E-3</v>
      </c>
      <c r="O216" s="72">
        <v>0</v>
      </c>
      <c r="P216" s="7"/>
      <c r="Q216" s="72">
        <f t="shared" si="165"/>
        <v>3.9482000000000004</v>
      </c>
      <c r="R216" s="72">
        <f t="shared" si="136"/>
        <v>0</v>
      </c>
      <c r="S216" s="7"/>
      <c r="T216" s="5">
        <f t="shared" si="137"/>
        <v>30</v>
      </c>
      <c r="U216" s="45">
        <f t="shared" si="138"/>
        <v>43306</v>
      </c>
      <c r="V216" s="5">
        <f t="shared" si="139"/>
        <v>6417</v>
      </c>
      <c r="W216" s="55">
        <f t="shared" si="140"/>
        <v>6.040116061409001E-2</v>
      </c>
      <c r="X216" s="47">
        <f t="shared" si="141"/>
        <v>0.35152774037989781</v>
      </c>
      <c r="Y216" s="5">
        <f t="shared" si="142"/>
        <v>0</v>
      </c>
      <c r="Z216" s="5">
        <f t="shared" si="143"/>
        <v>0</v>
      </c>
      <c r="AB216" s="39">
        <f t="shared" si="144"/>
        <v>0</v>
      </c>
      <c r="AC216" s="39">
        <f t="shared" si="145"/>
        <v>0</v>
      </c>
      <c r="AD216" s="39">
        <f t="shared" si="146"/>
        <v>0</v>
      </c>
      <c r="AE216" s="39">
        <f t="shared" si="147"/>
        <v>0</v>
      </c>
      <c r="AF216" s="39">
        <f t="shared" si="148"/>
        <v>0</v>
      </c>
      <c r="AG216" s="39">
        <f t="shared" si="149"/>
        <v>0</v>
      </c>
      <c r="AH216" s="39">
        <f t="shared" si="150"/>
        <v>0</v>
      </c>
      <c r="AI216" s="39">
        <f t="shared" si="151"/>
        <v>0</v>
      </c>
      <c r="AJ216" s="39">
        <f t="shared" si="152"/>
        <v>0</v>
      </c>
      <c r="AK216" s="43"/>
      <c r="AL216" s="39">
        <f t="shared" si="153"/>
        <v>0</v>
      </c>
      <c r="AM216" s="39">
        <f t="shared" si="154"/>
        <v>0</v>
      </c>
      <c r="AN216" s="39">
        <f t="shared" si="155"/>
        <v>0</v>
      </c>
      <c r="AO216" s="40">
        <f t="shared" si="156"/>
        <v>0</v>
      </c>
      <c r="AQ216" s="39">
        <f t="shared" si="157"/>
        <v>0</v>
      </c>
      <c r="AR216" s="39">
        <f t="shared" si="158"/>
        <v>0</v>
      </c>
      <c r="AS216" s="39">
        <f t="shared" si="159"/>
        <v>0</v>
      </c>
      <c r="AT216" s="40">
        <f t="shared" si="160"/>
        <v>0</v>
      </c>
      <c r="AU216" s="40"/>
      <c r="AV216" s="52">
        <f t="shared" si="161"/>
        <v>0</v>
      </c>
      <c r="AX216" s="52">
        <f t="shared" si="162"/>
        <v>0</v>
      </c>
      <c r="AY216" s="70"/>
      <c r="AZ216" s="2">
        <f t="shared" si="166"/>
        <v>0</v>
      </c>
    </row>
    <row r="217" spans="1:52" ht="12" customHeight="1">
      <c r="A217" s="44">
        <f t="shared" si="163"/>
        <v>43282</v>
      </c>
      <c r="B217" s="66">
        <f t="shared" si="126"/>
        <v>0</v>
      </c>
      <c r="C217" s="67"/>
      <c r="D217" s="68">
        <f t="shared" si="127"/>
        <v>0</v>
      </c>
      <c r="E217" s="35">
        <f t="shared" si="128"/>
        <v>0</v>
      </c>
      <c r="F217" s="35">
        <f t="shared" si="129"/>
        <v>0</v>
      </c>
      <c r="G217" s="55">
        <f t="shared" si="130"/>
        <v>3.97</v>
      </c>
      <c r="H217" s="69">
        <f t="shared" si="131"/>
        <v>3.97</v>
      </c>
      <c r="I217" s="55">
        <f t="shared" si="164"/>
        <v>0</v>
      </c>
      <c r="J217" s="55">
        <f t="shared" si="132"/>
        <v>-3.0500000000000003E-2</v>
      </c>
      <c r="K217" s="69">
        <f t="shared" si="133"/>
        <v>-3.0500000000000003E-2</v>
      </c>
      <c r="L217" s="72">
        <v>0</v>
      </c>
      <c r="M217" s="55">
        <f t="shared" si="134"/>
        <v>8.6999999999999994E-3</v>
      </c>
      <c r="N217" s="69">
        <f t="shared" si="135"/>
        <v>8.6999999999999994E-3</v>
      </c>
      <c r="O217" s="72">
        <v>0</v>
      </c>
      <c r="P217" s="7"/>
      <c r="Q217" s="72">
        <f t="shared" si="165"/>
        <v>3.9482000000000004</v>
      </c>
      <c r="R217" s="72">
        <f t="shared" si="136"/>
        <v>0</v>
      </c>
      <c r="S217" s="7"/>
      <c r="T217" s="5">
        <f t="shared" si="137"/>
        <v>31</v>
      </c>
      <c r="U217" s="45">
        <f t="shared" si="138"/>
        <v>43337</v>
      </c>
      <c r="V217" s="5">
        <f t="shared" si="139"/>
        <v>6448</v>
      </c>
      <c r="W217" s="55">
        <f t="shared" si="140"/>
        <v>6.040116061409001E-2</v>
      </c>
      <c r="X217" s="47">
        <f t="shared" si="141"/>
        <v>0.34975680307445539</v>
      </c>
      <c r="Y217" s="5">
        <f t="shared" si="142"/>
        <v>0</v>
      </c>
      <c r="Z217" s="5">
        <f t="shared" si="143"/>
        <v>0</v>
      </c>
      <c r="AB217" s="39">
        <f t="shared" si="144"/>
        <v>0</v>
      </c>
      <c r="AC217" s="39">
        <f t="shared" si="145"/>
        <v>0</v>
      </c>
      <c r="AD217" s="39">
        <f t="shared" si="146"/>
        <v>0</v>
      </c>
      <c r="AE217" s="39">
        <f t="shared" si="147"/>
        <v>0</v>
      </c>
      <c r="AF217" s="39">
        <f t="shared" si="148"/>
        <v>0</v>
      </c>
      <c r="AG217" s="39">
        <f t="shared" si="149"/>
        <v>0</v>
      </c>
      <c r="AH217" s="39">
        <f t="shared" si="150"/>
        <v>0</v>
      </c>
      <c r="AI217" s="39">
        <f t="shared" si="151"/>
        <v>0</v>
      </c>
      <c r="AJ217" s="39">
        <f t="shared" si="152"/>
        <v>0</v>
      </c>
      <c r="AK217" s="43"/>
      <c r="AL217" s="39">
        <f t="shared" si="153"/>
        <v>0</v>
      </c>
      <c r="AM217" s="39">
        <f t="shared" si="154"/>
        <v>0</v>
      </c>
      <c r="AN217" s="39">
        <f t="shared" si="155"/>
        <v>0</v>
      </c>
      <c r="AO217" s="40">
        <f t="shared" si="156"/>
        <v>0</v>
      </c>
      <c r="AQ217" s="39">
        <f t="shared" si="157"/>
        <v>0</v>
      </c>
      <c r="AR217" s="39">
        <f t="shared" si="158"/>
        <v>0</v>
      </c>
      <c r="AS217" s="39">
        <f t="shared" si="159"/>
        <v>0</v>
      </c>
      <c r="AT217" s="40">
        <f t="shared" si="160"/>
        <v>0</v>
      </c>
      <c r="AU217" s="40"/>
      <c r="AV217" s="52">
        <f t="shared" si="161"/>
        <v>0</v>
      </c>
      <c r="AX217" s="52">
        <f t="shared" si="162"/>
        <v>0</v>
      </c>
      <c r="AY217" s="70"/>
      <c r="AZ217" s="2">
        <f t="shared" si="166"/>
        <v>0</v>
      </c>
    </row>
    <row r="218" spans="1:52" ht="12" customHeight="1">
      <c r="A218" s="44">
        <f t="shared" si="163"/>
        <v>43313</v>
      </c>
      <c r="B218" s="66">
        <f t="shared" si="126"/>
        <v>0</v>
      </c>
      <c r="C218" s="67"/>
      <c r="D218" s="68">
        <f t="shared" si="127"/>
        <v>0</v>
      </c>
      <c r="E218" s="35">
        <f t="shared" si="128"/>
        <v>0</v>
      </c>
      <c r="F218" s="35">
        <f t="shared" si="129"/>
        <v>0</v>
      </c>
      <c r="G218" s="55">
        <f t="shared" si="130"/>
        <v>3.97</v>
      </c>
      <c r="H218" s="69">
        <f t="shared" si="131"/>
        <v>3.97</v>
      </c>
      <c r="I218" s="55">
        <f t="shared" si="164"/>
        <v>0</v>
      </c>
      <c r="J218" s="55">
        <f t="shared" si="132"/>
        <v>-3.0500000000000003E-2</v>
      </c>
      <c r="K218" s="69">
        <f t="shared" si="133"/>
        <v>-3.0500000000000003E-2</v>
      </c>
      <c r="L218" s="72">
        <v>0</v>
      </c>
      <c r="M218" s="55">
        <f t="shared" si="134"/>
        <v>8.6999999999999994E-3</v>
      </c>
      <c r="N218" s="69">
        <f t="shared" si="135"/>
        <v>8.6999999999999994E-3</v>
      </c>
      <c r="O218" s="72">
        <v>0</v>
      </c>
      <c r="P218" s="7"/>
      <c r="Q218" s="72">
        <f t="shared" si="165"/>
        <v>3.9482000000000004</v>
      </c>
      <c r="R218" s="72">
        <f t="shared" si="136"/>
        <v>0</v>
      </c>
      <c r="S218" s="7"/>
      <c r="T218" s="5">
        <f t="shared" si="137"/>
        <v>31</v>
      </c>
      <c r="U218" s="45">
        <f t="shared" si="138"/>
        <v>43368</v>
      </c>
      <c r="V218" s="5">
        <f t="shared" si="139"/>
        <v>6479</v>
      </c>
      <c r="W218" s="55">
        <f t="shared" si="140"/>
        <v>6.040116061409001E-2</v>
      </c>
      <c r="X218" s="47">
        <f t="shared" si="141"/>
        <v>0.34799478745165574</v>
      </c>
      <c r="Y218" s="5">
        <f t="shared" si="142"/>
        <v>0</v>
      </c>
      <c r="Z218" s="5">
        <f t="shared" si="143"/>
        <v>0</v>
      </c>
      <c r="AB218" s="39">
        <f t="shared" si="144"/>
        <v>0</v>
      </c>
      <c r="AC218" s="39">
        <f t="shared" si="145"/>
        <v>0</v>
      </c>
      <c r="AD218" s="39">
        <f t="shared" si="146"/>
        <v>0</v>
      </c>
      <c r="AE218" s="39">
        <f t="shared" si="147"/>
        <v>0</v>
      </c>
      <c r="AF218" s="39">
        <f t="shared" si="148"/>
        <v>0</v>
      </c>
      <c r="AG218" s="39">
        <f t="shared" si="149"/>
        <v>0</v>
      </c>
      <c r="AH218" s="39">
        <f t="shared" si="150"/>
        <v>0</v>
      </c>
      <c r="AI218" s="39">
        <f t="shared" si="151"/>
        <v>0</v>
      </c>
      <c r="AJ218" s="39">
        <f t="shared" si="152"/>
        <v>0</v>
      </c>
      <c r="AK218" s="43"/>
      <c r="AL218" s="39">
        <f t="shared" si="153"/>
        <v>0</v>
      </c>
      <c r="AM218" s="39">
        <f t="shared" si="154"/>
        <v>0</v>
      </c>
      <c r="AN218" s="39">
        <f t="shared" si="155"/>
        <v>0</v>
      </c>
      <c r="AO218" s="40">
        <f t="shared" si="156"/>
        <v>0</v>
      </c>
      <c r="AQ218" s="39">
        <f t="shared" si="157"/>
        <v>0</v>
      </c>
      <c r="AR218" s="39">
        <f t="shared" si="158"/>
        <v>0</v>
      </c>
      <c r="AS218" s="39">
        <f t="shared" si="159"/>
        <v>0</v>
      </c>
      <c r="AT218" s="40">
        <f t="shared" si="160"/>
        <v>0</v>
      </c>
      <c r="AU218" s="40"/>
      <c r="AV218" s="52">
        <f t="shared" si="161"/>
        <v>0</v>
      </c>
      <c r="AX218" s="52">
        <f t="shared" si="162"/>
        <v>0</v>
      </c>
      <c r="AY218" s="70"/>
      <c r="AZ218" s="2">
        <f t="shared" si="166"/>
        <v>0</v>
      </c>
    </row>
    <row r="219" spans="1:52" ht="12" customHeight="1">
      <c r="A219" s="44">
        <f t="shared" si="163"/>
        <v>43344</v>
      </c>
      <c r="B219" s="66">
        <f t="shared" si="126"/>
        <v>0</v>
      </c>
      <c r="C219" s="67"/>
      <c r="D219" s="68">
        <f t="shared" si="127"/>
        <v>0</v>
      </c>
      <c r="E219" s="35">
        <f t="shared" si="128"/>
        <v>0</v>
      </c>
      <c r="F219" s="35">
        <f t="shared" si="129"/>
        <v>0</v>
      </c>
      <c r="G219" s="55">
        <f t="shared" si="130"/>
        <v>3.97</v>
      </c>
      <c r="H219" s="69">
        <f t="shared" si="131"/>
        <v>3.97</v>
      </c>
      <c r="I219" s="55">
        <f t="shared" si="164"/>
        <v>0</v>
      </c>
      <c r="J219" s="55">
        <f t="shared" si="132"/>
        <v>-3.0500000000000003E-2</v>
      </c>
      <c r="K219" s="69">
        <f t="shared" si="133"/>
        <v>-3.0500000000000003E-2</v>
      </c>
      <c r="L219" s="72">
        <v>0</v>
      </c>
      <c r="M219" s="55">
        <f t="shared" si="134"/>
        <v>8.6999999999999994E-3</v>
      </c>
      <c r="N219" s="69">
        <f t="shared" si="135"/>
        <v>8.6999999999999994E-3</v>
      </c>
      <c r="O219" s="72">
        <v>0</v>
      </c>
      <c r="P219" s="7"/>
      <c r="Q219" s="72">
        <f t="shared" si="165"/>
        <v>3.9482000000000004</v>
      </c>
      <c r="R219" s="72">
        <f t="shared" si="136"/>
        <v>0</v>
      </c>
      <c r="S219" s="7"/>
      <c r="T219" s="5">
        <f t="shared" si="137"/>
        <v>30</v>
      </c>
      <c r="U219" s="45">
        <f t="shared" si="138"/>
        <v>43398</v>
      </c>
      <c r="V219" s="5">
        <f t="shared" si="139"/>
        <v>6509</v>
      </c>
      <c r="W219" s="55">
        <f t="shared" si="140"/>
        <v>6.040116061409001E-2</v>
      </c>
      <c r="X219" s="47">
        <f t="shared" si="141"/>
        <v>0.34629806333661461</v>
      </c>
      <c r="Y219" s="5">
        <f t="shared" si="142"/>
        <v>0</v>
      </c>
      <c r="Z219" s="5">
        <f t="shared" si="143"/>
        <v>0</v>
      </c>
      <c r="AB219" s="39">
        <f t="shared" si="144"/>
        <v>0</v>
      </c>
      <c r="AC219" s="39">
        <f t="shared" si="145"/>
        <v>0</v>
      </c>
      <c r="AD219" s="39">
        <f t="shared" si="146"/>
        <v>0</v>
      </c>
      <c r="AE219" s="39">
        <f t="shared" si="147"/>
        <v>0</v>
      </c>
      <c r="AF219" s="39">
        <f t="shared" si="148"/>
        <v>0</v>
      </c>
      <c r="AG219" s="39">
        <f t="shared" si="149"/>
        <v>0</v>
      </c>
      <c r="AH219" s="39">
        <f t="shared" si="150"/>
        <v>0</v>
      </c>
      <c r="AI219" s="39">
        <f t="shared" si="151"/>
        <v>0</v>
      </c>
      <c r="AJ219" s="39">
        <f t="shared" si="152"/>
        <v>0</v>
      </c>
      <c r="AK219" s="43"/>
      <c r="AL219" s="39">
        <f t="shared" si="153"/>
        <v>0</v>
      </c>
      <c r="AM219" s="39">
        <f t="shared" si="154"/>
        <v>0</v>
      </c>
      <c r="AN219" s="39">
        <f t="shared" si="155"/>
        <v>0</v>
      </c>
      <c r="AO219" s="40">
        <f t="shared" si="156"/>
        <v>0</v>
      </c>
      <c r="AQ219" s="39">
        <f t="shared" si="157"/>
        <v>0</v>
      </c>
      <c r="AR219" s="39">
        <f t="shared" si="158"/>
        <v>0</v>
      </c>
      <c r="AS219" s="39">
        <f t="shared" si="159"/>
        <v>0</v>
      </c>
      <c r="AT219" s="40">
        <f t="shared" si="160"/>
        <v>0</v>
      </c>
      <c r="AU219" s="40"/>
      <c r="AV219" s="52">
        <f t="shared" si="161"/>
        <v>0</v>
      </c>
      <c r="AX219" s="52">
        <f t="shared" si="162"/>
        <v>0</v>
      </c>
      <c r="AY219" s="70"/>
      <c r="AZ219" s="2">
        <f t="shared" si="166"/>
        <v>0</v>
      </c>
    </row>
    <row r="220" spans="1:52" ht="12" customHeight="1">
      <c r="A220" s="44">
        <f t="shared" si="163"/>
        <v>43374</v>
      </c>
      <c r="B220" s="66">
        <f t="shared" si="126"/>
        <v>0</v>
      </c>
      <c r="C220" s="67"/>
      <c r="D220" s="68">
        <f t="shared" si="127"/>
        <v>0</v>
      </c>
      <c r="E220" s="35">
        <f t="shared" si="128"/>
        <v>0</v>
      </c>
      <c r="F220" s="35">
        <f t="shared" si="129"/>
        <v>0</v>
      </c>
      <c r="G220" s="55">
        <f t="shared" si="130"/>
        <v>3.97</v>
      </c>
      <c r="H220" s="69">
        <f t="shared" si="131"/>
        <v>3.97</v>
      </c>
      <c r="I220" s="55">
        <f t="shared" si="164"/>
        <v>0</v>
      </c>
      <c r="J220" s="55">
        <f t="shared" si="132"/>
        <v>-3.0500000000000003E-2</v>
      </c>
      <c r="K220" s="69">
        <f t="shared" si="133"/>
        <v>-3.0500000000000003E-2</v>
      </c>
      <c r="L220" s="72">
        <v>0</v>
      </c>
      <c r="M220" s="55">
        <f t="shared" si="134"/>
        <v>8.6999999999999994E-3</v>
      </c>
      <c r="N220" s="69">
        <f t="shared" si="135"/>
        <v>8.6999999999999994E-3</v>
      </c>
      <c r="O220" s="72">
        <v>0</v>
      </c>
      <c r="P220" s="7"/>
      <c r="Q220" s="72">
        <f t="shared" si="165"/>
        <v>3.9482000000000004</v>
      </c>
      <c r="R220" s="72">
        <f t="shared" si="136"/>
        <v>0</v>
      </c>
      <c r="S220" s="7"/>
      <c r="T220" s="5">
        <f t="shared" si="137"/>
        <v>31</v>
      </c>
      <c r="U220" s="45">
        <f t="shared" si="138"/>
        <v>43429</v>
      </c>
      <c r="V220" s="5">
        <f t="shared" si="139"/>
        <v>6540</v>
      </c>
      <c r="W220" s="55">
        <f t="shared" si="140"/>
        <v>6.040116061409001E-2</v>
      </c>
      <c r="X220" s="47">
        <f t="shared" si="141"/>
        <v>0.34455347225967003</v>
      </c>
      <c r="Y220" s="5">
        <f t="shared" si="142"/>
        <v>0</v>
      </c>
      <c r="Z220" s="5">
        <f t="shared" si="143"/>
        <v>0</v>
      </c>
      <c r="AB220" s="39">
        <f t="shared" si="144"/>
        <v>0</v>
      </c>
      <c r="AC220" s="39">
        <f t="shared" si="145"/>
        <v>0</v>
      </c>
      <c r="AD220" s="39">
        <f t="shared" si="146"/>
        <v>0</v>
      </c>
      <c r="AE220" s="39">
        <f t="shared" si="147"/>
        <v>0</v>
      </c>
      <c r="AF220" s="39">
        <f t="shared" si="148"/>
        <v>0</v>
      </c>
      <c r="AG220" s="39">
        <f t="shared" si="149"/>
        <v>0</v>
      </c>
      <c r="AH220" s="39">
        <f t="shared" si="150"/>
        <v>0</v>
      </c>
      <c r="AI220" s="39">
        <f t="shared" si="151"/>
        <v>0</v>
      </c>
      <c r="AJ220" s="39">
        <f t="shared" si="152"/>
        <v>0</v>
      </c>
      <c r="AK220" s="43"/>
      <c r="AL220" s="39">
        <f t="shared" si="153"/>
        <v>0</v>
      </c>
      <c r="AM220" s="39">
        <f t="shared" si="154"/>
        <v>0</v>
      </c>
      <c r="AN220" s="39">
        <f t="shared" si="155"/>
        <v>0</v>
      </c>
      <c r="AO220" s="40">
        <f t="shared" si="156"/>
        <v>0</v>
      </c>
      <c r="AQ220" s="39">
        <f t="shared" si="157"/>
        <v>0</v>
      </c>
      <c r="AR220" s="39">
        <f t="shared" si="158"/>
        <v>0</v>
      </c>
      <c r="AS220" s="39">
        <f t="shared" si="159"/>
        <v>0</v>
      </c>
      <c r="AT220" s="40">
        <f t="shared" si="160"/>
        <v>0</v>
      </c>
      <c r="AU220" s="40"/>
      <c r="AV220" s="52">
        <f t="shared" si="161"/>
        <v>0</v>
      </c>
      <c r="AX220" s="52">
        <f t="shared" si="162"/>
        <v>0</v>
      </c>
      <c r="AY220" s="70"/>
      <c r="AZ220" s="2">
        <f t="shared" si="166"/>
        <v>0</v>
      </c>
    </row>
    <row r="221" spans="1:52" ht="12" customHeight="1">
      <c r="A221" s="44">
        <f t="shared" si="163"/>
        <v>43405</v>
      </c>
      <c r="B221" s="66">
        <f t="shared" si="126"/>
        <v>0</v>
      </c>
      <c r="C221" s="67"/>
      <c r="D221" s="68">
        <f t="shared" si="127"/>
        <v>0</v>
      </c>
      <c r="E221" s="35">
        <f t="shared" si="128"/>
        <v>0</v>
      </c>
      <c r="F221" s="35">
        <f t="shared" si="129"/>
        <v>0</v>
      </c>
      <c r="G221" s="55">
        <f t="shared" si="130"/>
        <v>3.97</v>
      </c>
      <c r="H221" s="69">
        <f t="shared" si="131"/>
        <v>3.97</v>
      </c>
      <c r="I221" s="55">
        <f t="shared" si="164"/>
        <v>0</v>
      </c>
      <c r="J221" s="55">
        <f t="shared" si="132"/>
        <v>-3.0500000000000003E-2</v>
      </c>
      <c r="K221" s="69">
        <f t="shared" si="133"/>
        <v>-3.0500000000000003E-2</v>
      </c>
      <c r="L221" s="72">
        <v>0</v>
      </c>
      <c r="M221" s="55">
        <f t="shared" si="134"/>
        <v>8.6999999999999994E-3</v>
      </c>
      <c r="N221" s="69">
        <f t="shared" si="135"/>
        <v>8.6999999999999994E-3</v>
      </c>
      <c r="O221" s="72">
        <v>0</v>
      </c>
      <c r="P221" s="7"/>
      <c r="Q221" s="72">
        <f t="shared" si="165"/>
        <v>3.9482000000000004</v>
      </c>
      <c r="R221" s="72">
        <f t="shared" si="136"/>
        <v>0</v>
      </c>
      <c r="S221" s="7"/>
      <c r="T221" s="5">
        <f t="shared" si="137"/>
        <v>30</v>
      </c>
      <c r="U221" s="45">
        <f t="shared" si="138"/>
        <v>43459</v>
      </c>
      <c r="V221" s="5">
        <f t="shared" si="139"/>
        <v>6570</v>
      </c>
      <c r="W221" s="55">
        <f t="shared" si="140"/>
        <v>6.040116061409001E-2</v>
      </c>
      <c r="X221" s="47">
        <f t="shared" si="141"/>
        <v>0.34287352702375085</v>
      </c>
      <c r="Y221" s="5">
        <f t="shared" si="142"/>
        <v>0</v>
      </c>
      <c r="Z221" s="5">
        <f t="shared" si="143"/>
        <v>0</v>
      </c>
      <c r="AB221" s="39">
        <f t="shared" si="144"/>
        <v>0</v>
      </c>
      <c r="AC221" s="39">
        <f t="shared" si="145"/>
        <v>0</v>
      </c>
      <c r="AD221" s="39">
        <f t="shared" si="146"/>
        <v>0</v>
      </c>
      <c r="AE221" s="39">
        <f t="shared" si="147"/>
        <v>0</v>
      </c>
      <c r="AF221" s="39">
        <f t="shared" si="148"/>
        <v>0</v>
      </c>
      <c r="AG221" s="39">
        <f t="shared" si="149"/>
        <v>0</v>
      </c>
      <c r="AH221" s="39">
        <f t="shared" si="150"/>
        <v>0</v>
      </c>
      <c r="AI221" s="39">
        <f t="shared" si="151"/>
        <v>0</v>
      </c>
      <c r="AJ221" s="39">
        <f t="shared" si="152"/>
        <v>0</v>
      </c>
      <c r="AK221" s="43"/>
      <c r="AL221" s="39">
        <f t="shared" si="153"/>
        <v>0</v>
      </c>
      <c r="AM221" s="39">
        <f t="shared" si="154"/>
        <v>0</v>
      </c>
      <c r="AN221" s="39">
        <f t="shared" si="155"/>
        <v>0</v>
      </c>
      <c r="AO221" s="40">
        <f t="shared" si="156"/>
        <v>0</v>
      </c>
      <c r="AQ221" s="39">
        <f t="shared" si="157"/>
        <v>0</v>
      </c>
      <c r="AR221" s="39">
        <f t="shared" si="158"/>
        <v>0</v>
      </c>
      <c r="AS221" s="39">
        <f t="shared" si="159"/>
        <v>0</v>
      </c>
      <c r="AT221" s="40">
        <f t="shared" si="160"/>
        <v>0</v>
      </c>
      <c r="AU221" s="40"/>
      <c r="AV221" s="52">
        <f t="shared" si="161"/>
        <v>0</v>
      </c>
      <c r="AX221" s="52">
        <f t="shared" si="162"/>
        <v>0</v>
      </c>
      <c r="AY221" s="70"/>
      <c r="AZ221" s="2">
        <f t="shared" si="166"/>
        <v>0</v>
      </c>
    </row>
    <row r="222" spans="1:52" ht="12" customHeight="1">
      <c r="A222" s="44">
        <f t="shared" si="163"/>
        <v>43435</v>
      </c>
      <c r="B222" s="66">
        <f t="shared" si="126"/>
        <v>0</v>
      </c>
      <c r="C222" s="67"/>
      <c r="D222" s="68">
        <f t="shared" si="127"/>
        <v>0</v>
      </c>
      <c r="E222" s="35">
        <f t="shared" si="128"/>
        <v>0</v>
      </c>
      <c r="F222" s="35">
        <f t="shared" si="129"/>
        <v>0</v>
      </c>
      <c r="G222" s="55">
        <f t="shared" si="130"/>
        <v>3.97</v>
      </c>
      <c r="H222" s="69">
        <f t="shared" si="131"/>
        <v>3.97</v>
      </c>
      <c r="I222" s="55">
        <f t="shared" si="164"/>
        <v>0</v>
      </c>
      <c r="J222" s="55">
        <f t="shared" si="132"/>
        <v>-3.0500000000000003E-2</v>
      </c>
      <c r="K222" s="69">
        <f t="shared" si="133"/>
        <v>-3.0500000000000003E-2</v>
      </c>
      <c r="L222" s="72">
        <v>0</v>
      </c>
      <c r="M222" s="55">
        <f t="shared" si="134"/>
        <v>8.6999999999999994E-3</v>
      </c>
      <c r="N222" s="69">
        <f t="shared" si="135"/>
        <v>8.6999999999999994E-3</v>
      </c>
      <c r="O222" s="72">
        <v>0</v>
      </c>
      <c r="P222" s="7"/>
      <c r="Q222" s="72">
        <f t="shared" si="165"/>
        <v>3.9482000000000004</v>
      </c>
      <c r="R222" s="72">
        <f t="shared" si="136"/>
        <v>0</v>
      </c>
      <c r="S222" s="7"/>
      <c r="T222" s="5">
        <f t="shared" si="137"/>
        <v>31</v>
      </c>
      <c r="U222" s="45">
        <f t="shared" si="138"/>
        <v>43490</v>
      </c>
      <c r="V222" s="5">
        <f t="shared" si="139"/>
        <v>6601</v>
      </c>
      <c r="W222" s="55">
        <f t="shared" si="140"/>
        <v>6.040116061409001E-2</v>
      </c>
      <c r="X222" s="47">
        <f t="shared" si="141"/>
        <v>0.3411461881815907</v>
      </c>
      <c r="Y222" s="5">
        <f t="shared" si="142"/>
        <v>0</v>
      </c>
      <c r="Z222" s="5">
        <f t="shared" si="143"/>
        <v>0</v>
      </c>
      <c r="AB222" s="39">
        <f t="shared" si="144"/>
        <v>0</v>
      </c>
      <c r="AC222" s="39">
        <f t="shared" si="145"/>
        <v>0</v>
      </c>
      <c r="AD222" s="39">
        <f t="shared" si="146"/>
        <v>0</v>
      </c>
      <c r="AE222" s="39">
        <f t="shared" si="147"/>
        <v>0</v>
      </c>
      <c r="AF222" s="39">
        <f t="shared" si="148"/>
        <v>0</v>
      </c>
      <c r="AG222" s="39">
        <f t="shared" si="149"/>
        <v>0</v>
      </c>
      <c r="AH222" s="39">
        <f t="shared" si="150"/>
        <v>0</v>
      </c>
      <c r="AI222" s="39">
        <f t="shared" si="151"/>
        <v>0</v>
      </c>
      <c r="AJ222" s="39">
        <f t="shared" si="152"/>
        <v>0</v>
      </c>
      <c r="AK222" s="43"/>
      <c r="AL222" s="39">
        <f t="shared" si="153"/>
        <v>0</v>
      </c>
      <c r="AM222" s="39">
        <f t="shared" si="154"/>
        <v>0</v>
      </c>
      <c r="AN222" s="39">
        <f t="shared" si="155"/>
        <v>0</v>
      </c>
      <c r="AO222" s="40">
        <f t="shared" si="156"/>
        <v>0</v>
      </c>
      <c r="AQ222" s="39">
        <f t="shared" si="157"/>
        <v>0</v>
      </c>
      <c r="AR222" s="39">
        <f t="shared" si="158"/>
        <v>0</v>
      </c>
      <c r="AS222" s="39">
        <f t="shared" si="159"/>
        <v>0</v>
      </c>
      <c r="AT222" s="40">
        <f t="shared" si="160"/>
        <v>0</v>
      </c>
      <c r="AU222" s="40"/>
      <c r="AV222" s="52">
        <f t="shared" si="161"/>
        <v>0</v>
      </c>
      <c r="AX222" s="52">
        <f t="shared" si="162"/>
        <v>0</v>
      </c>
      <c r="AY222" s="70"/>
      <c r="AZ222" s="2">
        <f t="shared" si="166"/>
        <v>0</v>
      </c>
    </row>
    <row r="223" spans="1:52" ht="12" customHeight="1">
      <c r="A223" s="44">
        <f t="shared" si="163"/>
        <v>43466</v>
      </c>
      <c r="B223" s="66">
        <f t="shared" si="126"/>
        <v>0</v>
      </c>
      <c r="C223" s="67"/>
      <c r="D223" s="68">
        <f t="shared" si="127"/>
        <v>0</v>
      </c>
      <c r="E223" s="35">
        <f t="shared" si="128"/>
        <v>0</v>
      </c>
      <c r="F223" s="35">
        <f t="shared" si="129"/>
        <v>0</v>
      </c>
      <c r="G223" s="55">
        <f t="shared" si="130"/>
        <v>3.97</v>
      </c>
      <c r="H223" s="69">
        <f t="shared" si="131"/>
        <v>3.97</v>
      </c>
      <c r="I223" s="55">
        <f t="shared" si="164"/>
        <v>0</v>
      </c>
      <c r="J223" s="55">
        <f t="shared" si="132"/>
        <v>-3.0500000000000003E-2</v>
      </c>
      <c r="K223" s="69">
        <f t="shared" si="133"/>
        <v>-3.0500000000000003E-2</v>
      </c>
      <c r="L223" s="72">
        <v>0</v>
      </c>
      <c r="M223" s="55">
        <f t="shared" si="134"/>
        <v>8.6999999999999994E-3</v>
      </c>
      <c r="N223" s="69">
        <f t="shared" si="135"/>
        <v>8.6999999999999994E-3</v>
      </c>
      <c r="O223" s="72">
        <v>0</v>
      </c>
      <c r="P223" s="7"/>
      <c r="Q223" s="72">
        <f t="shared" si="165"/>
        <v>3.9482000000000004</v>
      </c>
      <c r="R223" s="72">
        <f t="shared" si="136"/>
        <v>0</v>
      </c>
      <c r="S223" s="7"/>
      <c r="T223" s="5">
        <f t="shared" si="137"/>
        <v>31</v>
      </c>
      <c r="U223" s="45">
        <f t="shared" si="138"/>
        <v>43521</v>
      </c>
      <c r="V223" s="5">
        <f t="shared" si="139"/>
        <v>6632</v>
      </c>
      <c r="W223" s="55">
        <f t="shared" si="140"/>
        <v>6.040116061409001E-2</v>
      </c>
      <c r="X223" s="47">
        <f t="shared" si="141"/>
        <v>0.33942755138038877</v>
      </c>
      <c r="Y223" s="5">
        <f t="shared" si="142"/>
        <v>0</v>
      </c>
      <c r="Z223" s="5">
        <f t="shared" si="143"/>
        <v>0</v>
      </c>
      <c r="AB223" s="39">
        <f t="shared" si="144"/>
        <v>0</v>
      </c>
      <c r="AC223" s="39">
        <f t="shared" si="145"/>
        <v>0</v>
      </c>
      <c r="AD223" s="39">
        <f t="shared" si="146"/>
        <v>0</v>
      </c>
      <c r="AE223" s="39">
        <f t="shared" si="147"/>
        <v>0</v>
      </c>
      <c r="AF223" s="39">
        <f t="shared" si="148"/>
        <v>0</v>
      </c>
      <c r="AG223" s="39">
        <f t="shared" si="149"/>
        <v>0</v>
      </c>
      <c r="AH223" s="39">
        <f t="shared" si="150"/>
        <v>0</v>
      </c>
      <c r="AI223" s="39">
        <f t="shared" si="151"/>
        <v>0</v>
      </c>
      <c r="AJ223" s="39">
        <f t="shared" si="152"/>
        <v>0</v>
      </c>
      <c r="AK223" s="43"/>
      <c r="AL223" s="39">
        <f t="shared" si="153"/>
        <v>0</v>
      </c>
      <c r="AM223" s="39">
        <f t="shared" si="154"/>
        <v>0</v>
      </c>
      <c r="AN223" s="39">
        <f t="shared" si="155"/>
        <v>0</v>
      </c>
      <c r="AO223" s="40">
        <f t="shared" si="156"/>
        <v>0</v>
      </c>
      <c r="AQ223" s="39">
        <f t="shared" si="157"/>
        <v>0</v>
      </c>
      <c r="AR223" s="39">
        <f t="shared" si="158"/>
        <v>0</v>
      </c>
      <c r="AS223" s="39">
        <f t="shared" si="159"/>
        <v>0</v>
      </c>
      <c r="AT223" s="40">
        <f t="shared" si="160"/>
        <v>0</v>
      </c>
      <c r="AU223" s="40"/>
      <c r="AV223" s="52">
        <f t="shared" si="161"/>
        <v>0</v>
      </c>
      <c r="AX223" s="52">
        <f t="shared" si="162"/>
        <v>0</v>
      </c>
      <c r="AY223" s="70"/>
      <c r="AZ223" s="2">
        <f t="shared" si="166"/>
        <v>0</v>
      </c>
    </row>
    <row r="224" spans="1:52" ht="12" customHeight="1">
      <c r="A224" s="44">
        <f t="shared" si="163"/>
        <v>43497</v>
      </c>
      <c r="B224" s="66">
        <f t="shared" si="126"/>
        <v>0</v>
      </c>
      <c r="C224" s="67"/>
      <c r="D224" s="68">
        <f t="shared" si="127"/>
        <v>0</v>
      </c>
      <c r="E224" s="35">
        <f t="shared" si="128"/>
        <v>0</v>
      </c>
      <c r="F224" s="35">
        <f t="shared" si="129"/>
        <v>0</v>
      </c>
      <c r="G224" s="55">
        <f t="shared" si="130"/>
        <v>3.97</v>
      </c>
      <c r="H224" s="69">
        <f t="shared" si="131"/>
        <v>3.97</v>
      </c>
      <c r="I224" s="55">
        <f t="shared" si="164"/>
        <v>0</v>
      </c>
      <c r="J224" s="55">
        <f t="shared" si="132"/>
        <v>-3.0500000000000003E-2</v>
      </c>
      <c r="K224" s="69">
        <f t="shared" si="133"/>
        <v>-3.0500000000000003E-2</v>
      </c>
      <c r="L224" s="72">
        <v>0</v>
      </c>
      <c r="M224" s="55">
        <f t="shared" si="134"/>
        <v>8.6999999999999994E-3</v>
      </c>
      <c r="N224" s="69">
        <f t="shared" si="135"/>
        <v>8.6999999999999994E-3</v>
      </c>
      <c r="O224" s="72">
        <v>0</v>
      </c>
      <c r="P224" s="7"/>
      <c r="Q224" s="72">
        <f t="shared" si="165"/>
        <v>3.9482000000000004</v>
      </c>
      <c r="R224" s="72">
        <f t="shared" si="136"/>
        <v>0</v>
      </c>
      <c r="S224" s="7"/>
      <c r="T224" s="5">
        <f t="shared" si="137"/>
        <v>28</v>
      </c>
      <c r="U224" s="45">
        <f t="shared" si="138"/>
        <v>43549</v>
      </c>
      <c r="V224" s="5">
        <f t="shared" si="139"/>
        <v>6660</v>
      </c>
      <c r="W224" s="55">
        <f t="shared" si="140"/>
        <v>6.040116061409001E-2</v>
      </c>
      <c r="X224" s="47">
        <f t="shared" si="141"/>
        <v>0.3378826773896158</v>
      </c>
      <c r="Y224" s="5">
        <f t="shared" si="142"/>
        <v>0</v>
      </c>
      <c r="Z224" s="5">
        <f t="shared" si="143"/>
        <v>0</v>
      </c>
      <c r="AB224" s="39">
        <f t="shared" si="144"/>
        <v>0</v>
      </c>
      <c r="AC224" s="39">
        <f t="shared" si="145"/>
        <v>0</v>
      </c>
      <c r="AD224" s="39">
        <f t="shared" si="146"/>
        <v>0</v>
      </c>
      <c r="AE224" s="39">
        <f t="shared" si="147"/>
        <v>0</v>
      </c>
      <c r="AF224" s="39">
        <f t="shared" si="148"/>
        <v>0</v>
      </c>
      <c r="AG224" s="39">
        <f t="shared" si="149"/>
        <v>0</v>
      </c>
      <c r="AH224" s="39">
        <f t="shared" si="150"/>
        <v>0</v>
      </c>
      <c r="AI224" s="39">
        <f t="shared" si="151"/>
        <v>0</v>
      </c>
      <c r="AJ224" s="39">
        <f t="shared" si="152"/>
        <v>0</v>
      </c>
      <c r="AK224" s="43"/>
      <c r="AL224" s="39">
        <f t="shared" si="153"/>
        <v>0</v>
      </c>
      <c r="AM224" s="39">
        <f t="shared" si="154"/>
        <v>0</v>
      </c>
      <c r="AN224" s="39">
        <f t="shared" si="155"/>
        <v>0</v>
      </c>
      <c r="AO224" s="40">
        <f t="shared" si="156"/>
        <v>0</v>
      </c>
      <c r="AQ224" s="39">
        <f t="shared" si="157"/>
        <v>0</v>
      </c>
      <c r="AR224" s="39">
        <f t="shared" si="158"/>
        <v>0</v>
      </c>
      <c r="AS224" s="39">
        <f t="shared" si="159"/>
        <v>0</v>
      </c>
      <c r="AT224" s="40">
        <f t="shared" si="160"/>
        <v>0</v>
      </c>
      <c r="AU224" s="40"/>
      <c r="AV224" s="52">
        <f t="shared" si="161"/>
        <v>0</v>
      </c>
      <c r="AX224" s="52">
        <f t="shared" si="162"/>
        <v>0</v>
      </c>
      <c r="AY224" s="70"/>
      <c r="AZ224" s="2">
        <f t="shared" si="166"/>
        <v>0</v>
      </c>
    </row>
    <row r="225" spans="1:52" ht="12" customHeight="1">
      <c r="A225" s="44">
        <f t="shared" si="163"/>
        <v>43525</v>
      </c>
      <c r="B225" s="66">
        <f t="shared" si="126"/>
        <v>0</v>
      </c>
      <c r="C225" s="67"/>
      <c r="D225" s="68">
        <f t="shared" si="127"/>
        <v>0</v>
      </c>
      <c r="E225" s="35">
        <f t="shared" si="128"/>
        <v>0</v>
      </c>
      <c r="F225" s="35">
        <f t="shared" si="129"/>
        <v>0</v>
      </c>
      <c r="G225" s="55">
        <f t="shared" si="130"/>
        <v>3.97</v>
      </c>
      <c r="H225" s="69">
        <f t="shared" si="131"/>
        <v>3.97</v>
      </c>
      <c r="I225" s="55">
        <f t="shared" si="164"/>
        <v>0</v>
      </c>
      <c r="J225" s="55">
        <f t="shared" si="132"/>
        <v>-3.0500000000000003E-2</v>
      </c>
      <c r="K225" s="69">
        <f t="shared" si="133"/>
        <v>-3.0500000000000003E-2</v>
      </c>
      <c r="L225" s="72">
        <v>0</v>
      </c>
      <c r="M225" s="55">
        <f t="shared" si="134"/>
        <v>8.6999999999999994E-3</v>
      </c>
      <c r="N225" s="69">
        <f t="shared" si="135"/>
        <v>8.6999999999999994E-3</v>
      </c>
      <c r="O225" s="72">
        <v>0</v>
      </c>
      <c r="P225" s="7"/>
      <c r="Q225" s="72">
        <f t="shared" si="165"/>
        <v>3.9482000000000004</v>
      </c>
      <c r="R225" s="72">
        <f t="shared" si="136"/>
        <v>0</v>
      </c>
      <c r="S225" s="7"/>
      <c r="T225" s="5">
        <f t="shared" si="137"/>
        <v>31</v>
      </c>
      <c r="U225" s="45">
        <f t="shared" si="138"/>
        <v>43580</v>
      </c>
      <c r="V225" s="5">
        <f t="shared" si="139"/>
        <v>6691</v>
      </c>
      <c r="W225" s="55">
        <f t="shared" si="140"/>
        <v>6.040116061409001E-2</v>
      </c>
      <c r="X225" s="47">
        <f t="shared" si="141"/>
        <v>0.33618048160385677</v>
      </c>
      <c r="Y225" s="5">
        <f t="shared" si="142"/>
        <v>0</v>
      </c>
      <c r="Z225" s="5">
        <f t="shared" si="143"/>
        <v>0</v>
      </c>
      <c r="AB225" s="39">
        <f t="shared" si="144"/>
        <v>0</v>
      </c>
      <c r="AC225" s="39">
        <f t="shared" si="145"/>
        <v>0</v>
      </c>
      <c r="AD225" s="39">
        <f t="shared" si="146"/>
        <v>0</v>
      </c>
      <c r="AE225" s="39">
        <f t="shared" si="147"/>
        <v>0</v>
      </c>
      <c r="AF225" s="39">
        <f t="shared" si="148"/>
        <v>0</v>
      </c>
      <c r="AG225" s="39">
        <f t="shared" si="149"/>
        <v>0</v>
      </c>
      <c r="AH225" s="39">
        <f t="shared" si="150"/>
        <v>0</v>
      </c>
      <c r="AI225" s="39">
        <f t="shared" si="151"/>
        <v>0</v>
      </c>
      <c r="AJ225" s="39">
        <f t="shared" si="152"/>
        <v>0</v>
      </c>
      <c r="AK225" s="43"/>
      <c r="AL225" s="39">
        <f t="shared" si="153"/>
        <v>0</v>
      </c>
      <c r="AM225" s="39">
        <f t="shared" si="154"/>
        <v>0</v>
      </c>
      <c r="AN225" s="39">
        <f t="shared" si="155"/>
        <v>0</v>
      </c>
      <c r="AO225" s="40">
        <f t="shared" si="156"/>
        <v>0</v>
      </c>
      <c r="AQ225" s="39">
        <f t="shared" si="157"/>
        <v>0</v>
      </c>
      <c r="AR225" s="39">
        <f t="shared" si="158"/>
        <v>0</v>
      </c>
      <c r="AS225" s="39">
        <f t="shared" si="159"/>
        <v>0</v>
      </c>
      <c r="AT225" s="40">
        <f t="shared" si="160"/>
        <v>0</v>
      </c>
      <c r="AU225" s="40"/>
      <c r="AV225" s="52">
        <f t="shared" si="161"/>
        <v>0</v>
      </c>
      <c r="AX225" s="52">
        <f t="shared" si="162"/>
        <v>0</v>
      </c>
      <c r="AY225" s="70"/>
      <c r="AZ225" s="2">
        <f t="shared" si="166"/>
        <v>0</v>
      </c>
    </row>
    <row r="226" spans="1:52" ht="12" customHeight="1">
      <c r="A226" s="44">
        <f t="shared" si="163"/>
        <v>43556</v>
      </c>
      <c r="B226" s="66">
        <f t="shared" si="126"/>
        <v>0</v>
      </c>
      <c r="C226" s="67"/>
      <c r="D226" s="68">
        <f t="shared" si="127"/>
        <v>0</v>
      </c>
      <c r="E226" s="35">
        <f t="shared" si="128"/>
        <v>0</v>
      </c>
      <c r="F226" s="35">
        <f t="shared" si="129"/>
        <v>0</v>
      </c>
      <c r="G226" s="55">
        <f t="shared" si="130"/>
        <v>3.97</v>
      </c>
      <c r="H226" s="69">
        <f t="shared" si="131"/>
        <v>3.97</v>
      </c>
      <c r="I226" s="55">
        <f t="shared" si="164"/>
        <v>0</v>
      </c>
      <c r="J226" s="55">
        <f t="shared" si="132"/>
        <v>-3.0500000000000003E-2</v>
      </c>
      <c r="K226" s="69">
        <f t="shared" si="133"/>
        <v>-3.0500000000000003E-2</v>
      </c>
      <c r="L226" s="72">
        <v>0</v>
      </c>
      <c r="M226" s="55">
        <f t="shared" si="134"/>
        <v>8.6999999999999994E-3</v>
      </c>
      <c r="N226" s="69">
        <f t="shared" si="135"/>
        <v>8.6999999999999994E-3</v>
      </c>
      <c r="O226" s="72">
        <v>0</v>
      </c>
      <c r="P226" s="7"/>
      <c r="Q226" s="72">
        <f t="shared" si="165"/>
        <v>3.9482000000000004</v>
      </c>
      <c r="R226" s="72">
        <f t="shared" si="136"/>
        <v>0</v>
      </c>
      <c r="S226" s="7"/>
      <c r="T226" s="5">
        <f t="shared" si="137"/>
        <v>30</v>
      </c>
      <c r="U226" s="45">
        <f t="shared" si="138"/>
        <v>43610</v>
      </c>
      <c r="V226" s="5">
        <f t="shared" si="139"/>
        <v>6721</v>
      </c>
      <c r="W226" s="55">
        <f t="shared" si="140"/>
        <v>6.040116061409001E-2</v>
      </c>
      <c r="X226" s="47">
        <f t="shared" si="141"/>
        <v>0.33454136070115464</v>
      </c>
      <c r="Y226" s="5">
        <f t="shared" si="142"/>
        <v>0</v>
      </c>
      <c r="Z226" s="5">
        <f t="shared" si="143"/>
        <v>0</v>
      </c>
      <c r="AB226" s="39">
        <f t="shared" si="144"/>
        <v>0</v>
      </c>
      <c r="AC226" s="39">
        <f t="shared" si="145"/>
        <v>0</v>
      </c>
      <c r="AD226" s="39">
        <f t="shared" si="146"/>
        <v>0</v>
      </c>
      <c r="AE226" s="39">
        <f t="shared" si="147"/>
        <v>0</v>
      </c>
      <c r="AF226" s="39">
        <f t="shared" si="148"/>
        <v>0</v>
      </c>
      <c r="AG226" s="39">
        <f t="shared" si="149"/>
        <v>0</v>
      </c>
      <c r="AH226" s="39">
        <f t="shared" si="150"/>
        <v>0</v>
      </c>
      <c r="AI226" s="39">
        <f t="shared" si="151"/>
        <v>0</v>
      </c>
      <c r="AJ226" s="39">
        <f t="shared" si="152"/>
        <v>0</v>
      </c>
      <c r="AK226" s="43"/>
      <c r="AL226" s="39">
        <f t="shared" si="153"/>
        <v>0</v>
      </c>
      <c r="AM226" s="39">
        <f t="shared" si="154"/>
        <v>0</v>
      </c>
      <c r="AN226" s="39">
        <f t="shared" si="155"/>
        <v>0</v>
      </c>
      <c r="AO226" s="40">
        <f t="shared" si="156"/>
        <v>0</v>
      </c>
      <c r="AQ226" s="39">
        <f t="shared" si="157"/>
        <v>0</v>
      </c>
      <c r="AR226" s="39">
        <f t="shared" si="158"/>
        <v>0</v>
      </c>
      <c r="AS226" s="39">
        <f t="shared" si="159"/>
        <v>0</v>
      </c>
      <c r="AT226" s="40">
        <f t="shared" si="160"/>
        <v>0</v>
      </c>
      <c r="AU226" s="40"/>
      <c r="AV226" s="52">
        <f t="shared" si="161"/>
        <v>0</v>
      </c>
      <c r="AX226" s="52">
        <f t="shared" si="162"/>
        <v>0</v>
      </c>
      <c r="AY226" s="70"/>
      <c r="AZ226" s="2">
        <f t="shared" si="166"/>
        <v>0</v>
      </c>
    </row>
    <row r="227" spans="1:52" ht="12" customHeight="1">
      <c r="A227" s="44">
        <f t="shared" si="163"/>
        <v>43586</v>
      </c>
      <c r="B227" s="66">
        <f t="shared" si="126"/>
        <v>0</v>
      </c>
      <c r="C227" s="67"/>
      <c r="D227" s="68">
        <f t="shared" si="127"/>
        <v>0</v>
      </c>
      <c r="E227" s="35">
        <f t="shared" si="128"/>
        <v>0</v>
      </c>
      <c r="F227" s="35">
        <f t="shared" si="129"/>
        <v>0</v>
      </c>
      <c r="G227" s="55">
        <f t="shared" si="130"/>
        <v>3.97</v>
      </c>
      <c r="H227" s="69">
        <f t="shared" si="131"/>
        <v>3.97</v>
      </c>
      <c r="I227" s="55">
        <f t="shared" si="164"/>
        <v>0</v>
      </c>
      <c r="J227" s="55">
        <f t="shared" si="132"/>
        <v>-3.0500000000000003E-2</v>
      </c>
      <c r="K227" s="69">
        <f t="shared" si="133"/>
        <v>-3.0500000000000003E-2</v>
      </c>
      <c r="L227" s="72">
        <v>0</v>
      </c>
      <c r="M227" s="55">
        <f t="shared" si="134"/>
        <v>8.6999999999999994E-3</v>
      </c>
      <c r="N227" s="69">
        <f t="shared" si="135"/>
        <v>8.6999999999999994E-3</v>
      </c>
      <c r="O227" s="72">
        <v>0</v>
      </c>
      <c r="P227" s="7"/>
      <c r="Q227" s="72">
        <f t="shared" si="165"/>
        <v>3.9482000000000004</v>
      </c>
      <c r="R227" s="72">
        <f t="shared" si="136"/>
        <v>0</v>
      </c>
      <c r="S227" s="7"/>
      <c r="T227" s="5">
        <f t="shared" si="137"/>
        <v>31</v>
      </c>
      <c r="U227" s="45">
        <f t="shared" si="138"/>
        <v>43641</v>
      </c>
      <c r="V227" s="5">
        <f t="shared" si="139"/>
        <v>6752</v>
      </c>
      <c r="W227" s="55">
        <f t="shared" si="140"/>
        <v>6.040116061409001E-2</v>
      </c>
      <c r="X227" s="47">
        <f t="shared" si="141"/>
        <v>0.33285599790378656</v>
      </c>
      <c r="Y227" s="5">
        <f t="shared" si="142"/>
        <v>0</v>
      </c>
      <c r="Z227" s="5">
        <f t="shared" si="143"/>
        <v>0</v>
      </c>
      <c r="AB227" s="39">
        <f t="shared" si="144"/>
        <v>0</v>
      </c>
      <c r="AC227" s="39">
        <f t="shared" si="145"/>
        <v>0</v>
      </c>
      <c r="AD227" s="39">
        <f t="shared" si="146"/>
        <v>0</v>
      </c>
      <c r="AE227" s="39">
        <f t="shared" si="147"/>
        <v>0</v>
      </c>
      <c r="AF227" s="39">
        <f t="shared" si="148"/>
        <v>0</v>
      </c>
      <c r="AG227" s="39">
        <f t="shared" si="149"/>
        <v>0</v>
      </c>
      <c r="AH227" s="39">
        <f t="shared" si="150"/>
        <v>0</v>
      </c>
      <c r="AI227" s="39">
        <f t="shared" si="151"/>
        <v>0</v>
      </c>
      <c r="AJ227" s="39">
        <f t="shared" si="152"/>
        <v>0</v>
      </c>
      <c r="AK227" s="43"/>
      <c r="AL227" s="39">
        <f t="shared" si="153"/>
        <v>0</v>
      </c>
      <c r="AM227" s="39">
        <f t="shared" si="154"/>
        <v>0</v>
      </c>
      <c r="AN227" s="39">
        <f t="shared" si="155"/>
        <v>0</v>
      </c>
      <c r="AO227" s="40">
        <f t="shared" si="156"/>
        <v>0</v>
      </c>
      <c r="AQ227" s="39">
        <f t="shared" si="157"/>
        <v>0</v>
      </c>
      <c r="AR227" s="39">
        <f t="shared" si="158"/>
        <v>0</v>
      </c>
      <c r="AS227" s="39">
        <f t="shared" si="159"/>
        <v>0</v>
      </c>
      <c r="AT227" s="40">
        <f t="shared" si="160"/>
        <v>0</v>
      </c>
      <c r="AU227" s="40"/>
      <c r="AV227" s="52">
        <f t="shared" si="161"/>
        <v>0</v>
      </c>
      <c r="AX227" s="52">
        <f t="shared" si="162"/>
        <v>0</v>
      </c>
      <c r="AY227" s="70"/>
      <c r="AZ227" s="2">
        <f t="shared" si="166"/>
        <v>0</v>
      </c>
    </row>
    <row r="228" spans="1:52" ht="12" customHeight="1">
      <c r="A228" s="44">
        <f t="shared" si="163"/>
        <v>43617</v>
      </c>
      <c r="B228" s="66">
        <f t="shared" si="126"/>
        <v>0</v>
      </c>
      <c r="C228" s="67"/>
      <c r="D228" s="68">
        <f t="shared" si="127"/>
        <v>0</v>
      </c>
      <c r="E228" s="35">
        <f t="shared" si="128"/>
        <v>0</v>
      </c>
      <c r="F228" s="35">
        <f t="shared" si="129"/>
        <v>0</v>
      </c>
      <c r="G228" s="55">
        <f t="shared" si="130"/>
        <v>3.97</v>
      </c>
      <c r="H228" s="69">
        <f t="shared" si="131"/>
        <v>3.97</v>
      </c>
      <c r="I228" s="55">
        <f t="shared" si="164"/>
        <v>0</v>
      </c>
      <c r="J228" s="55">
        <f t="shared" si="132"/>
        <v>-3.0500000000000003E-2</v>
      </c>
      <c r="K228" s="69">
        <f t="shared" si="133"/>
        <v>-3.0500000000000003E-2</v>
      </c>
      <c r="L228" s="72">
        <v>0</v>
      </c>
      <c r="M228" s="55">
        <f t="shared" si="134"/>
        <v>8.6999999999999994E-3</v>
      </c>
      <c r="N228" s="69">
        <f t="shared" si="135"/>
        <v>8.6999999999999994E-3</v>
      </c>
      <c r="O228" s="72">
        <v>0</v>
      </c>
      <c r="P228" s="7"/>
      <c r="Q228" s="72">
        <f t="shared" si="165"/>
        <v>3.9482000000000004</v>
      </c>
      <c r="R228" s="72">
        <f t="shared" si="136"/>
        <v>0</v>
      </c>
      <c r="S228" s="7"/>
      <c r="T228" s="5">
        <f t="shared" si="137"/>
        <v>30</v>
      </c>
      <c r="U228" s="45">
        <f t="shared" si="138"/>
        <v>43671</v>
      </c>
      <c r="V228" s="5">
        <f t="shared" si="139"/>
        <v>6782</v>
      </c>
      <c r="W228" s="55">
        <f t="shared" si="140"/>
        <v>6.040116061409001E-2</v>
      </c>
      <c r="X228" s="47">
        <f t="shared" si="141"/>
        <v>0.33123308624291037</v>
      </c>
      <c r="Y228" s="5">
        <f t="shared" si="142"/>
        <v>0</v>
      </c>
      <c r="Z228" s="5">
        <f t="shared" si="143"/>
        <v>0</v>
      </c>
      <c r="AB228" s="39">
        <f t="shared" si="144"/>
        <v>0</v>
      </c>
      <c r="AC228" s="39">
        <f t="shared" si="145"/>
        <v>0</v>
      </c>
      <c r="AD228" s="39">
        <f t="shared" si="146"/>
        <v>0</v>
      </c>
      <c r="AE228" s="39">
        <f t="shared" si="147"/>
        <v>0</v>
      </c>
      <c r="AF228" s="39">
        <f t="shared" si="148"/>
        <v>0</v>
      </c>
      <c r="AG228" s="39">
        <f t="shared" si="149"/>
        <v>0</v>
      </c>
      <c r="AH228" s="39">
        <f t="shared" si="150"/>
        <v>0</v>
      </c>
      <c r="AI228" s="39">
        <f t="shared" si="151"/>
        <v>0</v>
      </c>
      <c r="AJ228" s="39">
        <f t="shared" si="152"/>
        <v>0</v>
      </c>
      <c r="AK228" s="43"/>
      <c r="AL228" s="39">
        <f t="shared" si="153"/>
        <v>0</v>
      </c>
      <c r="AM228" s="39">
        <f t="shared" si="154"/>
        <v>0</v>
      </c>
      <c r="AN228" s="39">
        <f t="shared" si="155"/>
        <v>0</v>
      </c>
      <c r="AO228" s="40">
        <f t="shared" si="156"/>
        <v>0</v>
      </c>
      <c r="AQ228" s="39">
        <f t="shared" si="157"/>
        <v>0</v>
      </c>
      <c r="AR228" s="39">
        <f t="shared" si="158"/>
        <v>0</v>
      </c>
      <c r="AS228" s="39">
        <f t="shared" si="159"/>
        <v>0</v>
      </c>
      <c r="AT228" s="40">
        <f t="shared" si="160"/>
        <v>0</v>
      </c>
      <c r="AU228" s="40"/>
      <c r="AV228" s="52">
        <f t="shared" si="161"/>
        <v>0</v>
      </c>
      <c r="AX228" s="52">
        <f t="shared" si="162"/>
        <v>0</v>
      </c>
      <c r="AY228" s="70"/>
      <c r="AZ228" s="2">
        <f t="shared" si="166"/>
        <v>0</v>
      </c>
    </row>
    <row r="229" spans="1:52" ht="12" customHeight="1">
      <c r="A229" s="44">
        <f t="shared" si="163"/>
        <v>43647</v>
      </c>
      <c r="B229" s="66">
        <f t="shared" si="126"/>
        <v>0</v>
      </c>
      <c r="C229" s="67"/>
      <c r="D229" s="68">
        <f t="shared" si="127"/>
        <v>0</v>
      </c>
      <c r="E229" s="35">
        <f t="shared" si="128"/>
        <v>0</v>
      </c>
      <c r="F229" s="35">
        <f t="shared" si="129"/>
        <v>0</v>
      </c>
      <c r="G229" s="55">
        <f t="shared" si="130"/>
        <v>3.97</v>
      </c>
      <c r="H229" s="69">
        <f t="shared" si="131"/>
        <v>3.97</v>
      </c>
      <c r="I229" s="55">
        <f t="shared" si="164"/>
        <v>0</v>
      </c>
      <c r="J229" s="55">
        <f t="shared" si="132"/>
        <v>-3.0500000000000003E-2</v>
      </c>
      <c r="K229" s="69">
        <f t="shared" si="133"/>
        <v>-3.0500000000000003E-2</v>
      </c>
      <c r="L229" s="72">
        <v>0</v>
      </c>
      <c r="M229" s="55">
        <f t="shared" si="134"/>
        <v>8.6999999999999994E-3</v>
      </c>
      <c r="N229" s="69">
        <f t="shared" si="135"/>
        <v>8.6999999999999994E-3</v>
      </c>
      <c r="O229" s="72">
        <v>0</v>
      </c>
      <c r="P229" s="7"/>
      <c r="Q229" s="72">
        <f t="shared" si="165"/>
        <v>3.9482000000000004</v>
      </c>
      <c r="R229" s="72">
        <f t="shared" si="136"/>
        <v>0</v>
      </c>
      <c r="S229" s="7"/>
      <c r="T229" s="5">
        <f t="shared" si="137"/>
        <v>31</v>
      </c>
      <c r="U229" s="45">
        <f t="shared" si="138"/>
        <v>43702</v>
      </c>
      <c r="V229" s="5">
        <f t="shared" si="139"/>
        <v>6813</v>
      </c>
      <c r="W229" s="55">
        <f t="shared" si="140"/>
        <v>6.040116061409001E-2</v>
      </c>
      <c r="X229" s="47">
        <f t="shared" si="141"/>
        <v>0.32956438997276549</v>
      </c>
      <c r="Y229" s="5">
        <f t="shared" si="142"/>
        <v>0</v>
      </c>
      <c r="Z229" s="5">
        <f t="shared" si="143"/>
        <v>0</v>
      </c>
      <c r="AB229" s="39">
        <f t="shared" si="144"/>
        <v>0</v>
      </c>
      <c r="AC229" s="39">
        <f t="shared" si="145"/>
        <v>0</v>
      </c>
      <c r="AD229" s="39">
        <f t="shared" si="146"/>
        <v>0</v>
      </c>
      <c r="AE229" s="39">
        <f t="shared" si="147"/>
        <v>0</v>
      </c>
      <c r="AF229" s="39">
        <f t="shared" si="148"/>
        <v>0</v>
      </c>
      <c r="AG229" s="39">
        <f t="shared" si="149"/>
        <v>0</v>
      </c>
      <c r="AH229" s="39">
        <f t="shared" si="150"/>
        <v>0</v>
      </c>
      <c r="AI229" s="39">
        <f t="shared" si="151"/>
        <v>0</v>
      </c>
      <c r="AJ229" s="39">
        <f t="shared" si="152"/>
        <v>0</v>
      </c>
      <c r="AK229" s="43"/>
      <c r="AL229" s="39">
        <f t="shared" si="153"/>
        <v>0</v>
      </c>
      <c r="AM229" s="39">
        <f t="shared" si="154"/>
        <v>0</v>
      </c>
      <c r="AN229" s="39">
        <f t="shared" si="155"/>
        <v>0</v>
      </c>
      <c r="AO229" s="40">
        <f t="shared" si="156"/>
        <v>0</v>
      </c>
      <c r="AQ229" s="39">
        <f t="shared" si="157"/>
        <v>0</v>
      </c>
      <c r="AR229" s="39">
        <f t="shared" si="158"/>
        <v>0</v>
      </c>
      <c r="AS229" s="39">
        <f t="shared" si="159"/>
        <v>0</v>
      </c>
      <c r="AT229" s="40">
        <f t="shared" si="160"/>
        <v>0</v>
      </c>
      <c r="AU229" s="40"/>
      <c r="AV229" s="52">
        <f t="shared" si="161"/>
        <v>0</v>
      </c>
      <c r="AX229" s="52">
        <f t="shared" si="162"/>
        <v>0</v>
      </c>
      <c r="AY229" s="70"/>
      <c r="AZ229" s="2">
        <f t="shared" si="166"/>
        <v>0</v>
      </c>
    </row>
    <row r="230" spans="1:52" ht="12" customHeight="1">
      <c r="A230" s="44">
        <f t="shared" si="163"/>
        <v>43678</v>
      </c>
      <c r="B230" s="66">
        <f t="shared" si="126"/>
        <v>0</v>
      </c>
      <c r="C230" s="67"/>
      <c r="D230" s="68">
        <f t="shared" si="127"/>
        <v>0</v>
      </c>
      <c r="E230" s="35">
        <f t="shared" si="128"/>
        <v>0</v>
      </c>
      <c r="F230" s="35">
        <f t="shared" si="129"/>
        <v>0</v>
      </c>
      <c r="G230" s="55">
        <f t="shared" si="130"/>
        <v>3.97</v>
      </c>
      <c r="H230" s="69">
        <f t="shared" si="131"/>
        <v>3.97</v>
      </c>
      <c r="I230" s="55">
        <f t="shared" si="164"/>
        <v>0</v>
      </c>
      <c r="J230" s="55">
        <f t="shared" si="132"/>
        <v>-3.0500000000000003E-2</v>
      </c>
      <c r="K230" s="69">
        <f t="shared" si="133"/>
        <v>-3.0500000000000003E-2</v>
      </c>
      <c r="L230" s="72">
        <v>0</v>
      </c>
      <c r="M230" s="55">
        <f t="shared" si="134"/>
        <v>8.6999999999999994E-3</v>
      </c>
      <c r="N230" s="69">
        <f t="shared" si="135"/>
        <v>8.6999999999999994E-3</v>
      </c>
      <c r="O230" s="72">
        <v>0</v>
      </c>
      <c r="P230" s="7"/>
      <c r="Q230" s="72">
        <f t="shared" si="165"/>
        <v>3.9482000000000004</v>
      </c>
      <c r="R230" s="72">
        <f t="shared" si="136"/>
        <v>0</v>
      </c>
      <c r="S230" s="7"/>
      <c r="T230" s="5">
        <f t="shared" si="137"/>
        <v>31</v>
      </c>
      <c r="U230" s="45">
        <f t="shared" si="138"/>
        <v>43733</v>
      </c>
      <c r="V230" s="5">
        <f t="shared" si="139"/>
        <v>6844</v>
      </c>
      <c r="W230" s="55">
        <f t="shared" si="140"/>
        <v>6.040116061409001E-2</v>
      </c>
      <c r="X230" s="47">
        <f t="shared" si="141"/>
        <v>0.32790410031221867</v>
      </c>
      <c r="Y230" s="5">
        <f t="shared" si="142"/>
        <v>0</v>
      </c>
      <c r="Z230" s="5">
        <f t="shared" si="143"/>
        <v>0</v>
      </c>
      <c r="AB230" s="39">
        <f t="shared" si="144"/>
        <v>0</v>
      </c>
      <c r="AC230" s="39">
        <f t="shared" si="145"/>
        <v>0</v>
      </c>
      <c r="AD230" s="39">
        <f t="shared" si="146"/>
        <v>0</v>
      </c>
      <c r="AE230" s="39">
        <f t="shared" si="147"/>
        <v>0</v>
      </c>
      <c r="AF230" s="39">
        <f t="shared" si="148"/>
        <v>0</v>
      </c>
      <c r="AG230" s="39">
        <f t="shared" si="149"/>
        <v>0</v>
      </c>
      <c r="AH230" s="39">
        <f t="shared" si="150"/>
        <v>0</v>
      </c>
      <c r="AI230" s="39">
        <f t="shared" si="151"/>
        <v>0</v>
      </c>
      <c r="AJ230" s="39">
        <f t="shared" si="152"/>
        <v>0</v>
      </c>
      <c r="AK230" s="43"/>
      <c r="AL230" s="39">
        <f t="shared" si="153"/>
        <v>0</v>
      </c>
      <c r="AM230" s="39">
        <f t="shared" si="154"/>
        <v>0</v>
      </c>
      <c r="AN230" s="39">
        <f t="shared" si="155"/>
        <v>0</v>
      </c>
      <c r="AO230" s="40">
        <f t="shared" si="156"/>
        <v>0</v>
      </c>
      <c r="AQ230" s="39">
        <f t="shared" si="157"/>
        <v>0</v>
      </c>
      <c r="AR230" s="39">
        <f t="shared" si="158"/>
        <v>0</v>
      </c>
      <c r="AS230" s="39">
        <f t="shared" si="159"/>
        <v>0</v>
      </c>
      <c r="AT230" s="40">
        <f t="shared" si="160"/>
        <v>0</v>
      </c>
      <c r="AU230" s="40"/>
      <c r="AV230" s="52">
        <f t="shared" si="161"/>
        <v>0</v>
      </c>
      <c r="AX230" s="52">
        <f t="shared" si="162"/>
        <v>0</v>
      </c>
      <c r="AY230" s="70"/>
      <c r="AZ230" s="2">
        <f t="shared" si="166"/>
        <v>0</v>
      </c>
    </row>
    <row r="231" spans="1:52" ht="12" customHeight="1">
      <c r="A231" s="44">
        <f t="shared" si="163"/>
        <v>43709</v>
      </c>
      <c r="B231" s="66">
        <f t="shared" si="126"/>
        <v>0</v>
      </c>
      <c r="C231" s="67"/>
      <c r="D231" s="68">
        <f t="shared" si="127"/>
        <v>0</v>
      </c>
      <c r="E231" s="35">
        <f t="shared" si="128"/>
        <v>0</v>
      </c>
      <c r="F231" s="35">
        <f t="shared" si="129"/>
        <v>0</v>
      </c>
      <c r="G231" s="55">
        <f t="shared" si="130"/>
        <v>3.97</v>
      </c>
      <c r="H231" s="69">
        <f t="shared" si="131"/>
        <v>3.97</v>
      </c>
      <c r="I231" s="55">
        <f t="shared" si="164"/>
        <v>0</v>
      </c>
      <c r="J231" s="55">
        <f t="shared" si="132"/>
        <v>-3.0500000000000003E-2</v>
      </c>
      <c r="K231" s="69">
        <f t="shared" si="133"/>
        <v>-3.0500000000000003E-2</v>
      </c>
      <c r="L231" s="72">
        <v>0</v>
      </c>
      <c r="M231" s="55">
        <f t="shared" si="134"/>
        <v>8.6999999999999994E-3</v>
      </c>
      <c r="N231" s="69">
        <f t="shared" si="135"/>
        <v>8.6999999999999994E-3</v>
      </c>
      <c r="O231" s="72">
        <v>0</v>
      </c>
      <c r="P231" s="7"/>
      <c r="Q231" s="72">
        <f t="shared" si="165"/>
        <v>3.9482000000000004</v>
      </c>
      <c r="R231" s="72">
        <f t="shared" si="136"/>
        <v>0</v>
      </c>
      <c r="S231" s="7"/>
      <c r="T231" s="5">
        <f t="shared" si="137"/>
        <v>30</v>
      </c>
      <c r="U231" s="45">
        <f t="shared" si="138"/>
        <v>43763</v>
      </c>
      <c r="V231" s="5">
        <f t="shared" si="139"/>
        <v>6874</v>
      </c>
      <c r="W231" s="55">
        <f t="shared" si="140"/>
        <v>6.040116061409001E-2</v>
      </c>
      <c r="X231" s="47">
        <f t="shared" si="141"/>
        <v>0.32630533270281037</v>
      </c>
      <c r="Y231" s="5">
        <f t="shared" si="142"/>
        <v>0</v>
      </c>
      <c r="Z231" s="5">
        <f t="shared" si="143"/>
        <v>0</v>
      </c>
      <c r="AB231" s="39">
        <f t="shared" si="144"/>
        <v>0</v>
      </c>
      <c r="AC231" s="39">
        <f t="shared" si="145"/>
        <v>0</v>
      </c>
      <c r="AD231" s="39">
        <f t="shared" si="146"/>
        <v>0</v>
      </c>
      <c r="AE231" s="39">
        <f t="shared" si="147"/>
        <v>0</v>
      </c>
      <c r="AF231" s="39">
        <f t="shared" si="148"/>
        <v>0</v>
      </c>
      <c r="AG231" s="39">
        <f t="shared" si="149"/>
        <v>0</v>
      </c>
      <c r="AH231" s="39">
        <f t="shared" si="150"/>
        <v>0</v>
      </c>
      <c r="AI231" s="39">
        <f t="shared" si="151"/>
        <v>0</v>
      </c>
      <c r="AJ231" s="39">
        <f t="shared" si="152"/>
        <v>0</v>
      </c>
      <c r="AK231" s="43"/>
      <c r="AL231" s="39">
        <f t="shared" si="153"/>
        <v>0</v>
      </c>
      <c r="AM231" s="39">
        <f t="shared" si="154"/>
        <v>0</v>
      </c>
      <c r="AN231" s="39">
        <f t="shared" si="155"/>
        <v>0</v>
      </c>
      <c r="AO231" s="40">
        <f t="shared" si="156"/>
        <v>0</v>
      </c>
      <c r="AQ231" s="39">
        <f t="shared" si="157"/>
        <v>0</v>
      </c>
      <c r="AR231" s="39">
        <f t="shared" si="158"/>
        <v>0</v>
      </c>
      <c r="AS231" s="39">
        <f t="shared" si="159"/>
        <v>0</v>
      </c>
      <c r="AT231" s="40">
        <f t="shared" si="160"/>
        <v>0</v>
      </c>
      <c r="AU231" s="40"/>
      <c r="AV231" s="52">
        <f t="shared" si="161"/>
        <v>0</v>
      </c>
      <c r="AX231" s="52">
        <f t="shared" si="162"/>
        <v>0</v>
      </c>
      <c r="AY231" s="70"/>
      <c r="AZ231" s="2">
        <f t="shared" si="166"/>
        <v>0</v>
      </c>
    </row>
    <row r="232" spans="1:52" ht="12" customHeight="1">
      <c r="A232" s="44">
        <f t="shared" si="163"/>
        <v>43739</v>
      </c>
      <c r="B232" s="66">
        <f t="shared" si="126"/>
        <v>0</v>
      </c>
      <c r="C232" s="67"/>
      <c r="D232" s="68">
        <f t="shared" si="127"/>
        <v>0</v>
      </c>
      <c r="E232" s="35">
        <f t="shared" si="128"/>
        <v>0</v>
      </c>
      <c r="F232" s="35">
        <f t="shared" si="129"/>
        <v>0</v>
      </c>
      <c r="G232" s="55">
        <f t="shared" si="130"/>
        <v>3.97</v>
      </c>
      <c r="H232" s="69">
        <f t="shared" si="131"/>
        <v>3.97</v>
      </c>
      <c r="I232" s="55">
        <f t="shared" si="164"/>
        <v>0</v>
      </c>
      <c r="J232" s="55">
        <f t="shared" si="132"/>
        <v>-3.0500000000000003E-2</v>
      </c>
      <c r="K232" s="69">
        <f t="shared" si="133"/>
        <v>-3.0500000000000003E-2</v>
      </c>
      <c r="L232" s="72">
        <v>0</v>
      </c>
      <c r="M232" s="55">
        <f t="shared" si="134"/>
        <v>8.6999999999999994E-3</v>
      </c>
      <c r="N232" s="69">
        <f t="shared" si="135"/>
        <v>8.6999999999999994E-3</v>
      </c>
      <c r="O232" s="72">
        <v>0</v>
      </c>
      <c r="P232" s="7"/>
      <c r="Q232" s="72">
        <f t="shared" si="165"/>
        <v>3.9482000000000004</v>
      </c>
      <c r="R232" s="72">
        <f t="shared" si="136"/>
        <v>0</v>
      </c>
      <c r="S232" s="7"/>
      <c r="T232" s="5">
        <f t="shared" si="137"/>
        <v>31</v>
      </c>
      <c r="U232" s="45">
        <f t="shared" si="138"/>
        <v>43794</v>
      </c>
      <c r="V232" s="5">
        <f t="shared" si="139"/>
        <v>6905</v>
      </c>
      <c r="W232" s="55">
        <f t="shared" si="140"/>
        <v>6.040116061409001E-2</v>
      </c>
      <c r="X232" s="47">
        <f t="shared" si="141"/>
        <v>0.32466146162161574</v>
      </c>
      <c r="Y232" s="5">
        <f t="shared" si="142"/>
        <v>0</v>
      </c>
      <c r="Z232" s="5">
        <f t="shared" si="143"/>
        <v>0</v>
      </c>
      <c r="AB232" s="39">
        <f t="shared" si="144"/>
        <v>0</v>
      </c>
      <c r="AC232" s="39">
        <f t="shared" si="145"/>
        <v>0</v>
      </c>
      <c r="AD232" s="39">
        <f t="shared" si="146"/>
        <v>0</v>
      </c>
      <c r="AE232" s="39">
        <f t="shared" si="147"/>
        <v>0</v>
      </c>
      <c r="AF232" s="39">
        <f t="shared" si="148"/>
        <v>0</v>
      </c>
      <c r="AG232" s="39">
        <f t="shared" si="149"/>
        <v>0</v>
      </c>
      <c r="AH232" s="39">
        <f t="shared" si="150"/>
        <v>0</v>
      </c>
      <c r="AI232" s="39">
        <f t="shared" si="151"/>
        <v>0</v>
      </c>
      <c r="AJ232" s="39">
        <f t="shared" si="152"/>
        <v>0</v>
      </c>
      <c r="AK232" s="43"/>
      <c r="AL232" s="39">
        <f t="shared" si="153"/>
        <v>0</v>
      </c>
      <c r="AM232" s="39">
        <f t="shared" si="154"/>
        <v>0</v>
      </c>
      <c r="AN232" s="39">
        <f t="shared" si="155"/>
        <v>0</v>
      </c>
      <c r="AO232" s="40">
        <f t="shared" si="156"/>
        <v>0</v>
      </c>
      <c r="AQ232" s="39">
        <f t="shared" si="157"/>
        <v>0</v>
      </c>
      <c r="AR232" s="39">
        <f t="shared" si="158"/>
        <v>0</v>
      </c>
      <c r="AS232" s="39">
        <f t="shared" si="159"/>
        <v>0</v>
      </c>
      <c r="AT232" s="40">
        <f t="shared" si="160"/>
        <v>0</v>
      </c>
      <c r="AU232" s="40"/>
      <c r="AV232" s="52">
        <f t="shared" si="161"/>
        <v>0</v>
      </c>
      <c r="AX232" s="52">
        <f t="shared" si="162"/>
        <v>0</v>
      </c>
      <c r="AY232" s="70"/>
      <c r="AZ232" s="2">
        <f t="shared" si="166"/>
        <v>0</v>
      </c>
    </row>
    <row r="233" spans="1:52" ht="12" customHeight="1">
      <c r="A233" s="44">
        <f t="shared" si="163"/>
        <v>43770</v>
      </c>
      <c r="B233" s="66">
        <f t="shared" si="126"/>
        <v>0</v>
      </c>
      <c r="C233" s="67"/>
      <c r="D233" s="68">
        <f t="shared" si="127"/>
        <v>0</v>
      </c>
      <c r="E233" s="35">
        <f t="shared" si="128"/>
        <v>0</v>
      </c>
      <c r="F233" s="35">
        <f t="shared" si="129"/>
        <v>0</v>
      </c>
      <c r="G233" s="55">
        <f t="shared" si="130"/>
        <v>3.97</v>
      </c>
      <c r="H233" s="69">
        <f t="shared" si="131"/>
        <v>3.97</v>
      </c>
      <c r="I233" s="55">
        <f t="shared" si="164"/>
        <v>0</v>
      </c>
      <c r="J233" s="55">
        <f t="shared" si="132"/>
        <v>-3.0500000000000003E-2</v>
      </c>
      <c r="K233" s="69">
        <f t="shared" si="133"/>
        <v>-3.0500000000000003E-2</v>
      </c>
      <c r="L233" s="72">
        <v>0</v>
      </c>
      <c r="M233" s="55">
        <f t="shared" si="134"/>
        <v>8.6999999999999994E-3</v>
      </c>
      <c r="N233" s="69">
        <f t="shared" si="135"/>
        <v>8.6999999999999994E-3</v>
      </c>
      <c r="O233" s="72">
        <v>0</v>
      </c>
      <c r="P233" s="7"/>
      <c r="Q233" s="72">
        <f t="shared" si="165"/>
        <v>3.9482000000000004</v>
      </c>
      <c r="R233" s="72">
        <f t="shared" si="136"/>
        <v>0</v>
      </c>
      <c r="S233" s="7"/>
      <c r="T233" s="5">
        <f t="shared" si="137"/>
        <v>30</v>
      </c>
      <c r="U233" s="45">
        <f t="shared" si="138"/>
        <v>43824</v>
      </c>
      <c r="V233" s="5">
        <f t="shared" si="139"/>
        <v>6935</v>
      </c>
      <c r="W233" s="55">
        <f t="shared" si="140"/>
        <v>6.040116061409001E-2</v>
      </c>
      <c r="X233" s="47">
        <f t="shared" si="141"/>
        <v>0.32307850420092615</v>
      </c>
      <c r="Y233" s="5">
        <f t="shared" si="142"/>
        <v>0</v>
      </c>
      <c r="Z233" s="5">
        <f t="shared" si="143"/>
        <v>0</v>
      </c>
      <c r="AB233" s="39">
        <f t="shared" si="144"/>
        <v>0</v>
      </c>
      <c r="AC233" s="39">
        <f t="shared" si="145"/>
        <v>0</v>
      </c>
      <c r="AD233" s="39">
        <f t="shared" si="146"/>
        <v>0</v>
      </c>
      <c r="AE233" s="39">
        <f t="shared" si="147"/>
        <v>0</v>
      </c>
      <c r="AF233" s="39">
        <f t="shared" si="148"/>
        <v>0</v>
      </c>
      <c r="AG233" s="39">
        <f t="shared" si="149"/>
        <v>0</v>
      </c>
      <c r="AH233" s="39">
        <f t="shared" si="150"/>
        <v>0</v>
      </c>
      <c r="AI233" s="39">
        <f t="shared" si="151"/>
        <v>0</v>
      </c>
      <c r="AJ233" s="39">
        <f t="shared" si="152"/>
        <v>0</v>
      </c>
      <c r="AK233" s="43"/>
      <c r="AL233" s="39">
        <f t="shared" si="153"/>
        <v>0</v>
      </c>
      <c r="AM233" s="39">
        <f t="shared" si="154"/>
        <v>0</v>
      </c>
      <c r="AN233" s="39">
        <f t="shared" si="155"/>
        <v>0</v>
      </c>
      <c r="AO233" s="40">
        <f t="shared" si="156"/>
        <v>0</v>
      </c>
      <c r="AQ233" s="39">
        <f t="shared" si="157"/>
        <v>0</v>
      </c>
      <c r="AR233" s="39">
        <f t="shared" si="158"/>
        <v>0</v>
      </c>
      <c r="AS233" s="39">
        <f t="shared" si="159"/>
        <v>0</v>
      </c>
      <c r="AT233" s="40">
        <f t="shared" si="160"/>
        <v>0</v>
      </c>
      <c r="AU233" s="40"/>
      <c r="AV233" s="52">
        <f t="shared" si="161"/>
        <v>0</v>
      </c>
      <c r="AX233" s="52">
        <f t="shared" si="162"/>
        <v>0</v>
      </c>
      <c r="AY233" s="70"/>
      <c r="AZ233" s="2">
        <f t="shared" si="166"/>
        <v>0</v>
      </c>
    </row>
    <row r="234" spans="1:52" ht="12" customHeight="1">
      <c r="A234" s="44">
        <f t="shared" si="163"/>
        <v>43800</v>
      </c>
      <c r="B234" s="66">
        <f t="shared" si="126"/>
        <v>0</v>
      </c>
      <c r="C234" s="67"/>
      <c r="D234" s="68">
        <f t="shared" si="127"/>
        <v>0</v>
      </c>
      <c r="E234" s="35">
        <f t="shared" si="128"/>
        <v>0</v>
      </c>
      <c r="F234" s="35">
        <f t="shared" si="129"/>
        <v>0</v>
      </c>
      <c r="G234" s="55">
        <f t="shared" si="130"/>
        <v>3.97</v>
      </c>
      <c r="H234" s="69">
        <f t="shared" si="131"/>
        <v>3.97</v>
      </c>
      <c r="I234" s="55">
        <f t="shared" si="164"/>
        <v>0</v>
      </c>
      <c r="J234" s="55">
        <f t="shared" si="132"/>
        <v>-3.0500000000000003E-2</v>
      </c>
      <c r="K234" s="69">
        <f t="shared" si="133"/>
        <v>-3.0500000000000003E-2</v>
      </c>
      <c r="L234" s="72">
        <v>0</v>
      </c>
      <c r="M234" s="55">
        <f t="shared" si="134"/>
        <v>8.6999999999999994E-3</v>
      </c>
      <c r="N234" s="69">
        <f t="shared" si="135"/>
        <v>8.6999999999999994E-3</v>
      </c>
      <c r="O234" s="72">
        <v>0</v>
      </c>
      <c r="P234" s="7"/>
      <c r="Q234" s="72">
        <f t="shared" si="165"/>
        <v>3.9482000000000004</v>
      </c>
      <c r="R234" s="72">
        <f t="shared" si="136"/>
        <v>0</v>
      </c>
      <c r="S234" s="7"/>
      <c r="T234" s="5">
        <f t="shared" si="137"/>
        <v>31</v>
      </c>
      <c r="U234" s="45">
        <f t="shared" si="138"/>
        <v>43855</v>
      </c>
      <c r="V234" s="5">
        <f t="shared" si="139"/>
        <v>6966</v>
      </c>
      <c r="W234" s="55">
        <f t="shared" si="140"/>
        <v>6.040116061409001E-2</v>
      </c>
      <c r="X234" s="47">
        <f t="shared" si="141"/>
        <v>0.3214508893360008</v>
      </c>
      <c r="Y234" s="5">
        <f t="shared" si="142"/>
        <v>0</v>
      </c>
      <c r="Z234" s="5">
        <f t="shared" si="143"/>
        <v>0</v>
      </c>
      <c r="AB234" s="39">
        <f t="shared" si="144"/>
        <v>0</v>
      </c>
      <c r="AC234" s="39">
        <f t="shared" si="145"/>
        <v>0</v>
      </c>
      <c r="AD234" s="39">
        <f t="shared" si="146"/>
        <v>0</v>
      </c>
      <c r="AE234" s="39">
        <f t="shared" si="147"/>
        <v>0</v>
      </c>
      <c r="AF234" s="39">
        <f t="shared" si="148"/>
        <v>0</v>
      </c>
      <c r="AG234" s="39">
        <f t="shared" si="149"/>
        <v>0</v>
      </c>
      <c r="AH234" s="39">
        <f t="shared" si="150"/>
        <v>0</v>
      </c>
      <c r="AI234" s="39">
        <f t="shared" si="151"/>
        <v>0</v>
      </c>
      <c r="AJ234" s="39">
        <f t="shared" si="152"/>
        <v>0</v>
      </c>
      <c r="AK234" s="43"/>
      <c r="AL234" s="39">
        <f t="shared" si="153"/>
        <v>0</v>
      </c>
      <c r="AM234" s="39">
        <f t="shared" si="154"/>
        <v>0</v>
      </c>
      <c r="AN234" s="39">
        <f t="shared" si="155"/>
        <v>0</v>
      </c>
      <c r="AO234" s="40">
        <f t="shared" si="156"/>
        <v>0</v>
      </c>
      <c r="AQ234" s="39">
        <f t="shared" si="157"/>
        <v>0</v>
      </c>
      <c r="AR234" s="39">
        <f t="shared" si="158"/>
        <v>0</v>
      </c>
      <c r="AS234" s="39">
        <f t="shared" si="159"/>
        <v>0</v>
      </c>
      <c r="AT234" s="40">
        <f t="shared" si="160"/>
        <v>0</v>
      </c>
      <c r="AU234" s="40"/>
      <c r="AV234" s="52">
        <f t="shared" si="161"/>
        <v>0</v>
      </c>
      <c r="AX234" s="52">
        <f t="shared" si="162"/>
        <v>0</v>
      </c>
      <c r="AY234" s="70"/>
      <c r="AZ234" s="2">
        <f t="shared" si="166"/>
        <v>0</v>
      </c>
    </row>
    <row r="235" spans="1:52" ht="12" customHeight="1">
      <c r="A235" s="44">
        <f t="shared" si="163"/>
        <v>43831</v>
      </c>
      <c r="B235" s="66">
        <f t="shared" si="126"/>
        <v>0</v>
      </c>
      <c r="C235" s="67"/>
      <c r="D235" s="68">
        <f t="shared" si="127"/>
        <v>0</v>
      </c>
      <c r="E235" s="35">
        <f t="shared" si="128"/>
        <v>0</v>
      </c>
      <c r="F235" s="35">
        <f t="shared" si="129"/>
        <v>0</v>
      </c>
      <c r="G235" s="55">
        <f t="shared" si="130"/>
        <v>3.97</v>
      </c>
      <c r="H235" s="69">
        <f t="shared" si="131"/>
        <v>3.97</v>
      </c>
      <c r="I235" s="55">
        <f t="shared" si="164"/>
        <v>0</v>
      </c>
      <c r="J235" s="55">
        <f t="shared" si="132"/>
        <v>-3.0500000000000003E-2</v>
      </c>
      <c r="K235" s="69">
        <f t="shared" si="133"/>
        <v>-3.0500000000000003E-2</v>
      </c>
      <c r="L235" s="72">
        <v>0</v>
      </c>
      <c r="M235" s="55">
        <f t="shared" si="134"/>
        <v>8.6999999999999994E-3</v>
      </c>
      <c r="N235" s="69">
        <f t="shared" si="135"/>
        <v>8.6999999999999994E-3</v>
      </c>
      <c r="O235" s="72">
        <v>0</v>
      </c>
      <c r="P235" s="7"/>
      <c r="Q235" s="72">
        <f t="shared" si="165"/>
        <v>3.9482000000000004</v>
      </c>
      <c r="R235" s="72">
        <f t="shared" si="136"/>
        <v>0</v>
      </c>
      <c r="S235" s="7"/>
      <c r="T235" s="5">
        <f t="shared" si="137"/>
        <v>31</v>
      </c>
      <c r="U235" s="45">
        <f t="shared" si="138"/>
        <v>43886</v>
      </c>
      <c r="V235" s="5">
        <f t="shared" si="139"/>
        <v>6997</v>
      </c>
      <c r="W235" s="55">
        <f t="shared" si="140"/>
        <v>6.040116061409001E-2</v>
      </c>
      <c r="X235" s="47">
        <f t="shared" si="141"/>
        <v>0.31983147411950164</v>
      </c>
      <c r="Y235" s="5">
        <f t="shared" si="142"/>
        <v>0</v>
      </c>
      <c r="Z235" s="5">
        <f t="shared" si="143"/>
        <v>0</v>
      </c>
      <c r="AB235" s="39">
        <f t="shared" si="144"/>
        <v>0</v>
      </c>
      <c r="AC235" s="39">
        <f t="shared" si="145"/>
        <v>0</v>
      </c>
      <c r="AD235" s="39">
        <f t="shared" si="146"/>
        <v>0</v>
      </c>
      <c r="AE235" s="39">
        <f t="shared" si="147"/>
        <v>0</v>
      </c>
      <c r="AF235" s="39">
        <f t="shared" si="148"/>
        <v>0</v>
      </c>
      <c r="AG235" s="39">
        <f t="shared" si="149"/>
        <v>0</v>
      </c>
      <c r="AH235" s="39">
        <f t="shared" si="150"/>
        <v>0</v>
      </c>
      <c r="AI235" s="39">
        <f t="shared" si="151"/>
        <v>0</v>
      </c>
      <c r="AJ235" s="39">
        <f t="shared" si="152"/>
        <v>0</v>
      </c>
      <c r="AK235" s="43"/>
      <c r="AL235" s="39">
        <f t="shared" si="153"/>
        <v>0</v>
      </c>
      <c r="AM235" s="39">
        <f t="shared" si="154"/>
        <v>0</v>
      </c>
      <c r="AN235" s="39">
        <f t="shared" si="155"/>
        <v>0</v>
      </c>
      <c r="AO235" s="40">
        <f t="shared" si="156"/>
        <v>0</v>
      </c>
      <c r="AQ235" s="39">
        <f t="shared" si="157"/>
        <v>0</v>
      </c>
      <c r="AR235" s="39">
        <f t="shared" si="158"/>
        <v>0</v>
      </c>
      <c r="AS235" s="39">
        <f t="shared" si="159"/>
        <v>0</v>
      </c>
      <c r="AT235" s="40">
        <f t="shared" si="160"/>
        <v>0</v>
      </c>
      <c r="AU235" s="40"/>
      <c r="AV235" s="52">
        <f t="shared" si="161"/>
        <v>0</v>
      </c>
      <c r="AX235" s="52">
        <f t="shared" si="162"/>
        <v>0</v>
      </c>
      <c r="AY235" s="70"/>
      <c r="AZ235" s="2">
        <f t="shared" si="166"/>
        <v>0</v>
      </c>
    </row>
    <row r="236" spans="1:52" ht="12" customHeight="1">
      <c r="A236" s="44">
        <f t="shared" si="163"/>
        <v>43862</v>
      </c>
      <c r="B236" s="66">
        <f t="shared" si="126"/>
        <v>0</v>
      </c>
      <c r="C236" s="67"/>
      <c r="D236" s="68">
        <f t="shared" si="127"/>
        <v>0</v>
      </c>
      <c r="E236" s="35">
        <f t="shared" si="128"/>
        <v>0</v>
      </c>
      <c r="F236" s="35">
        <f t="shared" si="129"/>
        <v>0</v>
      </c>
      <c r="G236" s="55">
        <f t="shared" si="130"/>
        <v>3.97</v>
      </c>
      <c r="H236" s="69">
        <f t="shared" si="131"/>
        <v>3.97</v>
      </c>
      <c r="I236" s="55">
        <f t="shared" si="164"/>
        <v>0</v>
      </c>
      <c r="J236" s="55">
        <f t="shared" si="132"/>
        <v>-3.0500000000000003E-2</v>
      </c>
      <c r="K236" s="69">
        <f t="shared" si="133"/>
        <v>-3.0500000000000003E-2</v>
      </c>
      <c r="L236" s="72">
        <v>0</v>
      </c>
      <c r="M236" s="55">
        <f t="shared" si="134"/>
        <v>8.6999999999999994E-3</v>
      </c>
      <c r="N236" s="69">
        <f t="shared" si="135"/>
        <v>8.6999999999999994E-3</v>
      </c>
      <c r="O236" s="72">
        <v>0</v>
      </c>
      <c r="P236" s="7"/>
      <c r="Q236" s="72">
        <f t="shared" si="165"/>
        <v>3.9482000000000004</v>
      </c>
      <c r="R236" s="72">
        <f t="shared" si="136"/>
        <v>0</v>
      </c>
      <c r="S236" s="7"/>
      <c r="T236" s="5">
        <f t="shared" si="137"/>
        <v>29</v>
      </c>
      <c r="U236" s="45">
        <f t="shared" si="138"/>
        <v>43915</v>
      </c>
      <c r="V236" s="5">
        <f t="shared" si="139"/>
        <v>7026</v>
      </c>
      <c r="W236" s="55">
        <f t="shared" si="140"/>
        <v>6.040116061409001E-2</v>
      </c>
      <c r="X236" s="47">
        <f t="shared" si="141"/>
        <v>0.31832392390739001</v>
      </c>
      <c r="Y236" s="5">
        <f t="shared" si="142"/>
        <v>0</v>
      </c>
      <c r="Z236" s="5">
        <f t="shared" si="143"/>
        <v>0</v>
      </c>
      <c r="AB236" s="39">
        <f t="shared" si="144"/>
        <v>0</v>
      </c>
      <c r="AC236" s="39">
        <f t="shared" si="145"/>
        <v>0</v>
      </c>
      <c r="AD236" s="39">
        <f t="shared" si="146"/>
        <v>0</v>
      </c>
      <c r="AE236" s="39">
        <f t="shared" si="147"/>
        <v>0</v>
      </c>
      <c r="AF236" s="39">
        <f t="shared" si="148"/>
        <v>0</v>
      </c>
      <c r="AG236" s="39">
        <f t="shared" si="149"/>
        <v>0</v>
      </c>
      <c r="AH236" s="39">
        <f t="shared" si="150"/>
        <v>0</v>
      </c>
      <c r="AI236" s="39">
        <f t="shared" si="151"/>
        <v>0</v>
      </c>
      <c r="AJ236" s="39">
        <f t="shared" si="152"/>
        <v>0</v>
      </c>
      <c r="AK236" s="43"/>
      <c r="AL236" s="39">
        <f t="shared" si="153"/>
        <v>0</v>
      </c>
      <c r="AM236" s="39">
        <f t="shared" si="154"/>
        <v>0</v>
      </c>
      <c r="AN236" s="39">
        <f t="shared" si="155"/>
        <v>0</v>
      </c>
      <c r="AO236" s="40">
        <f t="shared" si="156"/>
        <v>0</v>
      </c>
      <c r="AQ236" s="39">
        <f t="shared" si="157"/>
        <v>0</v>
      </c>
      <c r="AR236" s="39">
        <f t="shared" si="158"/>
        <v>0</v>
      </c>
      <c r="AS236" s="39">
        <f t="shared" si="159"/>
        <v>0</v>
      </c>
      <c r="AT236" s="40">
        <f t="shared" si="160"/>
        <v>0</v>
      </c>
      <c r="AU236" s="40"/>
      <c r="AV236" s="52">
        <f t="shared" si="161"/>
        <v>0</v>
      </c>
      <c r="AX236" s="52">
        <f t="shared" si="162"/>
        <v>0</v>
      </c>
      <c r="AY236" s="70"/>
      <c r="AZ236" s="2">
        <f t="shared" si="166"/>
        <v>0</v>
      </c>
    </row>
    <row r="237" spans="1:52" ht="12" customHeight="1">
      <c r="A237" s="44">
        <f t="shared" si="163"/>
        <v>43891</v>
      </c>
      <c r="B237" s="66">
        <f t="shared" si="126"/>
        <v>0</v>
      </c>
      <c r="C237" s="67"/>
      <c r="D237" s="68">
        <f t="shared" si="127"/>
        <v>0</v>
      </c>
      <c r="E237" s="35">
        <f t="shared" si="128"/>
        <v>0</v>
      </c>
      <c r="F237" s="35">
        <f t="shared" si="129"/>
        <v>0</v>
      </c>
      <c r="G237" s="55">
        <f t="shared" si="130"/>
        <v>3.97</v>
      </c>
      <c r="H237" s="69">
        <f t="shared" si="131"/>
        <v>3.97</v>
      </c>
      <c r="I237" s="55">
        <f t="shared" si="164"/>
        <v>0</v>
      </c>
      <c r="J237" s="55">
        <f t="shared" si="132"/>
        <v>-3.0500000000000003E-2</v>
      </c>
      <c r="K237" s="69">
        <f t="shared" si="133"/>
        <v>-3.0500000000000003E-2</v>
      </c>
      <c r="L237" s="72">
        <v>0</v>
      </c>
      <c r="M237" s="55">
        <f t="shared" si="134"/>
        <v>8.6999999999999994E-3</v>
      </c>
      <c r="N237" s="69">
        <f t="shared" si="135"/>
        <v>8.6999999999999994E-3</v>
      </c>
      <c r="O237" s="72">
        <v>0</v>
      </c>
      <c r="P237" s="7"/>
      <c r="Q237" s="72">
        <f t="shared" si="165"/>
        <v>3.9482000000000004</v>
      </c>
      <c r="R237" s="72">
        <f t="shared" si="136"/>
        <v>0</v>
      </c>
      <c r="S237" s="7"/>
      <c r="T237" s="5">
        <f t="shared" si="137"/>
        <v>31</v>
      </c>
      <c r="U237" s="45">
        <f t="shared" si="138"/>
        <v>43946</v>
      </c>
      <c r="V237" s="5">
        <f t="shared" si="139"/>
        <v>7057</v>
      </c>
      <c r="W237" s="55">
        <f t="shared" si="140"/>
        <v>6.040116061409001E-2</v>
      </c>
      <c r="X237" s="47">
        <f t="shared" si="141"/>
        <v>0.31672026181388585</v>
      </c>
      <c r="Y237" s="5">
        <f t="shared" si="142"/>
        <v>0</v>
      </c>
      <c r="Z237" s="5">
        <f t="shared" si="143"/>
        <v>0</v>
      </c>
      <c r="AB237" s="39">
        <f t="shared" si="144"/>
        <v>0</v>
      </c>
      <c r="AC237" s="39">
        <f t="shared" si="145"/>
        <v>0</v>
      </c>
      <c r="AD237" s="39">
        <f t="shared" si="146"/>
        <v>0</v>
      </c>
      <c r="AE237" s="39">
        <f t="shared" si="147"/>
        <v>0</v>
      </c>
      <c r="AF237" s="39">
        <f t="shared" si="148"/>
        <v>0</v>
      </c>
      <c r="AG237" s="39">
        <f t="shared" si="149"/>
        <v>0</v>
      </c>
      <c r="AH237" s="39">
        <f t="shared" si="150"/>
        <v>0</v>
      </c>
      <c r="AI237" s="39">
        <f t="shared" si="151"/>
        <v>0</v>
      </c>
      <c r="AJ237" s="39">
        <f t="shared" si="152"/>
        <v>0</v>
      </c>
      <c r="AK237" s="43"/>
      <c r="AL237" s="39">
        <f t="shared" si="153"/>
        <v>0</v>
      </c>
      <c r="AM237" s="39">
        <f t="shared" si="154"/>
        <v>0</v>
      </c>
      <c r="AN237" s="39">
        <f t="shared" si="155"/>
        <v>0</v>
      </c>
      <c r="AO237" s="40">
        <f t="shared" si="156"/>
        <v>0</v>
      </c>
      <c r="AQ237" s="39">
        <f t="shared" si="157"/>
        <v>0</v>
      </c>
      <c r="AR237" s="39">
        <f t="shared" si="158"/>
        <v>0</v>
      </c>
      <c r="AS237" s="39">
        <f t="shared" si="159"/>
        <v>0</v>
      </c>
      <c r="AT237" s="40">
        <f t="shared" si="160"/>
        <v>0</v>
      </c>
      <c r="AU237" s="40"/>
      <c r="AV237" s="52">
        <f t="shared" si="161"/>
        <v>0</v>
      </c>
      <c r="AX237" s="52">
        <f t="shared" si="162"/>
        <v>0</v>
      </c>
      <c r="AY237" s="70"/>
      <c r="AZ237" s="2">
        <f t="shared" si="166"/>
        <v>0</v>
      </c>
    </row>
    <row r="238" spans="1:52" ht="12" customHeight="1">
      <c r="A238" s="44">
        <f t="shared" si="163"/>
        <v>43922</v>
      </c>
      <c r="B238" s="66">
        <f t="shared" si="126"/>
        <v>0</v>
      </c>
      <c r="C238" s="67"/>
      <c r="D238" s="68">
        <f t="shared" si="127"/>
        <v>0</v>
      </c>
      <c r="E238" s="35">
        <f t="shared" si="128"/>
        <v>0</v>
      </c>
      <c r="F238" s="35">
        <f t="shared" si="129"/>
        <v>0</v>
      </c>
      <c r="G238" s="55">
        <f t="shared" si="130"/>
        <v>3.97</v>
      </c>
      <c r="H238" s="69">
        <f t="shared" si="131"/>
        <v>3.97</v>
      </c>
      <c r="I238" s="55">
        <f t="shared" si="164"/>
        <v>0</v>
      </c>
      <c r="J238" s="55">
        <f t="shared" si="132"/>
        <v>-3.0500000000000003E-2</v>
      </c>
      <c r="K238" s="69">
        <f t="shared" si="133"/>
        <v>-3.0500000000000003E-2</v>
      </c>
      <c r="L238" s="72">
        <v>0</v>
      </c>
      <c r="M238" s="55">
        <f t="shared" si="134"/>
        <v>8.6999999999999994E-3</v>
      </c>
      <c r="N238" s="69">
        <f t="shared" si="135"/>
        <v>8.6999999999999994E-3</v>
      </c>
      <c r="O238" s="72">
        <v>0</v>
      </c>
      <c r="P238" s="7"/>
      <c r="Q238" s="72">
        <f t="shared" si="165"/>
        <v>3.9482000000000004</v>
      </c>
      <c r="R238" s="72">
        <f t="shared" si="136"/>
        <v>0</v>
      </c>
      <c r="S238" s="7"/>
      <c r="T238" s="5">
        <f t="shared" si="137"/>
        <v>30</v>
      </c>
      <c r="U238" s="45">
        <f t="shared" si="138"/>
        <v>43976</v>
      </c>
      <c r="V238" s="5">
        <f t="shared" si="139"/>
        <v>7087</v>
      </c>
      <c r="W238" s="55">
        <f t="shared" si="140"/>
        <v>6.040116061409001E-2</v>
      </c>
      <c r="X238" s="47">
        <f t="shared" si="141"/>
        <v>0.3151760234364176</v>
      </c>
      <c r="Y238" s="5">
        <f t="shared" si="142"/>
        <v>0</v>
      </c>
      <c r="Z238" s="5">
        <f t="shared" si="143"/>
        <v>0</v>
      </c>
      <c r="AB238" s="39">
        <f t="shared" si="144"/>
        <v>0</v>
      </c>
      <c r="AC238" s="39">
        <f t="shared" si="145"/>
        <v>0</v>
      </c>
      <c r="AD238" s="39">
        <f t="shared" si="146"/>
        <v>0</v>
      </c>
      <c r="AE238" s="39">
        <f t="shared" si="147"/>
        <v>0</v>
      </c>
      <c r="AF238" s="39">
        <f t="shared" si="148"/>
        <v>0</v>
      </c>
      <c r="AG238" s="39">
        <f t="shared" si="149"/>
        <v>0</v>
      </c>
      <c r="AH238" s="39">
        <f t="shared" si="150"/>
        <v>0</v>
      </c>
      <c r="AI238" s="39">
        <f t="shared" si="151"/>
        <v>0</v>
      </c>
      <c r="AJ238" s="39">
        <f t="shared" si="152"/>
        <v>0</v>
      </c>
      <c r="AK238" s="43"/>
      <c r="AL238" s="39">
        <f t="shared" si="153"/>
        <v>0</v>
      </c>
      <c r="AM238" s="39">
        <f t="shared" si="154"/>
        <v>0</v>
      </c>
      <c r="AN238" s="39">
        <f t="shared" si="155"/>
        <v>0</v>
      </c>
      <c r="AO238" s="40">
        <f t="shared" si="156"/>
        <v>0</v>
      </c>
      <c r="AQ238" s="39">
        <f t="shared" si="157"/>
        <v>0</v>
      </c>
      <c r="AR238" s="39">
        <f t="shared" si="158"/>
        <v>0</v>
      </c>
      <c r="AS238" s="39">
        <f t="shared" si="159"/>
        <v>0</v>
      </c>
      <c r="AT238" s="40">
        <f t="shared" si="160"/>
        <v>0</v>
      </c>
      <c r="AU238" s="40"/>
      <c r="AV238" s="52">
        <f t="shared" si="161"/>
        <v>0</v>
      </c>
      <c r="AX238" s="52">
        <f t="shared" si="162"/>
        <v>0</v>
      </c>
      <c r="AY238" s="70"/>
      <c r="AZ238" s="2">
        <f t="shared" si="166"/>
        <v>0</v>
      </c>
    </row>
    <row r="239" spans="1:52" ht="12" customHeight="1">
      <c r="A239" s="44">
        <f t="shared" si="163"/>
        <v>43952</v>
      </c>
      <c r="B239" s="66">
        <f t="shared" si="126"/>
        <v>0</v>
      </c>
      <c r="C239" s="67"/>
      <c r="D239" s="68">
        <f t="shared" si="127"/>
        <v>0</v>
      </c>
      <c r="E239" s="35">
        <f t="shared" si="128"/>
        <v>0</v>
      </c>
      <c r="F239" s="35">
        <f t="shared" si="129"/>
        <v>0</v>
      </c>
      <c r="G239" s="55">
        <f t="shared" si="130"/>
        <v>3.97</v>
      </c>
      <c r="H239" s="69">
        <f t="shared" si="131"/>
        <v>3.97</v>
      </c>
      <c r="I239" s="55">
        <f t="shared" si="164"/>
        <v>0</v>
      </c>
      <c r="J239" s="55">
        <f t="shared" si="132"/>
        <v>-3.0500000000000003E-2</v>
      </c>
      <c r="K239" s="69">
        <f t="shared" si="133"/>
        <v>-3.0500000000000003E-2</v>
      </c>
      <c r="L239" s="72">
        <v>0</v>
      </c>
      <c r="M239" s="55">
        <f t="shared" si="134"/>
        <v>8.6999999999999994E-3</v>
      </c>
      <c r="N239" s="69">
        <f t="shared" si="135"/>
        <v>8.6999999999999994E-3</v>
      </c>
      <c r="O239" s="72">
        <v>0</v>
      </c>
      <c r="P239" s="7"/>
      <c r="Q239" s="72">
        <f t="shared" si="165"/>
        <v>3.9482000000000004</v>
      </c>
      <c r="R239" s="72">
        <f t="shared" si="136"/>
        <v>0</v>
      </c>
      <c r="S239" s="7"/>
      <c r="T239" s="5">
        <f t="shared" si="137"/>
        <v>31</v>
      </c>
      <c r="U239" s="45">
        <f t="shared" si="138"/>
        <v>44007</v>
      </c>
      <c r="V239" s="5">
        <f t="shared" si="139"/>
        <v>7118</v>
      </c>
      <c r="W239" s="55">
        <f t="shared" si="140"/>
        <v>6.040116061409001E-2</v>
      </c>
      <c r="X239" s="47">
        <f t="shared" si="141"/>
        <v>0.31358821993311137</v>
      </c>
      <c r="Y239" s="5">
        <f t="shared" si="142"/>
        <v>0</v>
      </c>
      <c r="Z239" s="5">
        <f t="shared" si="143"/>
        <v>0</v>
      </c>
      <c r="AB239" s="39">
        <f t="shared" si="144"/>
        <v>0</v>
      </c>
      <c r="AC239" s="39">
        <f t="shared" si="145"/>
        <v>0</v>
      </c>
      <c r="AD239" s="39">
        <f t="shared" si="146"/>
        <v>0</v>
      </c>
      <c r="AE239" s="39">
        <f t="shared" si="147"/>
        <v>0</v>
      </c>
      <c r="AF239" s="39">
        <f t="shared" si="148"/>
        <v>0</v>
      </c>
      <c r="AG239" s="39">
        <f t="shared" si="149"/>
        <v>0</v>
      </c>
      <c r="AH239" s="39">
        <f t="shared" si="150"/>
        <v>0</v>
      </c>
      <c r="AI239" s="39">
        <f t="shared" si="151"/>
        <v>0</v>
      </c>
      <c r="AJ239" s="39">
        <f t="shared" si="152"/>
        <v>0</v>
      </c>
      <c r="AK239" s="43"/>
      <c r="AL239" s="39">
        <f t="shared" si="153"/>
        <v>0</v>
      </c>
      <c r="AM239" s="39">
        <f t="shared" si="154"/>
        <v>0</v>
      </c>
      <c r="AN239" s="39">
        <f t="shared" si="155"/>
        <v>0</v>
      </c>
      <c r="AO239" s="40">
        <f t="shared" si="156"/>
        <v>0</v>
      </c>
      <c r="AQ239" s="39">
        <f t="shared" si="157"/>
        <v>0</v>
      </c>
      <c r="AR239" s="39">
        <f t="shared" si="158"/>
        <v>0</v>
      </c>
      <c r="AS239" s="39">
        <f t="shared" si="159"/>
        <v>0</v>
      </c>
      <c r="AT239" s="40">
        <f t="shared" si="160"/>
        <v>0</v>
      </c>
      <c r="AU239" s="40"/>
      <c r="AV239" s="52">
        <f t="shared" si="161"/>
        <v>0</v>
      </c>
      <c r="AX239" s="52">
        <f t="shared" si="162"/>
        <v>0</v>
      </c>
      <c r="AY239" s="70"/>
      <c r="AZ239" s="2">
        <f t="shared" si="166"/>
        <v>0</v>
      </c>
    </row>
    <row r="240" spans="1:52" ht="12" customHeight="1">
      <c r="A240" s="44">
        <f t="shared" si="163"/>
        <v>43983</v>
      </c>
      <c r="B240" s="66">
        <f t="shared" si="126"/>
        <v>0</v>
      </c>
      <c r="C240" s="67"/>
      <c r="D240" s="68">
        <f t="shared" si="127"/>
        <v>0</v>
      </c>
      <c r="E240" s="35">
        <f t="shared" si="128"/>
        <v>0</v>
      </c>
      <c r="F240" s="35">
        <f t="shared" si="129"/>
        <v>0</v>
      </c>
      <c r="G240" s="55">
        <f t="shared" si="130"/>
        <v>3.97</v>
      </c>
      <c r="H240" s="69">
        <f t="shared" si="131"/>
        <v>3.97</v>
      </c>
      <c r="I240" s="55">
        <f t="shared" si="164"/>
        <v>0</v>
      </c>
      <c r="J240" s="55">
        <f t="shared" si="132"/>
        <v>-3.0500000000000003E-2</v>
      </c>
      <c r="K240" s="69">
        <f t="shared" si="133"/>
        <v>-3.0500000000000003E-2</v>
      </c>
      <c r="L240" s="72">
        <v>0</v>
      </c>
      <c r="M240" s="55">
        <f t="shared" si="134"/>
        <v>8.6999999999999994E-3</v>
      </c>
      <c r="N240" s="69">
        <f t="shared" si="135"/>
        <v>8.6999999999999994E-3</v>
      </c>
      <c r="O240" s="72">
        <v>0</v>
      </c>
      <c r="P240" s="7"/>
      <c r="Q240" s="72">
        <f t="shared" si="165"/>
        <v>3.9482000000000004</v>
      </c>
      <c r="R240" s="72">
        <f t="shared" si="136"/>
        <v>0</v>
      </c>
      <c r="S240" s="7"/>
      <c r="T240" s="5">
        <f t="shared" si="137"/>
        <v>30</v>
      </c>
      <c r="U240" s="45">
        <f t="shared" si="138"/>
        <v>44037</v>
      </c>
      <c r="V240" s="5">
        <f t="shared" si="139"/>
        <v>7148</v>
      </c>
      <c r="W240" s="55">
        <f t="shared" si="140"/>
        <v>6.040116061409001E-2</v>
      </c>
      <c r="X240" s="47">
        <f t="shared" si="141"/>
        <v>0.3120592525056114</v>
      </c>
      <c r="Y240" s="5">
        <f t="shared" si="142"/>
        <v>0</v>
      </c>
      <c r="Z240" s="5">
        <f t="shared" si="143"/>
        <v>0</v>
      </c>
      <c r="AB240" s="39">
        <f t="shared" si="144"/>
        <v>0</v>
      </c>
      <c r="AC240" s="39">
        <f t="shared" si="145"/>
        <v>0</v>
      </c>
      <c r="AD240" s="39">
        <f t="shared" si="146"/>
        <v>0</v>
      </c>
      <c r="AE240" s="39">
        <f t="shared" si="147"/>
        <v>0</v>
      </c>
      <c r="AF240" s="39">
        <f t="shared" si="148"/>
        <v>0</v>
      </c>
      <c r="AG240" s="39">
        <f t="shared" si="149"/>
        <v>0</v>
      </c>
      <c r="AH240" s="39">
        <f t="shared" si="150"/>
        <v>0</v>
      </c>
      <c r="AI240" s="39">
        <f t="shared" si="151"/>
        <v>0</v>
      </c>
      <c r="AJ240" s="39">
        <f t="shared" si="152"/>
        <v>0</v>
      </c>
      <c r="AK240" s="43"/>
      <c r="AL240" s="39">
        <f t="shared" si="153"/>
        <v>0</v>
      </c>
      <c r="AM240" s="39">
        <f t="shared" si="154"/>
        <v>0</v>
      </c>
      <c r="AN240" s="39">
        <f t="shared" si="155"/>
        <v>0</v>
      </c>
      <c r="AO240" s="40">
        <f t="shared" si="156"/>
        <v>0</v>
      </c>
      <c r="AQ240" s="39">
        <f t="shared" si="157"/>
        <v>0</v>
      </c>
      <c r="AR240" s="39">
        <f t="shared" si="158"/>
        <v>0</v>
      </c>
      <c r="AS240" s="39">
        <f t="shared" si="159"/>
        <v>0</v>
      </c>
      <c r="AT240" s="40">
        <f t="shared" si="160"/>
        <v>0</v>
      </c>
      <c r="AU240" s="40"/>
      <c r="AV240" s="52">
        <f t="shared" si="161"/>
        <v>0</v>
      </c>
      <c r="AX240" s="52">
        <f t="shared" si="162"/>
        <v>0</v>
      </c>
      <c r="AY240" s="70"/>
      <c r="AZ240" s="2">
        <f t="shared" si="166"/>
        <v>0</v>
      </c>
    </row>
    <row r="241" spans="1:52" ht="12" customHeight="1">
      <c r="A241" s="44">
        <f t="shared" si="163"/>
        <v>44013</v>
      </c>
      <c r="B241" s="66">
        <f t="shared" si="126"/>
        <v>0</v>
      </c>
      <c r="C241" s="67"/>
      <c r="D241" s="68">
        <f t="shared" si="127"/>
        <v>0</v>
      </c>
      <c r="E241" s="35">
        <f t="shared" si="128"/>
        <v>0</v>
      </c>
      <c r="F241" s="35">
        <f t="shared" si="129"/>
        <v>0</v>
      </c>
      <c r="G241" s="55">
        <f t="shared" si="130"/>
        <v>3.97</v>
      </c>
      <c r="H241" s="69">
        <f t="shared" si="131"/>
        <v>3.97</v>
      </c>
      <c r="I241" s="55">
        <f t="shared" si="164"/>
        <v>0</v>
      </c>
      <c r="J241" s="55">
        <f t="shared" si="132"/>
        <v>-3.0500000000000003E-2</v>
      </c>
      <c r="K241" s="69">
        <f t="shared" si="133"/>
        <v>-3.0500000000000003E-2</v>
      </c>
      <c r="L241" s="72">
        <v>0</v>
      </c>
      <c r="M241" s="55">
        <f t="shared" si="134"/>
        <v>8.6999999999999994E-3</v>
      </c>
      <c r="N241" s="69">
        <f t="shared" si="135"/>
        <v>8.6999999999999994E-3</v>
      </c>
      <c r="O241" s="72">
        <v>0</v>
      </c>
      <c r="P241" s="7"/>
      <c r="Q241" s="72">
        <f t="shared" si="165"/>
        <v>3.9482000000000004</v>
      </c>
      <c r="R241" s="72">
        <f t="shared" si="136"/>
        <v>0</v>
      </c>
      <c r="S241" s="7"/>
      <c r="T241" s="5">
        <f t="shared" si="137"/>
        <v>31</v>
      </c>
      <c r="U241" s="45">
        <f t="shared" si="138"/>
        <v>44068</v>
      </c>
      <c r="V241" s="5">
        <f t="shared" si="139"/>
        <v>7179</v>
      </c>
      <c r="W241" s="55">
        <f t="shared" si="140"/>
        <v>6.040116061409001E-2</v>
      </c>
      <c r="X241" s="47">
        <f t="shared" si="141"/>
        <v>0.31048715076714423</v>
      </c>
      <c r="Y241" s="5">
        <f t="shared" si="142"/>
        <v>0</v>
      </c>
      <c r="Z241" s="5">
        <f t="shared" si="143"/>
        <v>0</v>
      </c>
      <c r="AB241" s="39">
        <f t="shared" si="144"/>
        <v>0</v>
      </c>
      <c r="AC241" s="39">
        <f t="shared" si="145"/>
        <v>0</v>
      </c>
      <c r="AD241" s="39">
        <f t="shared" si="146"/>
        <v>0</v>
      </c>
      <c r="AE241" s="39">
        <f t="shared" si="147"/>
        <v>0</v>
      </c>
      <c r="AF241" s="39">
        <f t="shared" si="148"/>
        <v>0</v>
      </c>
      <c r="AG241" s="39">
        <f t="shared" si="149"/>
        <v>0</v>
      </c>
      <c r="AH241" s="39">
        <f t="shared" si="150"/>
        <v>0</v>
      </c>
      <c r="AI241" s="39">
        <f t="shared" si="151"/>
        <v>0</v>
      </c>
      <c r="AJ241" s="39">
        <f t="shared" si="152"/>
        <v>0</v>
      </c>
      <c r="AK241" s="43"/>
      <c r="AL241" s="39">
        <f t="shared" si="153"/>
        <v>0</v>
      </c>
      <c r="AM241" s="39">
        <f t="shared" si="154"/>
        <v>0</v>
      </c>
      <c r="AN241" s="39">
        <f t="shared" si="155"/>
        <v>0</v>
      </c>
      <c r="AO241" s="40">
        <f t="shared" si="156"/>
        <v>0</v>
      </c>
      <c r="AQ241" s="39">
        <f t="shared" si="157"/>
        <v>0</v>
      </c>
      <c r="AR241" s="39">
        <f t="shared" si="158"/>
        <v>0</v>
      </c>
      <c r="AS241" s="39">
        <f t="shared" si="159"/>
        <v>0</v>
      </c>
      <c r="AT241" s="40">
        <f t="shared" si="160"/>
        <v>0</v>
      </c>
      <c r="AU241" s="40"/>
      <c r="AV241" s="52">
        <f t="shared" si="161"/>
        <v>0</v>
      </c>
      <c r="AX241" s="52">
        <f t="shared" si="162"/>
        <v>0</v>
      </c>
      <c r="AY241" s="70"/>
      <c r="AZ241" s="2">
        <f t="shared" si="166"/>
        <v>0</v>
      </c>
    </row>
    <row r="242" spans="1:52" ht="12" customHeight="1">
      <c r="A242" s="44">
        <f t="shared" si="163"/>
        <v>44044</v>
      </c>
      <c r="B242" s="66">
        <f t="shared" si="126"/>
        <v>0</v>
      </c>
      <c r="C242" s="67"/>
      <c r="D242" s="68">
        <f t="shared" si="127"/>
        <v>0</v>
      </c>
      <c r="E242" s="35">
        <f t="shared" si="128"/>
        <v>0</v>
      </c>
      <c r="F242" s="35">
        <f t="shared" si="129"/>
        <v>0</v>
      </c>
      <c r="G242" s="55">
        <f t="shared" si="130"/>
        <v>3.97</v>
      </c>
      <c r="H242" s="69">
        <f t="shared" si="131"/>
        <v>3.97</v>
      </c>
      <c r="I242" s="55">
        <f t="shared" si="164"/>
        <v>0</v>
      </c>
      <c r="J242" s="55">
        <f t="shared" si="132"/>
        <v>-3.0500000000000003E-2</v>
      </c>
      <c r="K242" s="69">
        <f t="shared" si="133"/>
        <v>-3.0500000000000003E-2</v>
      </c>
      <c r="L242" s="72">
        <v>0</v>
      </c>
      <c r="M242" s="55">
        <f t="shared" si="134"/>
        <v>8.6999999999999994E-3</v>
      </c>
      <c r="N242" s="69">
        <f t="shared" si="135"/>
        <v>8.6999999999999994E-3</v>
      </c>
      <c r="O242" s="72">
        <v>0</v>
      </c>
      <c r="P242" s="7"/>
      <c r="Q242" s="72">
        <f t="shared" si="165"/>
        <v>3.9482000000000004</v>
      </c>
      <c r="R242" s="72">
        <f t="shared" si="136"/>
        <v>0</v>
      </c>
      <c r="S242" s="7"/>
      <c r="T242" s="5">
        <f t="shared" si="137"/>
        <v>31</v>
      </c>
      <c r="U242" s="45">
        <f t="shared" si="138"/>
        <v>44099</v>
      </c>
      <c r="V242" s="5">
        <f t="shared" si="139"/>
        <v>7210</v>
      </c>
      <c r="W242" s="55">
        <f t="shared" si="140"/>
        <v>6.040116061409001E-2</v>
      </c>
      <c r="X242" s="47">
        <f t="shared" si="141"/>
        <v>0.30892296901136074</v>
      </c>
      <c r="Y242" s="5">
        <f t="shared" si="142"/>
        <v>0</v>
      </c>
      <c r="Z242" s="5">
        <f t="shared" si="143"/>
        <v>0</v>
      </c>
      <c r="AB242" s="39">
        <f t="shared" si="144"/>
        <v>0</v>
      </c>
      <c r="AC242" s="39">
        <f t="shared" si="145"/>
        <v>0</v>
      </c>
      <c r="AD242" s="39">
        <f t="shared" si="146"/>
        <v>0</v>
      </c>
      <c r="AE242" s="39">
        <f t="shared" si="147"/>
        <v>0</v>
      </c>
      <c r="AF242" s="39">
        <f t="shared" si="148"/>
        <v>0</v>
      </c>
      <c r="AG242" s="39">
        <f t="shared" si="149"/>
        <v>0</v>
      </c>
      <c r="AH242" s="39">
        <f t="shared" si="150"/>
        <v>0</v>
      </c>
      <c r="AI242" s="39">
        <f t="shared" si="151"/>
        <v>0</v>
      </c>
      <c r="AJ242" s="39">
        <f t="shared" si="152"/>
        <v>0</v>
      </c>
      <c r="AK242" s="43"/>
      <c r="AL242" s="39">
        <f t="shared" si="153"/>
        <v>0</v>
      </c>
      <c r="AM242" s="39">
        <f t="shared" si="154"/>
        <v>0</v>
      </c>
      <c r="AN242" s="39">
        <f t="shared" si="155"/>
        <v>0</v>
      </c>
      <c r="AO242" s="40">
        <f t="shared" si="156"/>
        <v>0</v>
      </c>
      <c r="AQ242" s="39">
        <f t="shared" si="157"/>
        <v>0</v>
      </c>
      <c r="AR242" s="39">
        <f t="shared" si="158"/>
        <v>0</v>
      </c>
      <c r="AS242" s="39">
        <f t="shared" si="159"/>
        <v>0</v>
      </c>
      <c r="AT242" s="40">
        <f t="shared" si="160"/>
        <v>0</v>
      </c>
      <c r="AU242" s="40"/>
      <c r="AV242" s="52">
        <f t="shared" si="161"/>
        <v>0</v>
      </c>
      <c r="AX242" s="52">
        <f t="shared" si="162"/>
        <v>0</v>
      </c>
      <c r="AY242" s="70"/>
      <c r="AZ242" s="2">
        <f t="shared" si="166"/>
        <v>0</v>
      </c>
    </row>
    <row r="243" spans="1:52" ht="12" customHeight="1">
      <c r="A243" s="44">
        <f t="shared" si="163"/>
        <v>44075</v>
      </c>
      <c r="B243" s="66">
        <f t="shared" si="126"/>
        <v>0</v>
      </c>
      <c r="C243" s="67"/>
      <c r="D243" s="68">
        <f t="shared" si="127"/>
        <v>0</v>
      </c>
      <c r="E243" s="35">
        <f t="shared" si="128"/>
        <v>0</v>
      </c>
      <c r="F243" s="35">
        <f t="shared" si="129"/>
        <v>0</v>
      </c>
      <c r="G243" s="55">
        <f t="shared" si="130"/>
        <v>3.97</v>
      </c>
      <c r="H243" s="69">
        <f t="shared" si="131"/>
        <v>3.97</v>
      </c>
      <c r="I243" s="55">
        <f t="shared" si="164"/>
        <v>0</v>
      </c>
      <c r="J243" s="55">
        <f t="shared" si="132"/>
        <v>-3.0500000000000003E-2</v>
      </c>
      <c r="K243" s="69">
        <f t="shared" si="133"/>
        <v>-3.0500000000000003E-2</v>
      </c>
      <c r="L243" s="72">
        <v>0</v>
      </c>
      <c r="M243" s="55">
        <f t="shared" si="134"/>
        <v>8.6999999999999994E-3</v>
      </c>
      <c r="N243" s="69">
        <f t="shared" si="135"/>
        <v>8.6999999999999994E-3</v>
      </c>
      <c r="O243" s="72">
        <v>0</v>
      </c>
      <c r="P243" s="7"/>
      <c r="Q243" s="72">
        <f t="shared" si="165"/>
        <v>3.9482000000000004</v>
      </c>
      <c r="R243" s="72">
        <f t="shared" si="136"/>
        <v>0</v>
      </c>
      <c r="S243" s="7"/>
      <c r="T243" s="5">
        <f t="shared" si="137"/>
        <v>30</v>
      </c>
      <c r="U243" s="45">
        <f t="shared" si="138"/>
        <v>44129</v>
      </c>
      <c r="V243" s="5">
        <f t="shared" si="139"/>
        <v>7240</v>
      </c>
      <c r="W243" s="55">
        <f t="shared" si="140"/>
        <v>6.040116061409001E-2</v>
      </c>
      <c r="X243" s="47">
        <f t="shared" si="141"/>
        <v>0.3074167480272762</v>
      </c>
      <c r="Y243" s="5">
        <f t="shared" si="142"/>
        <v>0</v>
      </c>
      <c r="Z243" s="5">
        <f t="shared" si="143"/>
        <v>0</v>
      </c>
      <c r="AB243" s="39">
        <f t="shared" si="144"/>
        <v>0</v>
      </c>
      <c r="AC243" s="39">
        <f t="shared" si="145"/>
        <v>0</v>
      </c>
      <c r="AD243" s="39">
        <f t="shared" si="146"/>
        <v>0</v>
      </c>
      <c r="AE243" s="39">
        <f t="shared" si="147"/>
        <v>0</v>
      </c>
      <c r="AF243" s="39">
        <f t="shared" si="148"/>
        <v>0</v>
      </c>
      <c r="AG243" s="39">
        <f t="shared" si="149"/>
        <v>0</v>
      </c>
      <c r="AH243" s="39">
        <f t="shared" si="150"/>
        <v>0</v>
      </c>
      <c r="AI243" s="39">
        <f t="shared" si="151"/>
        <v>0</v>
      </c>
      <c r="AJ243" s="39">
        <f t="shared" si="152"/>
        <v>0</v>
      </c>
      <c r="AK243" s="43"/>
      <c r="AL243" s="39">
        <f t="shared" si="153"/>
        <v>0</v>
      </c>
      <c r="AM243" s="39">
        <f t="shared" si="154"/>
        <v>0</v>
      </c>
      <c r="AN243" s="39">
        <f t="shared" si="155"/>
        <v>0</v>
      </c>
      <c r="AO243" s="40">
        <f t="shared" si="156"/>
        <v>0</v>
      </c>
      <c r="AQ243" s="39">
        <f t="shared" si="157"/>
        <v>0</v>
      </c>
      <c r="AR243" s="39">
        <f t="shared" si="158"/>
        <v>0</v>
      </c>
      <c r="AS243" s="39">
        <f t="shared" si="159"/>
        <v>0</v>
      </c>
      <c r="AT243" s="40">
        <f t="shared" si="160"/>
        <v>0</v>
      </c>
      <c r="AU243" s="40"/>
      <c r="AV243" s="52">
        <f t="shared" si="161"/>
        <v>0</v>
      </c>
      <c r="AX243" s="52">
        <f t="shared" si="162"/>
        <v>0</v>
      </c>
      <c r="AY243" s="70"/>
      <c r="AZ243" s="2">
        <f t="shared" si="166"/>
        <v>0</v>
      </c>
    </row>
    <row r="244" spans="1:52" ht="12" customHeight="1">
      <c r="A244" s="44">
        <f t="shared" si="163"/>
        <v>44105</v>
      </c>
      <c r="B244" s="66">
        <f t="shared" si="126"/>
        <v>0</v>
      </c>
      <c r="C244" s="67"/>
      <c r="D244" s="68">
        <f t="shared" si="127"/>
        <v>0</v>
      </c>
      <c r="E244" s="35">
        <f t="shared" si="128"/>
        <v>0</v>
      </c>
      <c r="F244" s="35">
        <f t="shared" si="129"/>
        <v>0</v>
      </c>
      <c r="G244" s="55">
        <f t="shared" si="130"/>
        <v>3.97</v>
      </c>
      <c r="H244" s="69">
        <f t="shared" si="131"/>
        <v>3.97</v>
      </c>
      <c r="I244" s="55">
        <f t="shared" si="164"/>
        <v>0</v>
      </c>
      <c r="J244" s="55">
        <f t="shared" si="132"/>
        <v>-3.0500000000000003E-2</v>
      </c>
      <c r="K244" s="69">
        <f t="shared" si="133"/>
        <v>-3.0500000000000003E-2</v>
      </c>
      <c r="L244" s="72">
        <v>0</v>
      </c>
      <c r="M244" s="55">
        <f t="shared" si="134"/>
        <v>8.6999999999999994E-3</v>
      </c>
      <c r="N244" s="69">
        <f t="shared" si="135"/>
        <v>8.6999999999999994E-3</v>
      </c>
      <c r="O244" s="72">
        <v>0</v>
      </c>
      <c r="P244" s="7"/>
      <c r="Q244" s="72">
        <f t="shared" si="165"/>
        <v>3.9482000000000004</v>
      </c>
      <c r="R244" s="72">
        <f t="shared" si="136"/>
        <v>0</v>
      </c>
      <c r="S244" s="7"/>
      <c r="T244" s="5">
        <f t="shared" si="137"/>
        <v>31</v>
      </c>
      <c r="U244" s="45">
        <f t="shared" si="138"/>
        <v>44160</v>
      </c>
      <c r="V244" s="5">
        <f t="shared" si="139"/>
        <v>7271</v>
      </c>
      <c r="W244" s="55">
        <f t="shared" si="140"/>
        <v>6.040116061409001E-2</v>
      </c>
      <c r="X244" s="47">
        <f t="shared" si="141"/>
        <v>0.30586803444122768</v>
      </c>
      <c r="Y244" s="5">
        <f t="shared" si="142"/>
        <v>0</v>
      </c>
      <c r="Z244" s="5">
        <f t="shared" si="143"/>
        <v>0</v>
      </c>
      <c r="AB244" s="39">
        <f t="shared" si="144"/>
        <v>0</v>
      </c>
      <c r="AC244" s="39">
        <f t="shared" si="145"/>
        <v>0</v>
      </c>
      <c r="AD244" s="39">
        <f t="shared" si="146"/>
        <v>0</v>
      </c>
      <c r="AE244" s="39">
        <f t="shared" si="147"/>
        <v>0</v>
      </c>
      <c r="AF244" s="39">
        <f t="shared" si="148"/>
        <v>0</v>
      </c>
      <c r="AG244" s="39">
        <f t="shared" si="149"/>
        <v>0</v>
      </c>
      <c r="AH244" s="39">
        <f t="shared" si="150"/>
        <v>0</v>
      </c>
      <c r="AI244" s="39">
        <f t="shared" si="151"/>
        <v>0</v>
      </c>
      <c r="AJ244" s="39">
        <f t="shared" si="152"/>
        <v>0</v>
      </c>
      <c r="AK244" s="43"/>
      <c r="AL244" s="39">
        <f t="shared" si="153"/>
        <v>0</v>
      </c>
      <c r="AM244" s="39">
        <f t="shared" si="154"/>
        <v>0</v>
      </c>
      <c r="AN244" s="39">
        <f t="shared" si="155"/>
        <v>0</v>
      </c>
      <c r="AO244" s="40">
        <f t="shared" si="156"/>
        <v>0</v>
      </c>
      <c r="AQ244" s="39">
        <f t="shared" si="157"/>
        <v>0</v>
      </c>
      <c r="AR244" s="39">
        <f t="shared" si="158"/>
        <v>0</v>
      </c>
      <c r="AS244" s="39">
        <f t="shared" si="159"/>
        <v>0</v>
      </c>
      <c r="AT244" s="40">
        <f t="shared" si="160"/>
        <v>0</v>
      </c>
      <c r="AU244" s="40"/>
      <c r="AV244" s="52">
        <f t="shared" si="161"/>
        <v>0</v>
      </c>
      <c r="AX244" s="52">
        <f t="shared" si="162"/>
        <v>0</v>
      </c>
      <c r="AY244" s="70"/>
      <c r="AZ244" s="2">
        <f t="shared" si="166"/>
        <v>0</v>
      </c>
    </row>
    <row r="245" spans="1:52" ht="12" customHeight="1">
      <c r="A245" s="44">
        <f t="shared" si="163"/>
        <v>44136</v>
      </c>
      <c r="B245" s="66">
        <f t="shared" si="126"/>
        <v>0</v>
      </c>
      <c r="C245" s="67"/>
      <c r="D245" s="68">
        <f t="shared" si="127"/>
        <v>0</v>
      </c>
      <c r="E245" s="35">
        <f t="shared" si="128"/>
        <v>0</v>
      </c>
      <c r="F245" s="35">
        <f t="shared" si="129"/>
        <v>0</v>
      </c>
      <c r="G245" s="55">
        <f t="shared" si="130"/>
        <v>3.97</v>
      </c>
      <c r="H245" s="69">
        <f t="shared" si="131"/>
        <v>3.97</v>
      </c>
      <c r="I245" s="55">
        <f t="shared" si="164"/>
        <v>0</v>
      </c>
      <c r="J245" s="55">
        <f t="shared" si="132"/>
        <v>-3.0500000000000003E-2</v>
      </c>
      <c r="K245" s="69">
        <f t="shared" si="133"/>
        <v>-3.0500000000000003E-2</v>
      </c>
      <c r="L245" s="72">
        <v>0</v>
      </c>
      <c r="M245" s="55">
        <f t="shared" si="134"/>
        <v>8.6999999999999994E-3</v>
      </c>
      <c r="N245" s="69">
        <f t="shared" si="135"/>
        <v>8.6999999999999994E-3</v>
      </c>
      <c r="O245" s="72">
        <v>0</v>
      </c>
      <c r="P245" s="7"/>
      <c r="Q245" s="72">
        <f t="shared" si="165"/>
        <v>3.9482000000000004</v>
      </c>
      <c r="R245" s="72">
        <f t="shared" si="136"/>
        <v>0</v>
      </c>
      <c r="S245" s="7"/>
      <c r="T245" s="5">
        <f t="shared" si="137"/>
        <v>30</v>
      </c>
      <c r="U245" s="45">
        <f t="shared" si="138"/>
        <v>44190</v>
      </c>
      <c r="V245" s="5">
        <f t="shared" si="139"/>
        <v>7301</v>
      </c>
      <c r="W245" s="55">
        <f t="shared" si="140"/>
        <v>6.040116061409001E-2</v>
      </c>
      <c r="X245" s="47">
        <f t="shared" si="141"/>
        <v>0.30437670845368325</v>
      </c>
      <c r="Y245" s="5">
        <f t="shared" si="142"/>
        <v>0</v>
      </c>
      <c r="Z245" s="5">
        <f t="shared" si="143"/>
        <v>0</v>
      </c>
      <c r="AB245" s="39">
        <f t="shared" si="144"/>
        <v>0</v>
      </c>
      <c r="AC245" s="39">
        <f t="shared" si="145"/>
        <v>0</v>
      </c>
      <c r="AD245" s="39">
        <f t="shared" si="146"/>
        <v>0</v>
      </c>
      <c r="AE245" s="39">
        <f t="shared" si="147"/>
        <v>0</v>
      </c>
      <c r="AF245" s="39">
        <f t="shared" si="148"/>
        <v>0</v>
      </c>
      <c r="AG245" s="39">
        <f t="shared" si="149"/>
        <v>0</v>
      </c>
      <c r="AH245" s="39">
        <f t="shared" si="150"/>
        <v>0</v>
      </c>
      <c r="AI245" s="39">
        <f t="shared" si="151"/>
        <v>0</v>
      </c>
      <c r="AJ245" s="39">
        <f t="shared" si="152"/>
        <v>0</v>
      </c>
      <c r="AK245" s="43"/>
      <c r="AL245" s="39">
        <f t="shared" si="153"/>
        <v>0</v>
      </c>
      <c r="AM245" s="39">
        <f t="shared" si="154"/>
        <v>0</v>
      </c>
      <c r="AN245" s="39">
        <f t="shared" si="155"/>
        <v>0</v>
      </c>
      <c r="AO245" s="40">
        <f t="shared" si="156"/>
        <v>0</v>
      </c>
      <c r="AQ245" s="39">
        <f t="shared" si="157"/>
        <v>0</v>
      </c>
      <c r="AR245" s="39">
        <f t="shared" si="158"/>
        <v>0</v>
      </c>
      <c r="AS245" s="39">
        <f t="shared" si="159"/>
        <v>0</v>
      </c>
      <c r="AT245" s="40">
        <f t="shared" si="160"/>
        <v>0</v>
      </c>
      <c r="AU245" s="40"/>
      <c r="AV245" s="52">
        <f t="shared" si="161"/>
        <v>0</v>
      </c>
      <c r="AX245" s="52">
        <f t="shared" si="162"/>
        <v>0</v>
      </c>
      <c r="AY245" s="70"/>
      <c r="AZ245" s="2">
        <f t="shared" si="166"/>
        <v>0</v>
      </c>
    </row>
    <row r="246" spans="1:52" ht="12" customHeight="1">
      <c r="A246" s="44">
        <f t="shared" si="163"/>
        <v>44166</v>
      </c>
      <c r="B246" s="66">
        <f t="shared" si="126"/>
        <v>0</v>
      </c>
      <c r="C246" s="67"/>
      <c r="D246" s="68">
        <f t="shared" si="127"/>
        <v>0</v>
      </c>
      <c r="E246" s="35">
        <f t="shared" si="128"/>
        <v>0</v>
      </c>
      <c r="F246" s="35">
        <f t="shared" si="129"/>
        <v>0</v>
      </c>
      <c r="G246" s="55">
        <f t="shared" si="130"/>
        <v>3.97</v>
      </c>
      <c r="H246" s="69">
        <f t="shared" si="131"/>
        <v>3.97</v>
      </c>
      <c r="I246" s="55">
        <f t="shared" si="164"/>
        <v>0</v>
      </c>
      <c r="J246" s="55">
        <f t="shared" si="132"/>
        <v>-3.0500000000000003E-2</v>
      </c>
      <c r="K246" s="69">
        <f t="shared" si="133"/>
        <v>-3.0500000000000003E-2</v>
      </c>
      <c r="L246" s="72">
        <v>0</v>
      </c>
      <c r="M246" s="55">
        <f t="shared" si="134"/>
        <v>8.6999999999999994E-3</v>
      </c>
      <c r="N246" s="69">
        <f t="shared" si="135"/>
        <v>8.6999999999999994E-3</v>
      </c>
      <c r="O246" s="72">
        <v>0</v>
      </c>
      <c r="P246" s="7"/>
      <c r="Q246" s="72">
        <f t="shared" si="165"/>
        <v>3.9482000000000004</v>
      </c>
      <c r="R246" s="72">
        <f t="shared" si="136"/>
        <v>0</v>
      </c>
      <c r="S246" s="7"/>
      <c r="T246" s="5">
        <f t="shared" si="137"/>
        <v>31</v>
      </c>
      <c r="U246" s="45">
        <f t="shared" si="138"/>
        <v>44221</v>
      </c>
      <c r="V246" s="5">
        <f t="shared" si="139"/>
        <v>7332</v>
      </c>
      <c r="W246" s="55">
        <f t="shared" si="140"/>
        <v>6.040116061409001E-2</v>
      </c>
      <c r="X246" s="47">
        <f t="shared" si="141"/>
        <v>0.30284331007287302</v>
      </c>
      <c r="Y246" s="5">
        <f t="shared" si="142"/>
        <v>0</v>
      </c>
      <c r="Z246" s="5">
        <f t="shared" si="143"/>
        <v>0</v>
      </c>
      <c r="AB246" s="39">
        <f t="shared" si="144"/>
        <v>0</v>
      </c>
      <c r="AC246" s="39">
        <f t="shared" si="145"/>
        <v>0</v>
      </c>
      <c r="AD246" s="39">
        <f t="shared" si="146"/>
        <v>0</v>
      </c>
      <c r="AE246" s="39">
        <f t="shared" si="147"/>
        <v>0</v>
      </c>
      <c r="AF246" s="39">
        <f t="shared" si="148"/>
        <v>0</v>
      </c>
      <c r="AG246" s="39">
        <f t="shared" si="149"/>
        <v>0</v>
      </c>
      <c r="AH246" s="39">
        <f t="shared" si="150"/>
        <v>0</v>
      </c>
      <c r="AI246" s="39">
        <f t="shared" si="151"/>
        <v>0</v>
      </c>
      <c r="AJ246" s="39">
        <f t="shared" si="152"/>
        <v>0</v>
      </c>
      <c r="AK246" s="43"/>
      <c r="AL246" s="39">
        <f t="shared" si="153"/>
        <v>0</v>
      </c>
      <c r="AM246" s="39">
        <f t="shared" si="154"/>
        <v>0</v>
      </c>
      <c r="AN246" s="39">
        <f t="shared" si="155"/>
        <v>0</v>
      </c>
      <c r="AO246" s="40">
        <f t="shared" si="156"/>
        <v>0</v>
      </c>
      <c r="AQ246" s="39">
        <f t="shared" si="157"/>
        <v>0</v>
      </c>
      <c r="AR246" s="39">
        <f t="shared" si="158"/>
        <v>0</v>
      </c>
      <c r="AS246" s="39">
        <f t="shared" si="159"/>
        <v>0</v>
      </c>
      <c r="AT246" s="40">
        <f t="shared" si="160"/>
        <v>0</v>
      </c>
      <c r="AU246" s="40"/>
      <c r="AV246" s="52">
        <f t="shared" si="161"/>
        <v>0</v>
      </c>
      <c r="AX246" s="52">
        <f t="shared" si="162"/>
        <v>0</v>
      </c>
      <c r="AY246" s="70"/>
      <c r="AZ246" s="2">
        <f t="shared" si="166"/>
        <v>0</v>
      </c>
    </row>
    <row r="247" spans="1:52" ht="12" customHeight="1">
      <c r="A247" s="44">
        <f t="shared" si="163"/>
        <v>44197</v>
      </c>
      <c r="B247" s="66">
        <f t="shared" si="126"/>
        <v>0</v>
      </c>
      <c r="C247" s="67"/>
      <c r="D247" s="68">
        <f t="shared" si="127"/>
        <v>0</v>
      </c>
      <c r="E247" s="35">
        <f t="shared" si="128"/>
        <v>0</v>
      </c>
      <c r="F247" s="35">
        <f t="shared" si="129"/>
        <v>0</v>
      </c>
      <c r="G247" s="55">
        <f t="shared" si="130"/>
        <v>3.97</v>
      </c>
      <c r="H247" s="69">
        <f t="shared" si="131"/>
        <v>3.97</v>
      </c>
      <c r="I247" s="55">
        <f t="shared" si="164"/>
        <v>0</v>
      </c>
      <c r="J247" s="55">
        <f t="shared" si="132"/>
        <v>-3.0500000000000003E-2</v>
      </c>
      <c r="K247" s="69">
        <f t="shared" si="133"/>
        <v>-3.0500000000000003E-2</v>
      </c>
      <c r="L247" s="72">
        <v>0</v>
      </c>
      <c r="M247" s="55">
        <f t="shared" si="134"/>
        <v>8.6999999999999994E-3</v>
      </c>
      <c r="N247" s="69">
        <f t="shared" si="135"/>
        <v>8.6999999999999994E-3</v>
      </c>
      <c r="O247" s="72">
        <v>0</v>
      </c>
      <c r="P247" s="7"/>
      <c r="Q247" s="72">
        <f t="shared" si="165"/>
        <v>3.9482000000000004</v>
      </c>
      <c r="R247" s="72">
        <f t="shared" si="136"/>
        <v>0</v>
      </c>
      <c r="S247" s="7"/>
      <c r="T247" s="5">
        <f t="shared" si="137"/>
        <v>31</v>
      </c>
      <c r="U247" s="45">
        <f t="shared" si="138"/>
        <v>44252</v>
      </c>
      <c r="V247" s="5">
        <f t="shared" si="139"/>
        <v>7363</v>
      </c>
      <c r="W247" s="55">
        <f t="shared" si="140"/>
        <v>6.040116061409001E-2</v>
      </c>
      <c r="X247" s="47">
        <f t="shared" si="141"/>
        <v>0.30131763669377609</v>
      </c>
      <c r="Y247" s="5">
        <f t="shared" si="142"/>
        <v>0</v>
      </c>
      <c r="Z247" s="5">
        <f t="shared" si="143"/>
        <v>0</v>
      </c>
      <c r="AB247" s="39">
        <f t="shared" si="144"/>
        <v>0</v>
      </c>
      <c r="AC247" s="39">
        <f t="shared" si="145"/>
        <v>0</v>
      </c>
      <c r="AD247" s="39">
        <f t="shared" si="146"/>
        <v>0</v>
      </c>
      <c r="AE247" s="39">
        <f t="shared" si="147"/>
        <v>0</v>
      </c>
      <c r="AF247" s="39">
        <f t="shared" si="148"/>
        <v>0</v>
      </c>
      <c r="AG247" s="39">
        <f t="shared" si="149"/>
        <v>0</v>
      </c>
      <c r="AH247" s="39">
        <f t="shared" si="150"/>
        <v>0</v>
      </c>
      <c r="AI247" s="39">
        <f t="shared" si="151"/>
        <v>0</v>
      </c>
      <c r="AJ247" s="39">
        <f t="shared" si="152"/>
        <v>0</v>
      </c>
      <c r="AK247" s="43"/>
      <c r="AL247" s="39">
        <f t="shared" si="153"/>
        <v>0</v>
      </c>
      <c r="AM247" s="39">
        <f t="shared" si="154"/>
        <v>0</v>
      </c>
      <c r="AN247" s="39">
        <f t="shared" si="155"/>
        <v>0</v>
      </c>
      <c r="AO247" s="40">
        <f t="shared" si="156"/>
        <v>0</v>
      </c>
      <c r="AQ247" s="39">
        <f t="shared" si="157"/>
        <v>0</v>
      </c>
      <c r="AR247" s="39">
        <f t="shared" si="158"/>
        <v>0</v>
      </c>
      <c r="AS247" s="39">
        <f t="shared" si="159"/>
        <v>0</v>
      </c>
      <c r="AT247" s="40">
        <f t="shared" si="160"/>
        <v>0</v>
      </c>
      <c r="AU247" s="40"/>
      <c r="AV247" s="52">
        <f t="shared" si="161"/>
        <v>0</v>
      </c>
      <c r="AX247" s="52">
        <f t="shared" si="162"/>
        <v>0</v>
      </c>
      <c r="AY247" s="70"/>
      <c r="AZ247" s="2">
        <f t="shared" si="166"/>
        <v>0</v>
      </c>
    </row>
    <row r="248" spans="1:52" ht="12" customHeight="1">
      <c r="A248" s="44">
        <f t="shared" si="163"/>
        <v>44228</v>
      </c>
      <c r="B248" s="66">
        <f t="shared" si="126"/>
        <v>0</v>
      </c>
      <c r="C248" s="67"/>
      <c r="D248" s="68">
        <f t="shared" si="127"/>
        <v>0</v>
      </c>
      <c r="E248" s="35">
        <f t="shared" si="128"/>
        <v>0</v>
      </c>
      <c r="F248" s="35">
        <f t="shared" si="129"/>
        <v>0</v>
      </c>
      <c r="G248" s="55">
        <f t="shared" si="130"/>
        <v>3.97</v>
      </c>
      <c r="H248" s="69">
        <f t="shared" si="131"/>
        <v>3.97</v>
      </c>
      <c r="I248" s="55">
        <f t="shared" si="164"/>
        <v>0</v>
      </c>
      <c r="J248" s="55">
        <f t="shared" si="132"/>
        <v>-3.0500000000000003E-2</v>
      </c>
      <c r="K248" s="69">
        <f t="shared" si="133"/>
        <v>-3.0500000000000003E-2</v>
      </c>
      <c r="L248" s="72">
        <v>0</v>
      </c>
      <c r="M248" s="55">
        <f t="shared" si="134"/>
        <v>8.6999999999999994E-3</v>
      </c>
      <c r="N248" s="69">
        <f t="shared" si="135"/>
        <v>8.6999999999999994E-3</v>
      </c>
      <c r="O248" s="72">
        <v>0</v>
      </c>
      <c r="P248" s="7"/>
      <c r="Q248" s="72">
        <f t="shared" si="165"/>
        <v>3.9482000000000004</v>
      </c>
      <c r="R248" s="72">
        <f t="shared" si="136"/>
        <v>0</v>
      </c>
      <c r="S248" s="7"/>
      <c r="T248" s="5">
        <f t="shared" si="137"/>
        <v>28</v>
      </c>
      <c r="U248" s="45">
        <f t="shared" si="138"/>
        <v>44280</v>
      </c>
      <c r="V248" s="5">
        <f t="shared" si="139"/>
        <v>7391</v>
      </c>
      <c r="W248" s="55">
        <f t="shared" si="140"/>
        <v>6.040116061409001E-2</v>
      </c>
      <c r="X248" s="47">
        <f t="shared" si="141"/>
        <v>0.29994621655420212</v>
      </c>
      <c r="Y248" s="5">
        <f t="shared" si="142"/>
        <v>0</v>
      </c>
      <c r="Z248" s="5">
        <f t="shared" si="143"/>
        <v>0</v>
      </c>
      <c r="AB248" s="39">
        <f t="shared" si="144"/>
        <v>0</v>
      </c>
      <c r="AC248" s="39">
        <f t="shared" si="145"/>
        <v>0</v>
      </c>
      <c r="AD248" s="39">
        <f t="shared" si="146"/>
        <v>0</v>
      </c>
      <c r="AE248" s="39">
        <f t="shared" si="147"/>
        <v>0</v>
      </c>
      <c r="AF248" s="39">
        <f t="shared" si="148"/>
        <v>0</v>
      </c>
      <c r="AG248" s="39">
        <f t="shared" si="149"/>
        <v>0</v>
      </c>
      <c r="AH248" s="39">
        <f t="shared" si="150"/>
        <v>0</v>
      </c>
      <c r="AI248" s="39">
        <f t="shared" si="151"/>
        <v>0</v>
      </c>
      <c r="AJ248" s="39">
        <f t="shared" si="152"/>
        <v>0</v>
      </c>
      <c r="AK248" s="43"/>
      <c r="AL248" s="39">
        <f t="shared" si="153"/>
        <v>0</v>
      </c>
      <c r="AM248" s="39">
        <f t="shared" si="154"/>
        <v>0</v>
      </c>
      <c r="AN248" s="39">
        <f t="shared" si="155"/>
        <v>0</v>
      </c>
      <c r="AO248" s="40">
        <f t="shared" si="156"/>
        <v>0</v>
      </c>
      <c r="AQ248" s="39">
        <f t="shared" si="157"/>
        <v>0</v>
      </c>
      <c r="AR248" s="39">
        <f t="shared" si="158"/>
        <v>0</v>
      </c>
      <c r="AS248" s="39">
        <f t="shared" si="159"/>
        <v>0</v>
      </c>
      <c r="AT248" s="40">
        <f t="shared" si="160"/>
        <v>0</v>
      </c>
      <c r="AU248" s="40"/>
      <c r="AV248" s="52">
        <f t="shared" si="161"/>
        <v>0</v>
      </c>
      <c r="AX248" s="52">
        <f t="shared" si="162"/>
        <v>0</v>
      </c>
      <c r="AY248" s="70"/>
      <c r="AZ248" s="2">
        <f t="shared" si="166"/>
        <v>0</v>
      </c>
    </row>
    <row r="249" spans="1:52" ht="12" customHeight="1">
      <c r="A249" s="44">
        <f t="shared" si="163"/>
        <v>44256</v>
      </c>
      <c r="B249" s="66">
        <f t="shared" si="126"/>
        <v>0</v>
      </c>
      <c r="C249" s="67"/>
      <c r="D249" s="68">
        <f t="shared" si="127"/>
        <v>0</v>
      </c>
      <c r="E249" s="35">
        <f t="shared" si="128"/>
        <v>0</v>
      </c>
      <c r="F249" s="35">
        <f t="shared" si="129"/>
        <v>0</v>
      </c>
      <c r="G249" s="55">
        <f t="shared" si="130"/>
        <v>3.97</v>
      </c>
      <c r="H249" s="69">
        <f t="shared" si="131"/>
        <v>3.97</v>
      </c>
      <c r="I249" s="55">
        <f t="shared" si="164"/>
        <v>0</v>
      </c>
      <c r="J249" s="55">
        <f t="shared" si="132"/>
        <v>-3.0500000000000003E-2</v>
      </c>
      <c r="K249" s="69">
        <f t="shared" si="133"/>
        <v>-3.0500000000000003E-2</v>
      </c>
      <c r="L249" s="72">
        <v>0</v>
      </c>
      <c r="M249" s="55">
        <f t="shared" si="134"/>
        <v>8.6999999999999994E-3</v>
      </c>
      <c r="N249" s="69">
        <f t="shared" si="135"/>
        <v>8.6999999999999994E-3</v>
      </c>
      <c r="O249" s="72">
        <v>0</v>
      </c>
      <c r="P249" s="7"/>
      <c r="Q249" s="72">
        <f t="shared" si="165"/>
        <v>3.9482000000000004</v>
      </c>
      <c r="R249" s="72">
        <f t="shared" si="136"/>
        <v>0</v>
      </c>
      <c r="S249" s="7"/>
      <c r="T249" s="5">
        <f t="shared" si="137"/>
        <v>31</v>
      </c>
      <c r="U249" s="45">
        <f t="shared" si="138"/>
        <v>44311</v>
      </c>
      <c r="V249" s="5">
        <f t="shared" si="139"/>
        <v>7422</v>
      </c>
      <c r="W249" s="55">
        <f t="shared" si="140"/>
        <v>6.040116061409001E-2</v>
      </c>
      <c r="X249" s="47">
        <f t="shared" si="141"/>
        <v>0.29843513824229395</v>
      </c>
      <c r="Y249" s="5">
        <f t="shared" si="142"/>
        <v>0</v>
      </c>
      <c r="Z249" s="5">
        <f t="shared" si="143"/>
        <v>0</v>
      </c>
      <c r="AB249" s="39">
        <f t="shared" si="144"/>
        <v>0</v>
      </c>
      <c r="AC249" s="39">
        <f t="shared" si="145"/>
        <v>0</v>
      </c>
      <c r="AD249" s="39">
        <f t="shared" si="146"/>
        <v>0</v>
      </c>
      <c r="AE249" s="39">
        <f t="shared" si="147"/>
        <v>0</v>
      </c>
      <c r="AF249" s="39">
        <f t="shared" si="148"/>
        <v>0</v>
      </c>
      <c r="AG249" s="39">
        <f t="shared" si="149"/>
        <v>0</v>
      </c>
      <c r="AH249" s="39">
        <f t="shared" si="150"/>
        <v>0</v>
      </c>
      <c r="AI249" s="39">
        <f t="shared" si="151"/>
        <v>0</v>
      </c>
      <c r="AJ249" s="39">
        <f t="shared" si="152"/>
        <v>0</v>
      </c>
      <c r="AK249" s="43"/>
      <c r="AL249" s="39">
        <f t="shared" si="153"/>
        <v>0</v>
      </c>
      <c r="AM249" s="39">
        <f t="shared" si="154"/>
        <v>0</v>
      </c>
      <c r="AN249" s="39">
        <f t="shared" si="155"/>
        <v>0</v>
      </c>
      <c r="AO249" s="40">
        <f t="shared" si="156"/>
        <v>0</v>
      </c>
      <c r="AQ249" s="39">
        <f t="shared" si="157"/>
        <v>0</v>
      </c>
      <c r="AR249" s="39">
        <f t="shared" si="158"/>
        <v>0</v>
      </c>
      <c r="AS249" s="39">
        <f t="shared" si="159"/>
        <v>0</v>
      </c>
      <c r="AT249" s="40">
        <f t="shared" si="160"/>
        <v>0</v>
      </c>
      <c r="AU249" s="40"/>
      <c r="AV249" s="52">
        <f t="shared" si="161"/>
        <v>0</v>
      </c>
      <c r="AX249" s="52">
        <f t="shared" si="162"/>
        <v>0</v>
      </c>
      <c r="AY249" s="70"/>
      <c r="AZ249" s="2">
        <f t="shared" si="166"/>
        <v>0</v>
      </c>
    </row>
    <row r="250" spans="1:52" ht="12" customHeight="1">
      <c r="A250" s="44">
        <f t="shared" si="163"/>
        <v>44287</v>
      </c>
      <c r="B250" s="66">
        <f t="shared" si="126"/>
        <v>0</v>
      </c>
      <c r="C250" s="67"/>
      <c r="D250" s="68">
        <f t="shared" si="127"/>
        <v>0</v>
      </c>
      <c r="E250" s="35">
        <f t="shared" si="128"/>
        <v>0</v>
      </c>
      <c r="F250" s="35">
        <f t="shared" si="129"/>
        <v>0</v>
      </c>
      <c r="G250" s="55">
        <f t="shared" si="130"/>
        <v>3.97</v>
      </c>
      <c r="H250" s="69">
        <f t="shared" si="131"/>
        <v>3.97</v>
      </c>
      <c r="I250" s="55">
        <f t="shared" si="164"/>
        <v>0</v>
      </c>
      <c r="J250" s="55">
        <f t="shared" si="132"/>
        <v>-3.0500000000000003E-2</v>
      </c>
      <c r="K250" s="69">
        <f t="shared" si="133"/>
        <v>-3.0500000000000003E-2</v>
      </c>
      <c r="L250" s="72">
        <v>0</v>
      </c>
      <c r="M250" s="55">
        <f t="shared" si="134"/>
        <v>8.6999999999999994E-3</v>
      </c>
      <c r="N250" s="69">
        <f t="shared" si="135"/>
        <v>8.6999999999999994E-3</v>
      </c>
      <c r="O250" s="72">
        <v>0</v>
      </c>
      <c r="P250" s="7"/>
      <c r="Q250" s="72">
        <f t="shared" si="165"/>
        <v>3.9482000000000004</v>
      </c>
      <c r="R250" s="72">
        <f t="shared" si="136"/>
        <v>0</v>
      </c>
      <c r="S250" s="7"/>
      <c r="T250" s="5">
        <f t="shared" si="137"/>
        <v>30</v>
      </c>
      <c r="U250" s="45">
        <f t="shared" si="138"/>
        <v>44341</v>
      </c>
      <c r="V250" s="5">
        <f t="shared" si="139"/>
        <v>7452</v>
      </c>
      <c r="W250" s="55">
        <f t="shared" si="140"/>
        <v>6.040116061409001E-2</v>
      </c>
      <c r="X250" s="47">
        <f t="shared" si="141"/>
        <v>0.29698005295340385</v>
      </c>
      <c r="Y250" s="5">
        <f t="shared" si="142"/>
        <v>0</v>
      </c>
      <c r="Z250" s="5">
        <f t="shared" si="143"/>
        <v>0</v>
      </c>
      <c r="AB250" s="39">
        <f t="shared" si="144"/>
        <v>0</v>
      </c>
      <c r="AC250" s="39">
        <f t="shared" si="145"/>
        <v>0</v>
      </c>
      <c r="AD250" s="39">
        <f t="shared" si="146"/>
        <v>0</v>
      </c>
      <c r="AE250" s="39">
        <f t="shared" si="147"/>
        <v>0</v>
      </c>
      <c r="AF250" s="39">
        <f t="shared" si="148"/>
        <v>0</v>
      </c>
      <c r="AG250" s="39">
        <f t="shared" si="149"/>
        <v>0</v>
      </c>
      <c r="AH250" s="39">
        <f t="shared" si="150"/>
        <v>0</v>
      </c>
      <c r="AI250" s="39">
        <f t="shared" si="151"/>
        <v>0</v>
      </c>
      <c r="AJ250" s="39">
        <f t="shared" si="152"/>
        <v>0</v>
      </c>
      <c r="AK250" s="43"/>
      <c r="AL250" s="39">
        <f t="shared" si="153"/>
        <v>0</v>
      </c>
      <c r="AM250" s="39">
        <f t="shared" si="154"/>
        <v>0</v>
      </c>
      <c r="AN250" s="39">
        <f t="shared" si="155"/>
        <v>0</v>
      </c>
      <c r="AO250" s="40">
        <f t="shared" si="156"/>
        <v>0</v>
      </c>
      <c r="AQ250" s="39">
        <f t="shared" si="157"/>
        <v>0</v>
      </c>
      <c r="AR250" s="39">
        <f t="shared" si="158"/>
        <v>0</v>
      </c>
      <c r="AS250" s="39">
        <f t="shared" si="159"/>
        <v>0</v>
      </c>
      <c r="AT250" s="40">
        <f t="shared" si="160"/>
        <v>0</v>
      </c>
      <c r="AU250" s="40"/>
      <c r="AV250" s="52">
        <f t="shared" si="161"/>
        <v>0</v>
      </c>
      <c r="AX250" s="52">
        <f t="shared" si="162"/>
        <v>0</v>
      </c>
      <c r="AY250" s="70"/>
      <c r="AZ250" s="2">
        <f t="shared" si="166"/>
        <v>0</v>
      </c>
    </row>
    <row r="251" spans="1:52" ht="12" customHeight="1">
      <c r="A251" s="44">
        <f t="shared" si="163"/>
        <v>44317</v>
      </c>
      <c r="B251" s="66">
        <f t="shared" si="126"/>
        <v>0</v>
      </c>
      <c r="C251" s="67"/>
      <c r="D251" s="68">
        <f t="shared" si="127"/>
        <v>0</v>
      </c>
      <c r="E251" s="35">
        <f t="shared" si="128"/>
        <v>0</v>
      </c>
      <c r="F251" s="35">
        <f t="shared" si="129"/>
        <v>0</v>
      </c>
      <c r="G251" s="55">
        <f t="shared" si="130"/>
        <v>3.97</v>
      </c>
      <c r="H251" s="69">
        <f t="shared" si="131"/>
        <v>3.97</v>
      </c>
      <c r="I251" s="55">
        <f t="shared" si="164"/>
        <v>0</v>
      </c>
      <c r="J251" s="55">
        <f t="shared" si="132"/>
        <v>-3.0500000000000003E-2</v>
      </c>
      <c r="K251" s="69">
        <f t="shared" si="133"/>
        <v>-3.0500000000000003E-2</v>
      </c>
      <c r="L251" s="72">
        <v>0</v>
      </c>
      <c r="M251" s="55">
        <f t="shared" si="134"/>
        <v>8.6999999999999994E-3</v>
      </c>
      <c r="N251" s="69">
        <f t="shared" si="135"/>
        <v>8.6999999999999994E-3</v>
      </c>
      <c r="O251" s="72">
        <v>0</v>
      </c>
      <c r="P251" s="7"/>
      <c r="Q251" s="72">
        <f t="shared" si="165"/>
        <v>3.9482000000000004</v>
      </c>
      <c r="R251" s="72">
        <f t="shared" si="136"/>
        <v>0</v>
      </c>
      <c r="S251" s="7"/>
      <c r="T251" s="5">
        <f t="shared" si="137"/>
        <v>31</v>
      </c>
      <c r="U251" s="45">
        <f t="shared" si="138"/>
        <v>44372</v>
      </c>
      <c r="V251" s="5">
        <f t="shared" si="139"/>
        <v>7483</v>
      </c>
      <c r="W251" s="55">
        <f t="shared" si="140"/>
        <v>6.040116061409001E-2</v>
      </c>
      <c r="X251" s="47">
        <f t="shared" si="141"/>
        <v>0.29548391767207705</v>
      </c>
      <c r="Y251" s="5">
        <f t="shared" si="142"/>
        <v>0</v>
      </c>
      <c r="Z251" s="5">
        <f t="shared" si="143"/>
        <v>0</v>
      </c>
      <c r="AB251" s="39">
        <f t="shared" si="144"/>
        <v>0</v>
      </c>
      <c r="AC251" s="39">
        <f t="shared" si="145"/>
        <v>0</v>
      </c>
      <c r="AD251" s="39">
        <f t="shared" si="146"/>
        <v>0</v>
      </c>
      <c r="AE251" s="39">
        <f t="shared" si="147"/>
        <v>0</v>
      </c>
      <c r="AF251" s="39">
        <f t="shared" si="148"/>
        <v>0</v>
      </c>
      <c r="AG251" s="39">
        <f t="shared" si="149"/>
        <v>0</v>
      </c>
      <c r="AH251" s="39">
        <f t="shared" si="150"/>
        <v>0</v>
      </c>
      <c r="AI251" s="39">
        <f t="shared" si="151"/>
        <v>0</v>
      </c>
      <c r="AJ251" s="39">
        <f t="shared" si="152"/>
        <v>0</v>
      </c>
      <c r="AK251" s="43"/>
      <c r="AL251" s="39">
        <f t="shared" si="153"/>
        <v>0</v>
      </c>
      <c r="AM251" s="39">
        <f t="shared" si="154"/>
        <v>0</v>
      </c>
      <c r="AN251" s="39">
        <f t="shared" si="155"/>
        <v>0</v>
      </c>
      <c r="AO251" s="40">
        <f t="shared" si="156"/>
        <v>0</v>
      </c>
      <c r="AQ251" s="39">
        <f t="shared" si="157"/>
        <v>0</v>
      </c>
      <c r="AR251" s="39">
        <f t="shared" si="158"/>
        <v>0</v>
      </c>
      <c r="AS251" s="39">
        <f t="shared" si="159"/>
        <v>0</v>
      </c>
      <c r="AT251" s="40">
        <f t="shared" si="160"/>
        <v>0</v>
      </c>
      <c r="AU251" s="40"/>
      <c r="AV251" s="52">
        <f t="shared" si="161"/>
        <v>0</v>
      </c>
      <c r="AX251" s="52">
        <f t="shared" si="162"/>
        <v>0</v>
      </c>
      <c r="AY251" s="70"/>
      <c r="AZ251" s="2">
        <f t="shared" si="166"/>
        <v>0</v>
      </c>
    </row>
    <row r="252" spans="1:52" ht="12" customHeight="1">
      <c r="A252" s="44">
        <f t="shared" si="163"/>
        <v>44348</v>
      </c>
      <c r="B252" s="66">
        <f t="shared" si="126"/>
        <v>0</v>
      </c>
      <c r="C252" s="67"/>
      <c r="D252" s="68">
        <f t="shared" si="127"/>
        <v>0</v>
      </c>
      <c r="E252" s="35">
        <f t="shared" si="128"/>
        <v>0</v>
      </c>
      <c r="F252" s="35">
        <f t="shared" si="129"/>
        <v>0</v>
      </c>
      <c r="G252" s="55">
        <f t="shared" si="130"/>
        <v>3.97</v>
      </c>
      <c r="H252" s="69">
        <f t="shared" si="131"/>
        <v>3.97</v>
      </c>
      <c r="I252" s="55">
        <f t="shared" si="164"/>
        <v>0</v>
      </c>
      <c r="J252" s="55">
        <f t="shared" si="132"/>
        <v>-3.0500000000000003E-2</v>
      </c>
      <c r="K252" s="69">
        <f t="shared" si="133"/>
        <v>-3.0500000000000003E-2</v>
      </c>
      <c r="L252" s="72">
        <v>0</v>
      </c>
      <c r="M252" s="55">
        <f t="shared" si="134"/>
        <v>8.6999999999999994E-3</v>
      </c>
      <c r="N252" s="69">
        <f t="shared" si="135"/>
        <v>8.6999999999999994E-3</v>
      </c>
      <c r="O252" s="72">
        <v>0</v>
      </c>
      <c r="P252" s="7"/>
      <c r="Q252" s="72">
        <f t="shared" si="165"/>
        <v>3.9482000000000004</v>
      </c>
      <c r="R252" s="72">
        <f t="shared" si="136"/>
        <v>0</v>
      </c>
      <c r="S252" s="7"/>
      <c r="T252" s="5">
        <f t="shared" si="137"/>
        <v>30</v>
      </c>
      <c r="U252" s="45">
        <f t="shared" si="138"/>
        <v>44402</v>
      </c>
      <c r="V252" s="5">
        <f t="shared" si="139"/>
        <v>7513</v>
      </c>
      <c r="W252" s="55">
        <f t="shared" si="140"/>
        <v>6.040116061409001E-2</v>
      </c>
      <c r="X252" s="47">
        <f t="shared" si="141"/>
        <v>0.29404322169961017</v>
      </c>
      <c r="Y252" s="5">
        <f t="shared" si="142"/>
        <v>0</v>
      </c>
      <c r="Z252" s="5">
        <f t="shared" si="143"/>
        <v>0</v>
      </c>
      <c r="AB252" s="39">
        <f t="shared" si="144"/>
        <v>0</v>
      </c>
      <c r="AC252" s="39">
        <f t="shared" si="145"/>
        <v>0</v>
      </c>
      <c r="AD252" s="39">
        <f t="shared" si="146"/>
        <v>0</v>
      </c>
      <c r="AE252" s="39">
        <f t="shared" si="147"/>
        <v>0</v>
      </c>
      <c r="AF252" s="39">
        <f t="shared" si="148"/>
        <v>0</v>
      </c>
      <c r="AG252" s="39">
        <f t="shared" si="149"/>
        <v>0</v>
      </c>
      <c r="AH252" s="39">
        <f t="shared" si="150"/>
        <v>0</v>
      </c>
      <c r="AI252" s="39">
        <f t="shared" si="151"/>
        <v>0</v>
      </c>
      <c r="AJ252" s="39">
        <f t="shared" si="152"/>
        <v>0</v>
      </c>
      <c r="AK252" s="43"/>
      <c r="AL252" s="39">
        <f t="shared" si="153"/>
        <v>0</v>
      </c>
      <c r="AM252" s="39">
        <f t="shared" si="154"/>
        <v>0</v>
      </c>
      <c r="AN252" s="39">
        <f t="shared" si="155"/>
        <v>0</v>
      </c>
      <c r="AO252" s="40">
        <f t="shared" si="156"/>
        <v>0</v>
      </c>
      <c r="AQ252" s="39">
        <f t="shared" si="157"/>
        <v>0</v>
      </c>
      <c r="AR252" s="39">
        <f t="shared" si="158"/>
        <v>0</v>
      </c>
      <c r="AS252" s="39">
        <f t="shared" si="159"/>
        <v>0</v>
      </c>
      <c r="AT252" s="40">
        <f t="shared" si="160"/>
        <v>0</v>
      </c>
      <c r="AU252" s="40"/>
      <c r="AV252" s="52">
        <f t="shared" si="161"/>
        <v>0</v>
      </c>
      <c r="AX252" s="52">
        <f t="shared" si="162"/>
        <v>0</v>
      </c>
      <c r="AY252" s="70"/>
      <c r="AZ252" s="2">
        <f t="shared" si="166"/>
        <v>0</v>
      </c>
    </row>
    <row r="253" spans="1:52" ht="12" customHeight="1">
      <c r="A253" s="44">
        <f t="shared" si="163"/>
        <v>44378</v>
      </c>
      <c r="B253" s="66">
        <f t="shared" si="126"/>
        <v>0</v>
      </c>
      <c r="C253" s="67"/>
      <c r="D253" s="68">
        <f t="shared" si="127"/>
        <v>0</v>
      </c>
      <c r="E253" s="35">
        <f t="shared" si="128"/>
        <v>0</v>
      </c>
      <c r="F253" s="35">
        <f t="shared" si="129"/>
        <v>0</v>
      </c>
      <c r="G253" s="55">
        <f t="shared" si="130"/>
        <v>3.97</v>
      </c>
      <c r="H253" s="69">
        <f t="shared" si="131"/>
        <v>3.97</v>
      </c>
      <c r="I253" s="55">
        <f t="shared" si="164"/>
        <v>0</v>
      </c>
      <c r="J253" s="55">
        <f t="shared" si="132"/>
        <v>-3.0500000000000003E-2</v>
      </c>
      <c r="K253" s="69">
        <f t="shared" si="133"/>
        <v>-3.0500000000000003E-2</v>
      </c>
      <c r="L253" s="72">
        <v>0</v>
      </c>
      <c r="M253" s="55">
        <f t="shared" si="134"/>
        <v>8.6999999999999994E-3</v>
      </c>
      <c r="N253" s="69">
        <f t="shared" si="135"/>
        <v>8.6999999999999994E-3</v>
      </c>
      <c r="O253" s="72">
        <v>0</v>
      </c>
      <c r="P253" s="7"/>
      <c r="Q253" s="72">
        <f t="shared" si="165"/>
        <v>3.9482000000000004</v>
      </c>
      <c r="R253" s="72">
        <f t="shared" si="136"/>
        <v>0</v>
      </c>
      <c r="S253" s="7"/>
      <c r="T253" s="5">
        <f t="shared" si="137"/>
        <v>31</v>
      </c>
      <c r="U253" s="45">
        <f t="shared" si="138"/>
        <v>44433</v>
      </c>
      <c r="V253" s="5">
        <f t="shared" si="139"/>
        <v>7544</v>
      </c>
      <c r="W253" s="55">
        <f t="shared" si="140"/>
        <v>6.040116061409001E-2</v>
      </c>
      <c r="X253" s="47">
        <f t="shared" si="141"/>
        <v>0.29256188167746122</v>
      </c>
      <c r="Y253" s="5">
        <f t="shared" si="142"/>
        <v>0</v>
      </c>
      <c r="Z253" s="5">
        <f t="shared" si="143"/>
        <v>0</v>
      </c>
      <c r="AB253" s="39">
        <f t="shared" si="144"/>
        <v>0</v>
      </c>
      <c r="AC253" s="39">
        <f t="shared" si="145"/>
        <v>0</v>
      </c>
      <c r="AD253" s="39">
        <f t="shared" si="146"/>
        <v>0</v>
      </c>
      <c r="AE253" s="39">
        <f t="shared" si="147"/>
        <v>0</v>
      </c>
      <c r="AF253" s="39">
        <f t="shared" si="148"/>
        <v>0</v>
      </c>
      <c r="AG253" s="39">
        <f t="shared" si="149"/>
        <v>0</v>
      </c>
      <c r="AH253" s="39">
        <f t="shared" si="150"/>
        <v>0</v>
      </c>
      <c r="AI253" s="39">
        <f t="shared" si="151"/>
        <v>0</v>
      </c>
      <c r="AJ253" s="39">
        <f t="shared" si="152"/>
        <v>0</v>
      </c>
      <c r="AK253" s="43"/>
      <c r="AL253" s="39">
        <f t="shared" si="153"/>
        <v>0</v>
      </c>
      <c r="AM253" s="39">
        <f t="shared" si="154"/>
        <v>0</v>
      </c>
      <c r="AN253" s="39">
        <f t="shared" si="155"/>
        <v>0</v>
      </c>
      <c r="AO253" s="40">
        <f t="shared" si="156"/>
        <v>0</v>
      </c>
      <c r="AQ253" s="39">
        <f t="shared" si="157"/>
        <v>0</v>
      </c>
      <c r="AR253" s="39">
        <f t="shared" si="158"/>
        <v>0</v>
      </c>
      <c r="AS253" s="39">
        <f t="shared" si="159"/>
        <v>0</v>
      </c>
      <c r="AT253" s="40">
        <f t="shared" si="160"/>
        <v>0</v>
      </c>
      <c r="AU253" s="40"/>
      <c r="AV253" s="52">
        <f t="shared" si="161"/>
        <v>0</v>
      </c>
      <c r="AX253" s="52">
        <f t="shared" si="162"/>
        <v>0</v>
      </c>
      <c r="AY253" s="70"/>
      <c r="AZ253" s="2">
        <f t="shared" si="166"/>
        <v>0</v>
      </c>
    </row>
    <row r="254" spans="1:52" ht="12" customHeight="1">
      <c r="A254" s="44">
        <f t="shared" si="163"/>
        <v>44409</v>
      </c>
      <c r="B254" s="66">
        <f t="shared" si="126"/>
        <v>0</v>
      </c>
      <c r="C254" s="67"/>
      <c r="D254" s="68">
        <f t="shared" si="127"/>
        <v>0</v>
      </c>
      <c r="E254" s="35">
        <f t="shared" si="128"/>
        <v>0</v>
      </c>
      <c r="F254" s="35">
        <f t="shared" si="129"/>
        <v>0</v>
      </c>
      <c r="G254" s="55">
        <f t="shared" si="130"/>
        <v>3.97</v>
      </c>
      <c r="H254" s="69">
        <f t="shared" si="131"/>
        <v>3.97</v>
      </c>
      <c r="I254" s="55">
        <f t="shared" si="164"/>
        <v>0</v>
      </c>
      <c r="J254" s="55">
        <f t="shared" si="132"/>
        <v>-3.0500000000000003E-2</v>
      </c>
      <c r="K254" s="69">
        <f t="shared" si="133"/>
        <v>-3.0500000000000003E-2</v>
      </c>
      <c r="L254" s="72">
        <v>0</v>
      </c>
      <c r="M254" s="55">
        <f t="shared" si="134"/>
        <v>8.6999999999999994E-3</v>
      </c>
      <c r="N254" s="69">
        <f t="shared" si="135"/>
        <v>8.6999999999999994E-3</v>
      </c>
      <c r="O254" s="72">
        <v>0</v>
      </c>
      <c r="P254" s="7"/>
      <c r="Q254" s="72">
        <f t="shared" si="165"/>
        <v>3.9482000000000004</v>
      </c>
      <c r="R254" s="72">
        <f t="shared" si="136"/>
        <v>0</v>
      </c>
      <c r="S254" s="7"/>
      <c r="T254" s="5">
        <f t="shared" si="137"/>
        <v>31</v>
      </c>
      <c r="U254" s="45">
        <f t="shared" si="138"/>
        <v>44464</v>
      </c>
      <c r="V254" s="5">
        <f t="shared" si="139"/>
        <v>7575</v>
      </c>
      <c r="W254" s="55">
        <f t="shared" si="140"/>
        <v>6.040116061409001E-2</v>
      </c>
      <c r="X254" s="47">
        <f t="shared" si="141"/>
        <v>0.29108800439581883</v>
      </c>
      <c r="Y254" s="5">
        <f t="shared" si="142"/>
        <v>0</v>
      </c>
      <c r="Z254" s="5">
        <f t="shared" si="143"/>
        <v>0</v>
      </c>
      <c r="AB254" s="39">
        <f t="shared" si="144"/>
        <v>0</v>
      </c>
      <c r="AC254" s="39">
        <f t="shared" si="145"/>
        <v>0</v>
      </c>
      <c r="AD254" s="39">
        <f t="shared" si="146"/>
        <v>0</v>
      </c>
      <c r="AE254" s="39">
        <f t="shared" si="147"/>
        <v>0</v>
      </c>
      <c r="AF254" s="39">
        <f t="shared" si="148"/>
        <v>0</v>
      </c>
      <c r="AG254" s="39">
        <f t="shared" si="149"/>
        <v>0</v>
      </c>
      <c r="AH254" s="39">
        <f t="shared" si="150"/>
        <v>0</v>
      </c>
      <c r="AI254" s="39">
        <f t="shared" si="151"/>
        <v>0</v>
      </c>
      <c r="AJ254" s="39">
        <f t="shared" si="152"/>
        <v>0</v>
      </c>
      <c r="AK254" s="43"/>
      <c r="AL254" s="39">
        <f t="shared" si="153"/>
        <v>0</v>
      </c>
      <c r="AM254" s="39">
        <f t="shared" si="154"/>
        <v>0</v>
      </c>
      <c r="AN254" s="39">
        <f t="shared" si="155"/>
        <v>0</v>
      </c>
      <c r="AO254" s="40">
        <f t="shared" si="156"/>
        <v>0</v>
      </c>
      <c r="AQ254" s="39">
        <f t="shared" si="157"/>
        <v>0</v>
      </c>
      <c r="AR254" s="39">
        <f t="shared" si="158"/>
        <v>0</v>
      </c>
      <c r="AS254" s="39">
        <f t="shared" si="159"/>
        <v>0</v>
      </c>
      <c r="AT254" s="40">
        <f t="shared" si="160"/>
        <v>0</v>
      </c>
      <c r="AU254" s="40"/>
      <c r="AV254" s="52">
        <f t="shared" si="161"/>
        <v>0</v>
      </c>
      <c r="AX254" s="52">
        <f t="shared" si="162"/>
        <v>0</v>
      </c>
      <c r="AY254" s="70"/>
      <c r="AZ254" s="2">
        <f t="shared" si="166"/>
        <v>0</v>
      </c>
    </row>
    <row r="255" spans="1:52" ht="12" customHeight="1">
      <c r="A255" s="44">
        <f t="shared" si="163"/>
        <v>44440</v>
      </c>
      <c r="B255" s="66">
        <f t="shared" si="126"/>
        <v>0</v>
      </c>
      <c r="C255" s="67"/>
      <c r="D255" s="68">
        <f t="shared" si="127"/>
        <v>0</v>
      </c>
      <c r="E255" s="35">
        <f t="shared" si="128"/>
        <v>0</v>
      </c>
      <c r="F255" s="35">
        <f t="shared" si="129"/>
        <v>0</v>
      </c>
      <c r="G255" s="55">
        <f t="shared" si="130"/>
        <v>3.97</v>
      </c>
      <c r="H255" s="69">
        <f t="shared" si="131"/>
        <v>3.97</v>
      </c>
      <c r="I255" s="55">
        <f t="shared" si="164"/>
        <v>0</v>
      </c>
      <c r="J255" s="55">
        <f t="shared" si="132"/>
        <v>-3.0500000000000003E-2</v>
      </c>
      <c r="K255" s="69">
        <f t="shared" si="133"/>
        <v>-3.0500000000000003E-2</v>
      </c>
      <c r="L255" s="72">
        <v>0</v>
      </c>
      <c r="M255" s="55">
        <f t="shared" si="134"/>
        <v>8.6999999999999994E-3</v>
      </c>
      <c r="N255" s="69">
        <f t="shared" si="135"/>
        <v>8.6999999999999994E-3</v>
      </c>
      <c r="O255" s="72">
        <v>0</v>
      </c>
      <c r="P255" s="7"/>
      <c r="Q255" s="72">
        <f t="shared" si="165"/>
        <v>3.9482000000000004</v>
      </c>
      <c r="R255" s="72">
        <f t="shared" si="136"/>
        <v>0</v>
      </c>
      <c r="S255" s="7"/>
      <c r="T255" s="5">
        <f t="shared" si="137"/>
        <v>30</v>
      </c>
      <c r="U255" s="45">
        <f t="shared" si="138"/>
        <v>44494</v>
      </c>
      <c r="V255" s="5">
        <f t="shared" si="139"/>
        <v>7605</v>
      </c>
      <c r="W255" s="55">
        <f t="shared" si="140"/>
        <v>6.040116061409001E-2</v>
      </c>
      <c r="X255" s="47">
        <f t="shared" si="141"/>
        <v>0.2896687416526198</v>
      </c>
      <c r="Y255" s="5">
        <f t="shared" si="142"/>
        <v>0</v>
      </c>
      <c r="Z255" s="5">
        <f t="shared" si="143"/>
        <v>0</v>
      </c>
      <c r="AB255" s="39">
        <f t="shared" si="144"/>
        <v>0</v>
      </c>
      <c r="AC255" s="39">
        <f t="shared" si="145"/>
        <v>0</v>
      </c>
      <c r="AD255" s="39">
        <f t="shared" si="146"/>
        <v>0</v>
      </c>
      <c r="AE255" s="39">
        <f t="shared" si="147"/>
        <v>0</v>
      </c>
      <c r="AF255" s="39">
        <f t="shared" si="148"/>
        <v>0</v>
      </c>
      <c r="AG255" s="39">
        <f t="shared" si="149"/>
        <v>0</v>
      </c>
      <c r="AH255" s="39">
        <f t="shared" si="150"/>
        <v>0</v>
      </c>
      <c r="AI255" s="39">
        <f t="shared" si="151"/>
        <v>0</v>
      </c>
      <c r="AJ255" s="39">
        <f t="shared" si="152"/>
        <v>0</v>
      </c>
      <c r="AK255" s="43"/>
      <c r="AL255" s="39">
        <f t="shared" si="153"/>
        <v>0</v>
      </c>
      <c r="AM255" s="39">
        <f t="shared" si="154"/>
        <v>0</v>
      </c>
      <c r="AN255" s="39">
        <f t="shared" si="155"/>
        <v>0</v>
      </c>
      <c r="AO255" s="40">
        <f t="shared" si="156"/>
        <v>0</v>
      </c>
      <c r="AQ255" s="39">
        <f t="shared" si="157"/>
        <v>0</v>
      </c>
      <c r="AR255" s="39">
        <f t="shared" si="158"/>
        <v>0</v>
      </c>
      <c r="AS255" s="39">
        <f t="shared" si="159"/>
        <v>0</v>
      </c>
      <c r="AT255" s="40">
        <f t="shared" si="160"/>
        <v>0</v>
      </c>
      <c r="AU255" s="40"/>
      <c r="AV255" s="52">
        <f t="shared" si="161"/>
        <v>0</v>
      </c>
      <c r="AX255" s="52">
        <f t="shared" si="162"/>
        <v>0</v>
      </c>
      <c r="AY255" s="70"/>
      <c r="AZ255" s="2">
        <f t="shared" si="166"/>
        <v>0</v>
      </c>
    </row>
    <row r="256" spans="1:52" ht="12" customHeight="1">
      <c r="A256" s="44">
        <f t="shared" si="163"/>
        <v>44470</v>
      </c>
      <c r="B256" s="66">
        <f t="shared" si="126"/>
        <v>0</v>
      </c>
      <c r="C256" s="67"/>
      <c r="D256" s="68">
        <f t="shared" si="127"/>
        <v>0</v>
      </c>
      <c r="E256" s="35">
        <f t="shared" si="128"/>
        <v>0</v>
      </c>
      <c r="F256" s="35">
        <f t="shared" si="129"/>
        <v>0</v>
      </c>
      <c r="G256" s="55">
        <f t="shared" si="130"/>
        <v>3.97</v>
      </c>
      <c r="H256" s="69">
        <f t="shared" si="131"/>
        <v>3.97</v>
      </c>
      <c r="I256" s="55">
        <f t="shared" si="164"/>
        <v>0</v>
      </c>
      <c r="J256" s="55">
        <f t="shared" si="132"/>
        <v>-3.0500000000000003E-2</v>
      </c>
      <c r="K256" s="69">
        <f t="shared" si="133"/>
        <v>-3.0500000000000003E-2</v>
      </c>
      <c r="L256" s="72">
        <v>0</v>
      </c>
      <c r="M256" s="55">
        <f t="shared" si="134"/>
        <v>8.6999999999999994E-3</v>
      </c>
      <c r="N256" s="69">
        <f t="shared" si="135"/>
        <v>8.6999999999999994E-3</v>
      </c>
      <c r="O256" s="72">
        <v>0</v>
      </c>
      <c r="P256" s="7"/>
      <c r="Q256" s="72">
        <f t="shared" si="165"/>
        <v>3.9482000000000004</v>
      </c>
      <c r="R256" s="72">
        <f t="shared" si="136"/>
        <v>0</v>
      </c>
      <c r="S256" s="7"/>
      <c r="T256" s="5">
        <f t="shared" si="137"/>
        <v>31</v>
      </c>
      <c r="U256" s="45">
        <f t="shared" si="138"/>
        <v>44525</v>
      </c>
      <c r="V256" s="5">
        <f t="shared" si="139"/>
        <v>7636</v>
      </c>
      <c r="W256" s="55">
        <f t="shared" si="140"/>
        <v>6.040116061409001E-2</v>
      </c>
      <c r="X256" s="47">
        <f t="shared" si="141"/>
        <v>0.28820943952113276</v>
      </c>
      <c r="Y256" s="5">
        <f t="shared" si="142"/>
        <v>0</v>
      </c>
      <c r="Z256" s="5">
        <f t="shared" si="143"/>
        <v>0</v>
      </c>
      <c r="AB256" s="39">
        <f t="shared" si="144"/>
        <v>0</v>
      </c>
      <c r="AC256" s="39">
        <f t="shared" si="145"/>
        <v>0</v>
      </c>
      <c r="AD256" s="39">
        <f t="shared" si="146"/>
        <v>0</v>
      </c>
      <c r="AE256" s="39">
        <f t="shared" si="147"/>
        <v>0</v>
      </c>
      <c r="AF256" s="39">
        <f t="shared" si="148"/>
        <v>0</v>
      </c>
      <c r="AG256" s="39">
        <f t="shared" si="149"/>
        <v>0</v>
      </c>
      <c r="AH256" s="39">
        <f t="shared" si="150"/>
        <v>0</v>
      </c>
      <c r="AI256" s="39">
        <f t="shared" si="151"/>
        <v>0</v>
      </c>
      <c r="AJ256" s="39">
        <f t="shared" si="152"/>
        <v>0</v>
      </c>
      <c r="AK256" s="43"/>
      <c r="AL256" s="39">
        <f t="shared" si="153"/>
        <v>0</v>
      </c>
      <c r="AM256" s="39">
        <f t="shared" si="154"/>
        <v>0</v>
      </c>
      <c r="AN256" s="39">
        <f t="shared" si="155"/>
        <v>0</v>
      </c>
      <c r="AO256" s="40">
        <f t="shared" si="156"/>
        <v>0</v>
      </c>
      <c r="AQ256" s="39">
        <f t="shared" si="157"/>
        <v>0</v>
      </c>
      <c r="AR256" s="39">
        <f t="shared" si="158"/>
        <v>0</v>
      </c>
      <c r="AS256" s="39">
        <f t="shared" si="159"/>
        <v>0</v>
      </c>
      <c r="AT256" s="40">
        <f t="shared" si="160"/>
        <v>0</v>
      </c>
      <c r="AU256" s="40"/>
      <c r="AV256" s="52">
        <f t="shared" si="161"/>
        <v>0</v>
      </c>
      <c r="AX256" s="52">
        <f t="shared" si="162"/>
        <v>0</v>
      </c>
      <c r="AY256" s="70"/>
      <c r="AZ256" s="2">
        <f t="shared" si="166"/>
        <v>0</v>
      </c>
    </row>
    <row r="257" spans="1:52" ht="12" customHeight="1">
      <c r="A257" s="44">
        <f t="shared" si="163"/>
        <v>44501</v>
      </c>
      <c r="B257" s="66">
        <f t="shared" si="126"/>
        <v>0</v>
      </c>
      <c r="C257" s="67"/>
      <c r="D257" s="68">
        <f t="shared" si="127"/>
        <v>0</v>
      </c>
      <c r="E257" s="35">
        <f t="shared" si="128"/>
        <v>0</v>
      </c>
      <c r="F257" s="35">
        <f t="shared" si="129"/>
        <v>0</v>
      </c>
      <c r="G257" s="55">
        <f t="shared" si="130"/>
        <v>3.97</v>
      </c>
      <c r="H257" s="69">
        <f t="shared" si="131"/>
        <v>3.97</v>
      </c>
      <c r="I257" s="55">
        <f t="shared" si="164"/>
        <v>0</v>
      </c>
      <c r="J257" s="55">
        <f t="shared" si="132"/>
        <v>-3.0500000000000003E-2</v>
      </c>
      <c r="K257" s="69">
        <f t="shared" si="133"/>
        <v>-3.0500000000000003E-2</v>
      </c>
      <c r="L257" s="72">
        <v>0</v>
      </c>
      <c r="M257" s="55">
        <f t="shared" si="134"/>
        <v>8.6999999999999994E-3</v>
      </c>
      <c r="N257" s="69">
        <f t="shared" si="135"/>
        <v>8.6999999999999994E-3</v>
      </c>
      <c r="O257" s="72">
        <v>0</v>
      </c>
      <c r="P257" s="7"/>
      <c r="Q257" s="72">
        <f t="shared" si="165"/>
        <v>3.9482000000000004</v>
      </c>
      <c r="R257" s="72">
        <f t="shared" si="136"/>
        <v>0</v>
      </c>
      <c r="S257" s="7"/>
      <c r="T257" s="5">
        <f t="shared" si="137"/>
        <v>30</v>
      </c>
      <c r="U257" s="45">
        <f t="shared" si="138"/>
        <v>44555</v>
      </c>
      <c r="V257" s="5">
        <f t="shared" si="139"/>
        <v>7666</v>
      </c>
      <c r="W257" s="55">
        <f t="shared" si="140"/>
        <v>6.040116061409001E-2</v>
      </c>
      <c r="X257" s="47">
        <f t="shared" si="141"/>
        <v>0.28680421184574428</v>
      </c>
      <c r="Y257" s="5">
        <f t="shared" si="142"/>
        <v>0</v>
      </c>
      <c r="Z257" s="5">
        <f t="shared" si="143"/>
        <v>0</v>
      </c>
      <c r="AB257" s="39">
        <f t="shared" si="144"/>
        <v>0</v>
      </c>
      <c r="AC257" s="39">
        <f t="shared" si="145"/>
        <v>0</v>
      </c>
      <c r="AD257" s="39">
        <f t="shared" si="146"/>
        <v>0</v>
      </c>
      <c r="AE257" s="39">
        <f t="shared" si="147"/>
        <v>0</v>
      </c>
      <c r="AF257" s="39">
        <f t="shared" si="148"/>
        <v>0</v>
      </c>
      <c r="AG257" s="39">
        <f t="shared" si="149"/>
        <v>0</v>
      </c>
      <c r="AH257" s="39">
        <f t="shared" si="150"/>
        <v>0</v>
      </c>
      <c r="AI257" s="39">
        <f t="shared" si="151"/>
        <v>0</v>
      </c>
      <c r="AJ257" s="39">
        <f t="shared" si="152"/>
        <v>0</v>
      </c>
      <c r="AK257" s="43"/>
      <c r="AL257" s="39">
        <f t="shared" si="153"/>
        <v>0</v>
      </c>
      <c r="AM257" s="39">
        <f t="shared" si="154"/>
        <v>0</v>
      </c>
      <c r="AN257" s="39">
        <f t="shared" si="155"/>
        <v>0</v>
      </c>
      <c r="AO257" s="40">
        <f t="shared" si="156"/>
        <v>0</v>
      </c>
      <c r="AQ257" s="39">
        <f t="shared" si="157"/>
        <v>0</v>
      </c>
      <c r="AR257" s="39">
        <f t="shared" si="158"/>
        <v>0</v>
      </c>
      <c r="AS257" s="39">
        <f t="shared" si="159"/>
        <v>0</v>
      </c>
      <c r="AT257" s="40">
        <f t="shared" si="160"/>
        <v>0</v>
      </c>
      <c r="AU257" s="40"/>
      <c r="AV257" s="52">
        <f t="shared" si="161"/>
        <v>0</v>
      </c>
      <c r="AX257" s="52">
        <f t="shared" si="162"/>
        <v>0</v>
      </c>
      <c r="AY257" s="70"/>
      <c r="AZ257" s="2">
        <f t="shared" si="166"/>
        <v>0</v>
      </c>
    </row>
    <row r="258" spans="1:52" ht="12" customHeight="1">
      <c r="A258" s="44">
        <f t="shared" si="163"/>
        <v>44531</v>
      </c>
      <c r="B258" s="66">
        <f t="shared" si="126"/>
        <v>0</v>
      </c>
      <c r="C258" s="67"/>
      <c r="D258" s="68">
        <f t="shared" si="127"/>
        <v>0</v>
      </c>
      <c r="E258" s="35">
        <f t="shared" si="128"/>
        <v>0</v>
      </c>
      <c r="F258" s="35">
        <f t="shared" si="129"/>
        <v>0</v>
      </c>
      <c r="G258" s="55">
        <f t="shared" si="130"/>
        <v>3.97</v>
      </c>
      <c r="H258" s="69">
        <f t="shared" si="131"/>
        <v>3.97</v>
      </c>
      <c r="I258" s="55">
        <f t="shared" si="164"/>
        <v>0</v>
      </c>
      <c r="J258" s="55">
        <f t="shared" si="132"/>
        <v>-3.0500000000000003E-2</v>
      </c>
      <c r="K258" s="69">
        <f t="shared" si="133"/>
        <v>-3.0500000000000003E-2</v>
      </c>
      <c r="L258" s="72">
        <v>0</v>
      </c>
      <c r="M258" s="55">
        <f t="shared" si="134"/>
        <v>8.6999999999999994E-3</v>
      </c>
      <c r="N258" s="69">
        <f t="shared" si="135"/>
        <v>8.6999999999999994E-3</v>
      </c>
      <c r="O258" s="72">
        <v>0</v>
      </c>
      <c r="P258" s="7"/>
      <c r="Q258" s="72">
        <f t="shared" si="165"/>
        <v>3.9482000000000004</v>
      </c>
      <c r="R258" s="72">
        <f t="shared" si="136"/>
        <v>0</v>
      </c>
      <c r="S258" s="7"/>
      <c r="T258" s="5">
        <f t="shared" si="137"/>
        <v>31</v>
      </c>
      <c r="U258" s="45">
        <f t="shared" si="138"/>
        <v>44586</v>
      </c>
      <c r="V258" s="5">
        <f t="shared" si="139"/>
        <v>7697</v>
      </c>
      <c r="W258" s="55">
        <f t="shared" si="140"/>
        <v>6.040116061409001E-2</v>
      </c>
      <c r="X258" s="47">
        <f t="shared" si="141"/>
        <v>0.2853593407309733</v>
      </c>
      <c r="Y258" s="5">
        <f t="shared" si="142"/>
        <v>0</v>
      </c>
      <c r="Z258" s="5">
        <f t="shared" si="143"/>
        <v>0</v>
      </c>
      <c r="AB258" s="39">
        <f t="shared" si="144"/>
        <v>0</v>
      </c>
      <c r="AC258" s="39">
        <f t="shared" si="145"/>
        <v>0</v>
      </c>
      <c r="AD258" s="39">
        <f t="shared" si="146"/>
        <v>0</v>
      </c>
      <c r="AE258" s="39">
        <f t="shared" si="147"/>
        <v>0</v>
      </c>
      <c r="AF258" s="39">
        <f t="shared" si="148"/>
        <v>0</v>
      </c>
      <c r="AG258" s="39">
        <f t="shared" si="149"/>
        <v>0</v>
      </c>
      <c r="AH258" s="39">
        <f t="shared" si="150"/>
        <v>0</v>
      </c>
      <c r="AI258" s="39">
        <f t="shared" si="151"/>
        <v>0</v>
      </c>
      <c r="AJ258" s="39">
        <f t="shared" si="152"/>
        <v>0</v>
      </c>
      <c r="AK258" s="43"/>
      <c r="AL258" s="39">
        <f t="shared" si="153"/>
        <v>0</v>
      </c>
      <c r="AM258" s="39">
        <f t="shared" si="154"/>
        <v>0</v>
      </c>
      <c r="AN258" s="39">
        <f t="shared" si="155"/>
        <v>0</v>
      </c>
      <c r="AO258" s="40">
        <f t="shared" si="156"/>
        <v>0</v>
      </c>
      <c r="AQ258" s="39">
        <f t="shared" si="157"/>
        <v>0</v>
      </c>
      <c r="AR258" s="39">
        <f t="shared" si="158"/>
        <v>0</v>
      </c>
      <c r="AS258" s="39">
        <f t="shared" si="159"/>
        <v>0</v>
      </c>
      <c r="AT258" s="40">
        <f t="shared" si="160"/>
        <v>0</v>
      </c>
      <c r="AU258" s="40"/>
      <c r="AV258" s="52">
        <f t="shared" si="161"/>
        <v>0</v>
      </c>
      <c r="AX258" s="52">
        <f t="shared" si="162"/>
        <v>0</v>
      </c>
      <c r="AY258" s="70"/>
      <c r="AZ258" s="2">
        <f t="shared" si="166"/>
        <v>0</v>
      </c>
    </row>
    <row r="259" spans="1:52" ht="12" customHeight="1">
      <c r="A259" s="44">
        <f t="shared" si="163"/>
        <v>44562</v>
      </c>
      <c r="B259" s="66">
        <f t="shared" si="126"/>
        <v>0</v>
      </c>
      <c r="C259" s="67"/>
      <c r="D259" s="68">
        <f t="shared" si="127"/>
        <v>0</v>
      </c>
      <c r="E259" s="35">
        <f t="shared" si="128"/>
        <v>0</v>
      </c>
      <c r="F259" s="35">
        <f t="shared" si="129"/>
        <v>0</v>
      </c>
      <c r="G259" s="55">
        <f t="shared" si="130"/>
        <v>3.97</v>
      </c>
      <c r="H259" s="69">
        <f t="shared" si="131"/>
        <v>3.97</v>
      </c>
      <c r="I259" s="55">
        <f t="shared" si="164"/>
        <v>0</v>
      </c>
      <c r="J259" s="55">
        <f t="shared" si="132"/>
        <v>-3.0500000000000003E-2</v>
      </c>
      <c r="K259" s="69">
        <f t="shared" si="133"/>
        <v>-3.0500000000000003E-2</v>
      </c>
      <c r="L259" s="72">
        <v>0</v>
      </c>
      <c r="M259" s="55">
        <f t="shared" si="134"/>
        <v>8.6999999999999994E-3</v>
      </c>
      <c r="N259" s="69">
        <f t="shared" si="135"/>
        <v>8.6999999999999994E-3</v>
      </c>
      <c r="O259" s="72">
        <v>0</v>
      </c>
      <c r="P259" s="7"/>
      <c r="Q259" s="72">
        <f t="shared" si="165"/>
        <v>3.9482000000000004</v>
      </c>
      <c r="R259" s="72">
        <f t="shared" si="136"/>
        <v>0</v>
      </c>
      <c r="S259" s="7"/>
      <c r="T259" s="5">
        <f t="shared" si="137"/>
        <v>31</v>
      </c>
      <c r="U259" s="45">
        <f t="shared" si="138"/>
        <v>44617</v>
      </c>
      <c r="V259" s="5">
        <f t="shared" si="139"/>
        <v>7728</v>
      </c>
      <c r="W259" s="55">
        <f t="shared" si="140"/>
        <v>6.040116061409001E-2</v>
      </c>
      <c r="X259" s="47">
        <f t="shared" si="141"/>
        <v>0.28392174863252101</v>
      </c>
      <c r="Y259" s="5">
        <f t="shared" si="142"/>
        <v>0</v>
      </c>
      <c r="Z259" s="5">
        <f t="shared" si="143"/>
        <v>0</v>
      </c>
      <c r="AB259" s="39">
        <f t="shared" si="144"/>
        <v>0</v>
      </c>
      <c r="AC259" s="39">
        <f t="shared" si="145"/>
        <v>0</v>
      </c>
      <c r="AD259" s="39">
        <f t="shared" si="146"/>
        <v>0</v>
      </c>
      <c r="AE259" s="39">
        <f t="shared" si="147"/>
        <v>0</v>
      </c>
      <c r="AF259" s="39">
        <f t="shared" si="148"/>
        <v>0</v>
      </c>
      <c r="AG259" s="39">
        <f t="shared" si="149"/>
        <v>0</v>
      </c>
      <c r="AH259" s="39">
        <f t="shared" si="150"/>
        <v>0</v>
      </c>
      <c r="AI259" s="39">
        <f t="shared" si="151"/>
        <v>0</v>
      </c>
      <c r="AJ259" s="39">
        <f t="shared" si="152"/>
        <v>0</v>
      </c>
      <c r="AK259" s="43"/>
      <c r="AL259" s="39">
        <f t="shared" si="153"/>
        <v>0</v>
      </c>
      <c r="AM259" s="39">
        <f t="shared" si="154"/>
        <v>0</v>
      </c>
      <c r="AN259" s="39">
        <f t="shared" si="155"/>
        <v>0</v>
      </c>
      <c r="AO259" s="40">
        <f t="shared" si="156"/>
        <v>0</v>
      </c>
      <c r="AQ259" s="39">
        <f t="shared" si="157"/>
        <v>0</v>
      </c>
      <c r="AR259" s="39">
        <f t="shared" si="158"/>
        <v>0</v>
      </c>
      <c r="AS259" s="39">
        <f t="shared" si="159"/>
        <v>0</v>
      </c>
      <c r="AT259" s="40">
        <f t="shared" si="160"/>
        <v>0</v>
      </c>
      <c r="AU259" s="40"/>
      <c r="AV259" s="52">
        <f t="shared" si="161"/>
        <v>0</v>
      </c>
      <c r="AX259" s="52">
        <f t="shared" si="162"/>
        <v>0</v>
      </c>
      <c r="AY259" s="70"/>
      <c r="AZ259" s="2">
        <f t="shared" si="166"/>
        <v>0</v>
      </c>
    </row>
    <row r="260" spans="1:52" ht="12" customHeight="1">
      <c r="A260" s="44">
        <f t="shared" si="163"/>
        <v>44593</v>
      </c>
      <c r="B260" s="66">
        <f t="shared" si="126"/>
        <v>0</v>
      </c>
      <c r="C260" s="67"/>
      <c r="D260" s="68">
        <f t="shared" si="127"/>
        <v>0</v>
      </c>
      <c r="E260" s="35">
        <f t="shared" si="128"/>
        <v>0</v>
      </c>
      <c r="F260" s="35">
        <f t="shared" si="129"/>
        <v>0</v>
      </c>
      <c r="G260" s="55">
        <f t="shared" si="130"/>
        <v>3.97</v>
      </c>
      <c r="H260" s="69">
        <f t="shared" si="131"/>
        <v>3.97</v>
      </c>
      <c r="I260" s="55">
        <f t="shared" si="164"/>
        <v>0</v>
      </c>
      <c r="J260" s="55">
        <f t="shared" si="132"/>
        <v>-3.0500000000000003E-2</v>
      </c>
      <c r="K260" s="69">
        <f t="shared" si="133"/>
        <v>-3.0500000000000003E-2</v>
      </c>
      <c r="L260" s="72">
        <v>0</v>
      </c>
      <c r="M260" s="55">
        <f t="shared" si="134"/>
        <v>8.6999999999999994E-3</v>
      </c>
      <c r="N260" s="69">
        <f t="shared" si="135"/>
        <v>8.6999999999999994E-3</v>
      </c>
      <c r="O260" s="72">
        <v>0</v>
      </c>
      <c r="P260" s="7"/>
      <c r="Q260" s="72">
        <f t="shared" si="165"/>
        <v>3.9482000000000004</v>
      </c>
      <c r="R260" s="72">
        <f t="shared" si="136"/>
        <v>0</v>
      </c>
      <c r="S260" s="7"/>
      <c r="T260" s="5">
        <f t="shared" si="137"/>
        <v>28</v>
      </c>
      <c r="U260" s="45">
        <f t="shared" si="138"/>
        <v>44645</v>
      </c>
      <c r="V260" s="5">
        <f t="shared" si="139"/>
        <v>7756</v>
      </c>
      <c r="W260" s="55">
        <f t="shared" si="140"/>
        <v>6.040116061409001E-2</v>
      </c>
      <c r="X260" s="47">
        <f t="shared" si="141"/>
        <v>0.28262950431383405</v>
      </c>
      <c r="Y260" s="5">
        <f t="shared" si="142"/>
        <v>0</v>
      </c>
      <c r="Z260" s="5">
        <f t="shared" si="143"/>
        <v>0</v>
      </c>
      <c r="AB260" s="39">
        <f t="shared" si="144"/>
        <v>0</v>
      </c>
      <c r="AC260" s="39">
        <f t="shared" si="145"/>
        <v>0</v>
      </c>
      <c r="AD260" s="39">
        <f t="shared" si="146"/>
        <v>0</v>
      </c>
      <c r="AE260" s="39">
        <f t="shared" si="147"/>
        <v>0</v>
      </c>
      <c r="AF260" s="39">
        <f t="shared" si="148"/>
        <v>0</v>
      </c>
      <c r="AG260" s="39">
        <f t="shared" si="149"/>
        <v>0</v>
      </c>
      <c r="AH260" s="39">
        <f t="shared" si="150"/>
        <v>0</v>
      </c>
      <c r="AI260" s="39">
        <f t="shared" si="151"/>
        <v>0</v>
      </c>
      <c r="AJ260" s="39">
        <f t="shared" si="152"/>
        <v>0</v>
      </c>
      <c r="AK260" s="43"/>
      <c r="AL260" s="39">
        <f t="shared" si="153"/>
        <v>0</v>
      </c>
      <c r="AM260" s="39">
        <f t="shared" si="154"/>
        <v>0</v>
      </c>
      <c r="AN260" s="39">
        <f t="shared" si="155"/>
        <v>0</v>
      </c>
      <c r="AO260" s="40">
        <f t="shared" si="156"/>
        <v>0</v>
      </c>
      <c r="AQ260" s="39">
        <f t="shared" si="157"/>
        <v>0</v>
      </c>
      <c r="AR260" s="39">
        <f t="shared" si="158"/>
        <v>0</v>
      </c>
      <c r="AS260" s="39">
        <f t="shared" si="159"/>
        <v>0</v>
      </c>
      <c r="AT260" s="40">
        <f t="shared" si="160"/>
        <v>0</v>
      </c>
      <c r="AU260" s="40"/>
      <c r="AV260" s="52">
        <f t="shared" si="161"/>
        <v>0</v>
      </c>
      <c r="AX260" s="52">
        <f t="shared" si="162"/>
        <v>0</v>
      </c>
      <c r="AY260" s="70"/>
      <c r="AZ260" s="2">
        <f t="shared" si="166"/>
        <v>0</v>
      </c>
    </row>
    <row r="261" spans="1:52" ht="12" customHeight="1">
      <c r="A261" s="44">
        <f t="shared" si="163"/>
        <v>44621</v>
      </c>
      <c r="B261" s="66">
        <f t="shared" si="126"/>
        <v>0</v>
      </c>
      <c r="C261" s="67"/>
      <c r="D261" s="68">
        <f t="shared" si="127"/>
        <v>0</v>
      </c>
      <c r="E261" s="35">
        <f t="shared" si="128"/>
        <v>0</v>
      </c>
      <c r="F261" s="35">
        <f t="shared" si="129"/>
        <v>0</v>
      </c>
      <c r="G261" s="55">
        <f t="shared" si="130"/>
        <v>3.97</v>
      </c>
      <c r="H261" s="69">
        <f t="shared" si="131"/>
        <v>3.97</v>
      </c>
      <c r="I261" s="55">
        <f t="shared" si="164"/>
        <v>0</v>
      </c>
      <c r="J261" s="55">
        <f t="shared" si="132"/>
        <v>-3.0500000000000003E-2</v>
      </c>
      <c r="K261" s="69">
        <f t="shared" si="133"/>
        <v>-3.0500000000000003E-2</v>
      </c>
      <c r="L261" s="72">
        <v>0</v>
      </c>
      <c r="M261" s="55">
        <f t="shared" si="134"/>
        <v>8.6999999999999994E-3</v>
      </c>
      <c r="N261" s="69">
        <f t="shared" si="135"/>
        <v>8.6999999999999994E-3</v>
      </c>
      <c r="O261" s="72">
        <v>0</v>
      </c>
      <c r="P261" s="7"/>
      <c r="Q261" s="72">
        <f t="shared" si="165"/>
        <v>3.9482000000000004</v>
      </c>
      <c r="R261" s="72">
        <f t="shared" si="136"/>
        <v>0</v>
      </c>
      <c r="S261" s="7"/>
      <c r="T261" s="5">
        <f t="shared" si="137"/>
        <v>31</v>
      </c>
      <c r="U261" s="45">
        <f t="shared" si="138"/>
        <v>44676</v>
      </c>
      <c r="V261" s="5">
        <f t="shared" si="139"/>
        <v>7787</v>
      </c>
      <c r="W261" s="55">
        <f t="shared" si="140"/>
        <v>6.040116061409001E-2</v>
      </c>
      <c r="X261" s="47">
        <f t="shared" si="141"/>
        <v>0.28120566466957969</v>
      </c>
      <c r="Y261" s="5">
        <f t="shared" si="142"/>
        <v>0</v>
      </c>
      <c r="Z261" s="5">
        <f t="shared" si="143"/>
        <v>0</v>
      </c>
      <c r="AB261" s="39">
        <f t="shared" si="144"/>
        <v>0</v>
      </c>
      <c r="AC261" s="39">
        <f t="shared" si="145"/>
        <v>0</v>
      </c>
      <c r="AD261" s="39">
        <f t="shared" si="146"/>
        <v>0</v>
      </c>
      <c r="AE261" s="39">
        <f t="shared" si="147"/>
        <v>0</v>
      </c>
      <c r="AF261" s="39">
        <f t="shared" si="148"/>
        <v>0</v>
      </c>
      <c r="AG261" s="39">
        <f t="shared" si="149"/>
        <v>0</v>
      </c>
      <c r="AH261" s="39">
        <f t="shared" si="150"/>
        <v>0</v>
      </c>
      <c r="AI261" s="39">
        <f t="shared" si="151"/>
        <v>0</v>
      </c>
      <c r="AJ261" s="39">
        <f t="shared" si="152"/>
        <v>0</v>
      </c>
      <c r="AK261" s="43"/>
      <c r="AL261" s="39">
        <f t="shared" si="153"/>
        <v>0</v>
      </c>
      <c r="AM261" s="39">
        <f t="shared" si="154"/>
        <v>0</v>
      </c>
      <c r="AN261" s="39">
        <f t="shared" si="155"/>
        <v>0</v>
      </c>
      <c r="AO261" s="40">
        <f t="shared" si="156"/>
        <v>0</v>
      </c>
      <c r="AQ261" s="39">
        <f t="shared" si="157"/>
        <v>0</v>
      </c>
      <c r="AR261" s="39">
        <f t="shared" si="158"/>
        <v>0</v>
      </c>
      <c r="AS261" s="39">
        <f t="shared" si="159"/>
        <v>0</v>
      </c>
      <c r="AT261" s="40">
        <f t="shared" si="160"/>
        <v>0</v>
      </c>
      <c r="AU261" s="40"/>
      <c r="AV261" s="52">
        <f t="shared" si="161"/>
        <v>0</v>
      </c>
      <c r="AX261" s="52">
        <f t="shared" si="162"/>
        <v>0</v>
      </c>
      <c r="AY261" s="70"/>
      <c r="AZ261" s="2">
        <f t="shared" si="166"/>
        <v>0</v>
      </c>
    </row>
    <row r="262" spans="1:52" ht="12" customHeight="1">
      <c r="A262" s="44">
        <f t="shared" si="163"/>
        <v>44652</v>
      </c>
      <c r="B262" s="66">
        <f t="shared" si="126"/>
        <v>0</v>
      </c>
      <c r="C262" s="67"/>
      <c r="D262" s="68">
        <f t="shared" si="127"/>
        <v>0</v>
      </c>
      <c r="E262" s="35">
        <f t="shared" si="128"/>
        <v>0</v>
      </c>
      <c r="F262" s="35">
        <f t="shared" si="129"/>
        <v>0</v>
      </c>
      <c r="G262" s="55">
        <f t="shared" si="130"/>
        <v>3.97</v>
      </c>
      <c r="H262" s="69">
        <f t="shared" si="131"/>
        <v>3.97</v>
      </c>
      <c r="I262" s="55">
        <f t="shared" si="164"/>
        <v>0</v>
      </c>
      <c r="J262" s="55">
        <f t="shared" si="132"/>
        <v>-3.0500000000000003E-2</v>
      </c>
      <c r="K262" s="69">
        <f t="shared" si="133"/>
        <v>-3.0500000000000003E-2</v>
      </c>
      <c r="L262" s="72">
        <v>0</v>
      </c>
      <c r="M262" s="55">
        <f t="shared" si="134"/>
        <v>8.6999999999999994E-3</v>
      </c>
      <c r="N262" s="69">
        <f t="shared" si="135"/>
        <v>8.6999999999999994E-3</v>
      </c>
      <c r="O262" s="72">
        <v>0</v>
      </c>
      <c r="P262" s="7"/>
      <c r="Q262" s="72">
        <f t="shared" si="165"/>
        <v>3.9482000000000004</v>
      </c>
      <c r="R262" s="72">
        <f t="shared" si="136"/>
        <v>0</v>
      </c>
      <c r="S262" s="7"/>
      <c r="T262" s="5">
        <f t="shared" si="137"/>
        <v>30</v>
      </c>
      <c r="U262" s="45">
        <f t="shared" si="138"/>
        <v>44706</v>
      </c>
      <c r="V262" s="5">
        <f t="shared" si="139"/>
        <v>7817</v>
      </c>
      <c r="W262" s="55">
        <f t="shared" si="140"/>
        <v>6.040116061409001E-2</v>
      </c>
      <c r="X262" s="47">
        <f t="shared" si="141"/>
        <v>0.27983458541857986</v>
      </c>
      <c r="Y262" s="5">
        <f t="shared" si="142"/>
        <v>0</v>
      </c>
      <c r="Z262" s="5">
        <f t="shared" si="143"/>
        <v>0</v>
      </c>
      <c r="AB262" s="39">
        <f t="shared" si="144"/>
        <v>0</v>
      </c>
      <c r="AC262" s="39">
        <f t="shared" si="145"/>
        <v>0</v>
      </c>
      <c r="AD262" s="39">
        <f t="shared" si="146"/>
        <v>0</v>
      </c>
      <c r="AE262" s="39">
        <f t="shared" si="147"/>
        <v>0</v>
      </c>
      <c r="AF262" s="39">
        <f t="shared" si="148"/>
        <v>0</v>
      </c>
      <c r="AG262" s="39">
        <f t="shared" si="149"/>
        <v>0</v>
      </c>
      <c r="AH262" s="39">
        <f t="shared" si="150"/>
        <v>0</v>
      </c>
      <c r="AI262" s="39">
        <f t="shared" si="151"/>
        <v>0</v>
      </c>
      <c r="AJ262" s="39">
        <f t="shared" si="152"/>
        <v>0</v>
      </c>
      <c r="AK262" s="43"/>
      <c r="AL262" s="39">
        <f t="shared" si="153"/>
        <v>0</v>
      </c>
      <c r="AM262" s="39">
        <f t="shared" si="154"/>
        <v>0</v>
      </c>
      <c r="AN262" s="39">
        <f t="shared" si="155"/>
        <v>0</v>
      </c>
      <c r="AO262" s="40">
        <f t="shared" si="156"/>
        <v>0</v>
      </c>
      <c r="AQ262" s="39">
        <f t="shared" si="157"/>
        <v>0</v>
      </c>
      <c r="AR262" s="39">
        <f t="shared" si="158"/>
        <v>0</v>
      </c>
      <c r="AS262" s="39">
        <f t="shared" si="159"/>
        <v>0</v>
      </c>
      <c r="AT262" s="40">
        <f t="shared" si="160"/>
        <v>0</v>
      </c>
      <c r="AU262" s="40"/>
      <c r="AV262" s="52">
        <f t="shared" si="161"/>
        <v>0</v>
      </c>
      <c r="AX262" s="52">
        <f t="shared" si="162"/>
        <v>0</v>
      </c>
      <c r="AY262" s="70"/>
      <c r="AZ262" s="2">
        <f t="shared" si="166"/>
        <v>0</v>
      </c>
    </row>
    <row r="263" spans="1:52" ht="12" customHeight="1">
      <c r="A263" s="44">
        <f t="shared" si="163"/>
        <v>44682</v>
      </c>
      <c r="B263" s="66">
        <f t="shared" si="126"/>
        <v>0</v>
      </c>
      <c r="C263" s="67"/>
      <c r="D263" s="68">
        <f t="shared" si="127"/>
        <v>0</v>
      </c>
      <c r="E263" s="35">
        <f t="shared" si="128"/>
        <v>0</v>
      </c>
      <c r="F263" s="35">
        <f t="shared" si="129"/>
        <v>0</v>
      </c>
      <c r="G263" s="55">
        <f t="shared" si="130"/>
        <v>3.97</v>
      </c>
      <c r="H263" s="69">
        <f t="shared" si="131"/>
        <v>3.97</v>
      </c>
      <c r="I263" s="55">
        <f t="shared" si="164"/>
        <v>0</v>
      </c>
      <c r="J263" s="55">
        <f t="shared" si="132"/>
        <v>-3.0500000000000003E-2</v>
      </c>
      <c r="K263" s="69">
        <f t="shared" si="133"/>
        <v>-3.0500000000000003E-2</v>
      </c>
      <c r="L263" s="72">
        <v>0</v>
      </c>
      <c r="M263" s="55">
        <f t="shared" si="134"/>
        <v>8.6999999999999994E-3</v>
      </c>
      <c r="N263" s="69">
        <f t="shared" si="135"/>
        <v>8.6999999999999994E-3</v>
      </c>
      <c r="O263" s="72">
        <v>0</v>
      </c>
      <c r="P263" s="7"/>
      <c r="Q263" s="72">
        <f t="shared" si="165"/>
        <v>3.9482000000000004</v>
      </c>
      <c r="R263" s="72">
        <f t="shared" si="136"/>
        <v>0</v>
      </c>
      <c r="S263" s="7"/>
      <c r="T263" s="5">
        <f t="shared" si="137"/>
        <v>31</v>
      </c>
      <c r="U263" s="45">
        <f t="shared" si="138"/>
        <v>44737</v>
      </c>
      <c r="V263" s="5">
        <f t="shared" si="139"/>
        <v>7848</v>
      </c>
      <c r="W263" s="55">
        <f t="shared" si="140"/>
        <v>6.040116061409001E-2</v>
      </c>
      <c r="X263" s="47">
        <f t="shared" si="141"/>
        <v>0.27842482610304131</v>
      </c>
      <c r="Y263" s="5">
        <f t="shared" si="142"/>
        <v>0</v>
      </c>
      <c r="Z263" s="5">
        <f t="shared" si="143"/>
        <v>0</v>
      </c>
      <c r="AB263" s="39">
        <f t="shared" si="144"/>
        <v>0</v>
      </c>
      <c r="AC263" s="39">
        <f t="shared" si="145"/>
        <v>0</v>
      </c>
      <c r="AD263" s="39">
        <f t="shared" si="146"/>
        <v>0</v>
      </c>
      <c r="AE263" s="39">
        <f t="shared" si="147"/>
        <v>0</v>
      </c>
      <c r="AF263" s="39">
        <f t="shared" si="148"/>
        <v>0</v>
      </c>
      <c r="AG263" s="39">
        <f t="shared" si="149"/>
        <v>0</v>
      </c>
      <c r="AH263" s="39">
        <f t="shared" si="150"/>
        <v>0</v>
      </c>
      <c r="AI263" s="39">
        <f t="shared" si="151"/>
        <v>0</v>
      </c>
      <c r="AJ263" s="39">
        <f t="shared" si="152"/>
        <v>0</v>
      </c>
      <c r="AK263" s="43"/>
      <c r="AL263" s="39">
        <f t="shared" si="153"/>
        <v>0</v>
      </c>
      <c r="AM263" s="39">
        <f t="shared" si="154"/>
        <v>0</v>
      </c>
      <c r="AN263" s="39">
        <f t="shared" si="155"/>
        <v>0</v>
      </c>
      <c r="AO263" s="40">
        <f t="shared" si="156"/>
        <v>0</v>
      </c>
      <c r="AQ263" s="39">
        <f t="shared" si="157"/>
        <v>0</v>
      </c>
      <c r="AR263" s="39">
        <f t="shared" si="158"/>
        <v>0</v>
      </c>
      <c r="AS263" s="39">
        <f t="shared" si="159"/>
        <v>0</v>
      </c>
      <c r="AT263" s="40">
        <f t="shared" si="160"/>
        <v>0</v>
      </c>
      <c r="AU263" s="40"/>
      <c r="AV263" s="52">
        <f t="shared" si="161"/>
        <v>0</v>
      </c>
      <c r="AX263" s="52">
        <f t="shared" si="162"/>
        <v>0</v>
      </c>
      <c r="AY263" s="70"/>
      <c r="AZ263" s="2">
        <f t="shared" si="166"/>
        <v>0</v>
      </c>
    </row>
    <row r="264" spans="1:52" ht="12" customHeight="1">
      <c r="A264" s="44">
        <f t="shared" si="163"/>
        <v>44713</v>
      </c>
      <c r="B264" s="66">
        <f t="shared" si="126"/>
        <v>0</v>
      </c>
      <c r="C264" s="67"/>
      <c r="D264" s="68">
        <f t="shared" si="127"/>
        <v>0</v>
      </c>
      <c r="E264" s="35">
        <f t="shared" si="128"/>
        <v>0</v>
      </c>
      <c r="F264" s="35">
        <f t="shared" si="129"/>
        <v>0</v>
      </c>
      <c r="G264" s="55">
        <f t="shared" si="130"/>
        <v>3.97</v>
      </c>
      <c r="H264" s="69">
        <f t="shared" si="131"/>
        <v>3.97</v>
      </c>
      <c r="I264" s="55">
        <f t="shared" si="164"/>
        <v>0</v>
      </c>
      <c r="J264" s="55">
        <f t="shared" si="132"/>
        <v>-3.0500000000000003E-2</v>
      </c>
      <c r="K264" s="69">
        <f t="shared" si="133"/>
        <v>-3.0500000000000003E-2</v>
      </c>
      <c r="L264" s="72">
        <v>0</v>
      </c>
      <c r="M264" s="55">
        <f t="shared" si="134"/>
        <v>8.6999999999999994E-3</v>
      </c>
      <c r="N264" s="69">
        <f t="shared" si="135"/>
        <v>8.6999999999999994E-3</v>
      </c>
      <c r="O264" s="72">
        <v>0</v>
      </c>
      <c r="P264" s="7"/>
      <c r="Q264" s="72">
        <f t="shared" si="165"/>
        <v>3.9482000000000004</v>
      </c>
      <c r="R264" s="72">
        <f t="shared" si="136"/>
        <v>0</v>
      </c>
      <c r="S264" s="7"/>
      <c r="T264" s="5">
        <f t="shared" si="137"/>
        <v>30</v>
      </c>
      <c r="U264" s="45">
        <f t="shared" si="138"/>
        <v>44767</v>
      </c>
      <c r="V264" s="5">
        <f t="shared" si="139"/>
        <v>7878</v>
      </c>
      <c r="W264" s="55">
        <f t="shared" si="140"/>
        <v>6.040116061409001E-2</v>
      </c>
      <c r="X264" s="47">
        <f t="shared" si="141"/>
        <v>0.27706730543402608</v>
      </c>
      <c r="Y264" s="5">
        <f t="shared" si="142"/>
        <v>0</v>
      </c>
      <c r="Z264" s="5">
        <f t="shared" si="143"/>
        <v>0</v>
      </c>
      <c r="AB264" s="39">
        <f t="shared" si="144"/>
        <v>0</v>
      </c>
      <c r="AC264" s="39">
        <f t="shared" si="145"/>
        <v>0</v>
      </c>
      <c r="AD264" s="39">
        <f t="shared" si="146"/>
        <v>0</v>
      </c>
      <c r="AE264" s="39">
        <f t="shared" si="147"/>
        <v>0</v>
      </c>
      <c r="AF264" s="39">
        <f t="shared" si="148"/>
        <v>0</v>
      </c>
      <c r="AG264" s="39">
        <f t="shared" si="149"/>
        <v>0</v>
      </c>
      <c r="AH264" s="39">
        <f t="shared" si="150"/>
        <v>0</v>
      </c>
      <c r="AI264" s="39">
        <f t="shared" si="151"/>
        <v>0</v>
      </c>
      <c r="AJ264" s="39">
        <f t="shared" si="152"/>
        <v>0</v>
      </c>
      <c r="AK264" s="43"/>
      <c r="AL264" s="39">
        <f t="shared" si="153"/>
        <v>0</v>
      </c>
      <c r="AM264" s="39">
        <f t="shared" si="154"/>
        <v>0</v>
      </c>
      <c r="AN264" s="39">
        <f t="shared" si="155"/>
        <v>0</v>
      </c>
      <c r="AO264" s="40">
        <f t="shared" si="156"/>
        <v>0</v>
      </c>
      <c r="AQ264" s="39">
        <f t="shared" si="157"/>
        <v>0</v>
      </c>
      <c r="AR264" s="39">
        <f t="shared" si="158"/>
        <v>0</v>
      </c>
      <c r="AS264" s="39">
        <f t="shared" si="159"/>
        <v>0</v>
      </c>
      <c r="AT264" s="40">
        <f t="shared" si="160"/>
        <v>0</v>
      </c>
      <c r="AU264" s="40"/>
      <c r="AV264" s="52">
        <f t="shared" si="161"/>
        <v>0</v>
      </c>
      <c r="AX264" s="52">
        <f t="shared" si="162"/>
        <v>0</v>
      </c>
      <c r="AY264" s="70"/>
      <c r="AZ264" s="2">
        <f t="shared" si="166"/>
        <v>0</v>
      </c>
    </row>
    <row r="265" spans="1:52" ht="12" customHeight="1">
      <c r="A265" s="44">
        <f t="shared" si="163"/>
        <v>44743</v>
      </c>
      <c r="B265" s="66">
        <f t="shared" si="126"/>
        <v>0</v>
      </c>
      <c r="C265" s="67"/>
      <c r="D265" s="68">
        <f t="shared" si="127"/>
        <v>0</v>
      </c>
      <c r="E265" s="35">
        <f t="shared" si="128"/>
        <v>0</v>
      </c>
      <c r="F265" s="35">
        <f t="shared" si="129"/>
        <v>0</v>
      </c>
      <c r="G265" s="55">
        <f t="shared" si="130"/>
        <v>3.97</v>
      </c>
      <c r="H265" s="69">
        <f t="shared" si="131"/>
        <v>3.97</v>
      </c>
      <c r="I265" s="55">
        <f t="shared" si="164"/>
        <v>0</v>
      </c>
      <c r="J265" s="55">
        <f t="shared" si="132"/>
        <v>-3.0500000000000003E-2</v>
      </c>
      <c r="K265" s="69">
        <f t="shared" si="133"/>
        <v>-3.0500000000000003E-2</v>
      </c>
      <c r="L265" s="72">
        <v>0</v>
      </c>
      <c r="M265" s="55">
        <f t="shared" si="134"/>
        <v>8.6999999999999994E-3</v>
      </c>
      <c r="N265" s="69">
        <f t="shared" si="135"/>
        <v>8.6999999999999994E-3</v>
      </c>
      <c r="O265" s="72">
        <v>0</v>
      </c>
      <c r="P265" s="7"/>
      <c r="Q265" s="72">
        <f t="shared" si="165"/>
        <v>3.9482000000000004</v>
      </c>
      <c r="R265" s="72">
        <f t="shared" si="136"/>
        <v>0</v>
      </c>
      <c r="S265" s="7"/>
      <c r="T265" s="5">
        <f t="shared" si="137"/>
        <v>31</v>
      </c>
      <c r="U265" s="45">
        <f t="shared" si="138"/>
        <v>44798</v>
      </c>
      <c r="V265" s="5">
        <f t="shared" si="139"/>
        <v>7909</v>
      </c>
      <c r="W265" s="55">
        <f t="shared" si="140"/>
        <v>6.040116061409001E-2</v>
      </c>
      <c r="X265" s="47">
        <f t="shared" si="141"/>
        <v>0.2756714872070456</v>
      </c>
      <c r="Y265" s="5">
        <f t="shared" si="142"/>
        <v>0</v>
      </c>
      <c r="Z265" s="5">
        <f t="shared" si="143"/>
        <v>0</v>
      </c>
      <c r="AB265" s="39">
        <f t="shared" si="144"/>
        <v>0</v>
      </c>
      <c r="AC265" s="39">
        <f t="shared" si="145"/>
        <v>0</v>
      </c>
      <c r="AD265" s="39">
        <f t="shared" si="146"/>
        <v>0</v>
      </c>
      <c r="AE265" s="39">
        <f t="shared" si="147"/>
        <v>0</v>
      </c>
      <c r="AF265" s="39">
        <f t="shared" si="148"/>
        <v>0</v>
      </c>
      <c r="AG265" s="39">
        <f t="shared" si="149"/>
        <v>0</v>
      </c>
      <c r="AH265" s="39">
        <f t="shared" si="150"/>
        <v>0</v>
      </c>
      <c r="AI265" s="39">
        <f t="shared" si="151"/>
        <v>0</v>
      </c>
      <c r="AJ265" s="39">
        <f t="shared" si="152"/>
        <v>0</v>
      </c>
      <c r="AK265" s="43"/>
      <c r="AL265" s="39">
        <f t="shared" si="153"/>
        <v>0</v>
      </c>
      <c r="AM265" s="39">
        <f t="shared" si="154"/>
        <v>0</v>
      </c>
      <c r="AN265" s="39">
        <f t="shared" si="155"/>
        <v>0</v>
      </c>
      <c r="AO265" s="40">
        <f t="shared" si="156"/>
        <v>0</v>
      </c>
      <c r="AQ265" s="39">
        <f t="shared" si="157"/>
        <v>0</v>
      </c>
      <c r="AR265" s="39">
        <f t="shared" si="158"/>
        <v>0</v>
      </c>
      <c r="AS265" s="39">
        <f t="shared" si="159"/>
        <v>0</v>
      </c>
      <c r="AT265" s="40">
        <f t="shared" si="160"/>
        <v>0</v>
      </c>
      <c r="AU265" s="40"/>
      <c r="AV265" s="52">
        <f t="shared" si="161"/>
        <v>0</v>
      </c>
      <c r="AX265" s="52">
        <f t="shared" si="162"/>
        <v>0</v>
      </c>
      <c r="AY265" s="70"/>
      <c r="AZ265" s="2">
        <f t="shared" si="166"/>
        <v>0</v>
      </c>
    </row>
    <row r="266" spans="1:52" ht="12" customHeight="1">
      <c r="A266" s="44">
        <f t="shared" si="163"/>
        <v>44774</v>
      </c>
      <c r="B266" s="66">
        <f t="shared" ref="B266:B329" si="167">VLOOKUP($A266,Table2,MATCH(I$3,Curves2,0))</f>
        <v>0</v>
      </c>
      <c r="C266" s="67"/>
      <c r="D266" s="68">
        <f t="shared" ref="D266:D329" si="168">B266+C266</f>
        <v>0</v>
      </c>
      <c r="E266" s="35">
        <f t="shared" ref="E266:E329" si="169">IF(Y266=0,0,IF(AND(Y266=1,$H$3=1),D266*T266,IF($H$3=2,D266,"N/A")))</f>
        <v>0</v>
      </c>
      <c r="F266" s="35">
        <f t="shared" ref="F266:F329" si="170">E266*X266</f>
        <v>0</v>
      </c>
      <c r="G266" s="55">
        <f t="shared" ref="G266:G329" si="171">VLOOKUP($A266,Table,MATCH(G$4,Curves,0))</f>
        <v>3.97</v>
      </c>
      <c r="H266" s="69">
        <f t="shared" ref="H266:H329" si="172">G266</f>
        <v>3.97</v>
      </c>
      <c r="I266" s="55">
        <f t="shared" si="164"/>
        <v>0</v>
      </c>
      <c r="J266" s="55">
        <f t="shared" ref="J266:J329" si="173">VLOOKUP($A266,Table,MATCH(J$4,Curves,0))</f>
        <v>-3.0500000000000003E-2</v>
      </c>
      <c r="K266" s="69">
        <f t="shared" ref="K266:K329" si="174">J266</f>
        <v>-3.0500000000000003E-2</v>
      </c>
      <c r="L266" s="72">
        <v>0</v>
      </c>
      <c r="M266" s="55">
        <f t="shared" ref="M266:M329" si="175">VLOOKUP($A266,Table,MATCH(M$4,Curves,0))</f>
        <v>8.6999999999999994E-3</v>
      </c>
      <c r="N266" s="69">
        <f t="shared" ref="N266:N329" si="176">M266</f>
        <v>8.6999999999999994E-3</v>
      </c>
      <c r="O266" s="72">
        <v>0</v>
      </c>
      <c r="P266" s="7"/>
      <c r="Q266" s="72">
        <f t="shared" si="165"/>
        <v>3.9482000000000004</v>
      </c>
      <c r="R266" s="72">
        <f t="shared" ref="R266:R329" si="177">O266+L266+I266</f>
        <v>0</v>
      </c>
      <c r="S266" s="7"/>
      <c r="T266" s="5">
        <f t="shared" ref="T266:T329" si="178">A267-A266</f>
        <v>31</v>
      </c>
      <c r="U266" s="45">
        <f t="shared" ref="U266:U329" si="179">CHOOSE(F$3,A267+24,A266)</f>
        <v>44829</v>
      </c>
      <c r="V266" s="5">
        <f t="shared" ref="V266:V329" si="180">U266-C$3</f>
        <v>7940</v>
      </c>
      <c r="W266" s="55">
        <f t="shared" ref="W266:W329" si="181">VLOOKUP($A266,Table,MATCH(W$4,Curves,0))</f>
        <v>6.040116061409001E-2</v>
      </c>
      <c r="X266" s="47">
        <f t="shared" ref="X266:X329" si="182">1/(1+CHOOSE(F$3,(W267+($K$3/10000))/2,(W266+($K$3/10000))/2))^(2*V266/365.25)</f>
        <v>0.27428270087623102</v>
      </c>
      <c r="Y266" s="5">
        <f t="shared" ref="Y266:Y329" si="183">IF(AND(mthbeg&lt;=A266,mthend&gt;=A266),1,0)</f>
        <v>0</v>
      </c>
      <c r="Z266" s="5">
        <f t="shared" ref="Z266:Z329" si="184">T266*Y266</f>
        <v>0</v>
      </c>
      <c r="AB266" s="39">
        <f t="shared" ref="AB266:AB329" si="185">F266*G266</f>
        <v>0</v>
      </c>
      <c r="AC266" s="39">
        <f t="shared" ref="AC266:AC329" si="186">$F266*H266</f>
        <v>0</v>
      </c>
      <c r="AD266" s="39">
        <f t="shared" ref="AD266:AD329" si="187">$F266*I266</f>
        <v>0</v>
      </c>
      <c r="AE266" s="39">
        <f t="shared" ref="AE266:AE329" si="188">$F266*J266</f>
        <v>0</v>
      </c>
      <c r="AF266" s="39">
        <f t="shared" ref="AF266:AF329" si="189">$F266*K266</f>
        <v>0</v>
      </c>
      <c r="AG266" s="39">
        <f t="shared" ref="AG266:AG329" si="190">$F266*L266</f>
        <v>0</v>
      </c>
      <c r="AH266" s="39">
        <f t="shared" ref="AH266:AH329" si="191">$F266*M266</f>
        <v>0</v>
      </c>
      <c r="AI266" s="39">
        <f t="shared" ref="AI266:AI329" si="192">$F266*N266</f>
        <v>0</v>
      </c>
      <c r="AJ266" s="39">
        <f t="shared" ref="AJ266:AJ329" si="193">F266*O266</f>
        <v>0</v>
      </c>
      <c r="AK266" s="43"/>
      <c r="AL266" s="39">
        <f t="shared" ref="AL266:AL329" si="194">CHOOSE($G$3,AC266-AD266,AD266-AC266)</f>
        <v>0</v>
      </c>
      <c r="AM266" s="39">
        <f t="shared" ref="AM266:AM329" si="195">CHOOSE($G$3,AF266-AG266,AG266-AF266)</f>
        <v>0</v>
      </c>
      <c r="AN266" s="39">
        <f t="shared" ref="AN266:AN329" si="196">CHOOSE($G$3,AI266-AJ266,AJ266-AI266)</f>
        <v>0</v>
      </c>
      <c r="AO266" s="40">
        <f t="shared" ref="AO266:AO329" si="197">SUM(AL266:AN266)</f>
        <v>0</v>
      </c>
      <c r="AQ266" s="39">
        <f t="shared" ref="AQ266:AQ329" si="198">CHOOSE($G$3,AB266-AC266,AC266-AB266)</f>
        <v>0</v>
      </c>
      <c r="AR266" s="39">
        <f t="shared" ref="AR266:AR329" si="199">CHOOSE($G$3,AE266-AF266,AF266-AE266)</f>
        <v>0</v>
      </c>
      <c r="AS266" s="39">
        <f t="shared" ref="AS266:AS329" si="200">CHOOSE($G$3,AH266-AI266,AI266-AH266)</f>
        <v>0</v>
      </c>
      <c r="AT266" s="40">
        <f t="shared" ref="AT266:AT329" si="201">AQ266+AR266+AS266</f>
        <v>0</v>
      </c>
      <c r="AU266" s="40"/>
      <c r="AV266" s="52">
        <f t="shared" ref="AV266:AV329" si="202">AT266+AO266</f>
        <v>0</v>
      </c>
      <c r="AX266" s="52">
        <f t="shared" ref="AX266:AX329" si="203">AJ266+AG266+AD266</f>
        <v>0</v>
      </c>
      <c r="AY266" s="70"/>
      <c r="AZ266" s="2">
        <f t="shared" si="166"/>
        <v>0</v>
      </c>
    </row>
    <row r="267" spans="1:52" ht="12" customHeight="1">
      <c r="A267" s="44">
        <f t="shared" ref="A267:A330" si="204">EDATE(A266,1)</f>
        <v>44805</v>
      </c>
      <c r="B267" s="66">
        <f t="shared" si="167"/>
        <v>0</v>
      </c>
      <c r="C267" s="67"/>
      <c r="D267" s="68">
        <f t="shared" si="168"/>
        <v>0</v>
      </c>
      <c r="E267" s="35">
        <f t="shared" si="169"/>
        <v>0</v>
      </c>
      <c r="F267" s="35">
        <f t="shared" si="170"/>
        <v>0</v>
      </c>
      <c r="G267" s="55">
        <f t="shared" si="171"/>
        <v>3.97</v>
      </c>
      <c r="H267" s="69">
        <f t="shared" si="172"/>
        <v>3.97</v>
      </c>
      <c r="I267" s="55">
        <f t="shared" ref="I267:I330" si="205">VLOOKUP($A267,Table1,MATCH(I$3,Curves1,0))</f>
        <v>0</v>
      </c>
      <c r="J267" s="55">
        <f t="shared" si="173"/>
        <v>-3.0500000000000003E-2</v>
      </c>
      <c r="K267" s="69">
        <f t="shared" si="174"/>
        <v>-3.0500000000000003E-2</v>
      </c>
      <c r="L267" s="72">
        <v>0</v>
      </c>
      <c r="M267" s="55">
        <f t="shared" si="175"/>
        <v>8.6999999999999994E-3</v>
      </c>
      <c r="N267" s="69">
        <f t="shared" si="176"/>
        <v>8.6999999999999994E-3</v>
      </c>
      <c r="O267" s="72">
        <v>0</v>
      </c>
      <c r="P267" s="7"/>
      <c r="Q267" s="72">
        <f t="shared" ref="Q267:Q330" si="206">M267+J267+G267</f>
        <v>3.9482000000000004</v>
      </c>
      <c r="R267" s="72">
        <f t="shared" si="177"/>
        <v>0</v>
      </c>
      <c r="S267" s="7"/>
      <c r="T267" s="5">
        <f t="shared" si="178"/>
        <v>30</v>
      </c>
      <c r="U267" s="45">
        <f t="shared" si="179"/>
        <v>44859</v>
      </c>
      <c r="V267" s="5">
        <f t="shared" si="180"/>
        <v>7970</v>
      </c>
      <c r="W267" s="55">
        <f t="shared" si="181"/>
        <v>6.040116061409001E-2</v>
      </c>
      <c r="X267" s="47">
        <f t="shared" si="182"/>
        <v>0.27294537603776636</v>
      </c>
      <c r="Y267" s="5">
        <f t="shared" si="183"/>
        <v>0</v>
      </c>
      <c r="Z267" s="5">
        <f t="shared" si="184"/>
        <v>0</v>
      </c>
      <c r="AB267" s="39">
        <f t="shared" si="185"/>
        <v>0</v>
      </c>
      <c r="AC267" s="39">
        <f t="shared" si="186"/>
        <v>0</v>
      </c>
      <c r="AD267" s="39">
        <f t="shared" si="187"/>
        <v>0</v>
      </c>
      <c r="AE267" s="39">
        <f t="shared" si="188"/>
        <v>0</v>
      </c>
      <c r="AF267" s="39">
        <f t="shared" si="189"/>
        <v>0</v>
      </c>
      <c r="AG267" s="39">
        <f t="shared" si="190"/>
        <v>0</v>
      </c>
      <c r="AH267" s="39">
        <f t="shared" si="191"/>
        <v>0</v>
      </c>
      <c r="AI267" s="39">
        <f t="shared" si="192"/>
        <v>0</v>
      </c>
      <c r="AJ267" s="39">
        <f t="shared" si="193"/>
        <v>0</v>
      </c>
      <c r="AK267" s="43"/>
      <c r="AL267" s="39">
        <f t="shared" si="194"/>
        <v>0</v>
      </c>
      <c r="AM267" s="39">
        <f t="shared" si="195"/>
        <v>0</v>
      </c>
      <c r="AN267" s="39">
        <f t="shared" si="196"/>
        <v>0</v>
      </c>
      <c r="AO267" s="40">
        <f t="shared" si="197"/>
        <v>0</v>
      </c>
      <c r="AQ267" s="39">
        <f t="shared" si="198"/>
        <v>0</v>
      </c>
      <c r="AR267" s="39">
        <f t="shared" si="199"/>
        <v>0</v>
      </c>
      <c r="AS267" s="39">
        <f t="shared" si="200"/>
        <v>0</v>
      </c>
      <c r="AT267" s="40">
        <f t="shared" si="201"/>
        <v>0</v>
      </c>
      <c r="AU267" s="40"/>
      <c r="AV267" s="52">
        <f t="shared" si="202"/>
        <v>0</v>
      </c>
      <c r="AX267" s="52">
        <f t="shared" si="203"/>
        <v>0</v>
      </c>
      <c r="AY267" s="70"/>
      <c r="AZ267" s="2">
        <f t="shared" ref="AZ267:AZ330" si="207">R267*E267</f>
        <v>0</v>
      </c>
    </row>
    <row r="268" spans="1:52" ht="12" customHeight="1">
      <c r="A268" s="44">
        <f t="shared" si="204"/>
        <v>44835</v>
      </c>
      <c r="B268" s="66">
        <f t="shared" si="167"/>
        <v>0</v>
      </c>
      <c r="C268" s="67"/>
      <c r="D268" s="68">
        <f t="shared" si="168"/>
        <v>0</v>
      </c>
      <c r="E268" s="35">
        <f t="shared" si="169"/>
        <v>0</v>
      </c>
      <c r="F268" s="35">
        <f t="shared" si="170"/>
        <v>0</v>
      </c>
      <c r="G268" s="55">
        <f t="shared" si="171"/>
        <v>3.97</v>
      </c>
      <c r="H268" s="69">
        <f t="shared" si="172"/>
        <v>3.97</v>
      </c>
      <c r="I268" s="55">
        <f t="shared" si="205"/>
        <v>0</v>
      </c>
      <c r="J268" s="55">
        <f t="shared" si="173"/>
        <v>-3.0500000000000003E-2</v>
      </c>
      <c r="K268" s="69">
        <f t="shared" si="174"/>
        <v>-3.0500000000000003E-2</v>
      </c>
      <c r="L268" s="72">
        <v>0</v>
      </c>
      <c r="M268" s="55">
        <f t="shared" si="175"/>
        <v>8.6999999999999994E-3</v>
      </c>
      <c r="N268" s="69">
        <f t="shared" si="176"/>
        <v>8.6999999999999994E-3</v>
      </c>
      <c r="O268" s="72">
        <v>0</v>
      </c>
      <c r="P268" s="7"/>
      <c r="Q268" s="72">
        <f t="shared" si="206"/>
        <v>3.9482000000000004</v>
      </c>
      <c r="R268" s="72">
        <f t="shared" si="177"/>
        <v>0</v>
      </c>
      <c r="S268" s="7"/>
      <c r="T268" s="5">
        <f t="shared" si="178"/>
        <v>31</v>
      </c>
      <c r="U268" s="45">
        <f t="shared" si="179"/>
        <v>44890</v>
      </c>
      <c r="V268" s="5">
        <f t="shared" si="180"/>
        <v>8001</v>
      </c>
      <c r="W268" s="55">
        <f t="shared" si="181"/>
        <v>6.040116061409001E-2</v>
      </c>
      <c r="X268" s="47">
        <f t="shared" si="182"/>
        <v>0.27157032339398096</v>
      </c>
      <c r="Y268" s="5">
        <f t="shared" si="183"/>
        <v>0</v>
      </c>
      <c r="Z268" s="5">
        <f t="shared" si="184"/>
        <v>0</v>
      </c>
      <c r="AB268" s="39">
        <f t="shared" si="185"/>
        <v>0</v>
      </c>
      <c r="AC268" s="39">
        <f t="shared" si="186"/>
        <v>0</v>
      </c>
      <c r="AD268" s="39">
        <f t="shared" si="187"/>
        <v>0</v>
      </c>
      <c r="AE268" s="39">
        <f t="shared" si="188"/>
        <v>0</v>
      </c>
      <c r="AF268" s="39">
        <f t="shared" si="189"/>
        <v>0</v>
      </c>
      <c r="AG268" s="39">
        <f t="shared" si="190"/>
        <v>0</v>
      </c>
      <c r="AH268" s="39">
        <f t="shared" si="191"/>
        <v>0</v>
      </c>
      <c r="AI268" s="39">
        <f t="shared" si="192"/>
        <v>0</v>
      </c>
      <c r="AJ268" s="39">
        <f t="shared" si="193"/>
        <v>0</v>
      </c>
      <c r="AK268" s="43"/>
      <c r="AL268" s="39">
        <f t="shared" si="194"/>
        <v>0</v>
      </c>
      <c r="AM268" s="39">
        <f t="shared" si="195"/>
        <v>0</v>
      </c>
      <c r="AN268" s="39">
        <f t="shared" si="196"/>
        <v>0</v>
      </c>
      <c r="AO268" s="40">
        <f t="shared" si="197"/>
        <v>0</v>
      </c>
      <c r="AQ268" s="39">
        <f t="shared" si="198"/>
        <v>0</v>
      </c>
      <c r="AR268" s="39">
        <f t="shared" si="199"/>
        <v>0</v>
      </c>
      <c r="AS268" s="39">
        <f t="shared" si="200"/>
        <v>0</v>
      </c>
      <c r="AT268" s="40">
        <f t="shared" si="201"/>
        <v>0</v>
      </c>
      <c r="AU268" s="40"/>
      <c r="AV268" s="52">
        <f t="shared" si="202"/>
        <v>0</v>
      </c>
      <c r="AX268" s="52">
        <f t="shared" si="203"/>
        <v>0</v>
      </c>
      <c r="AY268" s="70"/>
      <c r="AZ268" s="2">
        <f t="shared" si="207"/>
        <v>0</v>
      </c>
    </row>
    <row r="269" spans="1:52" ht="12" customHeight="1">
      <c r="A269" s="44">
        <f t="shared" si="204"/>
        <v>44866</v>
      </c>
      <c r="B269" s="66">
        <f t="shared" si="167"/>
        <v>0</v>
      </c>
      <c r="C269" s="67"/>
      <c r="D269" s="68">
        <f t="shared" si="168"/>
        <v>0</v>
      </c>
      <c r="E269" s="35">
        <f t="shared" si="169"/>
        <v>0</v>
      </c>
      <c r="F269" s="35">
        <f t="shared" si="170"/>
        <v>0</v>
      </c>
      <c r="G269" s="55">
        <f t="shared" si="171"/>
        <v>3.97</v>
      </c>
      <c r="H269" s="69">
        <f t="shared" si="172"/>
        <v>3.97</v>
      </c>
      <c r="I269" s="55">
        <f t="shared" si="205"/>
        <v>0</v>
      </c>
      <c r="J269" s="55">
        <f t="shared" si="173"/>
        <v>-3.0500000000000003E-2</v>
      </c>
      <c r="K269" s="69">
        <f t="shared" si="174"/>
        <v>-3.0500000000000003E-2</v>
      </c>
      <c r="L269" s="72">
        <v>0</v>
      </c>
      <c r="M269" s="55">
        <f t="shared" si="175"/>
        <v>8.6999999999999994E-3</v>
      </c>
      <c r="N269" s="69">
        <f t="shared" si="176"/>
        <v>8.6999999999999994E-3</v>
      </c>
      <c r="O269" s="72">
        <v>0</v>
      </c>
      <c r="P269" s="7"/>
      <c r="Q269" s="72">
        <f t="shared" si="206"/>
        <v>3.9482000000000004</v>
      </c>
      <c r="R269" s="72">
        <f t="shared" si="177"/>
        <v>0</v>
      </c>
      <c r="S269" s="7"/>
      <c r="T269" s="5">
        <f t="shared" si="178"/>
        <v>30</v>
      </c>
      <c r="U269" s="45">
        <f t="shared" si="179"/>
        <v>44920</v>
      </c>
      <c r="V269" s="5">
        <f t="shared" si="180"/>
        <v>8031</v>
      </c>
      <c r="W269" s="55">
        <f t="shared" si="181"/>
        <v>6.040116061409001E-2</v>
      </c>
      <c r="X269" s="47">
        <f t="shared" si="182"/>
        <v>0.27024622334062576</v>
      </c>
      <c r="Y269" s="5">
        <f t="shared" si="183"/>
        <v>0</v>
      </c>
      <c r="Z269" s="5">
        <f t="shared" si="184"/>
        <v>0</v>
      </c>
      <c r="AB269" s="39">
        <f t="shared" si="185"/>
        <v>0</v>
      </c>
      <c r="AC269" s="39">
        <f t="shared" si="186"/>
        <v>0</v>
      </c>
      <c r="AD269" s="39">
        <f t="shared" si="187"/>
        <v>0</v>
      </c>
      <c r="AE269" s="39">
        <f t="shared" si="188"/>
        <v>0</v>
      </c>
      <c r="AF269" s="39">
        <f t="shared" si="189"/>
        <v>0</v>
      </c>
      <c r="AG269" s="39">
        <f t="shared" si="190"/>
        <v>0</v>
      </c>
      <c r="AH269" s="39">
        <f t="shared" si="191"/>
        <v>0</v>
      </c>
      <c r="AI269" s="39">
        <f t="shared" si="192"/>
        <v>0</v>
      </c>
      <c r="AJ269" s="39">
        <f t="shared" si="193"/>
        <v>0</v>
      </c>
      <c r="AK269" s="43"/>
      <c r="AL269" s="39">
        <f t="shared" si="194"/>
        <v>0</v>
      </c>
      <c r="AM269" s="39">
        <f t="shared" si="195"/>
        <v>0</v>
      </c>
      <c r="AN269" s="39">
        <f t="shared" si="196"/>
        <v>0</v>
      </c>
      <c r="AO269" s="40">
        <f t="shared" si="197"/>
        <v>0</v>
      </c>
      <c r="AQ269" s="39">
        <f t="shared" si="198"/>
        <v>0</v>
      </c>
      <c r="AR269" s="39">
        <f t="shared" si="199"/>
        <v>0</v>
      </c>
      <c r="AS269" s="39">
        <f t="shared" si="200"/>
        <v>0</v>
      </c>
      <c r="AT269" s="40">
        <f t="shared" si="201"/>
        <v>0</v>
      </c>
      <c r="AU269" s="40"/>
      <c r="AV269" s="52">
        <f t="shared" si="202"/>
        <v>0</v>
      </c>
      <c r="AX269" s="52">
        <f t="shared" si="203"/>
        <v>0</v>
      </c>
      <c r="AY269" s="70"/>
      <c r="AZ269" s="2">
        <f t="shared" si="207"/>
        <v>0</v>
      </c>
    </row>
    <row r="270" spans="1:52" ht="12" customHeight="1">
      <c r="A270" s="44">
        <f t="shared" si="204"/>
        <v>44896</v>
      </c>
      <c r="B270" s="66">
        <f t="shared" si="167"/>
        <v>0</v>
      </c>
      <c r="C270" s="67"/>
      <c r="D270" s="68">
        <f t="shared" si="168"/>
        <v>0</v>
      </c>
      <c r="E270" s="35">
        <f t="shared" si="169"/>
        <v>0</v>
      </c>
      <c r="F270" s="35">
        <f t="shared" si="170"/>
        <v>0</v>
      </c>
      <c r="G270" s="55">
        <f t="shared" si="171"/>
        <v>3.97</v>
      </c>
      <c r="H270" s="69">
        <f t="shared" si="172"/>
        <v>3.97</v>
      </c>
      <c r="I270" s="55">
        <f t="shared" si="205"/>
        <v>0</v>
      </c>
      <c r="J270" s="55">
        <f t="shared" si="173"/>
        <v>-3.0500000000000003E-2</v>
      </c>
      <c r="K270" s="69">
        <f t="shared" si="174"/>
        <v>-3.0500000000000003E-2</v>
      </c>
      <c r="L270" s="72">
        <v>0</v>
      </c>
      <c r="M270" s="55">
        <f t="shared" si="175"/>
        <v>8.6999999999999994E-3</v>
      </c>
      <c r="N270" s="69">
        <f t="shared" si="176"/>
        <v>8.6999999999999994E-3</v>
      </c>
      <c r="O270" s="72">
        <v>0</v>
      </c>
      <c r="P270" s="7"/>
      <c r="Q270" s="72">
        <f t="shared" si="206"/>
        <v>3.9482000000000004</v>
      </c>
      <c r="R270" s="72">
        <f t="shared" si="177"/>
        <v>0</v>
      </c>
      <c r="S270" s="7"/>
      <c r="T270" s="5">
        <f t="shared" si="178"/>
        <v>31</v>
      </c>
      <c r="U270" s="45">
        <f t="shared" si="179"/>
        <v>44951</v>
      </c>
      <c r="V270" s="5">
        <f t="shared" si="180"/>
        <v>8062</v>
      </c>
      <c r="W270" s="55">
        <f t="shared" si="181"/>
        <v>6.040116061409001E-2</v>
      </c>
      <c r="X270" s="47">
        <f t="shared" si="182"/>
        <v>0.26888476857164617</v>
      </c>
      <c r="Y270" s="5">
        <f t="shared" si="183"/>
        <v>0</v>
      </c>
      <c r="Z270" s="5">
        <f t="shared" si="184"/>
        <v>0</v>
      </c>
      <c r="AB270" s="39">
        <f t="shared" si="185"/>
        <v>0</v>
      </c>
      <c r="AC270" s="39">
        <f t="shared" si="186"/>
        <v>0</v>
      </c>
      <c r="AD270" s="39">
        <f t="shared" si="187"/>
        <v>0</v>
      </c>
      <c r="AE270" s="39">
        <f t="shared" si="188"/>
        <v>0</v>
      </c>
      <c r="AF270" s="39">
        <f t="shared" si="189"/>
        <v>0</v>
      </c>
      <c r="AG270" s="39">
        <f t="shared" si="190"/>
        <v>0</v>
      </c>
      <c r="AH270" s="39">
        <f t="shared" si="191"/>
        <v>0</v>
      </c>
      <c r="AI270" s="39">
        <f t="shared" si="192"/>
        <v>0</v>
      </c>
      <c r="AJ270" s="39">
        <f t="shared" si="193"/>
        <v>0</v>
      </c>
      <c r="AK270" s="43"/>
      <c r="AL270" s="39">
        <f t="shared" si="194"/>
        <v>0</v>
      </c>
      <c r="AM270" s="39">
        <f t="shared" si="195"/>
        <v>0</v>
      </c>
      <c r="AN270" s="39">
        <f t="shared" si="196"/>
        <v>0</v>
      </c>
      <c r="AO270" s="40">
        <f t="shared" si="197"/>
        <v>0</v>
      </c>
      <c r="AQ270" s="39">
        <f t="shared" si="198"/>
        <v>0</v>
      </c>
      <c r="AR270" s="39">
        <f t="shared" si="199"/>
        <v>0</v>
      </c>
      <c r="AS270" s="39">
        <f t="shared" si="200"/>
        <v>0</v>
      </c>
      <c r="AT270" s="40">
        <f t="shared" si="201"/>
        <v>0</v>
      </c>
      <c r="AU270" s="40"/>
      <c r="AV270" s="52">
        <f t="shared" si="202"/>
        <v>0</v>
      </c>
      <c r="AX270" s="52">
        <f t="shared" si="203"/>
        <v>0</v>
      </c>
      <c r="AY270" s="70"/>
      <c r="AZ270" s="2">
        <f t="shared" si="207"/>
        <v>0</v>
      </c>
    </row>
    <row r="271" spans="1:52" ht="12" customHeight="1">
      <c r="A271" s="44">
        <f t="shared" si="204"/>
        <v>44927</v>
      </c>
      <c r="B271" s="66">
        <f t="shared" si="167"/>
        <v>0</v>
      </c>
      <c r="C271" s="67"/>
      <c r="D271" s="68">
        <f t="shared" si="168"/>
        <v>0</v>
      </c>
      <c r="E271" s="35">
        <f t="shared" si="169"/>
        <v>0</v>
      </c>
      <c r="F271" s="35">
        <f t="shared" si="170"/>
        <v>0</v>
      </c>
      <c r="G271" s="55">
        <f t="shared" si="171"/>
        <v>3.97</v>
      </c>
      <c r="H271" s="69">
        <f t="shared" si="172"/>
        <v>3.97</v>
      </c>
      <c r="I271" s="55">
        <f t="shared" si="205"/>
        <v>0</v>
      </c>
      <c r="J271" s="55">
        <f t="shared" si="173"/>
        <v>-3.0500000000000003E-2</v>
      </c>
      <c r="K271" s="69">
        <f t="shared" si="174"/>
        <v>-3.0500000000000003E-2</v>
      </c>
      <c r="L271" s="72">
        <v>0</v>
      </c>
      <c r="M271" s="55">
        <f t="shared" si="175"/>
        <v>8.6999999999999994E-3</v>
      </c>
      <c r="N271" s="69">
        <f t="shared" si="176"/>
        <v>8.6999999999999994E-3</v>
      </c>
      <c r="O271" s="72">
        <v>0</v>
      </c>
      <c r="P271" s="7"/>
      <c r="Q271" s="72">
        <f t="shared" si="206"/>
        <v>3.9482000000000004</v>
      </c>
      <c r="R271" s="72">
        <f t="shared" si="177"/>
        <v>0</v>
      </c>
      <c r="S271" s="7"/>
      <c r="T271" s="5">
        <f t="shared" si="178"/>
        <v>31</v>
      </c>
      <c r="U271" s="45">
        <f t="shared" si="179"/>
        <v>44982</v>
      </c>
      <c r="V271" s="5">
        <f t="shared" si="180"/>
        <v>8093</v>
      </c>
      <c r="W271" s="55">
        <f t="shared" si="181"/>
        <v>6.040116061409001E-2</v>
      </c>
      <c r="X271" s="47">
        <f t="shared" si="182"/>
        <v>0.2675301725815426</v>
      </c>
      <c r="Y271" s="5">
        <f t="shared" si="183"/>
        <v>0</v>
      </c>
      <c r="Z271" s="5">
        <f t="shared" si="184"/>
        <v>0</v>
      </c>
      <c r="AB271" s="39">
        <f t="shared" si="185"/>
        <v>0</v>
      </c>
      <c r="AC271" s="39">
        <f t="shared" si="186"/>
        <v>0</v>
      </c>
      <c r="AD271" s="39">
        <f t="shared" si="187"/>
        <v>0</v>
      </c>
      <c r="AE271" s="39">
        <f t="shared" si="188"/>
        <v>0</v>
      </c>
      <c r="AF271" s="39">
        <f t="shared" si="189"/>
        <v>0</v>
      </c>
      <c r="AG271" s="39">
        <f t="shared" si="190"/>
        <v>0</v>
      </c>
      <c r="AH271" s="39">
        <f t="shared" si="191"/>
        <v>0</v>
      </c>
      <c r="AI271" s="39">
        <f t="shared" si="192"/>
        <v>0</v>
      </c>
      <c r="AJ271" s="39">
        <f t="shared" si="193"/>
        <v>0</v>
      </c>
      <c r="AK271" s="43"/>
      <c r="AL271" s="39">
        <f t="shared" si="194"/>
        <v>0</v>
      </c>
      <c r="AM271" s="39">
        <f t="shared" si="195"/>
        <v>0</v>
      </c>
      <c r="AN271" s="39">
        <f t="shared" si="196"/>
        <v>0</v>
      </c>
      <c r="AO271" s="40">
        <f t="shared" si="197"/>
        <v>0</v>
      </c>
      <c r="AQ271" s="39">
        <f t="shared" si="198"/>
        <v>0</v>
      </c>
      <c r="AR271" s="39">
        <f t="shared" si="199"/>
        <v>0</v>
      </c>
      <c r="AS271" s="39">
        <f t="shared" si="200"/>
        <v>0</v>
      </c>
      <c r="AT271" s="40">
        <f t="shared" si="201"/>
        <v>0</v>
      </c>
      <c r="AU271" s="40"/>
      <c r="AV271" s="52">
        <f t="shared" si="202"/>
        <v>0</v>
      </c>
      <c r="AX271" s="52">
        <f t="shared" si="203"/>
        <v>0</v>
      </c>
      <c r="AY271" s="70"/>
      <c r="AZ271" s="2">
        <f t="shared" si="207"/>
        <v>0</v>
      </c>
    </row>
    <row r="272" spans="1:52" ht="12" customHeight="1">
      <c r="A272" s="44">
        <f t="shared" si="204"/>
        <v>44958</v>
      </c>
      <c r="B272" s="66">
        <f t="shared" si="167"/>
        <v>0</v>
      </c>
      <c r="C272" s="67"/>
      <c r="D272" s="68">
        <f t="shared" si="168"/>
        <v>0</v>
      </c>
      <c r="E272" s="35">
        <f t="shared" si="169"/>
        <v>0</v>
      </c>
      <c r="F272" s="35">
        <f t="shared" si="170"/>
        <v>0</v>
      </c>
      <c r="G272" s="55">
        <f t="shared" si="171"/>
        <v>3.97</v>
      </c>
      <c r="H272" s="69">
        <f t="shared" si="172"/>
        <v>3.97</v>
      </c>
      <c r="I272" s="55">
        <f t="shared" si="205"/>
        <v>0</v>
      </c>
      <c r="J272" s="55">
        <f t="shared" si="173"/>
        <v>-3.0500000000000003E-2</v>
      </c>
      <c r="K272" s="69">
        <f t="shared" si="174"/>
        <v>-3.0500000000000003E-2</v>
      </c>
      <c r="L272" s="72">
        <v>0</v>
      </c>
      <c r="M272" s="55">
        <f t="shared" si="175"/>
        <v>8.6999999999999994E-3</v>
      </c>
      <c r="N272" s="69">
        <f t="shared" si="176"/>
        <v>8.6999999999999994E-3</v>
      </c>
      <c r="O272" s="72">
        <v>0</v>
      </c>
      <c r="P272" s="7"/>
      <c r="Q272" s="72">
        <f t="shared" si="206"/>
        <v>3.9482000000000004</v>
      </c>
      <c r="R272" s="72">
        <f t="shared" si="177"/>
        <v>0</v>
      </c>
      <c r="S272" s="7"/>
      <c r="T272" s="5">
        <f t="shared" si="178"/>
        <v>28</v>
      </c>
      <c r="U272" s="45">
        <f t="shared" si="179"/>
        <v>45010</v>
      </c>
      <c r="V272" s="5">
        <f t="shared" si="180"/>
        <v>8121</v>
      </c>
      <c r="W272" s="55">
        <f t="shared" si="181"/>
        <v>6.040116061409001E-2</v>
      </c>
      <c r="X272" s="47">
        <f t="shared" si="182"/>
        <v>0.26631253304790015</v>
      </c>
      <c r="Y272" s="5">
        <f t="shared" si="183"/>
        <v>0</v>
      </c>
      <c r="Z272" s="5">
        <f t="shared" si="184"/>
        <v>0</v>
      </c>
      <c r="AB272" s="39">
        <f t="shared" si="185"/>
        <v>0</v>
      </c>
      <c r="AC272" s="39">
        <f t="shared" si="186"/>
        <v>0</v>
      </c>
      <c r="AD272" s="39">
        <f t="shared" si="187"/>
        <v>0</v>
      </c>
      <c r="AE272" s="39">
        <f t="shared" si="188"/>
        <v>0</v>
      </c>
      <c r="AF272" s="39">
        <f t="shared" si="189"/>
        <v>0</v>
      </c>
      <c r="AG272" s="39">
        <f t="shared" si="190"/>
        <v>0</v>
      </c>
      <c r="AH272" s="39">
        <f t="shared" si="191"/>
        <v>0</v>
      </c>
      <c r="AI272" s="39">
        <f t="shared" si="192"/>
        <v>0</v>
      </c>
      <c r="AJ272" s="39">
        <f t="shared" si="193"/>
        <v>0</v>
      </c>
      <c r="AK272" s="43"/>
      <c r="AL272" s="39">
        <f t="shared" si="194"/>
        <v>0</v>
      </c>
      <c r="AM272" s="39">
        <f t="shared" si="195"/>
        <v>0</v>
      </c>
      <c r="AN272" s="39">
        <f t="shared" si="196"/>
        <v>0</v>
      </c>
      <c r="AO272" s="40">
        <f t="shared" si="197"/>
        <v>0</v>
      </c>
      <c r="AQ272" s="39">
        <f t="shared" si="198"/>
        <v>0</v>
      </c>
      <c r="AR272" s="39">
        <f t="shared" si="199"/>
        <v>0</v>
      </c>
      <c r="AS272" s="39">
        <f t="shared" si="200"/>
        <v>0</v>
      </c>
      <c r="AT272" s="40">
        <f t="shared" si="201"/>
        <v>0</v>
      </c>
      <c r="AU272" s="40"/>
      <c r="AV272" s="52">
        <f t="shared" si="202"/>
        <v>0</v>
      </c>
      <c r="AX272" s="52">
        <f t="shared" si="203"/>
        <v>0</v>
      </c>
      <c r="AY272" s="70"/>
      <c r="AZ272" s="2">
        <f t="shared" si="207"/>
        <v>0</v>
      </c>
    </row>
    <row r="273" spans="1:52" ht="12" customHeight="1">
      <c r="A273" s="44">
        <f t="shared" si="204"/>
        <v>44986</v>
      </c>
      <c r="B273" s="66">
        <f t="shared" si="167"/>
        <v>0</v>
      </c>
      <c r="C273" s="67"/>
      <c r="D273" s="68">
        <f t="shared" si="168"/>
        <v>0</v>
      </c>
      <c r="E273" s="35">
        <f t="shared" si="169"/>
        <v>0</v>
      </c>
      <c r="F273" s="35">
        <f t="shared" si="170"/>
        <v>0</v>
      </c>
      <c r="G273" s="55">
        <f t="shared" si="171"/>
        <v>3.97</v>
      </c>
      <c r="H273" s="69">
        <f t="shared" si="172"/>
        <v>3.97</v>
      </c>
      <c r="I273" s="55">
        <f t="shared" si="205"/>
        <v>0</v>
      </c>
      <c r="J273" s="55">
        <f t="shared" si="173"/>
        <v>-3.0500000000000003E-2</v>
      </c>
      <c r="K273" s="69">
        <f t="shared" si="174"/>
        <v>-3.0500000000000003E-2</v>
      </c>
      <c r="L273" s="72">
        <v>0</v>
      </c>
      <c r="M273" s="55">
        <f t="shared" si="175"/>
        <v>8.6999999999999994E-3</v>
      </c>
      <c r="N273" s="69">
        <f t="shared" si="176"/>
        <v>8.6999999999999994E-3</v>
      </c>
      <c r="O273" s="72">
        <v>0</v>
      </c>
      <c r="P273" s="7"/>
      <c r="Q273" s="72">
        <f t="shared" si="206"/>
        <v>3.9482000000000004</v>
      </c>
      <c r="R273" s="72">
        <f t="shared" si="177"/>
        <v>0</v>
      </c>
      <c r="S273" s="7"/>
      <c r="T273" s="5">
        <f t="shared" si="178"/>
        <v>31</v>
      </c>
      <c r="U273" s="45">
        <f t="shared" si="179"/>
        <v>45041</v>
      </c>
      <c r="V273" s="5">
        <f t="shared" si="180"/>
        <v>8152</v>
      </c>
      <c r="W273" s="55">
        <f t="shared" si="181"/>
        <v>6.040116061409001E-2</v>
      </c>
      <c r="X273" s="47">
        <f t="shared" si="182"/>
        <v>0.26497089554534708</v>
      </c>
      <c r="Y273" s="5">
        <f t="shared" si="183"/>
        <v>0</v>
      </c>
      <c r="Z273" s="5">
        <f t="shared" si="184"/>
        <v>0</v>
      </c>
      <c r="AB273" s="39">
        <f t="shared" si="185"/>
        <v>0</v>
      </c>
      <c r="AC273" s="39">
        <f t="shared" si="186"/>
        <v>0</v>
      </c>
      <c r="AD273" s="39">
        <f t="shared" si="187"/>
        <v>0</v>
      </c>
      <c r="AE273" s="39">
        <f t="shared" si="188"/>
        <v>0</v>
      </c>
      <c r="AF273" s="39">
        <f t="shared" si="189"/>
        <v>0</v>
      </c>
      <c r="AG273" s="39">
        <f t="shared" si="190"/>
        <v>0</v>
      </c>
      <c r="AH273" s="39">
        <f t="shared" si="191"/>
        <v>0</v>
      </c>
      <c r="AI273" s="39">
        <f t="shared" si="192"/>
        <v>0</v>
      </c>
      <c r="AJ273" s="39">
        <f t="shared" si="193"/>
        <v>0</v>
      </c>
      <c r="AK273" s="43"/>
      <c r="AL273" s="39">
        <f t="shared" si="194"/>
        <v>0</v>
      </c>
      <c r="AM273" s="39">
        <f t="shared" si="195"/>
        <v>0</v>
      </c>
      <c r="AN273" s="39">
        <f t="shared" si="196"/>
        <v>0</v>
      </c>
      <c r="AO273" s="40">
        <f t="shared" si="197"/>
        <v>0</v>
      </c>
      <c r="AQ273" s="39">
        <f t="shared" si="198"/>
        <v>0</v>
      </c>
      <c r="AR273" s="39">
        <f t="shared" si="199"/>
        <v>0</v>
      </c>
      <c r="AS273" s="39">
        <f t="shared" si="200"/>
        <v>0</v>
      </c>
      <c r="AT273" s="40">
        <f t="shared" si="201"/>
        <v>0</v>
      </c>
      <c r="AU273" s="40"/>
      <c r="AV273" s="52">
        <f t="shared" si="202"/>
        <v>0</v>
      </c>
      <c r="AX273" s="52">
        <f t="shared" si="203"/>
        <v>0</v>
      </c>
      <c r="AY273" s="70"/>
      <c r="AZ273" s="2">
        <f t="shared" si="207"/>
        <v>0</v>
      </c>
    </row>
    <row r="274" spans="1:52" ht="12" customHeight="1">
      <c r="A274" s="44">
        <f t="shared" si="204"/>
        <v>45017</v>
      </c>
      <c r="B274" s="66">
        <f t="shared" si="167"/>
        <v>0</v>
      </c>
      <c r="C274" s="67"/>
      <c r="D274" s="68">
        <f t="shared" si="168"/>
        <v>0</v>
      </c>
      <c r="E274" s="35">
        <f t="shared" si="169"/>
        <v>0</v>
      </c>
      <c r="F274" s="35">
        <f t="shared" si="170"/>
        <v>0</v>
      </c>
      <c r="G274" s="55">
        <f t="shared" si="171"/>
        <v>3.97</v>
      </c>
      <c r="H274" s="69">
        <f t="shared" si="172"/>
        <v>3.97</v>
      </c>
      <c r="I274" s="55">
        <f t="shared" si="205"/>
        <v>0</v>
      </c>
      <c r="J274" s="55">
        <f t="shared" si="173"/>
        <v>-3.0500000000000003E-2</v>
      </c>
      <c r="K274" s="69">
        <f t="shared" si="174"/>
        <v>-3.0500000000000003E-2</v>
      </c>
      <c r="L274" s="72">
        <v>0</v>
      </c>
      <c r="M274" s="55">
        <f t="shared" si="175"/>
        <v>8.6999999999999994E-3</v>
      </c>
      <c r="N274" s="69">
        <f t="shared" si="176"/>
        <v>8.6999999999999994E-3</v>
      </c>
      <c r="O274" s="72">
        <v>0</v>
      </c>
      <c r="P274" s="7"/>
      <c r="Q274" s="72">
        <f t="shared" si="206"/>
        <v>3.9482000000000004</v>
      </c>
      <c r="R274" s="72">
        <f t="shared" si="177"/>
        <v>0</v>
      </c>
      <c r="S274" s="7"/>
      <c r="T274" s="5">
        <f t="shared" si="178"/>
        <v>30</v>
      </c>
      <c r="U274" s="45">
        <f t="shared" si="179"/>
        <v>45071</v>
      </c>
      <c r="V274" s="5">
        <f t="shared" si="180"/>
        <v>8182</v>
      </c>
      <c r="W274" s="55">
        <f t="shared" si="181"/>
        <v>6.040116061409001E-2</v>
      </c>
      <c r="X274" s="47">
        <f t="shared" si="182"/>
        <v>0.26367897243480831</v>
      </c>
      <c r="Y274" s="5">
        <f t="shared" si="183"/>
        <v>0</v>
      </c>
      <c r="Z274" s="5">
        <f t="shared" si="184"/>
        <v>0</v>
      </c>
      <c r="AB274" s="39">
        <f t="shared" si="185"/>
        <v>0</v>
      </c>
      <c r="AC274" s="39">
        <f t="shared" si="186"/>
        <v>0</v>
      </c>
      <c r="AD274" s="39">
        <f t="shared" si="187"/>
        <v>0</v>
      </c>
      <c r="AE274" s="39">
        <f t="shared" si="188"/>
        <v>0</v>
      </c>
      <c r="AF274" s="39">
        <f t="shared" si="189"/>
        <v>0</v>
      </c>
      <c r="AG274" s="39">
        <f t="shared" si="190"/>
        <v>0</v>
      </c>
      <c r="AH274" s="39">
        <f t="shared" si="191"/>
        <v>0</v>
      </c>
      <c r="AI274" s="39">
        <f t="shared" si="192"/>
        <v>0</v>
      </c>
      <c r="AJ274" s="39">
        <f t="shared" si="193"/>
        <v>0</v>
      </c>
      <c r="AK274" s="43"/>
      <c r="AL274" s="39">
        <f t="shared" si="194"/>
        <v>0</v>
      </c>
      <c r="AM274" s="39">
        <f t="shared" si="195"/>
        <v>0</v>
      </c>
      <c r="AN274" s="39">
        <f t="shared" si="196"/>
        <v>0</v>
      </c>
      <c r="AO274" s="40">
        <f t="shared" si="197"/>
        <v>0</v>
      </c>
      <c r="AQ274" s="39">
        <f t="shared" si="198"/>
        <v>0</v>
      </c>
      <c r="AR274" s="39">
        <f t="shared" si="199"/>
        <v>0</v>
      </c>
      <c r="AS274" s="39">
        <f t="shared" si="200"/>
        <v>0</v>
      </c>
      <c r="AT274" s="40">
        <f t="shared" si="201"/>
        <v>0</v>
      </c>
      <c r="AU274" s="40"/>
      <c r="AV274" s="52">
        <f t="shared" si="202"/>
        <v>0</v>
      </c>
      <c r="AX274" s="52">
        <f t="shared" si="203"/>
        <v>0</v>
      </c>
      <c r="AY274" s="70"/>
      <c r="AZ274" s="2">
        <f t="shared" si="207"/>
        <v>0</v>
      </c>
    </row>
    <row r="275" spans="1:52" ht="12" customHeight="1">
      <c r="A275" s="44">
        <f t="shared" si="204"/>
        <v>45047</v>
      </c>
      <c r="B275" s="66">
        <f t="shared" si="167"/>
        <v>0</v>
      </c>
      <c r="C275" s="67"/>
      <c r="D275" s="68">
        <f t="shared" si="168"/>
        <v>0</v>
      </c>
      <c r="E275" s="35">
        <f t="shared" si="169"/>
        <v>0</v>
      </c>
      <c r="F275" s="35">
        <f t="shared" si="170"/>
        <v>0</v>
      </c>
      <c r="G275" s="55">
        <f t="shared" si="171"/>
        <v>3.97</v>
      </c>
      <c r="H275" s="69">
        <f t="shared" si="172"/>
        <v>3.97</v>
      </c>
      <c r="I275" s="55">
        <f t="shared" si="205"/>
        <v>0</v>
      </c>
      <c r="J275" s="55">
        <f t="shared" si="173"/>
        <v>-3.0500000000000003E-2</v>
      </c>
      <c r="K275" s="69">
        <f t="shared" si="174"/>
        <v>-3.0500000000000003E-2</v>
      </c>
      <c r="L275" s="72">
        <v>0</v>
      </c>
      <c r="M275" s="55">
        <f t="shared" si="175"/>
        <v>8.6999999999999994E-3</v>
      </c>
      <c r="N275" s="69">
        <f t="shared" si="176"/>
        <v>8.6999999999999994E-3</v>
      </c>
      <c r="O275" s="72">
        <v>0</v>
      </c>
      <c r="P275" s="7"/>
      <c r="Q275" s="72">
        <f t="shared" si="206"/>
        <v>3.9482000000000004</v>
      </c>
      <c r="R275" s="72">
        <f t="shared" si="177"/>
        <v>0</v>
      </c>
      <c r="S275" s="7"/>
      <c r="T275" s="5">
        <f t="shared" si="178"/>
        <v>31</v>
      </c>
      <c r="U275" s="45">
        <f t="shared" si="179"/>
        <v>45102</v>
      </c>
      <c r="V275" s="5">
        <f t="shared" si="180"/>
        <v>8213</v>
      </c>
      <c r="W275" s="55">
        <f t="shared" si="181"/>
        <v>6.040116061409001E-2</v>
      </c>
      <c r="X275" s="47">
        <f t="shared" si="182"/>
        <v>0.26235060236523461</v>
      </c>
      <c r="Y275" s="5">
        <f t="shared" si="183"/>
        <v>0</v>
      </c>
      <c r="Z275" s="5">
        <f t="shared" si="184"/>
        <v>0</v>
      </c>
      <c r="AB275" s="39">
        <f t="shared" si="185"/>
        <v>0</v>
      </c>
      <c r="AC275" s="39">
        <f t="shared" si="186"/>
        <v>0</v>
      </c>
      <c r="AD275" s="39">
        <f t="shared" si="187"/>
        <v>0</v>
      </c>
      <c r="AE275" s="39">
        <f t="shared" si="188"/>
        <v>0</v>
      </c>
      <c r="AF275" s="39">
        <f t="shared" si="189"/>
        <v>0</v>
      </c>
      <c r="AG275" s="39">
        <f t="shared" si="190"/>
        <v>0</v>
      </c>
      <c r="AH275" s="39">
        <f t="shared" si="191"/>
        <v>0</v>
      </c>
      <c r="AI275" s="39">
        <f t="shared" si="192"/>
        <v>0</v>
      </c>
      <c r="AJ275" s="39">
        <f t="shared" si="193"/>
        <v>0</v>
      </c>
      <c r="AK275" s="43"/>
      <c r="AL275" s="39">
        <f t="shared" si="194"/>
        <v>0</v>
      </c>
      <c r="AM275" s="39">
        <f t="shared" si="195"/>
        <v>0</v>
      </c>
      <c r="AN275" s="39">
        <f t="shared" si="196"/>
        <v>0</v>
      </c>
      <c r="AO275" s="40">
        <f t="shared" si="197"/>
        <v>0</v>
      </c>
      <c r="AQ275" s="39">
        <f t="shared" si="198"/>
        <v>0</v>
      </c>
      <c r="AR275" s="39">
        <f t="shared" si="199"/>
        <v>0</v>
      </c>
      <c r="AS275" s="39">
        <f t="shared" si="200"/>
        <v>0</v>
      </c>
      <c r="AT275" s="40">
        <f t="shared" si="201"/>
        <v>0</v>
      </c>
      <c r="AU275" s="40"/>
      <c r="AV275" s="52">
        <f t="shared" si="202"/>
        <v>0</v>
      </c>
      <c r="AX275" s="52">
        <f t="shared" si="203"/>
        <v>0</v>
      </c>
      <c r="AY275" s="70"/>
      <c r="AZ275" s="2">
        <f t="shared" si="207"/>
        <v>0</v>
      </c>
    </row>
    <row r="276" spans="1:52" ht="12" customHeight="1">
      <c r="A276" s="44">
        <f t="shared" si="204"/>
        <v>45078</v>
      </c>
      <c r="B276" s="66">
        <f t="shared" si="167"/>
        <v>0</v>
      </c>
      <c r="C276" s="67"/>
      <c r="D276" s="68">
        <f t="shared" si="168"/>
        <v>0</v>
      </c>
      <c r="E276" s="35">
        <f t="shared" si="169"/>
        <v>0</v>
      </c>
      <c r="F276" s="35">
        <f t="shared" si="170"/>
        <v>0</v>
      </c>
      <c r="G276" s="55">
        <f t="shared" si="171"/>
        <v>3.97</v>
      </c>
      <c r="H276" s="69">
        <f t="shared" si="172"/>
        <v>3.97</v>
      </c>
      <c r="I276" s="55">
        <f t="shared" si="205"/>
        <v>0</v>
      </c>
      <c r="J276" s="55">
        <f t="shared" si="173"/>
        <v>-3.0500000000000003E-2</v>
      </c>
      <c r="K276" s="69">
        <f t="shared" si="174"/>
        <v>-3.0500000000000003E-2</v>
      </c>
      <c r="L276" s="72">
        <v>0</v>
      </c>
      <c r="M276" s="55">
        <f t="shared" si="175"/>
        <v>8.6999999999999994E-3</v>
      </c>
      <c r="N276" s="69">
        <f t="shared" si="176"/>
        <v>8.6999999999999994E-3</v>
      </c>
      <c r="O276" s="72">
        <v>0</v>
      </c>
      <c r="P276" s="7"/>
      <c r="Q276" s="72">
        <f t="shared" si="206"/>
        <v>3.9482000000000004</v>
      </c>
      <c r="R276" s="72">
        <f t="shared" si="177"/>
        <v>0</v>
      </c>
      <c r="S276" s="7"/>
      <c r="T276" s="5">
        <f t="shared" si="178"/>
        <v>30</v>
      </c>
      <c r="U276" s="45">
        <f t="shared" si="179"/>
        <v>45132</v>
      </c>
      <c r="V276" s="5">
        <f t="shared" si="180"/>
        <v>8243</v>
      </c>
      <c r="W276" s="55">
        <f t="shared" si="181"/>
        <v>6.040116061409001E-2</v>
      </c>
      <c r="X276" s="47">
        <f t="shared" si="182"/>
        <v>0.2610714550628041</v>
      </c>
      <c r="Y276" s="5">
        <f t="shared" si="183"/>
        <v>0</v>
      </c>
      <c r="Z276" s="5">
        <f t="shared" si="184"/>
        <v>0</v>
      </c>
      <c r="AB276" s="39">
        <f t="shared" si="185"/>
        <v>0</v>
      </c>
      <c r="AC276" s="39">
        <f t="shared" si="186"/>
        <v>0</v>
      </c>
      <c r="AD276" s="39">
        <f t="shared" si="187"/>
        <v>0</v>
      </c>
      <c r="AE276" s="39">
        <f t="shared" si="188"/>
        <v>0</v>
      </c>
      <c r="AF276" s="39">
        <f t="shared" si="189"/>
        <v>0</v>
      </c>
      <c r="AG276" s="39">
        <f t="shared" si="190"/>
        <v>0</v>
      </c>
      <c r="AH276" s="39">
        <f t="shared" si="191"/>
        <v>0</v>
      </c>
      <c r="AI276" s="39">
        <f t="shared" si="192"/>
        <v>0</v>
      </c>
      <c r="AJ276" s="39">
        <f t="shared" si="193"/>
        <v>0</v>
      </c>
      <c r="AK276" s="43"/>
      <c r="AL276" s="39">
        <f t="shared" si="194"/>
        <v>0</v>
      </c>
      <c r="AM276" s="39">
        <f t="shared" si="195"/>
        <v>0</v>
      </c>
      <c r="AN276" s="39">
        <f t="shared" si="196"/>
        <v>0</v>
      </c>
      <c r="AO276" s="40">
        <f t="shared" si="197"/>
        <v>0</v>
      </c>
      <c r="AQ276" s="39">
        <f t="shared" si="198"/>
        <v>0</v>
      </c>
      <c r="AR276" s="39">
        <f t="shared" si="199"/>
        <v>0</v>
      </c>
      <c r="AS276" s="39">
        <f t="shared" si="200"/>
        <v>0</v>
      </c>
      <c r="AT276" s="40">
        <f t="shared" si="201"/>
        <v>0</v>
      </c>
      <c r="AU276" s="40"/>
      <c r="AV276" s="52">
        <f t="shared" si="202"/>
        <v>0</v>
      </c>
      <c r="AX276" s="52">
        <f t="shared" si="203"/>
        <v>0</v>
      </c>
      <c r="AY276" s="70"/>
      <c r="AZ276" s="2">
        <f t="shared" si="207"/>
        <v>0</v>
      </c>
    </row>
    <row r="277" spans="1:52" ht="12" customHeight="1">
      <c r="A277" s="44">
        <f t="shared" si="204"/>
        <v>45108</v>
      </c>
      <c r="B277" s="66">
        <f t="shared" si="167"/>
        <v>0</v>
      </c>
      <c r="C277" s="67"/>
      <c r="D277" s="68">
        <f t="shared" si="168"/>
        <v>0</v>
      </c>
      <c r="E277" s="35">
        <f t="shared" si="169"/>
        <v>0</v>
      </c>
      <c r="F277" s="35">
        <f t="shared" si="170"/>
        <v>0</v>
      </c>
      <c r="G277" s="55">
        <f t="shared" si="171"/>
        <v>3.97</v>
      </c>
      <c r="H277" s="69">
        <f t="shared" si="172"/>
        <v>3.97</v>
      </c>
      <c r="I277" s="55">
        <f t="shared" si="205"/>
        <v>0</v>
      </c>
      <c r="J277" s="55">
        <f t="shared" si="173"/>
        <v>-3.0500000000000003E-2</v>
      </c>
      <c r="K277" s="69">
        <f t="shared" si="174"/>
        <v>-3.0500000000000003E-2</v>
      </c>
      <c r="L277" s="72">
        <v>0</v>
      </c>
      <c r="M277" s="55">
        <f t="shared" si="175"/>
        <v>8.6999999999999994E-3</v>
      </c>
      <c r="N277" s="69">
        <f t="shared" si="176"/>
        <v>8.6999999999999994E-3</v>
      </c>
      <c r="O277" s="72">
        <v>0</v>
      </c>
      <c r="P277" s="7"/>
      <c r="Q277" s="72">
        <f t="shared" si="206"/>
        <v>3.9482000000000004</v>
      </c>
      <c r="R277" s="72">
        <f t="shared" si="177"/>
        <v>0</v>
      </c>
      <c r="S277" s="7"/>
      <c r="T277" s="5">
        <f t="shared" si="178"/>
        <v>31</v>
      </c>
      <c r="U277" s="45">
        <f t="shared" si="179"/>
        <v>45163</v>
      </c>
      <c r="V277" s="5">
        <f t="shared" si="180"/>
        <v>8274</v>
      </c>
      <c r="W277" s="55">
        <f t="shared" si="181"/>
        <v>6.040116061409001E-2</v>
      </c>
      <c r="X277" s="47">
        <f t="shared" si="182"/>
        <v>0.2597562212247656</v>
      </c>
      <c r="Y277" s="5">
        <f t="shared" si="183"/>
        <v>0</v>
      </c>
      <c r="Z277" s="5">
        <f t="shared" si="184"/>
        <v>0</v>
      </c>
      <c r="AB277" s="39">
        <f t="shared" si="185"/>
        <v>0</v>
      </c>
      <c r="AC277" s="39">
        <f t="shared" si="186"/>
        <v>0</v>
      </c>
      <c r="AD277" s="39">
        <f t="shared" si="187"/>
        <v>0</v>
      </c>
      <c r="AE277" s="39">
        <f t="shared" si="188"/>
        <v>0</v>
      </c>
      <c r="AF277" s="39">
        <f t="shared" si="189"/>
        <v>0</v>
      </c>
      <c r="AG277" s="39">
        <f t="shared" si="190"/>
        <v>0</v>
      </c>
      <c r="AH277" s="39">
        <f t="shared" si="191"/>
        <v>0</v>
      </c>
      <c r="AI277" s="39">
        <f t="shared" si="192"/>
        <v>0</v>
      </c>
      <c r="AJ277" s="39">
        <f t="shared" si="193"/>
        <v>0</v>
      </c>
      <c r="AK277" s="43"/>
      <c r="AL277" s="39">
        <f t="shared" si="194"/>
        <v>0</v>
      </c>
      <c r="AM277" s="39">
        <f t="shared" si="195"/>
        <v>0</v>
      </c>
      <c r="AN277" s="39">
        <f t="shared" si="196"/>
        <v>0</v>
      </c>
      <c r="AO277" s="40">
        <f t="shared" si="197"/>
        <v>0</v>
      </c>
      <c r="AQ277" s="39">
        <f t="shared" si="198"/>
        <v>0</v>
      </c>
      <c r="AR277" s="39">
        <f t="shared" si="199"/>
        <v>0</v>
      </c>
      <c r="AS277" s="39">
        <f t="shared" si="200"/>
        <v>0</v>
      </c>
      <c r="AT277" s="40">
        <f t="shared" si="201"/>
        <v>0</v>
      </c>
      <c r="AU277" s="40"/>
      <c r="AV277" s="52">
        <f t="shared" si="202"/>
        <v>0</v>
      </c>
      <c r="AX277" s="52">
        <f t="shared" si="203"/>
        <v>0</v>
      </c>
      <c r="AY277" s="70"/>
      <c r="AZ277" s="2">
        <f t="shared" si="207"/>
        <v>0</v>
      </c>
    </row>
    <row r="278" spans="1:52" ht="12" customHeight="1">
      <c r="A278" s="44">
        <f t="shared" si="204"/>
        <v>45139</v>
      </c>
      <c r="B278" s="66">
        <f t="shared" si="167"/>
        <v>0</v>
      </c>
      <c r="C278" s="67"/>
      <c r="D278" s="68">
        <f t="shared" si="168"/>
        <v>0</v>
      </c>
      <c r="E278" s="35">
        <f t="shared" si="169"/>
        <v>0</v>
      </c>
      <c r="F278" s="35">
        <f t="shared" si="170"/>
        <v>0</v>
      </c>
      <c r="G278" s="55">
        <f t="shared" si="171"/>
        <v>3.97</v>
      </c>
      <c r="H278" s="69">
        <f t="shared" si="172"/>
        <v>3.97</v>
      </c>
      <c r="I278" s="55">
        <f t="shared" si="205"/>
        <v>0</v>
      </c>
      <c r="J278" s="55">
        <f t="shared" si="173"/>
        <v>-3.0500000000000003E-2</v>
      </c>
      <c r="K278" s="69">
        <f t="shared" si="174"/>
        <v>-3.0500000000000003E-2</v>
      </c>
      <c r="L278" s="72">
        <v>0</v>
      </c>
      <c r="M278" s="55">
        <f t="shared" si="175"/>
        <v>8.6999999999999994E-3</v>
      </c>
      <c r="N278" s="69">
        <f t="shared" si="176"/>
        <v>8.6999999999999994E-3</v>
      </c>
      <c r="O278" s="72">
        <v>0</v>
      </c>
      <c r="P278" s="7"/>
      <c r="Q278" s="72">
        <f t="shared" si="206"/>
        <v>3.9482000000000004</v>
      </c>
      <c r="R278" s="72">
        <f t="shared" si="177"/>
        <v>0</v>
      </c>
      <c r="S278" s="7"/>
      <c r="T278" s="5">
        <f t="shared" si="178"/>
        <v>31</v>
      </c>
      <c r="U278" s="45">
        <f t="shared" si="179"/>
        <v>45194</v>
      </c>
      <c r="V278" s="5">
        <f t="shared" si="180"/>
        <v>8305</v>
      </c>
      <c r="W278" s="55">
        <f t="shared" si="181"/>
        <v>6.040116061409001E-2</v>
      </c>
      <c r="X278" s="47">
        <f t="shared" si="182"/>
        <v>0.25844761331236998</v>
      </c>
      <c r="Y278" s="5">
        <f t="shared" si="183"/>
        <v>0</v>
      </c>
      <c r="Z278" s="5">
        <f t="shared" si="184"/>
        <v>0</v>
      </c>
      <c r="AB278" s="39">
        <f t="shared" si="185"/>
        <v>0</v>
      </c>
      <c r="AC278" s="39">
        <f t="shared" si="186"/>
        <v>0</v>
      </c>
      <c r="AD278" s="39">
        <f t="shared" si="187"/>
        <v>0</v>
      </c>
      <c r="AE278" s="39">
        <f t="shared" si="188"/>
        <v>0</v>
      </c>
      <c r="AF278" s="39">
        <f t="shared" si="189"/>
        <v>0</v>
      </c>
      <c r="AG278" s="39">
        <f t="shared" si="190"/>
        <v>0</v>
      </c>
      <c r="AH278" s="39">
        <f t="shared" si="191"/>
        <v>0</v>
      </c>
      <c r="AI278" s="39">
        <f t="shared" si="192"/>
        <v>0</v>
      </c>
      <c r="AJ278" s="39">
        <f t="shared" si="193"/>
        <v>0</v>
      </c>
      <c r="AK278" s="43"/>
      <c r="AL278" s="39">
        <f t="shared" si="194"/>
        <v>0</v>
      </c>
      <c r="AM278" s="39">
        <f t="shared" si="195"/>
        <v>0</v>
      </c>
      <c r="AN278" s="39">
        <f t="shared" si="196"/>
        <v>0</v>
      </c>
      <c r="AO278" s="40">
        <f t="shared" si="197"/>
        <v>0</v>
      </c>
      <c r="AQ278" s="39">
        <f t="shared" si="198"/>
        <v>0</v>
      </c>
      <c r="AR278" s="39">
        <f t="shared" si="199"/>
        <v>0</v>
      </c>
      <c r="AS278" s="39">
        <f t="shared" si="200"/>
        <v>0</v>
      </c>
      <c r="AT278" s="40">
        <f t="shared" si="201"/>
        <v>0</v>
      </c>
      <c r="AU278" s="40"/>
      <c r="AV278" s="52">
        <f t="shared" si="202"/>
        <v>0</v>
      </c>
      <c r="AX278" s="52">
        <f t="shared" si="203"/>
        <v>0</v>
      </c>
      <c r="AY278" s="70"/>
      <c r="AZ278" s="2">
        <f t="shared" si="207"/>
        <v>0</v>
      </c>
    </row>
    <row r="279" spans="1:52" ht="12" customHeight="1">
      <c r="A279" s="44">
        <f t="shared" si="204"/>
        <v>45170</v>
      </c>
      <c r="B279" s="66">
        <f t="shared" si="167"/>
        <v>0</v>
      </c>
      <c r="C279" s="67"/>
      <c r="D279" s="68">
        <f t="shared" si="168"/>
        <v>0</v>
      </c>
      <c r="E279" s="35">
        <f t="shared" si="169"/>
        <v>0</v>
      </c>
      <c r="F279" s="35">
        <f t="shared" si="170"/>
        <v>0</v>
      </c>
      <c r="G279" s="55">
        <f t="shared" si="171"/>
        <v>3.97</v>
      </c>
      <c r="H279" s="69">
        <f t="shared" si="172"/>
        <v>3.97</v>
      </c>
      <c r="I279" s="55">
        <f t="shared" si="205"/>
        <v>0</v>
      </c>
      <c r="J279" s="55">
        <f t="shared" si="173"/>
        <v>-3.0500000000000003E-2</v>
      </c>
      <c r="K279" s="69">
        <f t="shared" si="174"/>
        <v>-3.0500000000000003E-2</v>
      </c>
      <c r="L279" s="72">
        <v>0</v>
      </c>
      <c r="M279" s="55">
        <f t="shared" si="175"/>
        <v>8.6999999999999994E-3</v>
      </c>
      <c r="N279" s="69">
        <f t="shared" si="176"/>
        <v>8.6999999999999994E-3</v>
      </c>
      <c r="O279" s="72">
        <v>0</v>
      </c>
      <c r="P279" s="7"/>
      <c r="Q279" s="72">
        <f t="shared" si="206"/>
        <v>3.9482000000000004</v>
      </c>
      <c r="R279" s="72">
        <f t="shared" si="177"/>
        <v>0</v>
      </c>
      <c r="S279" s="7"/>
      <c r="T279" s="5">
        <f t="shared" si="178"/>
        <v>30</v>
      </c>
      <c r="U279" s="45">
        <f t="shared" si="179"/>
        <v>45224</v>
      </c>
      <c r="V279" s="5">
        <f t="shared" si="180"/>
        <v>8335</v>
      </c>
      <c r="W279" s="55">
        <f t="shared" si="181"/>
        <v>6.040116061409001E-2</v>
      </c>
      <c r="X279" s="47">
        <f t="shared" si="182"/>
        <v>0.25718749588017176</v>
      </c>
      <c r="Y279" s="5">
        <f t="shared" si="183"/>
        <v>0</v>
      </c>
      <c r="Z279" s="5">
        <f t="shared" si="184"/>
        <v>0</v>
      </c>
      <c r="AB279" s="39">
        <f t="shared" si="185"/>
        <v>0</v>
      </c>
      <c r="AC279" s="39">
        <f t="shared" si="186"/>
        <v>0</v>
      </c>
      <c r="AD279" s="39">
        <f t="shared" si="187"/>
        <v>0</v>
      </c>
      <c r="AE279" s="39">
        <f t="shared" si="188"/>
        <v>0</v>
      </c>
      <c r="AF279" s="39">
        <f t="shared" si="189"/>
        <v>0</v>
      </c>
      <c r="AG279" s="39">
        <f t="shared" si="190"/>
        <v>0</v>
      </c>
      <c r="AH279" s="39">
        <f t="shared" si="191"/>
        <v>0</v>
      </c>
      <c r="AI279" s="39">
        <f t="shared" si="192"/>
        <v>0</v>
      </c>
      <c r="AJ279" s="39">
        <f t="shared" si="193"/>
        <v>0</v>
      </c>
      <c r="AK279" s="43"/>
      <c r="AL279" s="39">
        <f t="shared" si="194"/>
        <v>0</v>
      </c>
      <c r="AM279" s="39">
        <f t="shared" si="195"/>
        <v>0</v>
      </c>
      <c r="AN279" s="39">
        <f t="shared" si="196"/>
        <v>0</v>
      </c>
      <c r="AO279" s="40">
        <f t="shared" si="197"/>
        <v>0</v>
      </c>
      <c r="AQ279" s="39">
        <f t="shared" si="198"/>
        <v>0</v>
      </c>
      <c r="AR279" s="39">
        <f t="shared" si="199"/>
        <v>0</v>
      </c>
      <c r="AS279" s="39">
        <f t="shared" si="200"/>
        <v>0</v>
      </c>
      <c r="AT279" s="40">
        <f t="shared" si="201"/>
        <v>0</v>
      </c>
      <c r="AU279" s="40"/>
      <c r="AV279" s="52">
        <f t="shared" si="202"/>
        <v>0</v>
      </c>
      <c r="AX279" s="52">
        <f t="shared" si="203"/>
        <v>0</v>
      </c>
      <c r="AY279" s="70"/>
      <c r="AZ279" s="2">
        <f t="shared" si="207"/>
        <v>0</v>
      </c>
    </row>
    <row r="280" spans="1:52" ht="12" customHeight="1">
      <c r="A280" s="44">
        <f t="shared" si="204"/>
        <v>45200</v>
      </c>
      <c r="B280" s="66">
        <f t="shared" si="167"/>
        <v>0</v>
      </c>
      <c r="C280" s="67"/>
      <c r="D280" s="68">
        <f t="shared" si="168"/>
        <v>0</v>
      </c>
      <c r="E280" s="35">
        <f t="shared" si="169"/>
        <v>0</v>
      </c>
      <c r="F280" s="35">
        <f t="shared" si="170"/>
        <v>0</v>
      </c>
      <c r="G280" s="55">
        <f t="shared" si="171"/>
        <v>3.97</v>
      </c>
      <c r="H280" s="69">
        <f t="shared" si="172"/>
        <v>3.97</v>
      </c>
      <c r="I280" s="55">
        <f t="shared" si="205"/>
        <v>0</v>
      </c>
      <c r="J280" s="55">
        <f t="shared" si="173"/>
        <v>-3.0500000000000003E-2</v>
      </c>
      <c r="K280" s="69">
        <f t="shared" si="174"/>
        <v>-3.0500000000000003E-2</v>
      </c>
      <c r="L280" s="72">
        <v>0</v>
      </c>
      <c r="M280" s="55">
        <f t="shared" si="175"/>
        <v>8.6999999999999994E-3</v>
      </c>
      <c r="N280" s="69">
        <f t="shared" si="176"/>
        <v>8.6999999999999994E-3</v>
      </c>
      <c r="O280" s="72">
        <v>0</v>
      </c>
      <c r="P280" s="7"/>
      <c r="Q280" s="72">
        <f t="shared" si="206"/>
        <v>3.9482000000000004</v>
      </c>
      <c r="R280" s="72">
        <f t="shared" si="177"/>
        <v>0</v>
      </c>
      <c r="S280" s="7"/>
      <c r="T280" s="5">
        <f t="shared" si="178"/>
        <v>31</v>
      </c>
      <c r="U280" s="45">
        <f t="shared" si="179"/>
        <v>45255</v>
      </c>
      <c r="V280" s="5">
        <f t="shared" si="180"/>
        <v>8366</v>
      </c>
      <c r="W280" s="55">
        <f t="shared" si="181"/>
        <v>6.040116061409001E-2</v>
      </c>
      <c r="X280" s="47">
        <f t="shared" si="182"/>
        <v>0.2558918287716378</v>
      </c>
      <c r="Y280" s="5">
        <f t="shared" si="183"/>
        <v>0</v>
      </c>
      <c r="Z280" s="5">
        <f t="shared" si="184"/>
        <v>0</v>
      </c>
      <c r="AB280" s="39">
        <f t="shared" si="185"/>
        <v>0</v>
      </c>
      <c r="AC280" s="39">
        <f t="shared" si="186"/>
        <v>0</v>
      </c>
      <c r="AD280" s="39">
        <f t="shared" si="187"/>
        <v>0</v>
      </c>
      <c r="AE280" s="39">
        <f t="shared" si="188"/>
        <v>0</v>
      </c>
      <c r="AF280" s="39">
        <f t="shared" si="189"/>
        <v>0</v>
      </c>
      <c r="AG280" s="39">
        <f t="shared" si="190"/>
        <v>0</v>
      </c>
      <c r="AH280" s="39">
        <f t="shared" si="191"/>
        <v>0</v>
      </c>
      <c r="AI280" s="39">
        <f t="shared" si="192"/>
        <v>0</v>
      </c>
      <c r="AJ280" s="39">
        <f t="shared" si="193"/>
        <v>0</v>
      </c>
      <c r="AK280" s="43"/>
      <c r="AL280" s="39">
        <f t="shared" si="194"/>
        <v>0</v>
      </c>
      <c r="AM280" s="39">
        <f t="shared" si="195"/>
        <v>0</v>
      </c>
      <c r="AN280" s="39">
        <f t="shared" si="196"/>
        <v>0</v>
      </c>
      <c r="AO280" s="40">
        <f t="shared" si="197"/>
        <v>0</v>
      </c>
      <c r="AQ280" s="39">
        <f t="shared" si="198"/>
        <v>0</v>
      </c>
      <c r="AR280" s="39">
        <f t="shared" si="199"/>
        <v>0</v>
      </c>
      <c r="AS280" s="39">
        <f t="shared" si="200"/>
        <v>0</v>
      </c>
      <c r="AT280" s="40">
        <f t="shared" si="201"/>
        <v>0</v>
      </c>
      <c r="AU280" s="40"/>
      <c r="AV280" s="52">
        <f t="shared" si="202"/>
        <v>0</v>
      </c>
      <c r="AX280" s="52">
        <f t="shared" si="203"/>
        <v>0</v>
      </c>
      <c r="AY280" s="70"/>
      <c r="AZ280" s="2">
        <f t="shared" si="207"/>
        <v>0</v>
      </c>
    </row>
    <row r="281" spans="1:52" ht="12" customHeight="1">
      <c r="A281" s="44">
        <f t="shared" si="204"/>
        <v>45231</v>
      </c>
      <c r="B281" s="66">
        <f t="shared" si="167"/>
        <v>0</v>
      </c>
      <c r="C281" s="67"/>
      <c r="D281" s="68">
        <f t="shared" si="168"/>
        <v>0</v>
      </c>
      <c r="E281" s="35">
        <f t="shared" si="169"/>
        <v>0</v>
      </c>
      <c r="F281" s="35">
        <f t="shared" si="170"/>
        <v>0</v>
      </c>
      <c r="G281" s="55">
        <f t="shared" si="171"/>
        <v>3.97</v>
      </c>
      <c r="H281" s="69">
        <f t="shared" si="172"/>
        <v>3.97</v>
      </c>
      <c r="I281" s="55">
        <f t="shared" si="205"/>
        <v>0</v>
      </c>
      <c r="J281" s="55">
        <f t="shared" si="173"/>
        <v>-3.0500000000000003E-2</v>
      </c>
      <c r="K281" s="69">
        <f t="shared" si="174"/>
        <v>-3.0500000000000003E-2</v>
      </c>
      <c r="L281" s="72">
        <v>0</v>
      </c>
      <c r="M281" s="55">
        <f t="shared" si="175"/>
        <v>8.6999999999999994E-3</v>
      </c>
      <c r="N281" s="69">
        <f t="shared" si="176"/>
        <v>8.6999999999999994E-3</v>
      </c>
      <c r="O281" s="72">
        <v>0</v>
      </c>
      <c r="P281" s="7"/>
      <c r="Q281" s="72">
        <f t="shared" si="206"/>
        <v>3.9482000000000004</v>
      </c>
      <c r="R281" s="72">
        <f t="shared" si="177"/>
        <v>0</v>
      </c>
      <c r="S281" s="7"/>
      <c r="T281" s="5">
        <f t="shared" si="178"/>
        <v>30</v>
      </c>
      <c r="U281" s="45">
        <f t="shared" si="179"/>
        <v>45285</v>
      </c>
      <c r="V281" s="5">
        <f t="shared" si="180"/>
        <v>8396</v>
      </c>
      <c r="W281" s="55">
        <f t="shared" si="181"/>
        <v>6.040116061409001E-2</v>
      </c>
      <c r="X281" s="47">
        <f t="shared" si="182"/>
        <v>0.25464417262167566</v>
      </c>
      <c r="Y281" s="5">
        <f t="shared" si="183"/>
        <v>0</v>
      </c>
      <c r="Z281" s="5">
        <f t="shared" si="184"/>
        <v>0</v>
      </c>
      <c r="AB281" s="39">
        <f t="shared" si="185"/>
        <v>0</v>
      </c>
      <c r="AC281" s="39">
        <f t="shared" si="186"/>
        <v>0</v>
      </c>
      <c r="AD281" s="39">
        <f t="shared" si="187"/>
        <v>0</v>
      </c>
      <c r="AE281" s="39">
        <f t="shared" si="188"/>
        <v>0</v>
      </c>
      <c r="AF281" s="39">
        <f t="shared" si="189"/>
        <v>0</v>
      </c>
      <c r="AG281" s="39">
        <f t="shared" si="190"/>
        <v>0</v>
      </c>
      <c r="AH281" s="39">
        <f t="shared" si="191"/>
        <v>0</v>
      </c>
      <c r="AI281" s="39">
        <f t="shared" si="192"/>
        <v>0</v>
      </c>
      <c r="AJ281" s="39">
        <f t="shared" si="193"/>
        <v>0</v>
      </c>
      <c r="AK281" s="43"/>
      <c r="AL281" s="39">
        <f t="shared" si="194"/>
        <v>0</v>
      </c>
      <c r="AM281" s="39">
        <f t="shared" si="195"/>
        <v>0</v>
      </c>
      <c r="AN281" s="39">
        <f t="shared" si="196"/>
        <v>0</v>
      </c>
      <c r="AO281" s="40">
        <f t="shared" si="197"/>
        <v>0</v>
      </c>
      <c r="AQ281" s="39">
        <f t="shared" si="198"/>
        <v>0</v>
      </c>
      <c r="AR281" s="39">
        <f t="shared" si="199"/>
        <v>0</v>
      </c>
      <c r="AS281" s="39">
        <f t="shared" si="200"/>
        <v>0</v>
      </c>
      <c r="AT281" s="40">
        <f t="shared" si="201"/>
        <v>0</v>
      </c>
      <c r="AU281" s="40"/>
      <c r="AV281" s="52">
        <f t="shared" si="202"/>
        <v>0</v>
      </c>
      <c r="AX281" s="52">
        <f t="shared" si="203"/>
        <v>0</v>
      </c>
      <c r="AY281" s="70"/>
      <c r="AZ281" s="2">
        <f t="shared" si="207"/>
        <v>0</v>
      </c>
    </row>
    <row r="282" spans="1:52" ht="12" customHeight="1">
      <c r="A282" s="44">
        <f t="shared" si="204"/>
        <v>45261</v>
      </c>
      <c r="B282" s="66">
        <f t="shared" si="167"/>
        <v>0</v>
      </c>
      <c r="C282" s="67"/>
      <c r="D282" s="68">
        <f t="shared" si="168"/>
        <v>0</v>
      </c>
      <c r="E282" s="35">
        <f t="shared" si="169"/>
        <v>0</v>
      </c>
      <c r="F282" s="35">
        <f t="shared" si="170"/>
        <v>0</v>
      </c>
      <c r="G282" s="55">
        <f t="shared" si="171"/>
        <v>3.97</v>
      </c>
      <c r="H282" s="69">
        <f t="shared" si="172"/>
        <v>3.97</v>
      </c>
      <c r="I282" s="55">
        <f t="shared" si="205"/>
        <v>0</v>
      </c>
      <c r="J282" s="55">
        <f t="shared" si="173"/>
        <v>-3.0500000000000003E-2</v>
      </c>
      <c r="K282" s="69">
        <f t="shared" si="174"/>
        <v>-3.0500000000000003E-2</v>
      </c>
      <c r="L282" s="72">
        <v>0</v>
      </c>
      <c r="M282" s="55">
        <f t="shared" si="175"/>
        <v>8.6999999999999994E-3</v>
      </c>
      <c r="N282" s="69">
        <f t="shared" si="176"/>
        <v>8.6999999999999994E-3</v>
      </c>
      <c r="O282" s="72">
        <v>0</v>
      </c>
      <c r="P282" s="7"/>
      <c r="Q282" s="72">
        <f t="shared" si="206"/>
        <v>3.9482000000000004</v>
      </c>
      <c r="R282" s="72">
        <f t="shared" si="177"/>
        <v>0</v>
      </c>
      <c r="S282" s="7"/>
      <c r="T282" s="5">
        <f t="shared" si="178"/>
        <v>31</v>
      </c>
      <c r="U282" s="45">
        <f t="shared" si="179"/>
        <v>45316</v>
      </c>
      <c r="V282" s="5">
        <f t="shared" si="180"/>
        <v>8427</v>
      </c>
      <c r="W282" s="55">
        <f t="shared" si="181"/>
        <v>6.040116061409001E-2</v>
      </c>
      <c r="X282" s="47">
        <f t="shared" si="182"/>
        <v>0.25336131834558956</v>
      </c>
      <c r="Y282" s="5">
        <f t="shared" si="183"/>
        <v>0</v>
      </c>
      <c r="Z282" s="5">
        <f t="shared" si="184"/>
        <v>0</v>
      </c>
      <c r="AB282" s="39">
        <f t="shared" si="185"/>
        <v>0</v>
      </c>
      <c r="AC282" s="39">
        <f t="shared" si="186"/>
        <v>0</v>
      </c>
      <c r="AD282" s="39">
        <f t="shared" si="187"/>
        <v>0</v>
      </c>
      <c r="AE282" s="39">
        <f t="shared" si="188"/>
        <v>0</v>
      </c>
      <c r="AF282" s="39">
        <f t="shared" si="189"/>
        <v>0</v>
      </c>
      <c r="AG282" s="39">
        <f t="shared" si="190"/>
        <v>0</v>
      </c>
      <c r="AH282" s="39">
        <f t="shared" si="191"/>
        <v>0</v>
      </c>
      <c r="AI282" s="39">
        <f t="shared" si="192"/>
        <v>0</v>
      </c>
      <c r="AJ282" s="39">
        <f t="shared" si="193"/>
        <v>0</v>
      </c>
      <c r="AK282" s="43"/>
      <c r="AL282" s="39">
        <f t="shared" si="194"/>
        <v>0</v>
      </c>
      <c r="AM282" s="39">
        <f t="shared" si="195"/>
        <v>0</v>
      </c>
      <c r="AN282" s="39">
        <f t="shared" si="196"/>
        <v>0</v>
      </c>
      <c r="AO282" s="40">
        <f t="shared" si="197"/>
        <v>0</v>
      </c>
      <c r="AQ282" s="39">
        <f t="shared" si="198"/>
        <v>0</v>
      </c>
      <c r="AR282" s="39">
        <f t="shared" si="199"/>
        <v>0</v>
      </c>
      <c r="AS282" s="39">
        <f t="shared" si="200"/>
        <v>0</v>
      </c>
      <c r="AT282" s="40">
        <f t="shared" si="201"/>
        <v>0</v>
      </c>
      <c r="AU282" s="40"/>
      <c r="AV282" s="52">
        <f t="shared" si="202"/>
        <v>0</v>
      </c>
      <c r="AX282" s="52">
        <f t="shared" si="203"/>
        <v>0</v>
      </c>
      <c r="AY282" s="70"/>
      <c r="AZ282" s="2">
        <f t="shared" si="207"/>
        <v>0</v>
      </c>
    </row>
    <row r="283" spans="1:52" ht="12" customHeight="1">
      <c r="A283" s="44">
        <f t="shared" si="204"/>
        <v>45292</v>
      </c>
      <c r="B283" s="66">
        <f t="shared" si="167"/>
        <v>0</v>
      </c>
      <c r="C283" s="67"/>
      <c r="D283" s="68">
        <f t="shared" si="168"/>
        <v>0</v>
      </c>
      <c r="E283" s="35">
        <f t="shared" si="169"/>
        <v>0</v>
      </c>
      <c r="F283" s="35">
        <f t="shared" si="170"/>
        <v>0</v>
      </c>
      <c r="G283" s="55">
        <f t="shared" si="171"/>
        <v>3.97</v>
      </c>
      <c r="H283" s="69">
        <f t="shared" si="172"/>
        <v>3.97</v>
      </c>
      <c r="I283" s="55">
        <f t="shared" si="205"/>
        <v>0</v>
      </c>
      <c r="J283" s="55">
        <f t="shared" si="173"/>
        <v>-3.0500000000000003E-2</v>
      </c>
      <c r="K283" s="69">
        <f t="shared" si="174"/>
        <v>-3.0500000000000003E-2</v>
      </c>
      <c r="L283" s="72">
        <v>0</v>
      </c>
      <c r="M283" s="55">
        <f t="shared" si="175"/>
        <v>8.6999999999999994E-3</v>
      </c>
      <c r="N283" s="69">
        <f t="shared" si="176"/>
        <v>8.6999999999999994E-3</v>
      </c>
      <c r="O283" s="72">
        <v>0</v>
      </c>
      <c r="P283" s="7"/>
      <c r="Q283" s="72">
        <f t="shared" si="206"/>
        <v>3.9482000000000004</v>
      </c>
      <c r="R283" s="72">
        <f t="shared" si="177"/>
        <v>0</v>
      </c>
      <c r="S283" s="7"/>
      <c r="T283" s="5">
        <f t="shared" si="178"/>
        <v>31</v>
      </c>
      <c r="U283" s="45">
        <f t="shared" si="179"/>
        <v>45347</v>
      </c>
      <c r="V283" s="5">
        <f t="shared" si="180"/>
        <v>8458</v>
      </c>
      <c r="W283" s="55">
        <f t="shared" si="181"/>
        <v>6.040116061409001E-2</v>
      </c>
      <c r="X283" s="47">
        <f t="shared" si="182"/>
        <v>0.25208492687238926</v>
      </c>
      <c r="Y283" s="5">
        <f t="shared" si="183"/>
        <v>0</v>
      </c>
      <c r="Z283" s="5">
        <f t="shared" si="184"/>
        <v>0</v>
      </c>
      <c r="AB283" s="39">
        <f t="shared" si="185"/>
        <v>0</v>
      </c>
      <c r="AC283" s="39">
        <f t="shared" si="186"/>
        <v>0</v>
      </c>
      <c r="AD283" s="39">
        <f t="shared" si="187"/>
        <v>0</v>
      </c>
      <c r="AE283" s="39">
        <f t="shared" si="188"/>
        <v>0</v>
      </c>
      <c r="AF283" s="39">
        <f t="shared" si="189"/>
        <v>0</v>
      </c>
      <c r="AG283" s="39">
        <f t="shared" si="190"/>
        <v>0</v>
      </c>
      <c r="AH283" s="39">
        <f t="shared" si="191"/>
        <v>0</v>
      </c>
      <c r="AI283" s="39">
        <f t="shared" si="192"/>
        <v>0</v>
      </c>
      <c r="AJ283" s="39">
        <f t="shared" si="193"/>
        <v>0</v>
      </c>
      <c r="AK283" s="43"/>
      <c r="AL283" s="39">
        <f t="shared" si="194"/>
        <v>0</v>
      </c>
      <c r="AM283" s="39">
        <f t="shared" si="195"/>
        <v>0</v>
      </c>
      <c r="AN283" s="39">
        <f t="shared" si="196"/>
        <v>0</v>
      </c>
      <c r="AO283" s="40">
        <f t="shared" si="197"/>
        <v>0</v>
      </c>
      <c r="AQ283" s="39">
        <f t="shared" si="198"/>
        <v>0</v>
      </c>
      <c r="AR283" s="39">
        <f t="shared" si="199"/>
        <v>0</v>
      </c>
      <c r="AS283" s="39">
        <f t="shared" si="200"/>
        <v>0</v>
      </c>
      <c r="AT283" s="40">
        <f t="shared" si="201"/>
        <v>0</v>
      </c>
      <c r="AU283" s="40"/>
      <c r="AV283" s="52">
        <f t="shared" si="202"/>
        <v>0</v>
      </c>
      <c r="AX283" s="52">
        <f t="shared" si="203"/>
        <v>0</v>
      </c>
      <c r="AY283" s="70"/>
      <c r="AZ283" s="2">
        <f t="shared" si="207"/>
        <v>0</v>
      </c>
    </row>
    <row r="284" spans="1:52" ht="12" customHeight="1">
      <c r="A284" s="44">
        <f t="shared" si="204"/>
        <v>45323</v>
      </c>
      <c r="B284" s="66">
        <f t="shared" si="167"/>
        <v>0</v>
      </c>
      <c r="C284" s="67"/>
      <c r="D284" s="68">
        <f t="shared" si="168"/>
        <v>0</v>
      </c>
      <c r="E284" s="35">
        <f t="shared" si="169"/>
        <v>0</v>
      </c>
      <c r="F284" s="35">
        <f t="shared" si="170"/>
        <v>0</v>
      </c>
      <c r="G284" s="55">
        <f t="shared" si="171"/>
        <v>3.97</v>
      </c>
      <c r="H284" s="69">
        <f t="shared" si="172"/>
        <v>3.97</v>
      </c>
      <c r="I284" s="55">
        <f t="shared" si="205"/>
        <v>0</v>
      </c>
      <c r="J284" s="55">
        <f t="shared" si="173"/>
        <v>-3.0500000000000003E-2</v>
      </c>
      <c r="K284" s="69">
        <f t="shared" si="174"/>
        <v>-3.0500000000000003E-2</v>
      </c>
      <c r="L284" s="72">
        <v>0</v>
      </c>
      <c r="M284" s="55">
        <f t="shared" si="175"/>
        <v>8.6999999999999994E-3</v>
      </c>
      <c r="N284" s="69">
        <f t="shared" si="176"/>
        <v>8.6999999999999994E-3</v>
      </c>
      <c r="O284" s="72">
        <v>0</v>
      </c>
      <c r="P284" s="7"/>
      <c r="Q284" s="72">
        <f t="shared" si="206"/>
        <v>3.9482000000000004</v>
      </c>
      <c r="R284" s="72">
        <f t="shared" si="177"/>
        <v>0</v>
      </c>
      <c r="S284" s="7"/>
      <c r="T284" s="5">
        <f t="shared" si="178"/>
        <v>29</v>
      </c>
      <c r="U284" s="45">
        <f t="shared" si="179"/>
        <v>45376</v>
      </c>
      <c r="V284" s="5">
        <f t="shared" si="180"/>
        <v>8487</v>
      </c>
      <c r="W284" s="55">
        <f t="shared" si="181"/>
        <v>6.040116061409001E-2</v>
      </c>
      <c r="X284" s="47">
        <f t="shared" si="182"/>
        <v>0.25089670521277041</v>
      </c>
      <c r="Y284" s="5">
        <f t="shared" si="183"/>
        <v>0</v>
      </c>
      <c r="Z284" s="5">
        <f t="shared" si="184"/>
        <v>0</v>
      </c>
      <c r="AB284" s="39">
        <f t="shared" si="185"/>
        <v>0</v>
      </c>
      <c r="AC284" s="39">
        <f t="shared" si="186"/>
        <v>0</v>
      </c>
      <c r="AD284" s="39">
        <f t="shared" si="187"/>
        <v>0</v>
      </c>
      <c r="AE284" s="39">
        <f t="shared" si="188"/>
        <v>0</v>
      </c>
      <c r="AF284" s="39">
        <f t="shared" si="189"/>
        <v>0</v>
      </c>
      <c r="AG284" s="39">
        <f t="shared" si="190"/>
        <v>0</v>
      </c>
      <c r="AH284" s="39">
        <f t="shared" si="191"/>
        <v>0</v>
      </c>
      <c r="AI284" s="39">
        <f t="shared" si="192"/>
        <v>0</v>
      </c>
      <c r="AJ284" s="39">
        <f t="shared" si="193"/>
        <v>0</v>
      </c>
      <c r="AK284" s="43"/>
      <c r="AL284" s="39">
        <f t="shared" si="194"/>
        <v>0</v>
      </c>
      <c r="AM284" s="39">
        <f t="shared" si="195"/>
        <v>0</v>
      </c>
      <c r="AN284" s="39">
        <f t="shared" si="196"/>
        <v>0</v>
      </c>
      <c r="AO284" s="40">
        <f t="shared" si="197"/>
        <v>0</v>
      </c>
      <c r="AQ284" s="39">
        <f t="shared" si="198"/>
        <v>0</v>
      </c>
      <c r="AR284" s="39">
        <f t="shared" si="199"/>
        <v>0</v>
      </c>
      <c r="AS284" s="39">
        <f t="shared" si="200"/>
        <v>0</v>
      </c>
      <c r="AT284" s="40">
        <f t="shared" si="201"/>
        <v>0</v>
      </c>
      <c r="AU284" s="40"/>
      <c r="AV284" s="52">
        <f t="shared" si="202"/>
        <v>0</v>
      </c>
      <c r="AX284" s="52">
        <f t="shared" si="203"/>
        <v>0</v>
      </c>
      <c r="AY284" s="70"/>
      <c r="AZ284" s="2">
        <f t="shared" si="207"/>
        <v>0</v>
      </c>
    </row>
    <row r="285" spans="1:52" ht="12" customHeight="1">
      <c r="A285" s="44">
        <f t="shared" si="204"/>
        <v>45352</v>
      </c>
      <c r="B285" s="66">
        <f t="shared" si="167"/>
        <v>0</v>
      </c>
      <c r="C285" s="67"/>
      <c r="D285" s="68">
        <f t="shared" si="168"/>
        <v>0</v>
      </c>
      <c r="E285" s="35">
        <f t="shared" si="169"/>
        <v>0</v>
      </c>
      <c r="F285" s="35">
        <f t="shared" si="170"/>
        <v>0</v>
      </c>
      <c r="G285" s="55">
        <f t="shared" si="171"/>
        <v>3.97</v>
      </c>
      <c r="H285" s="69">
        <f t="shared" si="172"/>
        <v>3.97</v>
      </c>
      <c r="I285" s="55">
        <f t="shared" si="205"/>
        <v>0</v>
      </c>
      <c r="J285" s="55">
        <f t="shared" si="173"/>
        <v>-3.0500000000000003E-2</v>
      </c>
      <c r="K285" s="69">
        <f t="shared" si="174"/>
        <v>-3.0500000000000003E-2</v>
      </c>
      <c r="L285" s="72">
        <v>0</v>
      </c>
      <c r="M285" s="55">
        <f t="shared" si="175"/>
        <v>8.6999999999999994E-3</v>
      </c>
      <c r="N285" s="69">
        <f t="shared" si="176"/>
        <v>8.6999999999999994E-3</v>
      </c>
      <c r="O285" s="72">
        <v>0</v>
      </c>
      <c r="P285" s="7"/>
      <c r="Q285" s="72">
        <f t="shared" si="206"/>
        <v>3.9482000000000004</v>
      </c>
      <c r="R285" s="72">
        <f t="shared" si="177"/>
        <v>0</v>
      </c>
      <c r="S285" s="7"/>
      <c r="T285" s="5">
        <f t="shared" si="178"/>
        <v>31</v>
      </c>
      <c r="U285" s="45">
        <f t="shared" si="179"/>
        <v>45407</v>
      </c>
      <c r="V285" s="5">
        <f t="shared" si="180"/>
        <v>8518</v>
      </c>
      <c r="W285" s="55">
        <f t="shared" si="181"/>
        <v>6.040116061409001E-2</v>
      </c>
      <c r="X285" s="47">
        <f t="shared" si="182"/>
        <v>0.24963273004371628</v>
      </c>
      <c r="Y285" s="5">
        <f t="shared" si="183"/>
        <v>0</v>
      </c>
      <c r="Z285" s="5">
        <f t="shared" si="184"/>
        <v>0</v>
      </c>
      <c r="AB285" s="39">
        <f t="shared" si="185"/>
        <v>0</v>
      </c>
      <c r="AC285" s="39">
        <f t="shared" si="186"/>
        <v>0</v>
      </c>
      <c r="AD285" s="39">
        <f t="shared" si="187"/>
        <v>0</v>
      </c>
      <c r="AE285" s="39">
        <f t="shared" si="188"/>
        <v>0</v>
      </c>
      <c r="AF285" s="39">
        <f t="shared" si="189"/>
        <v>0</v>
      </c>
      <c r="AG285" s="39">
        <f t="shared" si="190"/>
        <v>0</v>
      </c>
      <c r="AH285" s="39">
        <f t="shared" si="191"/>
        <v>0</v>
      </c>
      <c r="AI285" s="39">
        <f t="shared" si="192"/>
        <v>0</v>
      </c>
      <c r="AJ285" s="39">
        <f t="shared" si="193"/>
        <v>0</v>
      </c>
      <c r="AK285" s="43"/>
      <c r="AL285" s="39">
        <f t="shared" si="194"/>
        <v>0</v>
      </c>
      <c r="AM285" s="39">
        <f t="shared" si="195"/>
        <v>0</v>
      </c>
      <c r="AN285" s="39">
        <f t="shared" si="196"/>
        <v>0</v>
      </c>
      <c r="AO285" s="40">
        <f t="shared" si="197"/>
        <v>0</v>
      </c>
      <c r="AQ285" s="39">
        <f t="shared" si="198"/>
        <v>0</v>
      </c>
      <c r="AR285" s="39">
        <f t="shared" si="199"/>
        <v>0</v>
      </c>
      <c r="AS285" s="39">
        <f t="shared" si="200"/>
        <v>0</v>
      </c>
      <c r="AT285" s="40">
        <f t="shared" si="201"/>
        <v>0</v>
      </c>
      <c r="AU285" s="40"/>
      <c r="AV285" s="52">
        <f t="shared" si="202"/>
        <v>0</v>
      </c>
      <c r="AX285" s="52">
        <f t="shared" si="203"/>
        <v>0</v>
      </c>
      <c r="AY285" s="70"/>
      <c r="AZ285" s="2">
        <f t="shared" si="207"/>
        <v>0</v>
      </c>
    </row>
    <row r="286" spans="1:52" ht="12" customHeight="1">
      <c r="A286" s="44">
        <f t="shared" si="204"/>
        <v>45383</v>
      </c>
      <c r="B286" s="66">
        <f t="shared" si="167"/>
        <v>0</v>
      </c>
      <c r="C286" s="67"/>
      <c r="D286" s="68">
        <f t="shared" si="168"/>
        <v>0</v>
      </c>
      <c r="E286" s="35">
        <f t="shared" si="169"/>
        <v>0</v>
      </c>
      <c r="F286" s="35">
        <f t="shared" si="170"/>
        <v>0</v>
      </c>
      <c r="G286" s="55">
        <f t="shared" si="171"/>
        <v>3.97</v>
      </c>
      <c r="H286" s="69">
        <f t="shared" si="172"/>
        <v>3.97</v>
      </c>
      <c r="I286" s="55">
        <f t="shared" si="205"/>
        <v>0</v>
      </c>
      <c r="J286" s="55">
        <f t="shared" si="173"/>
        <v>-3.0500000000000003E-2</v>
      </c>
      <c r="K286" s="69">
        <f t="shared" si="174"/>
        <v>-3.0500000000000003E-2</v>
      </c>
      <c r="L286" s="72">
        <v>0</v>
      </c>
      <c r="M286" s="55">
        <f t="shared" si="175"/>
        <v>8.6999999999999994E-3</v>
      </c>
      <c r="N286" s="69">
        <f t="shared" si="176"/>
        <v>8.6999999999999994E-3</v>
      </c>
      <c r="O286" s="72">
        <v>0</v>
      </c>
      <c r="P286" s="7"/>
      <c r="Q286" s="72">
        <f t="shared" si="206"/>
        <v>3.9482000000000004</v>
      </c>
      <c r="R286" s="72">
        <f t="shared" si="177"/>
        <v>0</v>
      </c>
      <c r="S286" s="7"/>
      <c r="T286" s="5">
        <f t="shared" si="178"/>
        <v>30</v>
      </c>
      <c r="U286" s="45">
        <f t="shared" si="179"/>
        <v>45437</v>
      </c>
      <c r="V286" s="5">
        <f t="shared" si="180"/>
        <v>8548</v>
      </c>
      <c r="W286" s="55">
        <f t="shared" si="181"/>
        <v>6.040116061409001E-2</v>
      </c>
      <c r="X286" s="47">
        <f t="shared" si="182"/>
        <v>0.24841559148807757</v>
      </c>
      <c r="Y286" s="5">
        <f t="shared" si="183"/>
        <v>0</v>
      </c>
      <c r="Z286" s="5">
        <f t="shared" si="184"/>
        <v>0</v>
      </c>
      <c r="AB286" s="39">
        <f t="shared" si="185"/>
        <v>0</v>
      </c>
      <c r="AC286" s="39">
        <f t="shared" si="186"/>
        <v>0</v>
      </c>
      <c r="AD286" s="39">
        <f t="shared" si="187"/>
        <v>0</v>
      </c>
      <c r="AE286" s="39">
        <f t="shared" si="188"/>
        <v>0</v>
      </c>
      <c r="AF286" s="39">
        <f t="shared" si="189"/>
        <v>0</v>
      </c>
      <c r="AG286" s="39">
        <f t="shared" si="190"/>
        <v>0</v>
      </c>
      <c r="AH286" s="39">
        <f t="shared" si="191"/>
        <v>0</v>
      </c>
      <c r="AI286" s="39">
        <f t="shared" si="192"/>
        <v>0</v>
      </c>
      <c r="AJ286" s="39">
        <f t="shared" si="193"/>
        <v>0</v>
      </c>
      <c r="AK286" s="43"/>
      <c r="AL286" s="39">
        <f t="shared" si="194"/>
        <v>0</v>
      </c>
      <c r="AM286" s="39">
        <f t="shared" si="195"/>
        <v>0</v>
      </c>
      <c r="AN286" s="39">
        <f t="shared" si="196"/>
        <v>0</v>
      </c>
      <c r="AO286" s="40">
        <f t="shared" si="197"/>
        <v>0</v>
      </c>
      <c r="AQ286" s="39">
        <f t="shared" si="198"/>
        <v>0</v>
      </c>
      <c r="AR286" s="39">
        <f t="shared" si="199"/>
        <v>0</v>
      </c>
      <c r="AS286" s="39">
        <f t="shared" si="200"/>
        <v>0</v>
      </c>
      <c r="AT286" s="40">
        <f t="shared" si="201"/>
        <v>0</v>
      </c>
      <c r="AU286" s="40"/>
      <c r="AV286" s="52">
        <f t="shared" si="202"/>
        <v>0</v>
      </c>
      <c r="AX286" s="52">
        <f t="shared" si="203"/>
        <v>0</v>
      </c>
      <c r="AY286" s="70"/>
      <c r="AZ286" s="2">
        <f t="shared" si="207"/>
        <v>0</v>
      </c>
    </row>
    <row r="287" spans="1:52" ht="12" customHeight="1">
      <c r="A287" s="44">
        <f t="shared" si="204"/>
        <v>45413</v>
      </c>
      <c r="B287" s="66">
        <f t="shared" si="167"/>
        <v>0</v>
      </c>
      <c r="C287" s="67"/>
      <c r="D287" s="68">
        <f t="shared" si="168"/>
        <v>0</v>
      </c>
      <c r="E287" s="35">
        <f t="shared" si="169"/>
        <v>0</v>
      </c>
      <c r="F287" s="35">
        <f t="shared" si="170"/>
        <v>0</v>
      </c>
      <c r="G287" s="55">
        <f t="shared" si="171"/>
        <v>3.97</v>
      </c>
      <c r="H287" s="69">
        <f t="shared" si="172"/>
        <v>3.97</v>
      </c>
      <c r="I287" s="55">
        <f t="shared" si="205"/>
        <v>0</v>
      </c>
      <c r="J287" s="55">
        <f t="shared" si="173"/>
        <v>-3.0500000000000003E-2</v>
      </c>
      <c r="K287" s="69">
        <f t="shared" si="174"/>
        <v>-3.0500000000000003E-2</v>
      </c>
      <c r="L287" s="72">
        <v>0</v>
      </c>
      <c r="M287" s="55">
        <f t="shared" si="175"/>
        <v>8.6999999999999994E-3</v>
      </c>
      <c r="N287" s="69">
        <f t="shared" si="176"/>
        <v>8.6999999999999994E-3</v>
      </c>
      <c r="O287" s="72">
        <v>0</v>
      </c>
      <c r="P287" s="7"/>
      <c r="Q287" s="72">
        <f t="shared" si="206"/>
        <v>3.9482000000000004</v>
      </c>
      <c r="R287" s="72">
        <f t="shared" si="177"/>
        <v>0</v>
      </c>
      <c r="S287" s="7"/>
      <c r="T287" s="5">
        <f t="shared" si="178"/>
        <v>31</v>
      </c>
      <c r="U287" s="45">
        <f t="shared" si="179"/>
        <v>45468</v>
      </c>
      <c r="V287" s="5">
        <f t="shared" si="180"/>
        <v>8579</v>
      </c>
      <c r="W287" s="55">
        <f t="shared" si="181"/>
        <v>6.040116061409001E-2</v>
      </c>
      <c r="X287" s="47">
        <f t="shared" si="182"/>
        <v>0.24716411575036099</v>
      </c>
      <c r="Y287" s="5">
        <f t="shared" si="183"/>
        <v>0</v>
      </c>
      <c r="Z287" s="5">
        <f t="shared" si="184"/>
        <v>0</v>
      </c>
      <c r="AB287" s="39">
        <f t="shared" si="185"/>
        <v>0</v>
      </c>
      <c r="AC287" s="39">
        <f t="shared" si="186"/>
        <v>0</v>
      </c>
      <c r="AD287" s="39">
        <f t="shared" si="187"/>
        <v>0</v>
      </c>
      <c r="AE287" s="39">
        <f t="shared" si="188"/>
        <v>0</v>
      </c>
      <c r="AF287" s="39">
        <f t="shared" si="189"/>
        <v>0</v>
      </c>
      <c r="AG287" s="39">
        <f t="shared" si="190"/>
        <v>0</v>
      </c>
      <c r="AH287" s="39">
        <f t="shared" si="191"/>
        <v>0</v>
      </c>
      <c r="AI287" s="39">
        <f t="shared" si="192"/>
        <v>0</v>
      </c>
      <c r="AJ287" s="39">
        <f t="shared" si="193"/>
        <v>0</v>
      </c>
      <c r="AK287" s="43"/>
      <c r="AL287" s="39">
        <f t="shared" si="194"/>
        <v>0</v>
      </c>
      <c r="AM287" s="39">
        <f t="shared" si="195"/>
        <v>0</v>
      </c>
      <c r="AN287" s="39">
        <f t="shared" si="196"/>
        <v>0</v>
      </c>
      <c r="AO287" s="40">
        <f t="shared" si="197"/>
        <v>0</v>
      </c>
      <c r="AQ287" s="39">
        <f t="shared" si="198"/>
        <v>0</v>
      </c>
      <c r="AR287" s="39">
        <f t="shared" si="199"/>
        <v>0</v>
      </c>
      <c r="AS287" s="39">
        <f t="shared" si="200"/>
        <v>0</v>
      </c>
      <c r="AT287" s="40">
        <f t="shared" si="201"/>
        <v>0</v>
      </c>
      <c r="AU287" s="40"/>
      <c r="AV287" s="52">
        <f t="shared" si="202"/>
        <v>0</v>
      </c>
      <c r="AX287" s="52">
        <f t="shared" si="203"/>
        <v>0</v>
      </c>
      <c r="AY287" s="70"/>
      <c r="AZ287" s="2">
        <f t="shared" si="207"/>
        <v>0</v>
      </c>
    </row>
    <row r="288" spans="1:52" ht="12" customHeight="1">
      <c r="A288" s="44">
        <f t="shared" si="204"/>
        <v>45444</v>
      </c>
      <c r="B288" s="66">
        <f t="shared" si="167"/>
        <v>0</v>
      </c>
      <c r="C288" s="67"/>
      <c r="D288" s="68">
        <f t="shared" si="168"/>
        <v>0</v>
      </c>
      <c r="E288" s="35">
        <f t="shared" si="169"/>
        <v>0</v>
      </c>
      <c r="F288" s="35">
        <f t="shared" si="170"/>
        <v>0</v>
      </c>
      <c r="G288" s="55">
        <f t="shared" si="171"/>
        <v>3.97</v>
      </c>
      <c r="H288" s="69">
        <f t="shared" si="172"/>
        <v>3.97</v>
      </c>
      <c r="I288" s="55">
        <f t="shared" si="205"/>
        <v>0</v>
      </c>
      <c r="J288" s="55">
        <f t="shared" si="173"/>
        <v>-3.0500000000000003E-2</v>
      </c>
      <c r="K288" s="69">
        <f t="shared" si="174"/>
        <v>-3.0500000000000003E-2</v>
      </c>
      <c r="L288" s="72">
        <v>0</v>
      </c>
      <c r="M288" s="55">
        <f t="shared" si="175"/>
        <v>8.6999999999999994E-3</v>
      </c>
      <c r="N288" s="69">
        <f t="shared" si="176"/>
        <v>8.6999999999999994E-3</v>
      </c>
      <c r="O288" s="72">
        <v>0</v>
      </c>
      <c r="P288" s="7"/>
      <c r="Q288" s="72">
        <f t="shared" si="206"/>
        <v>3.9482000000000004</v>
      </c>
      <c r="R288" s="72">
        <f t="shared" si="177"/>
        <v>0</v>
      </c>
      <c r="S288" s="7"/>
      <c r="T288" s="5">
        <f t="shared" si="178"/>
        <v>30</v>
      </c>
      <c r="U288" s="45">
        <f t="shared" si="179"/>
        <v>45498</v>
      </c>
      <c r="V288" s="5">
        <f t="shared" si="180"/>
        <v>8609</v>
      </c>
      <c r="W288" s="55">
        <f t="shared" si="181"/>
        <v>6.040116061409001E-2</v>
      </c>
      <c r="X288" s="47">
        <f t="shared" si="182"/>
        <v>0.24595901345949772</v>
      </c>
      <c r="Y288" s="5">
        <f t="shared" si="183"/>
        <v>0</v>
      </c>
      <c r="Z288" s="5">
        <f t="shared" si="184"/>
        <v>0</v>
      </c>
      <c r="AB288" s="39">
        <f t="shared" si="185"/>
        <v>0</v>
      </c>
      <c r="AC288" s="39">
        <f t="shared" si="186"/>
        <v>0</v>
      </c>
      <c r="AD288" s="39">
        <f t="shared" si="187"/>
        <v>0</v>
      </c>
      <c r="AE288" s="39">
        <f t="shared" si="188"/>
        <v>0</v>
      </c>
      <c r="AF288" s="39">
        <f t="shared" si="189"/>
        <v>0</v>
      </c>
      <c r="AG288" s="39">
        <f t="shared" si="190"/>
        <v>0</v>
      </c>
      <c r="AH288" s="39">
        <f t="shared" si="191"/>
        <v>0</v>
      </c>
      <c r="AI288" s="39">
        <f t="shared" si="192"/>
        <v>0</v>
      </c>
      <c r="AJ288" s="39">
        <f t="shared" si="193"/>
        <v>0</v>
      </c>
      <c r="AK288" s="43"/>
      <c r="AL288" s="39">
        <f t="shared" si="194"/>
        <v>0</v>
      </c>
      <c r="AM288" s="39">
        <f t="shared" si="195"/>
        <v>0</v>
      </c>
      <c r="AN288" s="39">
        <f t="shared" si="196"/>
        <v>0</v>
      </c>
      <c r="AO288" s="40">
        <f t="shared" si="197"/>
        <v>0</v>
      </c>
      <c r="AQ288" s="39">
        <f t="shared" si="198"/>
        <v>0</v>
      </c>
      <c r="AR288" s="39">
        <f t="shared" si="199"/>
        <v>0</v>
      </c>
      <c r="AS288" s="39">
        <f t="shared" si="200"/>
        <v>0</v>
      </c>
      <c r="AT288" s="40">
        <f t="shared" si="201"/>
        <v>0</v>
      </c>
      <c r="AU288" s="40"/>
      <c r="AV288" s="52">
        <f t="shared" si="202"/>
        <v>0</v>
      </c>
      <c r="AX288" s="52">
        <f t="shared" si="203"/>
        <v>0</v>
      </c>
      <c r="AY288" s="70"/>
      <c r="AZ288" s="2">
        <f t="shared" si="207"/>
        <v>0</v>
      </c>
    </row>
    <row r="289" spans="1:52" ht="12" customHeight="1">
      <c r="A289" s="44">
        <f t="shared" si="204"/>
        <v>45474</v>
      </c>
      <c r="B289" s="66">
        <f t="shared" si="167"/>
        <v>0</v>
      </c>
      <c r="C289" s="67"/>
      <c r="D289" s="68">
        <f t="shared" si="168"/>
        <v>0</v>
      </c>
      <c r="E289" s="35">
        <f t="shared" si="169"/>
        <v>0</v>
      </c>
      <c r="F289" s="35">
        <f t="shared" si="170"/>
        <v>0</v>
      </c>
      <c r="G289" s="55">
        <f t="shared" si="171"/>
        <v>3.97</v>
      </c>
      <c r="H289" s="69">
        <f t="shared" si="172"/>
        <v>3.97</v>
      </c>
      <c r="I289" s="55">
        <f t="shared" si="205"/>
        <v>0</v>
      </c>
      <c r="J289" s="55">
        <f t="shared" si="173"/>
        <v>-3.0500000000000003E-2</v>
      </c>
      <c r="K289" s="69">
        <f t="shared" si="174"/>
        <v>-3.0500000000000003E-2</v>
      </c>
      <c r="L289" s="72">
        <v>0</v>
      </c>
      <c r="M289" s="55">
        <f t="shared" si="175"/>
        <v>8.6999999999999994E-3</v>
      </c>
      <c r="N289" s="69">
        <f t="shared" si="176"/>
        <v>8.6999999999999994E-3</v>
      </c>
      <c r="O289" s="72">
        <v>0</v>
      </c>
      <c r="P289" s="7"/>
      <c r="Q289" s="72">
        <f t="shared" si="206"/>
        <v>3.9482000000000004</v>
      </c>
      <c r="R289" s="72">
        <f t="shared" si="177"/>
        <v>0</v>
      </c>
      <c r="S289" s="7"/>
      <c r="T289" s="5">
        <f t="shared" si="178"/>
        <v>31</v>
      </c>
      <c r="U289" s="45">
        <f t="shared" si="179"/>
        <v>45529</v>
      </c>
      <c r="V289" s="5">
        <f t="shared" si="180"/>
        <v>8640</v>
      </c>
      <c r="W289" s="55">
        <f t="shared" si="181"/>
        <v>6.040116061409001E-2</v>
      </c>
      <c r="X289" s="47">
        <f t="shared" si="182"/>
        <v>0.24471991354643111</v>
      </c>
      <c r="Y289" s="5">
        <f t="shared" si="183"/>
        <v>0</v>
      </c>
      <c r="Z289" s="5">
        <f t="shared" si="184"/>
        <v>0</v>
      </c>
      <c r="AB289" s="39">
        <f t="shared" si="185"/>
        <v>0</v>
      </c>
      <c r="AC289" s="39">
        <f t="shared" si="186"/>
        <v>0</v>
      </c>
      <c r="AD289" s="39">
        <f t="shared" si="187"/>
        <v>0</v>
      </c>
      <c r="AE289" s="39">
        <f t="shared" si="188"/>
        <v>0</v>
      </c>
      <c r="AF289" s="39">
        <f t="shared" si="189"/>
        <v>0</v>
      </c>
      <c r="AG289" s="39">
        <f t="shared" si="190"/>
        <v>0</v>
      </c>
      <c r="AH289" s="39">
        <f t="shared" si="191"/>
        <v>0</v>
      </c>
      <c r="AI289" s="39">
        <f t="shared" si="192"/>
        <v>0</v>
      </c>
      <c r="AJ289" s="39">
        <f t="shared" si="193"/>
        <v>0</v>
      </c>
      <c r="AK289" s="43"/>
      <c r="AL289" s="39">
        <f t="shared" si="194"/>
        <v>0</v>
      </c>
      <c r="AM289" s="39">
        <f t="shared" si="195"/>
        <v>0</v>
      </c>
      <c r="AN289" s="39">
        <f t="shared" si="196"/>
        <v>0</v>
      </c>
      <c r="AO289" s="40">
        <f t="shared" si="197"/>
        <v>0</v>
      </c>
      <c r="AQ289" s="39">
        <f t="shared" si="198"/>
        <v>0</v>
      </c>
      <c r="AR289" s="39">
        <f t="shared" si="199"/>
        <v>0</v>
      </c>
      <c r="AS289" s="39">
        <f t="shared" si="200"/>
        <v>0</v>
      </c>
      <c r="AT289" s="40">
        <f t="shared" si="201"/>
        <v>0</v>
      </c>
      <c r="AU289" s="40"/>
      <c r="AV289" s="52">
        <f t="shared" si="202"/>
        <v>0</v>
      </c>
      <c r="AX289" s="52">
        <f t="shared" si="203"/>
        <v>0</v>
      </c>
      <c r="AY289" s="70"/>
      <c r="AZ289" s="2">
        <f t="shared" si="207"/>
        <v>0</v>
      </c>
    </row>
    <row r="290" spans="1:52" ht="12" customHeight="1">
      <c r="A290" s="44">
        <f t="shared" si="204"/>
        <v>45505</v>
      </c>
      <c r="B290" s="66">
        <f t="shared" si="167"/>
        <v>0</v>
      </c>
      <c r="C290" s="67"/>
      <c r="D290" s="68">
        <f t="shared" si="168"/>
        <v>0</v>
      </c>
      <c r="E290" s="35">
        <f t="shared" si="169"/>
        <v>0</v>
      </c>
      <c r="F290" s="35">
        <f t="shared" si="170"/>
        <v>0</v>
      </c>
      <c r="G290" s="55">
        <f t="shared" si="171"/>
        <v>3.97</v>
      </c>
      <c r="H290" s="69">
        <f t="shared" si="172"/>
        <v>3.97</v>
      </c>
      <c r="I290" s="55">
        <f t="shared" si="205"/>
        <v>0</v>
      </c>
      <c r="J290" s="55">
        <f t="shared" si="173"/>
        <v>-3.0500000000000003E-2</v>
      </c>
      <c r="K290" s="69">
        <f t="shared" si="174"/>
        <v>-3.0500000000000003E-2</v>
      </c>
      <c r="L290" s="72">
        <v>0</v>
      </c>
      <c r="M290" s="55">
        <f t="shared" si="175"/>
        <v>8.6999999999999994E-3</v>
      </c>
      <c r="N290" s="69">
        <f t="shared" si="176"/>
        <v>8.6999999999999994E-3</v>
      </c>
      <c r="O290" s="72">
        <v>0</v>
      </c>
      <c r="P290" s="7"/>
      <c r="Q290" s="72">
        <f t="shared" si="206"/>
        <v>3.9482000000000004</v>
      </c>
      <c r="R290" s="72">
        <f t="shared" si="177"/>
        <v>0</v>
      </c>
      <c r="S290" s="7"/>
      <c r="T290" s="5">
        <f t="shared" si="178"/>
        <v>31</v>
      </c>
      <c r="U290" s="45">
        <f t="shared" si="179"/>
        <v>45560</v>
      </c>
      <c r="V290" s="5">
        <f t="shared" si="180"/>
        <v>8671</v>
      </c>
      <c r="W290" s="55">
        <f t="shared" si="181"/>
        <v>6.040116061409001E-2</v>
      </c>
      <c r="X290" s="47">
        <f t="shared" si="182"/>
        <v>0.24348705600916914</v>
      </c>
      <c r="Y290" s="5">
        <f t="shared" si="183"/>
        <v>0</v>
      </c>
      <c r="Z290" s="5">
        <f t="shared" si="184"/>
        <v>0</v>
      </c>
      <c r="AB290" s="39">
        <f t="shared" si="185"/>
        <v>0</v>
      </c>
      <c r="AC290" s="39">
        <f t="shared" si="186"/>
        <v>0</v>
      </c>
      <c r="AD290" s="39">
        <f t="shared" si="187"/>
        <v>0</v>
      </c>
      <c r="AE290" s="39">
        <f t="shared" si="188"/>
        <v>0</v>
      </c>
      <c r="AF290" s="39">
        <f t="shared" si="189"/>
        <v>0</v>
      </c>
      <c r="AG290" s="39">
        <f t="shared" si="190"/>
        <v>0</v>
      </c>
      <c r="AH290" s="39">
        <f t="shared" si="191"/>
        <v>0</v>
      </c>
      <c r="AI290" s="39">
        <f t="shared" si="192"/>
        <v>0</v>
      </c>
      <c r="AJ290" s="39">
        <f t="shared" si="193"/>
        <v>0</v>
      </c>
      <c r="AK290" s="43"/>
      <c r="AL290" s="39">
        <f t="shared" si="194"/>
        <v>0</v>
      </c>
      <c r="AM290" s="39">
        <f t="shared" si="195"/>
        <v>0</v>
      </c>
      <c r="AN290" s="39">
        <f t="shared" si="196"/>
        <v>0</v>
      </c>
      <c r="AO290" s="40">
        <f t="shared" si="197"/>
        <v>0</v>
      </c>
      <c r="AQ290" s="39">
        <f t="shared" si="198"/>
        <v>0</v>
      </c>
      <c r="AR290" s="39">
        <f t="shared" si="199"/>
        <v>0</v>
      </c>
      <c r="AS290" s="39">
        <f t="shared" si="200"/>
        <v>0</v>
      </c>
      <c r="AT290" s="40">
        <f t="shared" si="201"/>
        <v>0</v>
      </c>
      <c r="AU290" s="40"/>
      <c r="AV290" s="52">
        <f t="shared" si="202"/>
        <v>0</v>
      </c>
      <c r="AX290" s="52">
        <f t="shared" si="203"/>
        <v>0</v>
      </c>
      <c r="AY290" s="70"/>
      <c r="AZ290" s="2">
        <f t="shared" si="207"/>
        <v>0</v>
      </c>
    </row>
    <row r="291" spans="1:52" ht="12" customHeight="1">
      <c r="A291" s="44">
        <f t="shared" si="204"/>
        <v>45536</v>
      </c>
      <c r="B291" s="66">
        <f t="shared" si="167"/>
        <v>0</v>
      </c>
      <c r="C291" s="67"/>
      <c r="D291" s="68">
        <f t="shared" si="168"/>
        <v>0</v>
      </c>
      <c r="E291" s="35">
        <f t="shared" si="169"/>
        <v>0</v>
      </c>
      <c r="F291" s="35">
        <f t="shared" si="170"/>
        <v>0</v>
      </c>
      <c r="G291" s="55">
        <f t="shared" si="171"/>
        <v>3.97</v>
      </c>
      <c r="H291" s="69">
        <f t="shared" si="172"/>
        <v>3.97</v>
      </c>
      <c r="I291" s="55">
        <f t="shared" si="205"/>
        <v>0</v>
      </c>
      <c r="J291" s="55">
        <f t="shared" si="173"/>
        <v>-3.0500000000000003E-2</v>
      </c>
      <c r="K291" s="69">
        <f t="shared" si="174"/>
        <v>-3.0500000000000003E-2</v>
      </c>
      <c r="L291" s="72">
        <v>0</v>
      </c>
      <c r="M291" s="55">
        <f t="shared" si="175"/>
        <v>8.6999999999999994E-3</v>
      </c>
      <c r="N291" s="69">
        <f t="shared" si="176"/>
        <v>8.6999999999999994E-3</v>
      </c>
      <c r="O291" s="72">
        <v>0</v>
      </c>
      <c r="P291" s="7"/>
      <c r="Q291" s="72">
        <f t="shared" si="206"/>
        <v>3.9482000000000004</v>
      </c>
      <c r="R291" s="72">
        <f t="shared" si="177"/>
        <v>0</v>
      </c>
      <c r="S291" s="7"/>
      <c r="T291" s="5">
        <f t="shared" si="178"/>
        <v>30</v>
      </c>
      <c r="U291" s="45">
        <f t="shared" si="179"/>
        <v>45590</v>
      </c>
      <c r="V291" s="5">
        <f t="shared" si="180"/>
        <v>8701</v>
      </c>
      <c r="W291" s="55">
        <f t="shared" si="181"/>
        <v>6.040116061409001E-2</v>
      </c>
      <c r="X291" s="47">
        <f t="shared" si="182"/>
        <v>0.2422998820211435</v>
      </c>
      <c r="Y291" s="5">
        <f t="shared" si="183"/>
        <v>0</v>
      </c>
      <c r="Z291" s="5">
        <f t="shared" si="184"/>
        <v>0</v>
      </c>
      <c r="AB291" s="39">
        <f t="shared" si="185"/>
        <v>0</v>
      </c>
      <c r="AC291" s="39">
        <f t="shared" si="186"/>
        <v>0</v>
      </c>
      <c r="AD291" s="39">
        <f t="shared" si="187"/>
        <v>0</v>
      </c>
      <c r="AE291" s="39">
        <f t="shared" si="188"/>
        <v>0</v>
      </c>
      <c r="AF291" s="39">
        <f t="shared" si="189"/>
        <v>0</v>
      </c>
      <c r="AG291" s="39">
        <f t="shared" si="190"/>
        <v>0</v>
      </c>
      <c r="AH291" s="39">
        <f t="shared" si="191"/>
        <v>0</v>
      </c>
      <c r="AI291" s="39">
        <f t="shared" si="192"/>
        <v>0</v>
      </c>
      <c r="AJ291" s="39">
        <f t="shared" si="193"/>
        <v>0</v>
      </c>
      <c r="AK291" s="43"/>
      <c r="AL291" s="39">
        <f t="shared" si="194"/>
        <v>0</v>
      </c>
      <c r="AM291" s="39">
        <f t="shared" si="195"/>
        <v>0</v>
      </c>
      <c r="AN291" s="39">
        <f t="shared" si="196"/>
        <v>0</v>
      </c>
      <c r="AO291" s="40">
        <f t="shared" si="197"/>
        <v>0</v>
      </c>
      <c r="AQ291" s="39">
        <f t="shared" si="198"/>
        <v>0</v>
      </c>
      <c r="AR291" s="39">
        <f t="shared" si="199"/>
        <v>0</v>
      </c>
      <c r="AS291" s="39">
        <f t="shared" si="200"/>
        <v>0</v>
      </c>
      <c r="AT291" s="40">
        <f t="shared" si="201"/>
        <v>0</v>
      </c>
      <c r="AU291" s="40"/>
      <c r="AV291" s="52">
        <f t="shared" si="202"/>
        <v>0</v>
      </c>
      <c r="AX291" s="52">
        <f t="shared" si="203"/>
        <v>0</v>
      </c>
      <c r="AY291" s="70"/>
      <c r="AZ291" s="2">
        <f t="shared" si="207"/>
        <v>0</v>
      </c>
    </row>
    <row r="292" spans="1:52" ht="12" customHeight="1">
      <c r="A292" s="44">
        <f t="shared" si="204"/>
        <v>45566</v>
      </c>
      <c r="B292" s="66">
        <f t="shared" si="167"/>
        <v>0</v>
      </c>
      <c r="C292" s="67"/>
      <c r="D292" s="68">
        <f t="shared" si="168"/>
        <v>0</v>
      </c>
      <c r="E292" s="35">
        <f t="shared" si="169"/>
        <v>0</v>
      </c>
      <c r="F292" s="35">
        <f t="shared" si="170"/>
        <v>0</v>
      </c>
      <c r="G292" s="55">
        <f t="shared" si="171"/>
        <v>3.97</v>
      </c>
      <c r="H292" s="69">
        <f t="shared" si="172"/>
        <v>3.97</v>
      </c>
      <c r="I292" s="55">
        <f t="shared" si="205"/>
        <v>0</v>
      </c>
      <c r="J292" s="55">
        <f t="shared" si="173"/>
        <v>-3.0500000000000003E-2</v>
      </c>
      <c r="K292" s="69">
        <f t="shared" si="174"/>
        <v>-3.0500000000000003E-2</v>
      </c>
      <c r="L292" s="72">
        <v>0</v>
      </c>
      <c r="M292" s="55">
        <f t="shared" si="175"/>
        <v>8.6999999999999994E-3</v>
      </c>
      <c r="N292" s="69">
        <f t="shared" si="176"/>
        <v>8.6999999999999994E-3</v>
      </c>
      <c r="O292" s="72">
        <v>0</v>
      </c>
      <c r="P292" s="7"/>
      <c r="Q292" s="72">
        <f t="shared" si="206"/>
        <v>3.9482000000000004</v>
      </c>
      <c r="R292" s="72">
        <f t="shared" si="177"/>
        <v>0</v>
      </c>
      <c r="S292" s="7"/>
      <c r="T292" s="5">
        <f t="shared" si="178"/>
        <v>31</v>
      </c>
      <c r="U292" s="45">
        <f t="shared" si="179"/>
        <v>45621</v>
      </c>
      <c r="V292" s="5">
        <f t="shared" si="180"/>
        <v>8732</v>
      </c>
      <c r="W292" s="55">
        <f t="shared" si="181"/>
        <v>6.040116061409001E-2</v>
      </c>
      <c r="X292" s="47">
        <f t="shared" si="182"/>
        <v>0.2410792161934287</v>
      </c>
      <c r="Y292" s="5">
        <f t="shared" si="183"/>
        <v>0</v>
      </c>
      <c r="Z292" s="5">
        <f t="shared" si="184"/>
        <v>0</v>
      </c>
      <c r="AB292" s="39">
        <f t="shared" si="185"/>
        <v>0</v>
      </c>
      <c r="AC292" s="39">
        <f t="shared" si="186"/>
        <v>0</v>
      </c>
      <c r="AD292" s="39">
        <f t="shared" si="187"/>
        <v>0</v>
      </c>
      <c r="AE292" s="39">
        <f t="shared" si="188"/>
        <v>0</v>
      </c>
      <c r="AF292" s="39">
        <f t="shared" si="189"/>
        <v>0</v>
      </c>
      <c r="AG292" s="39">
        <f t="shared" si="190"/>
        <v>0</v>
      </c>
      <c r="AH292" s="39">
        <f t="shared" si="191"/>
        <v>0</v>
      </c>
      <c r="AI292" s="39">
        <f t="shared" si="192"/>
        <v>0</v>
      </c>
      <c r="AJ292" s="39">
        <f t="shared" si="193"/>
        <v>0</v>
      </c>
      <c r="AK292" s="43"/>
      <c r="AL292" s="39">
        <f t="shared" si="194"/>
        <v>0</v>
      </c>
      <c r="AM292" s="39">
        <f t="shared" si="195"/>
        <v>0</v>
      </c>
      <c r="AN292" s="39">
        <f t="shared" si="196"/>
        <v>0</v>
      </c>
      <c r="AO292" s="40">
        <f t="shared" si="197"/>
        <v>0</v>
      </c>
      <c r="AQ292" s="39">
        <f t="shared" si="198"/>
        <v>0</v>
      </c>
      <c r="AR292" s="39">
        <f t="shared" si="199"/>
        <v>0</v>
      </c>
      <c r="AS292" s="39">
        <f t="shared" si="200"/>
        <v>0</v>
      </c>
      <c r="AT292" s="40">
        <f t="shared" si="201"/>
        <v>0</v>
      </c>
      <c r="AU292" s="40"/>
      <c r="AV292" s="52">
        <f t="shared" si="202"/>
        <v>0</v>
      </c>
      <c r="AX292" s="52">
        <f t="shared" si="203"/>
        <v>0</v>
      </c>
      <c r="AY292" s="70"/>
      <c r="AZ292" s="2">
        <f t="shared" si="207"/>
        <v>0</v>
      </c>
    </row>
    <row r="293" spans="1:52" ht="12" customHeight="1">
      <c r="A293" s="44">
        <f t="shared" si="204"/>
        <v>45597</v>
      </c>
      <c r="B293" s="66">
        <f t="shared" si="167"/>
        <v>0</v>
      </c>
      <c r="C293" s="67"/>
      <c r="D293" s="68">
        <f t="shared" si="168"/>
        <v>0</v>
      </c>
      <c r="E293" s="35">
        <f t="shared" si="169"/>
        <v>0</v>
      </c>
      <c r="F293" s="35">
        <f t="shared" si="170"/>
        <v>0</v>
      </c>
      <c r="G293" s="55">
        <f t="shared" si="171"/>
        <v>3.97</v>
      </c>
      <c r="H293" s="69">
        <f t="shared" si="172"/>
        <v>3.97</v>
      </c>
      <c r="I293" s="55">
        <f t="shared" si="205"/>
        <v>0</v>
      </c>
      <c r="J293" s="55">
        <f t="shared" si="173"/>
        <v>-3.0500000000000003E-2</v>
      </c>
      <c r="K293" s="69">
        <f t="shared" si="174"/>
        <v>-3.0500000000000003E-2</v>
      </c>
      <c r="L293" s="72">
        <v>0</v>
      </c>
      <c r="M293" s="55">
        <f t="shared" si="175"/>
        <v>8.6999999999999994E-3</v>
      </c>
      <c r="N293" s="69">
        <f t="shared" si="176"/>
        <v>8.6999999999999994E-3</v>
      </c>
      <c r="O293" s="72">
        <v>0</v>
      </c>
      <c r="P293" s="7"/>
      <c r="Q293" s="72">
        <f t="shared" si="206"/>
        <v>3.9482000000000004</v>
      </c>
      <c r="R293" s="72">
        <f t="shared" si="177"/>
        <v>0</v>
      </c>
      <c r="S293" s="7"/>
      <c r="T293" s="5">
        <f t="shared" si="178"/>
        <v>30</v>
      </c>
      <c r="U293" s="45">
        <f t="shared" si="179"/>
        <v>45651</v>
      </c>
      <c r="V293" s="5">
        <f t="shared" si="180"/>
        <v>8762</v>
      </c>
      <c r="W293" s="55">
        <f t="shared" si="181"/>
        <v>6.040116061409001E-2</v>
      </c>
      <c r="X293" s="47">
        <f t="shared" si="182"/>
        <v>0.23990378215102234</v>
      </c>
      <c r="Y293" s="5">
        <f t="shared" si="183"/>
        <v>0</v>
      </c>
      <c r="Z293" s="5">
        <f t="shared" si="184"/>
        <v>0</v>
      </c>
      <c r="AB293" s="39">
        <f t="shared" si="185"/>
        <v>0</v>
      </c>
      <c r="AC293" s="39">
        <f t="shared" si="186"/>
        <v>0</v>
      </c>
      <c r="AD293" s="39">
        <f t="shared" si="187"/>
        <v>0</v>
      </c>
      <c r="AE293" s="39">
        <f t="shared" si="188"/>
        <v>0</v>
      </c>
      <c r="AF293" s="39">
        <f t="shared" si="189"/>
        <v>0</v>
      </c>
      <c r="AG293" s="39">
        <f t="shared" si="190"/>
        <v>0</v>
      </c>
      <c r="AH293" s="39">
        <f t="shared" si="191"/>
        <v>0</v>
      </c>
      <c r="AI293" s="39">
        <f t="shared" si="192"/>
        <v>0</v>
      </c>
      <c r="AJ293" s="39">
        <f t="shared" si="193"/>
        <v>0</v>
      </c>
      <c r="AK293" s="43"/>
      <c r="AL293" s="39">
        <f t="shared" si="194"/>
        <v>0</v>
      </c>
      <c r="AM293" s="39">
        <f t="shared" si="195"/>
        <v>0</v>
      </c>
      <c r="AN293" s="39">
        <f t="shared" si="196"/>
        <v>0</v>
      </c>
      <c r="AO293" s="40">
        <f t="shared" si="197"/>
        <v>0</v>
      </c>
      <c r="AQ293" s="39">
        <f t="shared" si="198"/>
        <v>0</v>
      </c>
      <c r="AR293" s="39">
        <f t="shared" si="199"/>
        <v>0</v>
      </c>
      <c r="AS293" s="39">
        <f t="shared" si="200"/>
        <v>0</v>
      </c>
      <c r="AT293" s="40">
        <f t="shared" si="201"/>
        <v>0</v>
      </c>
      <c r="AU293" s="40"/>
      <c r="AV293" s="52">
        <f t="shared" si="202"/>
        <v>0</v>
      </c>
      <c r="AX293" s="52">
        <f t="shared" si="203"/>
        <v>0</v>
      </c>
      <c r="AY293" s="70"/>
      <c r="AZ293" s="2">
        <f t="shared" si="207"/>
        <v>0</v>
      </c>
    </row>
    <row r="294" spans="1:52" ht="12" customHeight="1">
      <c r="A294" s="44">
        <f t="shared" si="204"/>
        <v>45627</v>
      </c>
      <c r="B294" s="66">
        <f t="shared" si="167"/>
        <v>0</v>
      </c>
      <c r="C294" s="67"/>
      <c r="D294" s="68">
        <f t="shared" si="168"/>
        <v>0</v>
      </c>
      <c r="E294" s="35">
        <f t="shared" si="169"/>
        <v>0</v>
      </c>
      <c r="F294" s="35">
        <f t="shared" si="170"/>
        <v>0</v>
      </c>
      <c r="G294" s="55">
        <f t="shared" si="171"/>
        <v>3.97</v>
      </c>
      <c r="H294" s="69">
        <f t="shared" si="172"/>
        <v>3.97</v>
      </c>
      <c r="I294" s="55">
        <f t="shared" si="205"/>
        <v>0</v>
      </c>
      <c r="J294" s="55">
        <f t="shared" si="173"/>
        <v>-3.0500000000000003E-2</v>
      </c>
      <c r="K294" s="69">
        <f t="shared" si="174"/>
        <v>-3.0500000000000003E-2</v>
      </c>
      <c r="L294" s="72">
        <v>0</v>
      </c>
      <c r="M294" s="55">
        <f t="shared" si="175"/>
        <v>8.6999999999999994E-3</v>
      </c>
      <c r="N294" s="69">
        <f t="shared" si="176"/>
        <v>8.6999999999999994E-3</v>
      </c>
      <c r="O294" s="72">
        <v>0</v>
      </c>
      <c r="P294" s="7"/>
      <c r="Q294" s="72">
        <f t="shared" si="206"/>
        <v>3.9482000000000004</v>
      </c>
      <c r="R294" s="72">
        <f t="shared" si="177"/>
        <v>0</v>
      </c>
      <c r="S294" s="7"/>
      <c r="T294" s="5">
        <f t="shared" si="178"/>
        <v>31</v>
      </c>
      <c r="U294" s="45">
        <f t="shared" si="179"/>
        <v>45682</v>
      </c>
      <c r="V294" s="5">
        <f t="shared" si="180"/>
        <v>8793</v>
      </c>
      <c r="W294" s="55">
        <f t="shared" si="181"/>
        <v>6.040116061409001E-2</v>
      </c>
      <c r="X294" s="47">
        <f t="shared" si="182"/>
        <v>0.23869518746922339</v>
      </c>
      <c r="Y294" s="5">
        <f t="shared" si="183"/>
        <v>0</v>
      </c>
      <c r="Z294" s="5">
        <f t="shared" si="184"/>
        <v>0</v>
      </c>
      <c r="AB294" s="39">
        <f t="shared" si="185"/>
        <v>0</v>
      </c>
      <c r="AC294" s="39">
        <f t="shared" si="186"/>
        <v>0</v>
      </c>
      <c r="AD294" s="39">
        <f t="shared" si="187"/>
        <v>0</v>
      </c>
      <c r="AE294" s="39">
        <f t="shared" si="188"/>
        <v>0</v>
      </c>
      <c r="AF294" s="39">
        <f t="shared" si="189"/>
        <v>0</v>
      </c>
      <c r="AG294" s="39">
        <f t="shared" si="190"/>
        <v>0</v>
      </c>
      <c r="AH294" s="39">
        <f t="shared" si="191"/>
        <v>0</v>
      </c>
      <c r="AI294" s="39">
        <f t="shared" si="192"/>
        <v>0</v>
      </c>
      <c r="AJ294" s="39">
        <f t="shared" si="193"/>
        <v>0</v>
      </c>
      <c r="AK294" s="43"/>
      <c r="AL294" s="39">
        <f t="shared" si="194"/>
        <v>0</v>
      </c>
      <c r="AM294" s="39">
        <f t="shared" si="195"/>
        <v>0</v>
      </c>
      <c r="AN294" s="39">
        <f t="shared" si="196"/>
        <v>0</v>
      </c>
      <c r="AO294" s="40">
        <f t="shared" si="197"/>
        <v>0</v>
      </c>
      <c r="AQ294" s="39">
        <f t="shared" si="198"/>
        <v>0</v>
      </c>
      <c r="AR294" s="39">
        <f t="shared" si="199"/>
        <v>0</v>
      </c>
      <c r="AS294" s="39">
        <f t="shared" si="200"/>
        <v>0</v>
      </c>
      <c r="AT294" s="40">
        <f t="shared" si="201"/>
        <v>0</v>
      </c>
      <c r="AU294" s="40"/>
      <c r="AV294" s="52">
        <f t="shared" si="202"/>
        <v>0</v>
      </c>
      <c r="AX294" s="52">
        <f t="shared" si="203"/>
        <v>0</v>
      </c>
      <c r="AY294" s="70"/>
      <c r="AZ294" s="2">
        <f t="shared" si="207"/>
        <v>0</v>
      </c>
    </row>
    <row r="295" spans="1:52" ht="12" customHeight="1">
      <c r="A295" s="44">
        <f t="shared" si="204"/>
        <v>45658</v>
      </c>
      <c r="B295" s="66">
        <f t="shared" si="167"/>
        <v>0</v>
      </c>
      <c r="C295" s="67"/>
      <c r="D295" s="68">
        <f t="shared" si="168"/>
        <v>0</v>
      </c>
      <c r="E295" s="35">
        <f t="shared" si="169"/>
        <v>0</v>
      </c>
      <c r="F295" s="35">
        <f t="shared" si="170"/>
        <v>0</v>
      </c>
      <c r="G295" s="55">
        <f t="shared" si="171"/>
        <v>3.97</v>
      </c>
      <c r="H295" s="69">
        <f t="shared" si="172"/>
        <v>3.97</v>
      </c>
      <c r="I295" s="55">
        <f t="shared" si="205"/>
        <v>0</v>
      </c>
      <c r="J295" s="55">
        <f t="shared" si="173"/>
        <v>-3.0500000000000003E-2</v>
      </c>
      <c r="K295" s="69">
        <f t="shared" si="174"/>
        <v>-3.0500000000000003E-2</v>
      </c>
      <c r="L295" s="72">
        <v>0</v>
      </c>
      <c r="M295" s="55">
        <f t="shared" si="175"/>
        <v>8.6999999999999994E-3</v>
      </c>
      <c r="N295" s="69">
        <f t="shared" si="176"/>
        <v>8.6999999999999994E-3</v>
      </c>
      <c r="O295" s="72">
        <v>0</v>
      </c>
      <c r="P295" s="7"/>
      <c r="Q295" s="72">
        <f t="shared" si="206"/>
        <v>3.9482000000000004</v>
      </c>
      <c r="R295" s="72">
        <f t="shared" si="177"/>
        <v>0</v>
      </c>
      <c r="S295" s="7"/>
      <c r="T295" s="5">
        <f t="shared" si="178"/>
        <v>31</v>
      </c>
      <c r="U295" s="45">
        <f t="shared" si="179"/>
        <v>45713</v>
      </c>
      <c r="V295" s="5">
        <f t="shared" si="180"/>
        <v>8824</v>
      </c>
      <c r="W295" s="55">
        <f t="shared" si="181"/>
        <v>6.040116061409001E-2</v>
      </c>
      <c r="X295" s="47">
        <f t="shared" si="182"/>
        <v>0.23749268148303296</v>
      </c>
      <c r="Y295" s="5">
        <f t="shared" si="183"/>
        <v>0</v>
      </c>
      <c r="Z295" s="5">
        <f t="shared" si="184"/>
        <v>0</v>
      </c>
      <c r="AB295" s="39">
        <f t="shared" si="185"/>
        <v>0</v>
      </c>
      <c r="AC295" s="39">
        <f t="shared" si="186"/>
        <v>0</v>
      </c>
      <c r="AD295" s="39">
        <f t="shared" si="187"/>
        <v>0</v>
      </c>
      <c r="AE295" s="39">
        <f t="shared" si="188"/>
        <v>0</v>
      </c>
      <c r="AF295" s="39">
        <f t="shared" si="189"/>
        <v>0</v>
      </c>
      <c r="AG295" s="39">
        <f t="shared" si="190"/>
        <v>0</v>
      </c>
      <c r="AH295" s="39">
        <f t="shared" si="191"/>
        <v>0</v>
      </c>
      <c r="AI295" s="39">
        <f t="shared" si="192"/>
        <v>0</v>
      </c>
      <c r="AJ295" s="39">
        <f t="shared" si="193"/>
        <v>0</v>
      </c>
      <c r="AK295" s="43"/>
      <c r="AL295" s="39">
        <f t="shared" si="194"/>
        <v>0</v>
      </c>
      <c r="AM295" s="39">
        <f t="shared" si="195"/>
        <v>0</v>
      </c>
      <c r="AN295" s="39">
        <f t="shared" si="196"/>
        <v>0</v>
      </c>
      <c r="AO295" s="40">
        <f t="shared" si="197"/>
        <v>0</v>
      </c>
      <c r="AQ295" s="39">
        <f t="shared" si="198"/>
        <v>0</v>
      </c>
      <c r="AR295" s="39">
        <f t="shared" si="199"/>
        <v>0</v>
      </c>
      <c r="AS295" s="39">
        <f t="shared" si="200"/>
        <v>0</v>
      </c>
      <c r="AT295" s="40">
        <f t="shared" si="201"/>
        <v>0</v>
      </c>
      <c r="AU295" s="40"/>
      <c r="AV295" s="52">
        <f t="shared" si="202"/>
        <v>0</v>
      </c>
      <c r="AX295" s="52">
        <f t="shared" si="203"/>
        <v>0</v>
      </c>
      <c r="AY295" s="70"/>
      <c r="AZ295" s="2">
        <f t="shared" si="207"/>
        <v>0</v>
      </c>
    </row>
    <row r="296" spans="1:52" ht="12" customHeight="1">
      <c r="A296" s="44">
        <f t="shared" si="204"/>
        <v>45689</v>
      </c>
      <c r="B296" s="66">
        <f t="shared" si="167"/>
        <v>0</v>
      </c>
      <c r="C296" s="67"/>
      <c r="D296" s="68">
        <f t="shared" si="168"/>
        <v>0</v>
      </c>
      <c r="E296" s="35">
        <f t="shared" si="169"/>
        <v>0</v>
      </c>
      <c r="F296" s="35">
        <f t="shared" si="170"/>
        <v>0</v>
      </c>
      <c r="G296" s="55">
        <f t="shared" si="171"/>
        <v>3.97</v>
      </c>
      <c r="H296" s="69">
        <f t="shared" si="172"/>
        <v>3.97</v>
      </c>
      <c r="I296" s="55">
        <f t="shared" si="205"/>
        <v>0</v>
      </c>
      <c r="J296" s="55">
        <f t="shared" si="173"/>
        <v>-3.0500000000000003E-2</v>
      </c>
      <c r="K296" s="69">
        <f t="shared" si="174"/>
        <v>-3.0500000000000003E-2</v>
      </c>
      <c r="L296" s="72">
        <v>0</v>
      </c>
      <c r="M296" s="55">
        <f t="shared" si="175"/>
        <v>8.6999999999999994E-3</v>
      </c>
      <c r="N296" s="69">
        <f t="shared" si="176"/>
        <v>8.6999999999999994E-3</v>
      </c>
      <c r="O296" s="72">
        <v>0</v>
      </c>
      <c r="P296" s="7"/>
      <c r="Q296" s="72">
        <f t="shared" si="206"/>
        <v>3.9482000000000004</v>
      </c>
      <c r="R296" s="72">
        <f t="shared" si="177"/>
        <v>0</v>
      </c>
      <c r="S296" s="7"/>
      <c r="T296" s="5">
        <f t="shared" si="178"/>
        <v>28</v>
      </c>
      <c r="U296" s="45">
        <f t="shared" si="179"/>
        <v>45741</v>
      </c>
      <c r="V296" s="5">
        <f t="shared" si="180"/>
        <v>8852</v>
      </c>
      <c r="W296" s="55">
        <f t="shared" si="181"/>
        <v>6.040116061409001E-2</v>
      </c>
      <c r="X296" s="47">
        <f t="shared" si="182"/>
        <v>0.23641175489021526</v>
      </c>
      <c r="Y296" s="5">
        <f t="shared" si="183"/>
        <v>0</v>
      </c>
      <c r="Z296" s="5">
        <f t="shared" si="184"/>
        <v>0</v>
      </c>
      <c r="AB296" s="39">
        <f t="shared" si="185"/>
        <v>0</v>
      </c>
      <c r="AC296" s="39">
        <f t="shared" si="186"/>
        <v>0</v>
      </c>
      <c r="AD296" s="39">
        <f t="shared" si="187"/>
        <v>0</v>
      </c>
      <c r="AE296" s="39">
        <f t="shared" si="188"/>
        <v>0</v>
      </c>
      <c r="AF296" s="39">
        <f t="shared" si="189"/>
        <v>0</v>
      </c>
      <c r="AG296" s="39">
        <f t="shared" si="190"/>
        <v>0</v>
      </c>
      <c r="AH296" s="39">
        <f t="shared" si="191"/>
        <v>0</v>
      </c>
      <c r="AI296" s="39">
        <f t="shared" si="192"/>
        <v>0</v>
      </c>
      <c r="AJ296" s="39">
        <f t="shared" si="193"/>
        <v>0</v>
      </c>
      <c r="AK296" s="43"/>
      <c r="AL296" s="39">
        <f t="shared" si="194"/>
        <v>0</v>
      </c>
      <c r="AM296" s="39">
        <f t="shared" si="195"/>
        <v>0</v>
      </c>
      <c r="AN296" s="39">
        <f t="shared" si="196"/>
        <v>0</v>
      </c>
      <c r="AO296" s="40">
        <f t="shared" si="197"/>
        <v>0</v>
      </c>
      <c r="AQ296" s="39">
        <f t="shared" si="198"/>
        <v>0</v>
      </c>
      <c r="AR296" s="39">
        <f t="shared" si="199"/>
        <v>0</v>
      </c>
      <c r="AS296" s="39">
        <f t="shared" si="200"/>
        <v>0</v>
      </c>
      <c r="AT296" s="40">
        <f t="shared" si="201"/>
        <v>0</v>
      </c>
      <c r="AU296" s="40"/>
      <c r="AV296" s="52">
        <f t="shared" si="202"/>
        <v>0</v>
      </c>
      <c r="AX296" s="52">
        <f t="shared" si="203"/>
        <v>0</v>
      </c>
      <c r="AY296" s="70"/>
      <c r="AZ296" s="2">
        <f t="shared" si="207"/>
        <v>0</v>
      </c>
    </row>
    <row r="297" spans="1:52" ht="12" customHeight="1">
      <c r="A297" s="44">
        <f t="shared" si="204"/>
        <v>45717</v>
      </c>
      <c r="B297" s="66">
        <f t="shared" si="167"/>
        <v>0</v>
      </c>
      <c r="C297" s="67"/>
      <c r="D297" s="68">
        <f t="shared" si="168"/>
        <v>0</v>
      </c>
      <c r="E297" s="35">
        <f t="shared" si="169"/>
        <v>0</v>
      </c>
      <c r="F297" s="35">
        <f t="shared" si="170"/>
        <v>0</v>
      </c>
      <c r="G297" s="55">
        <f t="shared" si="171"/>
        <v>3.97</v>
      </c>
      <c r="H297" s="69">
        <f t="shared" si="172"/>
        <v>3.97</v>
      </c>
      <c r="I297" s="55">
        <f t="shared" si="205"/>
        <v>0</v>
      </c>
      <c r="J297" s="55">
        <f t="shared" si="173"/>
        <v>-3.0500000000000003E-2</v>
      </c>
      <c r="K297" s="69">
        <f t="shared" si="174"/>
        <v>-3.0500000000000003E-2</v>
      </c>
      <c r="L297" s="72">
        <v>0</v>
      </c>
      <c r="M297" s="55">
        <f t="shared" si="175"/>
        <v>8.6999999999999994E-3</v>
      </c>
      <c r="N297" s="69">
        <f t="shared" si="176"/>
        <v>8.6999999999999994E-3</v>
      </c>
      <c r="O297" s="72">
        <v>0</v>
      </c>
      <c r="P297" s="7"/>
      <c r="Q297" s="72">
        <f t="shared" si="206"/>
        <v>3.9482000000000004</v>
      </c>
      <c r="R297" s="72">
        <f t="shared" si="177"/>
        <v>0</v>
      </c>
      <c r="S297" s="7"/>
      <c r="T297" s="5">
        <f t="shared" si="178"/>
        <v>31</v>
      </c>
      <c r="U297" s="45">
        <f t="shared" si="179"/>
        <v>45772</v>
      </c>
      <c r="V297" s="5">
        <f t="shared" si="180"/>
        <v>8883</v>
      </c>
      <c r="W297" s="55">
        <f t="shared" si="181"/>
        <v>6.040116061409001E-2</v>
      </c>
      <c r="X297" s="47">
        <f t="shared" si="182"/>
        <v>0.23522075245118235</v>
      </c>
      <c r="Y297" s="5">
        <f t="shared" si="183"/>
        <v>0</v>
      </c>
      <c r="Z297" s="5">
        <f t="shared" si="184"/>
        <v>0</v>
      </c>
      <c r="AB297" s="39">
        <f t="shared" si="185"/>
        <v>0</v>
      </c>
      <c r="AC297" s="39">
        <f t="shared" si="186"/>
        <v>0</v>
      </c>
      <c r="AD297" s="39">
        <f t="shared" si="187"/>
        <v>0</v>
      </c>
      <c r="AE297" s="39">
        <f t="shared" si="188"/>
        <v>0</v>
      </c>
      <c r="AF297" s="39">
        <f t="shared" si="189"/>
        <v>0</v>
      </c>
      <c r="AG297" s="39">
        <f t="shared" si="190"/>
        <v>0</v>
      </c>
      <c r="AH297" s="39">
        <f t="shared" si="191"/>
        <v>0</v>
      </c>
      <c r="AI297" s="39">
        <f t="shared" si="192"/>
        <v>0</v>
      </c>
      <c r="AJ297" s="39">
        <f t="shared" si="193"/>
        <v>0</v>
      </c>
      <c r="AK297" s="43"/>
      <c r="AL297" s="39">
        <f t="shared" si="194"/>
        <v>0</v>
      </c>
      <c r="AM297" s="39">
        <f t="shared" si="195"/>
        <v>0</v>
      </c>
      <c r="AN297" s="39">
        <f t="shared" si="196"/>
        <v>0</v>
      </c>
      <c r="AO297" s="40">
        <f t="shared" si="197"/>
        <v>0</v>
      </c>
      <c r="AQ297" s="39">
        <f t="shared" si="198"/>
        <v>0</v>
      </c>
      <c r="AR297" s="39">
        <f t="shared" si="199"/>
        <v>0</v>
      </c>
      <c r="AS297" s="39">
        <f t="shared" si="200"/>
        <v>0</v>
      </c>
      <c r="AT297" s="40">
        <f t="shared" si="201"/>
        <v>0</v>
      </c>
      <c r="AU297" s="40"/>
      <c r="AV297" s="52">
        <f t="shared" si="202"/>
        <v>0</v>
      </c>
      <c r="AX297" s="52">
        <f t="shared" si="203"/>
        <v>0</v>
      </c>
      <c r="AY297" s="70"/>
      <c r="AZ297" s="2">
        <f t="shared" si="207"/>
        <v>0</v>
      </c>
    </row>
    <row r="298" spans="1:52" ht="12" customHeight="1">
      <c r="A298" s="44">
        <f t="shared" si="204"/>
        <v>45748</v>
      </c>
      <c r="B298" s="66">
        <f t="shared" si="167"/>
        <v>0</v>
      </c>
      <c r="C298" s="67"/>
      <c r="D298" s="68">
        <f t="shared" si="168"/>
        <v>0</v>
      </c>
      <c r="E298" s="35">
        <f t="shared" si="169"/>
        <v>0</v>
      </c>
      <c r="F298" s="35">
        <f t="shared" si="170"/>
        <v>0</v>
      </c>
      <c r="G298" s="55">
        <f t="shared" si="171"/>
        <v>3.97</v>
      </c>
      <c r="H298" s="69">
        <f t="shared" si="172"/>
        <v>3.97</v>
      </c>
      <c r="I298" s="55">
        <f t="shared" si="205"/>
        <v>0</v>
      </c>
      <c r="J298" s="55">
        <f t="shared" si="173"/>
        <v>-3.0500000000000003E-2</v>
      </c>
      <c r="K298" s="69">
        <f t="shared" si="174"/>
        <v>-3.0500000000000003E-2</v>
      </c>
      <c r="L298" s="72">
        <v>0</v>
      </c>
      <c r="M298" s="55">
        <f t="shared" si="175"/>
        <v>8.6999999999999994E-3</v>
      </c>
      <c r="N298" s="69">
        <f t="shared" si="176"/>
        <v>8.6999999999999994E-3</v>
      </c>
      <c r="O298" s="72">
        <v>0</v>
      </c>
      <c r="P298" s="7"/>
      <c r="Q298" s="72">
        <f t="shared" si="206"/>
        <v>3.9482000000000004</v>
      </c>
      <c r="R298" s="72">
        <f t="shared" si="177"/>
        <v>0</v>
      </c>
      <c r="S298" s="7"/>
      <c r="T298" s="5">
        <f t="shared" si="178"/>
        <v>30</v>
      </c>
      <c r="U298" s="45">
        <f t="shared" si="179"/>
        <v>45802</v>
      </c>
      <c r="V298" s="5">
        <f t="shared" si="180"/>
        <v>8913</v>
      </c>
      <c r="W298" s="55">
        <f t="shared" si="181"/>
        <v>6.040116061409001E-2</v>
      </c>
      <c r="X298" s="47">
        <f t="shared" si="182"/>
        <v>0.23407388262027293</v>
      </c>
      <c r="Y298" s="5">
        <f t="shared" si="183"/>
        <v>0</v>
      </c>
      <c r="Z298" s="5">
        <f t="shared" si="184"/>
        <v>0</v>
      </c>
      <c r="AB298" s="39">
        <f t="shared" si="185"/>
        <v>0</v>
      </c>
      <c r="AC298" s="39">
        <f t="shared" si="186"/>
        <v>0</v>
      </c>
      <c r="AD298" s="39">
        <f t="shared" si="187"/>
        <v>0</v>
      </c>
      <c r="AE298" s="39">
        <f t="shared" si="188"/>
        <v>0</v>
      </c>
      <c r="AF298" s="39">
        <f t="shared" si="189"/>
        <v>0</v>
      </c>
      <c r="AG298" s="39">
        <f t="shared" si="190"/>
        <v>0</v>
      </c>
      <c r="AH298" s="39">
        <f t="shared" si="191"/>
        <v>0</v>
      </c>
      <c r="AI298" s="39">
        <f t="shared" si="192"/>
        <v>0</v>
      </c>
      <c r="AJ298" s="39">
        <f t="shared" si="193"/>
        <v>0</v>
      </c>
      <c r="AK298" s="43"/>
      <c r="AL298" s="39">
        <f t="shared" si="194"/>
        <v>0</v>
      </c>
      <c r="AM298" s="39">
        <f t="shared" si="195"/>
        <v>0</v>
      </c>
      <c r="AN298" s="39">
        <f t="shared" si="196"/>
        <v>0</v>
      </c>
      <c r="AO298" s="40">
        <f t="shared" si="197"/>
        <v>0</v>
      </c>
      <c r="AQ298" s="39">
        <f t="shared" si="198"/>
        <v>0</v>
      </c>
      <c r="AR298" s="39">
        <f t="shared" si="199"/>
        <v>0</v>
      </c>
      <c r="AS298" s="39">
        <f t="shared" si="200"/>
        <v>0</v>
      </c>
      <c r="AT298" s="40">
        <f t="shared" si="201"/>
        <v>0</v>
      </c>
      <c r="AU298" s="40"/>
      <c r="AV298" s="52">
        <f t="shared" si="202"/>
        <v>0</v>
      </c>
      <c r="AX298" s="52">
        <f t="shared" si="203"/>
        <v>0</v>
      </c>
      <c r="AY298" s="70"/>
      <c r="AZ298" s="2">
        <f t="shared" si="207"/>
        <v>0</v>
      </c>
    </row>
    <row r="299" spans="1:52" ht="12" customHeight="1">
      <c r="A299" s="44">
        <f t="shared" si="204"/>
        <v>45778</v>
      </c>
      <c r="B299" s="66">
        <f t="shared" si="167"/>
        <v>0</v>
      </c>
      <c r="C299" s="67"/>
      <c r="D299" s="68">
        <f t="shared" si="168"/>
        <v>0</v>
      </c>
      <c r="E299" s="35">
        <f t="shared" si="169"/>
        <v>0</v>
      </c>
      <c r="F299" s="35">
        <f t="shared" si="170"/>
        <v>0</v>
      </c>
      <c r="G299" s="55">
        <f t="shared" si="171"/>
        <v>3.97</v>
      </c>
      <c r="H299" s="69">
        <f t="shared" si="172"/>
        <v>3.97</v>
      </c>
      <c r="I299" s="55">
        <f t="shared" si="205"/>
        <v>0</v>
      </c>
      <c r="J299" s="55">
        <f t="shared" si="173"/>
        <v>-3.0500000000000003E-2</v>
      </c>
      <c r="K299" s="69">
        <f t="shared" si="174"/>
        <v>-3.0500000000000003E-2</v>
      </c>
      <c r="L299" s="72">
        <v>0</v>
      </c>
      <c r="M299" s="55">
        <f t="shared" si="175"/>
        <v>8.6999999999999994E-3</v>
      </c>
      <c r="N299" s="69">
        <f t="shared" si="176"/>
        <v>8.6999999999999994E-3</v>
      </c>
      <c r="O299" s="72">
        <v>0</v>
      </c>
      <c r="P299" s="7"/>
      <c r="Q299" s="72">
        <f t="shared" si="206"/>
        <v>3.9482000000000004</v>
      </c>
      <c r="R299" s="72">
        <f t="shared" si="177"/>
        <v>0</v>
      </c>
      <c r="S299" s="7"/>
      <c r="T299" s="5">
        <f t="shared" si="178"/>
        <v>31</v>
      </c>
      <c r="U299" s="45">
        <f t="shared" si="179"/>
        <v>45833</v>
      </c>
      <c r="V299" s="5">
        <f t="shared" si="180"/>
        <v>8944</v>
      </c>
      <c r="W299" s="55">
        <f t="shared" si="181"/>
        <v>6.040116061409001E-2</v>
      </c>
      <c r="X299" s="47">
        <f t="shared" si="182"/>
        <v>0.23289465798635356</v>
      </c>
      <c r="Y299" s="5">
        <f t="shared" si="183"/>
        <v>0</v>
      </c>
      <c r="Z299" s="5">
        <f t="shared" si="184"/>
        <v>0</v>
      </c>
      <c r="AB299" s="39">
        <f t="shared" si="185"/>
        <v>0</v>
      </c>
      <c r="AC299" s="39">
        <f t="shared" si="186"/>
        <v>0</v>
      </c>
      <c r="AD299" s="39">
        <f t="shared" si="187"/>
        <v>0</v>
      </c>
      <c r="AE299" s="39">
        <f t="shared" si="188"/>
        <v>0</v>
      </c>
      <c r="AF299" s="39">
        <f t="shared" si="189"/>
        <v>0</v>
      </c>
      <c r="AG299" s="39">
        <f t="shared" si="190"/>
        <v>0</v>
      </c>
      <c r="AH299" s="39">
        <f t="shared" si="191"/>
        <v>0</v>
      </c>
      <c r="AI299" s="39">
        <f t="shared" si="192"/>
        <v>0</v>
      </c>
      <c r="AJ299" s="39">
        <f t="shared" si="193"/>
        <v>0</v>
      </c>
      <c r="AK299" s="43"/>
      <c r="AL299" s="39">
        <f t="shared" si="194"/>
        <v>0</v>
      </c>
      <c r="AM299" s="39">
        <f t="shared" si="195"/>
        <v>0</v>
      </c>
      <c r="AN299" s="39">
        <f t="shared" si="196"/>
        <v>0</v>
      </c>
      <c r="AO299" s="40">
        <f t="shared" si="197"/>
        <v>0</v>
      </c>
      <c r="AQ299" s="39">
        <f t="shared" si="198"/>
        <v>0</v>
      </c>
      <c r="AR299" s="39">
        <f t="shared" si="199"/>
        <v>0</v>
      </c>
      <c r="AS299" s="39">
        <f t="shared" si="200"/>
        <v>0</v>
      </c>
      <c r="AT299" s="40">
        <f t="shared" si="201"/>
        <v>0</v>
      </c>
      <c r="AU299" s="40"/>
      <c r="AV299" s="52">
        <f t="shared" si="202"/>
        <v>0</v>
      </c>
      <c r="AX299" s="52">
        <f t="shared" si="203"/>
        <v>0</v>
      </c>
      <c r="AY299" s="70"/>
      <c r="AZ299" s="2">
        <f t="shared" si="207"/>
        <v>0</v>
      </c>
    </row>
    <row r="300" spans="1:52" ht="12" customHeight="1">
      <c r="A300" s="44">
        <f t="shared" si="204"/>
        <v>45809</v>
      </c>
      <c r="B300" s="66">
        <f t="shared" si="167"/>
        <v>0</v>
      </c>
      <c r="C300" s="67"/>
      <c r="D300" s="68">
        <f t="shared" si="168"/>
        <v>0</v>
      </c>
      <c r="E300" s="35">
        <f t="shared" si="169"/>
        <v>0</v>
      </c>
      <c r="F300" s="35">
        <f t="shared" si="170"/>
        <v>0</v>
      </c>
      <c r="G300" s="55">
        <f t="shared" si="171"/>
        <v>3.97</v>
      </c>
      <c r="H300" s="69">
        <f t="shared" si="172"/>
        <v>3.97</v>
      </c>
      <c r="I300" s="55">
        <f t="shared" si="205"/>
        <v>0</v>
      </c>
      <c r="J300" s="55">
        <f t="shared" si="173"/>
        <v>-3.0500000000000003E-2</v>
      </c>
      <c r="K300" s="69">
        <f t="shared" si="174"/>
        <v>-3.0500000000000003E-2</v>
      </c>
      <c r="L300" s="72">
        <v>0</v>
      </c>
      <c r="M300" s="55">
        <f t="shared" si="175"/>
        <v>8.6999999999999994E-3</v>
      </c>
      <c r="N300" s="69">
        <f t="shared" si="176"/>
        <v>8.6999999999999994E-3</v>
      </c>
      <c r="O300" s="72">
        <v>0</v>
      </c>
      <c r="P300" s="7"/>
      <c r="Q300" s="72">
        <f t="shared" si="206"/>
        <v>3.9482000000000004</v>
      </c>
      <c r="R300" s="72">
        <f t="shared" si="177"/>
        <v>0</v>
      </c>
      <c r="S300" s="7"/>
      <c r="T300" s="5">
        <f t="shared" si="178"/>
        <v>30</v>
      </c>
      <c r="U300" s="45">
        <f t="shared" si="179"/>
        <v>45863</v>
      </c>
      <c r="V300" s="5">
        <f t="shared" si="180"/>
        <v>8974</v>
      </c>
      <c r="W300" s="55">
        <f t="shared" si="181"/>
        <v>6.040116061409001E-2</v>
      </c>
      <c r="X300" s="47">
        <f t="shared" si="182"/>
        <v>0.23175912953386313</v>
      </c>
      <c r="Y300" s="5">
        <f t="shared" si="183"/>
        <v>0</v>
      </c>
      <c r="Z300" s="5">
        <f t="shared" si="184"/>
        <v>0</v>
      </c>
      <c r="AB300" s="39">
        <f t="shared" si="185"/>
        <v>0</v>
      </c>
      <c r="AC300" s="39">
        <f t="shared" si="186"/>
        <v>0</v>
      </c>
      <c r="AD300" s="39">
        <f t="shared" si="187"/>
        <v>0</v>
      </c>
      <c r="AE300" s="39">
        <f t="shared" si="188"/>
        <v>0</v>
      </c>
      <c r="AF300" s="39">
        <f t="shared" si="189"/>
        <v>0</v>
      </c>
      <c r="AG300" s="39">
        <f t="shared" si="190"/>
        <v>0</v>
      </c>
      <c r="AH300" s="39">
        <f t="shared" si="191"/>
        <v>0</v>
      </c>
      <c r="AI300" s="39">
        <f t="shared" si="192"/>
        <v>0</v>
      </c>
      <c r="AJ300" s="39">
        <f t="shared" si="193"/>
        <v>0</v>
      </c>
      <c r="AK300" s="43"/>
      <c r="AL300" s="39">
        <f t="shared" si="194"/>
        <v>0</v>
      </c>
      <c r="AM300" s="39">
        <f t="shared" si="195"/>
        <v>0</v>
      </c>
      <c r="AN300" s="39">
        <f t="shared" si="196"/>
        <v>0</v>
      </c>
      <c r="AO300" s="40">
        <f t="shared" si="197"/>
        <v>0</v>
      </c>
      <c r="AQ300" s="39">
        <f t="shared" si="198"/>
        <v>0</v>
      </c>
      <c r="AR300" s="39">
        <f t="shared" si="199"/>
        <v>0</v>
      </c>
      <c r="AS300" s="39">
        <f t="shared" si="200"/>
        <v>0</v>
      </c>
      <c r="AT300" s="40">
        <f t="shared" si="201"/>
        <v>0</v>
      </c>
      <c r="AU300" s="40"/>
      <c r="AV300" s="52">
        <f t="shared" si="202"/>
        <v>0</v>
      </c>
      <c r="AX300" s="52">
        <f t="shared" si="203"/>
        <v>0</v>
      </c>
      <c r="AY300" s="70"/>
      <c r="AZ300" s="2">
        <f t="shared" si="207"/>
        <v>0</v>
      </c>
    </row>
    <row r="301" spans="1:52" ht="12" customHeight="1">
      <c r="A301" s="44">
        <f t="shared" si="204"/>
        <v>45839</v>
      </c>
      <c r="B301" s="66">
        <f t="shared" si="167"/>
        <v>0</v>
      </c>
      <c r="C301" s="67"/>
      <c r="D301" s="68">
        <f t="shared" si="168"/>
        <v>0</v>
      </c>
      <c r="E301" s="35">
        <f t="shared" si="169"/>
        <v>0</v>
      </c>
      <c r="F301" s="35">
        <f t="shared" si="170"/>
        <v>0</v>
      </c>
      <c r="G301" s="55">
        <f t="shared" si="171"/>
        <v>3.97</v>
      </c>
      <c r="H301" s="69">
        <f t="shared" si="172"/>
        <v>3.97</v>
      </c>
      <c r="I301" s="55">
        <f t="shared" si="205"/>
        <v>0</v>
      </c>
      <c r="J301" s="55">
        <f t="shared" si="173"/>
        <v>-3.0500000000000003E-2</v>
      </c>
      <c r="K301" s="69">
        <f t="shared" si="174"/>
        <v>-3.0500000000000003E-2</v>
      </c>
      <c r="L301" s="72">
        <v>0</v>
      </c>
      <c r="M301" s="55">
        <f t="shared" si="175"/>
        <v>8.6999999999999994E-3</v>
      </c>
      <c r="N301" s="69">
        <f t="shared" si="176"/>
        <v>8.6999999999999994E-3</v>
      </c>
      <c r="O301" s="72">
        <v>0</v>
      </c>
      <c r="P301" s="7"/>
      <c r="Q301" s="72">
        <f t="shared" si="206"/>
        <v>3.9482000000000004</v>
      </c>
      <c r="R301" s="72">
        <f t="shared" si="177"/>
        <v>0</v>
      </c>
      <c r="S301" s="7"/>
      <c r="T301" s="5">
        <f t="shared" si="178"/>
        <v>31</v>
      </c>
      <c r="U301" s="45">
        <f t="shared" si="179"/>
        <v>45894</v>
      </c>
      <c r="V301" s="5">
        <f t="shared" si="180"/>
        <v>9005</v>
      </c>
      <c r="W301" s="55">
        <f t="shared" si="181"/>
        <v>6.040116061409001E-2</v>
      </c>
      <c r="X301" s="47">
        <f t="shared" si="182"/>
        <v>0.23059156623452062</v>
      </c>
      <c r="Y301" s="5">
        <f t="shared" si="183"/>
        <v>0</v>
      </c>
      <c r="Z301" s="5">
        <f t="shared" si="184"/>
        <v>0</v>
      </c>
      <c r="AB301" s="39">
        <f t="shared" si="185"/>
        <v>0</v>
      </c>
      <c r="AC301" s="39">
        <f t="shared" si="186"/>
        <v>0</v>
      </c>
      <c r="AD301" s="39">
        <f t="shared" si="187"/>
        <v>0</v>
      </c>
      <c r="AE301" s="39">
        <f t="shared" si="188"/>
        <v>0</v>
      </c>
      <c r="AF301" s="39">
        <f t="shared" si="189"/>
        <v>0</v>
      </c>
      <c r="AG301" s="39">
        <f t="shared" si="190"/>
        <v>0</v>
      </c>
      <c r="AH301" s="39">
        <f t="shared" si="191"/>
        <v>0</v>
      </c>
      <c r="AI301" s="39">
        <f t="shared" si="192"/>
        <v>0</v>
      </c>
      <c r="AJ301" s="39">
        <f t="shared" si="193"/>
        <v>0</v>
      </c>
      <c r="AK301" s="43"/>
      <c r="AL301" s="39">
        <f t="shared" si="194"/>
        <v>0</v>
      </c>
      <c r="AM301" s="39">
        <f t="shared" si="195"/>
        <v>0</v>
      </c>
      <c r="AN301" s="39">
        <f t="shared" si="196"/>
        <v>0</v>
      </c>
      <c r="AO301" s="40">
        <f t="shared" si="197"/>
        <v>0</v>
      </c>
      <c r="AQ301" s="39">
        <f t="shared" si="198"/>
        <v>0</v>
      </c>
      <c r="AR301" s="39">
        <f t="shared" si="199"/>
        <v>0</v>
      </c>
      <c r="AS301" s="39">
        <f t="shared" si="200"/>
        <v>0</v>
      </c>
      <c r="AT301" s="40">
        <f t="shared" si="201"/>
        <v>0</v>
      </c>
      <c r="AU301" s="40"/>
      <c r="AV301" s="52">
        <f t="shared" si="202"/>
        <v>0</v>
      </c>
      <c r="AX301" s="52">
        <f t="shared" si="203"/>
        <v>0</v>
      </c>
      <c r="AY301" s="70"/>
      <c r="AZ301" s="2">
        <f t="shared" si="207"/>
        <v>0</v>
      </c>
    </row>
    <row r="302" spans="1:52" ht="12" customHeight="1">
      <c r="A302" s="44">
        <f t="shared" si="204"/>
        <v>45870</v>
      </c>
      <c r="B302" s="66">
        <f t="shared" si="167"/>
        <v>0</v>
      </c>
      <c r="C302" s="67"/>
      <c r="D302" s="68">
        <f t="shared" si="168"/>
        <v>0</v>
      </c>
      <c r="E302" s="35">
        <f t="shared" si="169"/>
        <v>0</v>
      </c>
      <c r="F302" s="35">
        <f t="shared" si="170"/>
        <v>0</v>
      </c>
      <c r="G302" s="55">
        <f t="shared" si="171"/>
        <v>3.97</v>
      </c>
      <c r="H302" s="69">
        <f t="shared" si="172"/>
        <v>3.97</v>
      </c>
      <c r="I302" s="55">
        <f t="shared" si="205"/>
        <v>0</v>
      </c>
      <c r="J302" s="55">
        <f t="shared" si="173"/>
        <v>-3.0500000000000003E-2</v>
      </c>
      <c r="K302" s="69">
        <f t="shared" si="174"/>
        <v>-3.0500000000000003E-2</v>
      </c>
      <c r="L302" s="72">
        <v>0</v>
      </c>
      <c r="M302" s="55">
        <f t="shared" si="175"/>
        <v>8.6999999999999994E-3</v>
      </c>
      <c r="N302" s="69">
        <f t="shared" si="176"/>
        <v>8.6999999999999994E-3</v>
      </c>
      <c r="O302" s="72">
        <v>0</v>
      </c>
      <c r="P302" s="7"/>
      <c r="Q302" s="72">
        <f t="shared" si="206"/>
        <v>3.9482000000000004</v>
      </c>
      <c r="R302" s="72">
        <f t="shared" si="177"/>
        <v>0</v>
      </c>
      <c r="S302" s="7"/>
      <c r="T302" s="5">
        <f t="shared" si="178"/>
        <v>31</v>
      </c>
      <c r="U302" s="45">
        <f t="shared" si="179"/>
        <v>45925</v>
      </c>
      <c r="V302" s="5">
        <f t="shared" si="180"/>
        <v>9036</v>
      </c>
      <c r="W302" s="55">
        <f t="shared" si="181"/>
        <v>6.040116061409001E-2</v>
      </c>
      <c r="X302" s="47">
        <f t="shared" si="182"/>
        <v>0.22942988492162111</v>
      </c>
      <c r="Y302" s="5">
        <f t="shared" si="183"/>
        <v>0</v>
      </c>
      <c r="Z302" s="5">
        <f t="shared" si="184"/>
        <v>0</v>
      </c>
      <c r="AB302" s="39">
        <f t="shared" si="185"/>
        <v>0</v>
      </c>
      <c r="AC302" s="39">
        <f t="shared" si="186"/>
        <v>0</v>
      </c>
      <c r="AD302" s="39">
        <f t="shared" si="187"/>
        <v>0</v>
      </c>
      <c r="AE302" s="39">
        <f t="shared" si="188"/>
        <v>0</v>
      </c>
      <c r="AF302" s="39">
        <f t="shared" si="189"/>
        <v>0</v>
      </c>
      <c r="AG302" s="39">
        <f t="shared" si="190"/>
        <v>0</v>
      </c>
      <c r="AH302" s="39">
        <f t="shared" si="191"/>
        <v>0</v>
      </c>
      <c r="AI302" s="39">
        <f t="shared" si="192"/>
        <v>0</v>
      </c>
      <c r="AJ302" s="39">
        <f t="shared" si="193"/>
        <v>0</v>
      </c>
      <c r="AK302" s="43"/>
      <c r="AL302" s="39">
        <f t="shared" si="194"/>
        <v>0</v>
      </c>
      <c r="AM302" s="39">
        <f t="shared" si="195"/>
        <v>0</v>
      </c>
      <c r="AN302" s="39">
        <f t="shared" si="196"/>
        <v>0</v>
      </c>
      <c r="AO302" s="40">
        <f t="shared" si="197"/>
        <v>0</v>
      </c>
      <c r="AQ302" s="39">
        <f t="shared" si="198"/>
        <v>0</v>
      </c>
      <c r="AR302" s="39">
        <f t="shared" si="199"/>
        <v>0</v>
      </c>
      <c r="AS302" s="39">
        <f t="shared" si="200"/>
        <v>0</v>
      </c>
      <c r="AT302" s="40">
        <f t="shared" si="201"/>
        <v>0</v>
      </c>
      <c r="AU302" s="40"/>
      <c r="AV302" s="52">
        <f t="shared" si="202"/>
        <v>0</v>
      </c>
      <c r="AX302" s="52">
        <f t="shared" si="203"/>
        <v>0</v>
      </c>
      <c r="AY302" s="70"/>
      <c r="AZ302" s="2">
        <f t="shared" si="207"/>
        <v>0</v>
      </c>
    </row>
    <row r="303" spans="1:52" ht="12" customHeight="1">
      <c r="A303" s="44">
        <f t="shared" si="204"/>
        <v>45901</v>
      </c>
      <c r="B303" s="66">
        <f t="shared" si="167"/>
        <v>0</v>
      </c>
      <c r="C303" s="67"/>
      <c r="D303" s="68">
        <f t="shared" si="168"/>
        <v>0</v>
      </c>
      <c r="E303" s="35">
        <f t="shared" si="169"/>
        <v>0</v>
      </c>
      <c r="F303" s="35">
        <f t="shared" si="170"/>
        <v>0</v>
      </c>
      <c r="G303" s="55">
        <f t="shared" si="171"/>
        <v>3.97</v>
      </c>
      <c r="H303" s="69">
        <f t="shared" si="172"/>
        <v>3.97</v>
      </c>
      <c r="I303" s="55">
        <f t="shared" si="205"/>
        <v>0</v>
      </c>
      <c r="J303" s="55">
        <f t="shared" si="173"/>
        <v>-3.0500000000000003E-2</v>
      </c>
      <c r="K303" s="69">
        <f t="shared" si="174"/>
        <v>-3.0500000000000003E-2</v>
      </c>
      <c r="L303" s="72">
        <v>0</v>
      </c>
      <c r="M303" s="55">
        <f t="shared" si="175"/>
        <v>8.6999999999999994E-3</v>
      </c>
      <c r="N303" s="69">
        <f t="shared" si="176"/>
        <v>8.6999999999999994E-3</v>
      </c>
      <c r="O303" s="72">
        <v>0</v>
      </c>
      <c r="P303" s="7"/>
      <c r="Q303" s="72">
        <f t="shared" si="206"/>
        <v>3.9482000000000004</v>
      </c>
      <c r="R303" s="72">
        <f t="shared" si="177"/>
        <v>0</v>
      </c>
      <c r="S303" s="7"/>
      <c r="T303" s="5">
        <f t="shared" si="178"/>
        <v>30</v>
      </c>
      <c r="U303" s="45">
        <f t="shared" si="179"/>
        <v>45955</v>
      </c>
      <c r="V303" s="5">
        <f t="shared" si="180"/>
        <v>9066</v>
      </c>
      <c r="W303" s="55">
        <f t="shared" si="181"/>
        <v>6.040116061409001E-2</v>
      </c>
      <c r="X303" s="47">
        <f t="shared" si="182"/>
        <v>0.22831124972220251</v>
      </c>
      <c r="Y303" s="5">
        <f t="shared" si="183"/>
        <v>0</v>
      </c>
      <c r="Z303" s="5">
        <f t="shared" si="184"/>
        <v>0</v>
      </c>
      <c r="AB303" s="39">
        <f t="shared" si="185"/>
        <v>0</v>
      </c>
      <c r="AC303" s="39">
        <f t="shared" si="186"/>
        <v>0</v>
      </c>
      <c r="AD303" s="39">
        <f t="shared" si="187"/>
        <v>0</v>
      </c>
      <c r="AE303" s="39">
        <f t="shared" si="188"/>
        <v>0</v>
      </c>
      <c r="AF303" s="39">
        <f t="shared" si="189"/>
        <v>0</v>
      </c>
      <c r="AG303" s="39">
        <f t="shared" si="190"/>
        <v>0</v>
      </c>
      <c r="AH303" s="39">
        <f t="shared" si="191"/>
        <v>0</v>
      </c>
      <c r="AI303" s="39">
        <f t="shared" si="192"/>
        <v>0</v>
      </c>
      <c r="AJ303" s="39">
        <f t="shared" si="193"/>
        <v>0</v>
      </c>
      <c r="AK303" s="43"/>
      <c r="AL303" s="39">
        <f t="shared" si="194"/>
        <v>0</v>
      </c>
      <c r="AM303" s="39">
        <f t="shared" si="195"/>
        <v>0</v>
      </c>
      <c r="AN303" s="39">
        <f t="shared" si="196"/>
        <v>0</v>
      </c>
      <c r="AO303" s="40">
        <f t="shared" si="197"/>
        <v>0</v>
      </c>
      <c r="AQ303" s="39">
        <f t="shared" si="198"/>
        <v>0</v>
      </c>
      <c r="AR303" s="39">
        <f t="shared" si="199"/>
        <v>0</v>
      </c>
      <c r="AS303" s="39">
        <f t="shared" si="200"/>
        <v>0</v>
      </c>
      <c r="AT303" s="40">
        <f t="shared" si="201"/>
        <v>0</v>
      </c>
      <c r="AU303" s="40"/>
      <c r="AV303" s="52">
        <f t="shared" si="202"/>
        <v>0</v>
      </c>
      <c r="AX303" s="52">
        <f t="shared" si="203"/>
        <v>0</v>
      </c>
      <c r="AY303" s="70"/>
      <c r="AZ303" s="2">
        <f t="shared" si="207"/>
        <v>0</v>
      </c>
    </row>
    <row r="304" spans="1:52" ht="12" customHeight="1">
      <c r="A304" s="44">
        <f t="shared" si="204"/>
        <v>45931</v>
      </c>
      <c r="B304" s="66">
        <f t="shared" si="167"/>
        <v>0</v>
      </c>
      <c r="C304" s="67"/>
      <c r="D304" s="68">
        <f t="shared" si="168"/>
        <v>0</v>
      </c>
      <c r="E304" s="35">
        <f t="shared" si="169"/>
        <v>0</v>
      </c>
      <c r="F304" s="35">
        <f t="shared" si="170"/>
        <v>0</v>
      </c>
      <c r="G304" s="55">
        <f t="shared" si="171"/>
        <v>3.97</v>
      </c>
      <c r="H304" s="69">
        <f t="shared" si="172"/>
        <v>3.97</v>
      </c>
      <c r="I304" s="55">
        <f t="shared" si="205"/>
        <v>0</v>
      </c>
      <c r="J304" s="55">
        <f t="shared" si="173"/>
        <v>-3.0500000000000003E-2</v>
      </c>
      <c r="K304" s="69">
        <f t="shared" si="174"/>
        <v>-3.0500000000000003E-2</v>
      </c>
      <c r="L304" s="72">
        <v>0</v>
      </c>
      <c r="M304" s="55">
        <f t="shared" si="175"/>
        <v>8.6999999999999994E-3</v>
      </c>
      <c r="N304" s="69">
        <f t="shared" si="176"/>
        <v>8.6999999999999994E-3</v>
      </c>
      <c r="O304" s="72">
        <v>0</v>
      </c>
      <c r="P304" s="7"/>
      <c r="Q304" s="72">
        <f t="shared" si="206"/>
        <v>3.9482000000000004</v>
      </c>
      <c r="R304" s="72">
        <f t="shared" si="177"/>
        <v>0</v>
      </c>
      <c r="S304" s="7"/>
      <c r="T304" s="5">
        <f t="shared" si="178"/>
        <v>31</v>
      </c>
      <c r="U304" s="45">
        <f t="shared" si="179"/>
        <v>45986</v>
      </c>
      <c r="V304" s="5">
        <f t="shared" si="180"/>
        <v>9097</v>
      </c>
      <c r="W304" s="55">
        <f t="shared" si="181"/>
        <v>6.040116061409001E-2</v>
      </c>
      <c r="X304" s="47">
        <f t="shared" si="182"/>
        <v>0.22716105625824351</v>
      </c>
      <c r="Y304" s="5">
        <f t="shared" si="183"/>
        <v>0</v>
      </c>
      <c r="Z304" s="5">
        <f t="shared" si="184"/>
        <v>0</v>
      </c>
      <c r="AB304" s="39">
        <f t="shared" si="185"/>
        <v>0</v>
      </c>
      <c r="AC304" s="39">
        <f t="shared" si="186"/>
        <v>0</v>
      </c>
      <c r="AD304" s="39">
        <f t="shared" si="187"/>
        <v>0</v>
      </c>
      <c r="AE304" s="39">
        <f t="shared" si="188"/>
        <v>0</v>
      </c>
      <c r="AF304" s="39">
        <f t="shared" si="189"/>
        <v>0</v>
      </c>
      <c r="AG304" s="39">
        <f t="shared" si="190"/>
        <v>0</v>
      </c>
      <c r="AH304" s="39">
        <f t="shared" si="191"/>
        <v>0</v>
      </c>
      <c r="AI304" s="39">
        <f t="shared" si="192"/>
        <v>0</v>
      </c>
      <c r="AJ304" s="39">
        <f t="shared" si="193"/>
        <v>0</v>
      </c>
      <c r="AK304" s="43"/>
      <c r="AL304" s="39">
        <f t="shared" si="194"/>
        <v>0</v>
      </c>
      <c r="AM304" s="39">
        <f t="shared" si="195"/>
        <v>0</v>
      </c>
      <c r="AN304" s="39">
        <f t="shared" si="196"/>
        <v>0</v>
      </c>
      <c r="AO304" s="40">
        <f t="shared" si="197"/>
        <v>0</v>
      </c>
      <c r="AQ304" s="39">
        <f t="shared" si="198"/>
        <v>0</v>
      </c>
      <c r="AR304" s="39">
        <f t="shared" si="199"/>
        <v>0</v>
      </c>
      <c r="AS304" s="39">
        <f t="shared" si="200"/>
        <v>0</v>
      </c>
      <c r="AT304" s="40">
        <f t="shared" si="201"/>
        <v>0</v>
      </c>
      <c r="AU304" s="40"/>
      <c r="AV304" s="52">
        <f t="shared" si="202"/>
        <v>0</v>
      </c>
      <c r="AX304" s="52">
        <f t="shared" si="203"/>
        <v>0</v>
      </c>
      <c r="AY304" s="70"/>
      <c r="AZ304" s="2">
        <f t="shared" si="207"/>
        <v>0</v>
      </c>
    </row>
    <row r="305" spans="1:52" ht="12" customHeight="1">
      <c r="A305" s="44">
        <f t="shared" si="204"/>
        <v>45962</v>
      </c>
      <c r="B305" s="66">
        <f t="shared" si="167"/>
        <v>0</v>
      </c>
      <c r="C305" s="67"/>
      <c r="D305" s="68">
        <f t="shared" si="168"/>
        <v>0</v>
      </c>
      <c r="E305" s="35">
        <f t="shared" si="169"/>
        <v>0</v>
      </c>
      <c r="F305" s="35">
        <f t="shared" si="170"/>
        <v>0</v>
      </c>
      <c r="G305" s="55">
        <f t="shared" si="171"/>
        <v>3.97</v>
      </c>
      <c r="H305" s="69">
        <f t="shared" si="172"/>
        <v>3.97</v>
      </c>
      <c r="I305" s="55">
        <f t="shared" si="205"/>
        <v>0</v>
      </c>
      <c r="J305" s="55">
        <f t="shared" si="173"/>
        <v>-3.0500000000000003E-2</v>
      </c>
      <c r="K305" s="69">
        <f t="shared" si="174"/>
        <v>-3.0500000000000003E-2</v>
      </c>
      <c r="L305" s="72">
        <v>0</v>
      </c>
      <c r="M305" s="55">
        <f t="shared" si="175"/>
        <v>8.6999999999999994E-3</v>
      </c>
      <c r="N305" s="69">
        <f t="shared" si="176"/>
        <v>8.6999999999999994E-3</v>
      </c>
      <c r="O305" s="72">
        <v>0</v>
      </c>
      <c r="P305" s="7"/>
      <c r="Q305" s="72">
        <f t="shared" si="206"/>
        <v>3.9482000000000004</v>
      </c>
      <c r="R305" s="72">
        <f t="shared" si="177"/>
        <v>0</v>
      </c>
      <c r="S305" s="7"/>
      <c r="T305" s="5">
        <f t="shared" si="178"/>
        <v>30</v>
      </c>
      <c r="U305" s="45">
        <f t="shared" si="179"/>
        <v>46016</v>
      </c>
      <c r="V305" s="5">
        <f t="shared" si="180"/>
        <v>9127</v>
      </c>
      <c r="W305" s="55">
        <f t="shared" si="181"/>
        <v>6.040116061409001E-2</v>
      </c>
      <c r="X305" s="47">
        <f t="shared" si="182"/>
        <v>0.22605348322539992</v>
      </c>
      <c r="Y305" s="5">
        <f t="shared" si="183"/>
        <v>0</v>
      </c>
      <c r="Z305" s="5">
        <f t="shared" si="184"/>
        <v>0</v>
      </c>
      <c r="AB305" s="39">
        <f t="shared" si="185"/>
        <v>0</v>
      </c>
      <c r="AC305" s="39">
        <f t="shared" si="186"/>
        <v>0</v>
      </c>
      <c r="AD305" s="39">
        <f t="shared" si="187"/>
        <v>0</v>
      </c>
      <c r="AE305" s="39">
        <f t="shared" si="188"/>
        <v>0</v>
      </c>
      <c r="AF305" s="39">
        <f t="shared" si="189"/>
        <v>0</v>
      </c>
      <c r="AG305" s="39">
        <f t="shared" si="190"/>
        <v>0</v>
      </c>
      <c r="AH305" s="39">
        <f t="shared" si="191"/>
        <v>0</v>
      </c>
      <c r="AI305" s="39">
        <f t="shared" si="192"/>
        <v>0</v>
      </c>
      <c r="AJ305" s="39">
        <f t="shared" si="193"/>
        <v>0</v>
      </c>
      <c r="AK305" s="43"/>
      <c r="AL305" s="39">
        <f t="shared" si="194"/>
        <v>0</v>
      </c>
      <c r="AM305" s="39">
        <f t="shared" si="195"/>
        <v>0</v>
      </c>
      <c r="AN305" s="39">
        <f t="shared" si="196"/>
        <v>0</v>
      </c>
      <c r="AO305" s="40">
        <f t="shared" si="197"/>
        <v>0</v>
      </c>
      <c r="AQ305" s="39">
        <f t="shared" si="198"/>
        <v>0</v>
      </c>
      <c r="AR305" s="39">
        <f t="shared" si="199"/>
        <v>0</v>
      </c>
      <c r="AS305" s="39">
        <f t="shared" si="200"/>
        <v>0</v>
      </c>
      <c r="AT305" s="40">
        <f t="shared" si="201"/>
        <v>0</v>
      </c>
      <c r="AU305" s="40"/>
      <c r="AV305" s="52">
        <f t="shared" si="202"/>
        <v>0</v>
      </c>
      <c r="AX305" s="52">
        <f t="shared" si="203"/>
        <v>0</v>
      </c>
      <c r="AY305" s="70"/>
      <c r="AZ305" s="2">
        <f t="shared" si="207"/>
        <v>0</v>
      </c>
    </row>
    <row r="306" spans="1:52" ht="12" customHeight="1">
      <c r="A306" s="44">
        <f t="shared" si="204"/>
        <v>45992</v>
      </c>
      <c r="B306" s="66">
        <f t="shared" si="167"/>
        <v>0</v>
      </c>
      <c r="C306" s="67"/>
      <c r="D306" s="68">
        <f t="shared" si="168"/>
        <v>0</v>
      </c>
      <c r="E306" s="35">
        <f t="shared" si="169"/>
        <v>0</v>
      </c>
      <c r="F306" s="35">
        <f t="shared" si="170"/>
        <v>0</v>
      </c>
      <c r="G306" s="55">
        <f t="shared" si="171"/>
        <v>3.97</v>
      </c>
      <c r="H306" s="69">
        <f t="shared" si="172"/>
        <v>3.97</v>
      </c>
      <c r="I306" s="55">
        <f t="shared" si="205"/>
        <v>0</v>
      </c>
      <c r="J306" s="55">
        <f t="shared" si="173"/>
        <v>-3.0500000000000003E-2</v>
      </c>
      <c r="K306" s="69">
        <f t="shared" si="174"/>
        <v>-3.0500000000000003E-2</v>
      </c>
      <c r="L306" s="72">
        <v>0</v>
      </c>
      <c r="M306" s="55">
        <f t="shared" si="175"/>
        <v>8.6999999999999994E-3</v>
      </c>
      <c r="N306" s="69">
        <f t="shared" si="176"/>
        <v>8.6999999999999994E-3</v>
      </c>
      <c r="O306" s="72">
        <v>0</v>
      </c>
      <c r="P306" s="7"/>
      <c r="Q306" s="72">
        <f t="shared" si="206"/>
        <v>3.9482000000000004</v>
      </c>
      <c r="R306" s="72">
        <f t="shared" si="177"/>
        <v>0</v>
      </c>
      <c r="S306" s="7"/>
      <c r="T306" s="5">
        <f t="shared" si="178"/>
        <v>31</v>
      </c>
      <c r="U306" s="45">
        <f t="shared" si="179"/>
        <v>46047</v>
      </c>
      <c r="V306" s="5">
        <f t="shared" si="180"/>
        <v>9158</v>
      </c>
      <c r="W306" s="55">
        <f t="shared" si="181"/>
        <v>6.040116061409001E-2</v>
      </c>
      <c r="X306" s="47">
        <f t="shared" si="182"/>
        <v>0.22491466400721699</v>
      </c>
      <c r="Y306" s="5">
        <f t="shared" si="183"/>
        <v>0</v>
      </c>
      <c r="Z306" s="5">
        <f t="shared" si="184"/>
        <v>0</v>
      </c>
      <c r="AB306" s="39">
        <f t="shared" si="185"/>
        <v>0</v>
      </c>
      <c r="AC306" s="39">
        <f t="shared" si="186"/>
        <v>0</v>
      </c>
      <c r="AD306" s="39">
        <f t="shared" si="187"/>
        <v>0</v>
      </c>
      <c r="AE306" s="39">
        <f t="shared" si="188"/>
        <v>0</v>
      </c>
      <c r="AF306" s="39">
        <f t="shared" si="189"/>
        <v>0</v>
      </c>
      <c r="AG306" s="39">
        <f t="shared" si="190"/>
        <v>0</v>
      </c>
      <c r="AH306" s="39">
        <f t="shared" si="191"/>
        <v>0</v>
      </c>
      <c r="AI306" s="39">
        <f t="shared" si="192"/>
        <v>0</v>
      </c>
      <c r="AJ306" s="39">
        <f t="shared" si="193"/>
        <v>0</v>
      </c>
      <c r="AK306" s="43"/>
      <c r="AL306" s="39">
        <f t="shared" si="194"/>
        <v>0</v>
      </c>
      <c r="AM306" s="39">
        <f t="shared" si="195"/>
        <v>0</v>
      </c>
      <c r="AN306" s="39">
        <f t="shared" si="196"/>
        <v>0</v>
      </c>
      <c r="AO306" s="40">
        <f t="shared" si="197"/>
        <v>0</v>
      </c>
      <c r="AQ306" s="39">
        <f t="shared" si="198"/>
        <v>0</v>
      </c>
      <c r="AR306" s="39">
        <f t="shared" si="199"/>
        <v>0</v>
      </c>
      <c r="AS306" s="39">
        <f t="shared" si="200"/>
        <v>0</v>
      </c>
      <c r="AT306" s="40">
        <f t="shared" si="201"/>
        <v>0</v>
      </c>
      <c r="AU306" s="40"/>
      <c r="AV306" s="52">
        <f t="shared" si="202"/>
        <v>0</v>
      </c>
      <c r="AX306" s="52">
        <f t="shared" si="203"/>
        <v>0</v>
      </c>
      <c r="AY306" s="70"/>
      <c r="AZ306" s="2">
        <f t="shared" si="207"/>
        <v>0</v>
      </c>
    </row>
    <row r="307" spans="1:52" ht="12" customHeight="1">
      <c r="A307" s="44">
        <f t="shared" si="204"/>
        <v>46023</v>
      </c>
      <c r="B307" s="66">
        <f t="shared" si="167"/>
        <v>0</v>
      </c>
      <c r="C307" s="67"/>
      <c r="D307" s="68">
        <f t="shared" si="168"/>
        <v>0</v>
      </c>
      <c r="E307" s="35">
        <f t="shared" si="169"/>
        <v>0</v>
      </c>
      <c r="F307" s="35">
        <f t="shared" si="170"/>
        <v>0</v>
      </c>
      <c r="G307" s="55">
        <f t="shared" si="171"/>
        <v>3.97</v>
      </c>
      <c r="H307" s="69">
        <f t="shared" si="172"/>
        <v>3.97</v>
      </c>
      <c r="I307" s="55">
        <f t="shared" si="205"/>
        <v>0</v>
      </c>
      <c r="J307" s="55">
        <f t="shared" si="173"/>
        <v>-3.0500000000000003E-2</v>
      </c>
      <c r="K307" s="69">
        <f t="shared" si="174"/>
        <v>-3.0500000000000003E-2</v>
      </c>
      <c r="L307" s="72">
        <v>0</v>
      </c>
      <c r="M307" s="55">
        <f t="shared" si="175"/>
        <v>8.6999999999999994E-3</v>
      </c>
      <c r="N307" s="69">
        <f t="shared" si="176"/>
        <v>8.6999999999999994E-3</v>
      </c>
      <c r="O307" s="72">
        <v>0</v>
      </c>
      <c r="P307" s="7"/>
      <c r="Q307" s="72">
        <f t="shared" si="206"/>
        <v>3.9482000000000004</v>
      </c>
      <c r="R307" s="72">
        <f t="shared" si="177"/>
        <v>0</v>
      </c>
      <c r="S307" s="7"/>
      <c r="T307" s="5">
        <f t="shared" si="178"/>
        <v>31</v>
      </c>
      <c r="U307" s="45">
        <f t="shared" si="179"/>
        <v>46078</v>
      </c>
      <c r="V307" s="5">
        <f t="shared" si="180"/>
        <v>9189</v>
      </c>
      <c r="W307" s="55">
        <f t="shared" si="181"/>
        <v>6.040116061409001E-2</v>
      </c>
      <c r="X307" s="47">
        <f t="shared" si="182"/>
        <v>0.22378158196765738</v>
      </c>
      <c r="Y307" s="5">
        <f t="shared" si="183"/>
        <v>0</v>
      </c>
      <c r="Z307" s="5">
        <f t="shared" si="184"/>
        <v>0</v>
      </c>
      <c r="AB307" s="39">
        <f t="shared" si="185"/>
        <v>0</v>
      </c>
      <c r="AC307" s="39">
        <f t="shared" si="186"/>
        <v>0</v>
      </c>
      <c r="AD307" s="39">
        <f t="shared" si="187"/>
        <v>0</v>
      </c>
      <c r="AE307" s="39">
        <f t="shared" si="188"/>
        <v>0</v>
      </c>
      <c r="AF307" s="39">
        <f t="shared" si="189"/>
        <v>0</v>
      </c>
      <c r="AG307" s="39">
        <f t="shared" si="190"/>
        <v>0</v>
      </c>
      <c r="AH307" s="39">
        <f t="shared" si="191"/>
        <v>0</v>
      </c>
      <c r="AI307" s="39">
        <f t="shared" si="192"/>
        <v>0</v>
      </c>
      <c r="AJ307" s="39">
        <f t="shared" si="193"/>
        <v>0</v>
      </c>
      <c r="AK307" s="43"/>
      <c r="AL307" s="39">
        <f t="shared" si="194"/>
        <v>0</v>
      </c>
      <c r="AM307" s="39">
        <f t="shared" si="195"/>
        <v>0</v>
      </c>
      <c r="AN307" s="39">
        <f t="shared" si="196"/>
        <v>0</v>
      </c>
      <c r="AO307" s="40">
        <f t="shared" si="197"/>
        <v>0</v>
      </c>
      <c r="AQ307" s="39">
        <f t="shared" si="198"/>
        <v>0</v>
      </c>
      <c r="AR307" s="39">
        <f t="shared" si="199"/>
        <v>0</v>
      </c>
      <c r="AS307" s="39">
        <f t="shared" si="200"/>
        <v>0</v>
      </c>
      <c r="AT307" s="40">
        <f t="shared" si="201"/>
        <v>0</v>
      </c>
      <c r="AU307" s="40"/>
      <c r="AV307" s="52">
        <f t="shared" si="202"/>
        <v>0</v>
      </c>
      <c r="AX307" s="52">
        <f t="shared" si="203"/>
        <v>0</v>
      </c>
      <c r="AY307" s="70"/>
      <c r="AZ307" s="2">
        <f t="shared" si="207"/>
        <v>0</v>
      </c>
    </row>
    <row r="308" spans="1:52" ht="12" customHeight="1">
      <c r="A308" s="44">
        <f t="shared" si="204"/>
        <v>46054</v>
      </c>
      <c r="B308" s="66">
        <f t="shared" si="167"/>
        <v>0</v>
      </c>
      <c r="C308" s="67"/>
      <c r="D308" s="68">
        <f t="shared" si="168"/>
        <v>0</v>
      </c>
      <c r="E308" s="35">
        <f t="shared" si="169"/>
        <v>0</v>
      </c>
      <c r="F308" s="35">
        <f t="shared" si="170"/>
        <v>0</v>
      </c>
      <c r="G308" s="55">
        <f t="shared" si="171"/>
        <v>3.97</v>
      </c>
      <c r="H308" s="69">
        <f t="shared" si="172"/>
        <v>3.97</v>
      </c>
      <c r="I308" s="55">
        <f t="shared" si="205"/>
        <v>0</v>
      </c>
      <c r="J308" s="55">
        <f t="shared" si="173"/>
        <v>-3.0500000000000003E-2</v>
      </c>
      <c r="K308" s="69">
        <f t="shared" si="174"/>
        <v>-3.0500000000000003E-2</v>
      </c>
      <c r="L308" s="72">
        <v>0</v>
      </c>
      <c r="M308" s="55">
        <f t="shared" si="175"/>
        <v>8.6999999999999994E-3</v>
      </c>
      <c r="N308" s="69">
        <f t="shared" si="176"/>
        <v>8.6999999999999994E-3</v>
      </c>
      <c r="O308" s="72">
        <v>0</v>
      </c>
      <c r="P308" s="7"/>
      <c r="Q308" s="72">
        <f t="shared" si="206"/>
        <v>3.9482000000000004</v>
      </c>
      <c r="R308" s="72">
        <f t="shared" si="177"/>
        <v>0</v>
      </c>
      <c r="S308" s="7"/>
      <c r="T308" s="5">
        <f t="shared" si="178"/>
        <v>28</v>
      </c>
      <c r="U308" s="45">
        <f t="shared" si="179"/>
        <v>46106</v>
      </c>
      <c r="V308" s="5">
        <f t="shared" si="180"/>
        <v>9217</v>
      </c>
      <c r="W308" s="55">
        <f t="shared" si="181"/>
        <v>6.040116061409001E-2</v>
      </c>
      <c r="X308" s="47">
        <f t="shared" si="182"/>
        <v>0.22276306021186623</v>
      </c>
      <c r="Y308" s="5">
        <f t="shared" si="183"/>
        <v>0</v>
      </c>
      <c r="Z308" s="5">
        <f t="shared" si="184"/>
        <v>0</v>
      </c>
      <c r="AB308" s="39">
        <f t="shared" si="185"/>
        <v>0</v>
      </c>
      <c r="AC308" s="39">
        <f t="shared" si="186"/>
        <v>0</v>
      </c>
      <c r="AD308" s="39">
        <f t="shared" si="187"/>
        <v>0</v>
      </c>
      <c r="AE308" s="39">
        <f t="shared" si="188"/>
        <v>0</v>
      </c>
      <c r="AF308" s="39">
        <f t="shared" si="189"/>
        <v>0</v>
      </c>
      <c r="AG308" s="39">
        <f t="shared" si="190"/>
        <v>0</v>
      </c>
      <c r="AH308" s="39">
        <f t="shared" si="191"/>
        <v>0</v>
      </c>
      <c r="AI308" s="39">
        <f t="shared" si="192"/>
        <v>0</v>
      </c>
      <c r="AJ308" s="39">
        <f t="shared" si="193"/>
        <v>0</v>
      </c>
      <c r="AK308" s="43"/>
      <c r="AL308" s="39">
        <f t="shared" si="194"/>
        <v>0</v>
      </c>
      <c r="AM308" s="39">
        <f t="shared" si="195"/>
        <v>0</v>
      </c>
      <c r="AN308" s="39">
        <f t="shared" si="196"/>
        <v>0</v>
      </c>
      <c r="AO308" s="40">
        <f t="shared" si="197"/>
        <v>0</v>
      </c>
      <c r="AQ308" s="39">
        <f t="shared" si="198"/>
        <v>0</v>
      </c>
      <c r="AR308" s="39">
        <f t="shared" si="199"/>
        <v>0</v>
      </c>
      <c r="AS308" s="39">
        <f t="shared" si="200"/>
        <v>0</v>
      </c>
      <c r="AT308" s="40">
        <f t="shared" si="201"/>
        <v>0</v>
      </c>
      <c r="AU308" s="40"/>
      <c r="AV308" s="52">
        <f t="shared" si="202"/>
        <v>0</v>
      </c>
      <c r="AX308" s="52">
        <f t="shared" si="203"/>
        <v>0</v>
      </c>
      <c r="AY308" s="70"/>
      <c r="AZ308" s="2">
        <f t="shared" si="207"/>
        <v>0</v>
      </c>
    </row>
    <row r="309" spans="1:52" ht="12" customHeight="1">
      <c r="A309" s="44">
        <f t="shared" si="204"/>
        <v>46082</v>
      </c>
      <c r="B309" s="66">
        <f t="shared" si="167"/>
        <v>0</v>
      </c>
      <c r="C309" s="67"/>
      <c r="D309" s="68">
        <f t="shared" si="168"/>
        <v>0</v>
      </c>
      <c r="E309" s="35">
        <f t="shared" si="169"/>
        <v>0</v>
      </c>
      <c r="F309" s="35">
        <f t="shared" si="170"/>
        <v>0</v>
      </c>
      <c r="G309" s="55">
        <f t="shared" si="171"/>
        <v>3.97</v>
      </c>
      <c r="H309" s="69">
        <f t="shared" si="172"/>
        <v>3.97</v>
      </c>
      <c r="I309" s="55">
        <f t="shared" si="205"/>
        <v>0</v>
      </c>
      <c r="J309" s="55">
        <f t="shared" si="173"/>
        <v>-3.0500000000000003E-2</v>
      </c>
      <c r="K309" s="69">
        <f t="shared" si="174"/>
        <v>-3.0500000000000003E-2</v>
      </c>
      <c r="L309" s="72">
        <v>0</v>
      </c>
      <c r="M309" s="55">
        <f t="shared" si="175"/>
        <v>8.6999999999999994E-3</v>
      </c>
      <c r="N309" s="69">
        <f t="shared" si="176"/>
        <v>8.6999999999999994E-3</v>
      </c>
      <c r="O309" s="72">
        <v>0</v>
      </c>
      <c r="P309" s="7"/>
      <c r="Q309" s="72">
        <f t="shared" si="206"/>
        <v>3.9482000000000004</v>
      </c>
      <c r="R309" s="72">
        <f t="shared" si="177"/>
        <v>0</v>
      </c>
      <c r="S309" s="7"/>
      <c r="T309" s="5">
        <f t="shared" si="178"/>
        <v>31</v>
      </c>
      <c r="U309" s="45">
        <f t="shared" si="179"/>
        <v>46137</v>
      </c>
      <c r="V309" s="5">
        <f t="shared" si="180"/>
        <v>9248</v>
      </c>
      <c r="W309" s="55">
        <f t="shared" si="181"/>
        <v>6.040116061409001E-2</v>
      </c>
      <c r="X309" s="47">
        <f t="shared" si="182"/>
        <v>0.22164081758834706</v>
      </c>
      <c r="Y309" s="5">
        <f t="shared" si="183"/>
        <v>0</v>
      </c>
      <c r="Z309" s="5">
        <f t="shared" si="184"/>
        <v>0</v>
      </c>
      <c r="AB309" s="39">
        <f t="shared" si="185"/>
        <v>0</v>
      </c>
      <c r="AC309" s="39">
        <f t="shared" si="186"/>
        <v>0</v>
      </c>
      <c r="AD309" s="39">
        <f t="shared" si="187"/>
        <v>0</v>
      </c>
      <c r="AE309" s="39">
        <f t="shared" si="188"/>
        <v>0</v>
      </c>
      <c r="AF309" s="39">
        <f t="shared" si="189"/>
        <v>0</v>
      </c>
      <c r="AG309" s="39">
        <f t="shared" si="190"/>
        <v>0</v>
      </c>
      <c r="AH309" s="39">
        <f t="shared" si="191"/>
        <v>0</v>
      </c>
      <c r="AI309" s="39">
        <f t="shared" si="192"/>
        <v>0</v>
      </c>
      <c r="AJ309" s="39">
        <f t="shared" si="193"/>
        <v>0</v>
      </c>
      <c r="AK309" s="43"/>
      <c r="AL309" s="39">
        <f t="shared" si="194"/>
        <v>0</v>
      </c>
      <c r="AM309" s="39">
        <f t="shared" si="195"/>
        <v>0</v>
      </c>
      <c r="AN309" s="39">
        <f t="shared" si="196"/>
        <v>0</v>
      </c>
      <c r="AO309" s="40">
        <f t="shared" si="197"/>
        <v>0</v>
      </c>
      <c r="AQ309" s="39">
        <f t="shared" si="198"/>
        <v>0</v>
      </c>
      <c r="AR309" s="39">
        <f t="shared" si="199"/>
        <v>0</v>
      </c>
      <c r="AS309" s="39">
        <f t="shared" si="200"/>
        <v>0</v>
      </c>
      <c r="AT309" s="40">
        <f t="shared" si="201"/>
        <v>0</v>
      </c>
      <c r="AU309" s="40"/>
      <c r="AV309" s="52">
        <f t="shared" si="202"/>
        <v>0</v>
      </c>
      <c r="AX309" s="52">
        <f t="shared" si="203"/>
        <v>0</v>
      </c>
      <c r="AY309" s="70"/>
      <c r="AZ309" s="2">
        <f t="shared" si="207"/>
        <v>0</v>
      </c>
    </row>
    <row r="310" spans="1:52" ht="12" customHeight="1">
      <c r="A310" s="44">
        <f t="shared" si="204"/>
        <v>46113</v>
      </c>
      <c r="B310" s="66">
        <f t="shared" si="167"/>
        <v>0</v>
      </c>
      <c r="C310" s="67"/>
      <c r="D310" s="68">
        <f t="shared" si="168"/>
        <v>0</v>
      </c>
      <c r="E310" s="35">
        <f t="shared" si="169"/>
        <v>0</v>
      </c>
      <c r="F310" s="35">
        <f t="shared" si="170"/>
        <v>0</v>
      </c>
      <c r="G310" s="55">
        <f t="shared" si="171"/>
        <v>3.97</v>
      </c>
      <c r="H310" s="69">
        <f t="shared" si="172"/>
        <v>3.97</v>
      </c>
      <c r="I310" s="55">
        <f t="shared" si="205"/>
        <v>0</v>
      </c>
      <c r="J310" s="55">
        <f t="shared" si="173"/>
        <v>-3.0500000000000003E-2</v>
      </c>
      <c r="K310" s="69">
        <f t="shared" si="174"/>
        <v>-3.0500000000000003E-2</v>
      </c>
      <c r="L310" s="72">
        <v>0</v>
      </c>
      <c r="M310" s="55">
        <f t="shared" si="175"/>
        <v>8.6999999999999994E-3</v>
      </c>
      <c r="N310" s="69">
        <f t="shared" si="176"/>
        <v>8.6999999999999994E-3</v>
      </c>
      <c r="O310" s="72">
        <v>0</v>
      </c>
      <c r="P310" s="7"/>
      <c r="Q310" s="72">
        <f t="shared" si="206"/>
        <v>3.9482000000000004</v>
      </c>
      <c r="R310" s="72">
        <f t="shared" si="177"/>
        <v>0</v>
      </c>
      <c r="S310" s="7"/>
      <c r="T310" s="5">
        <f t="shared" si="178"/>
        <v>30</v>
      </c>
      <c r="U310" s="45">
        <f t="shared" si="179"/>
        <v>46167</v>
      </c>
      <c r="V310" s="5">
        <f t="shared" si="180"/>
        <v>9278</v>
      </c>
      <c r="W310" s="55">
        <f t="shared" si="181"/>
        <v>6.040116061409001E-2</v>
      </c>
      <c r="X310" s="47">
        <f t="shared" si="182"/>
        <v>0.22056015967725165</v>
      </c>
      <c r="Y310" s="5">
        <f t="shared" si="183"/>
        <v>0</v>
      </c>
      <c r="Z310" s="5">
        <f t="shared" si="184"/>
        <v>0</v>
      </c>
      <c r="AB310" s="39">
        <f t="shared" si="185"/>
        <v>0</v>
      </c>
      <c r="AC310" s="39">
        <f t="shared" si="186"/>
        <v>0</v>
      </c>
      <c r="AD310" s="39">
        <f t="shared" si="187"/>
        <v>0</v>
      </c>
      <c r="AE310" s="39">
        <f t="shared" si="188"/>
        <v>0</v>
      </c>
      <c r="AF310" s="39">
        <f t="shared" si="189"/>
        <v>0</v>
      </c>
      <c r="AG310" s="39">
        <f t="shared" si="190"/>
        <v>0</v>
      </c>
      <c r="AH310" s="39">
        <f t="shared" si="191"/>
        <v>0</v>
      </c>
      <c r="AI310" s="39">
        <f t="shared" si="192"/>
        <v>0</v>
      </c>
      <c r="AJ310" s="39">
        <f t="shared" si="193"/>
        <v>0</v>
      </c>
      <c r="AK310" s="43"/>
      <c r="AL310" s="39">
        <f t="shared" si="194"/>
        <v>0</v>
      </c>
      <c r="AM310" s="39">
        <f t="shared" si="195"/>
        <v>0</v>
      </c>
      <c r="AN310" s="39">
        <f t="shared" si="196"/>
        <v>0</v>
      </c>
      <c r="AO310" s="40">
        <f t="shared" si="197"/>
        <v>0</v>
      </c>
      <c r="AQ310" s="39">
        <f t="shared" si="198"/>
        <v>0</v>
      </c>
      <c r="AR310" s="39">
        <f t="shared" si="199"/>
        <v>0</v>
      </c>
      <c r="AS310" s="39">
        <f t="shared" si="200"/>
        <v>0</v>
      </c>
      <c r="AT310" s="40">
        <f t="shared" si="201"/>
        <v>0</v>
      </c>
      <c r="AU310" s="40"/>
      <c r="AV310" s="52">
        <f t="shared" si="202"/>
        <v>0</v>
      </c>
      <c r="AX310" s="52">
        <f t="shared" si="203"/>
        <v>0</v>
      </c>
      <c r="AY310" s="70"/>
      <c r="AZ310" s="2">
        <f t="shared" si="207"/>
        <v>0</v>
      </c>
    </row>
    <row r="311" spans="1:52" ht="12" customHeight="1">
      <c r="A311" s="44">
        <f t="shared" si="204"/>
        <v>46143</v>
      </c>
      <c r="B311" s="66">
        <f t="shared" si="167"/>
        <v>0</v>
      </c>
      <c r="C311" s="67"/>
      <c r="D311" s="68">
        <f t="shared" si="168"/>
        <v>0</v>
      </c>
      <c r="E311" s="35">
        <f t="shared" si="169"/>
        <v>0</v>
      </c>
      <c r="F311" s="35">
        <f t="shared" si="170"/>
        <v>0</v>
      </c>
      <c r="G311" s="55">
        <f t="shared" si="171"/>
        <v>3.97</v>
      </c>
      <c r="H311" s="69">
        <f t="shared" si="172"/>
        <v>3.97</v>
      </c>
      <c r="I311" s="55">
        <f t="shared" si="205"/>
        <v>0</v>
      </c>
      <c r="J311" s="55">
        <f t="shared" si="173"/>
        <v>-3.0500000000000003E-2</v>
      </c>
      <c r="K311" s="69">
        <f t="shared" si="174"/>
        <v>-3.0500000000000003E-2</v>
      </c>
      <c r="L311" s="72">
        <v>0</v>
      </c>
      <c r="M311" s="55">
        <f t="shared" si="175"/>
        <v>8.6999999999999994E-3</v>
      </c>
      <c r="N311" s="69">
        <f t="shared" si="176"/>
        <v>8.6999999999999994E-3</v>
      </c>
      <c r="O311" s="72">
        <v>0</v>
      </c>
      <c r="P311" s="7"/>
      <c r="Q311" s="72">
        <f t="shared" si="206"/>
        <v>3.9482000000000004</v>
      </c>
      <c r="R311" s="72">
        <f t="shared" si="177"/>
        <v>0</v>
      </c>
      <c r="S311" s="7"/>
      <c r="T311" s="5">
        <f t="shared" si="178"/>
        <v>31</v>
      </c>
      <c r="U311" s="45">
        <f t="shared" si="179"/>
        <v>46198</v>
      </c>
      <c r="V311" s="5">
        <f t="shared" si="180"/>
        <v>9309</v>
      </c>
      <c r="W311" s="55">
        <f t="shared" si="181"/>
        <v>6.040116061409001E-2</v>
      </c>
      <c r="X311" s="47">
        <f t="shared" si="182"/>
        <v>0.21944901489406995</v>
      </c>
      <c r="Y311" s="5">
        <f t="shared" si="183"/>
        <v>0</v>
      </c>
      <c r="Z311" s="5">
        <f t="shared" si="184"/>
        <v>0</v>
      </c>
      <c r="AB311" s="39">
        <f t="shared" si="185"/>
        <v>0</v>
      </c>
      <c r="AC311" s="39">
        <f t="shared" si="186"/>
        <v>0</v>
      </c>
      <c r="AD311" s="39">
        <f t="shared" si="187"/>
        <v>0</v>
      </c>
      <c r="AE311" s="39">
        <f t="shared" si="188"/>
        <v>0</v>
      </c>
      <c r="AF311" s="39">
        <f t="shared" si="189"/>
        <v>0</v>
      </c>
      <c r="AG311" s="39">
        <f t="shared" si="190"/>
        <v>0</v>
      </c>
      <c r="AH311" s="39">
        <f t="shared" si="191"/>
        <v>0</v>
      </c>
      <c r="AI311" s="39">
        <f t="shared" si="192"/>
        <v>0</v>
      </c>
      <c r="AJ311" s="39">
        <f t="shared" si="193"/>
        <v>0</v>
      </c>
      <c r="AK311" s="43"/>
      <c r="AL311" s="39">
        <f t="shared" si="194"/>
        <v>0</v>
      </c>
      <c r="AM311" s="39">
        <f t="shared" si="195"/>
        <v>0</v>
      </c>
      <c r="AN311" s="39">
        <f t="shared" si="196"/>
        <v>0</v>
      </c>
      <c r="AO311" s="40">
        <f t="shared" si="197"/>
        <v>0</v>
      </c>
      <c r="AQ311" s="39">
        <f t="shared" si="198"/>
        <v>0</v>
      </c>
      <c r="AR311" s="39">
        <f t="shared" si="199"/>
        <v>0</v>
      </c>
      <c r="AS311" s="39">
        <f t="shared" si="200"/>
        <v>0</v>
      </c>
      <c r="AT311" s="40">
        <f t="shared" si="201"/>
        <v>0</v>
      </c>
      <c r="AU311" s="40"/>
      <c r="AV311" s="52">
        <f t="shared" si="202"/>
        <v>0</v>
      </c>
      <c r="AX311" s="52">
        <f t="shared" si="203"/>
        <v>0</v>
      </c>
      <c r="AY311" s="70"/>
      <c r="AZ311" s="2">
        <f t="shared" si="207"/>
        <v>0</v>
      </c>
    </row>
    <row r="312" spans="1:52" ht="12" customHeight="1">
      <c r="A312" s="44">
        <f t="shared" si="204"/>
        <v>46174</v>
      </c>
      <c r="B312" s="66">
        <f t="shared" si="167"/>
        <v>0</v>
      </c>
      <c r="C312" s="67"/>
      <c r="D312" s="68">
        <f t="shared" si="168"/>
        <v>0</v>
      </c>
      <c r="E312" s="35">
        <f t="shared" si="169"/>
        <v>0</v>
      </c>
      <c r="F312" s="35">
        <f t="shared" si="170"/>
        <v>0</v>
      </c>
      <c r="G312" s="55">
        <f t="shared" si="171"/>
        <v>3.97</v>
      </c>
      <c r="H312" s="69">
        <f t="shared" si="172"/>
        <v>3.97</v>
      </c>
      <c r="I312" s="55">
        <f t="shared" si="205"/>
        <v>0</v>
      </c>
      <c r="J312" s="55">
        <f t="shared" si="173"/>
        <v>-3.0500000000000003E-2</v>
      </c>
      <c r="K312" s="69">
        <f t="shared" si="174"/>
        <v>-3.0500000000000003E-2</v>
      </c>
      <c r="L312" s="72">
        <v>0</v>
      </c>
      <c r="M312" s="55">
        <f t="shared" si="175"/>
        <v>8.6999999999999994E-3</v>
      </c>
      <c r="N312" s="69">
        <f t="shared" si="176"/>
        <v>8.6999999999999994E-3</v>
      </c>
      <c r="O312" s="72">
        <v>0</v>
      </c>
      <c r="P312" s="7"/>
      <c r="Q312" s="72">
        <f t="shared" si="206"/>
        <v>3.9482000000000004</v>
      </c>
      <c r="R312" s="72">
        <f t="shared" si="177"/>
        <v>0</v>
      </c>
      <c r="S312" s="7"/>
      <c r="T312" s="5">
        <f t="shared" si="178"/>
        <v>30</v>
      </c>
      <c r="U312" s="45">
        <f t="shared" si="179"/>
        <v>46228</v>
      </c>
      <c r="V312" s="5">
        <f t="shared" si="180"/>
        <v>9339</v>
      </c>
      <c r="W312" s="55">
        <f t="shared" si="181"/>
        <v>6.040116061409001E-2</v>
      </c>
      <c r="X312" s="47">
        <f t="shared" si="182"/>
        <v>0.21837904359271959</v>
      </c>
      <c r="Y312" s="5">
        <f t="shared" si="183"/>
        <v>0</v>
      </c>
      <c r="Z312" s="5">
        <f t="shared" si="184"/>
        <v>0</v>
      </c>
      <c r="AB312" s="39">
        <f t="shared" si="185"/>
        <v>0</v>
      </c>
      <c r="AC312" s="39">
        <f t="shared" si="186"/>
        <v>0</v>
      </c>
      <c r="AD312" s="39">
        <f t="shared" si="187"/>
        <v>0</v>
      </c>
      <c r="AE312" s="39">
        <f t="shared" si="188"/>
        <v>0</v>
      </c>
      <c r="AF312" s="39">
        <f t="shared" si="189"/>
        <v>0</v>
      </c>
      <c r="AG312" s="39">
        <f t="shared" si="190"/>
        <v>0</v>
      </c>
      <c r="AH312" s="39">
        <f t="shared" si="191"/>
        <v>0</v>
      </c>
      <c r="AI312" s="39">
        <f t="shared" si="192"/>
        <v>0</v>
      </c>
      <c r="AJ312" s="39">
        <f t="shared" si="193"/>
        <v>0</v>
      </c>
      <c r="AK312" s="43"/>
      <c r="AL312" s="39">
        <f t="shared" si="194"/>
        <v>0</v>
      </c>
      <c r="AM312" s="39">
        <f t="shared" si="195"/>
        <v>0</v>
      </c>
      <c r="AN312" s="39">
        <f t="shared" si="196"/>
        <v>0</v>
      </c>
      <c r="AO312" s="40">
        <f t="shared" si="197"/>
        <v>0</v>
      </c>
      <c r="AQ312" s="39">
        <f t="shared" si="198"/>
        <v>0</v>
      </c>
      <c r="AR312" s="39">
        <f t="shared" si="199"/>
        <v>0</v>
      </c>
      <c r="AS312" s="39">
        <f t="shared" si="200"/>
        <v>0</v>
      </c>
      <c r="AT312" s="40">
        <f t="shared" si="201"/>
        <v>0</v>
      </c>
      <c r="AU312" s="40"/>
      <c r="AV312" s="52">
        <f t="shared" si="202"/>
        <v>0</v>
      </c>
      <c r="AX312" s="52">
        <f t="shared" si="203"/>
        <v>0</v>
      </c>
      <c r="AY312" s="70"/>
      <c r="AZ312" s="2">
        <f t="shared" si="207"/>
        <v>0</v>
      </c>
    </row>
    <row r="313" spans="1:52" ht="12" customHeight="1">
      <c r="A313" s="44">
        <f t="shared" si="204"/>
        <v>46204</v>
      </c>
      <c r="B313" s="66">
        <f t="shared" si="167"/>
        <v>0</v>
      </c>
      <c r="C313" s="67"/>
      <c r="D313" s="68">
        <f t="shared" si="168"/>
        <v>0</v>
      </c>
      <c r="E313" s="35">
        <f t="shared" si="169"/>
        <v>0</v>
      </c>
      <c r="F313" s="35">
        <f t="shared" si="170"/>
        <v>0</v>
      </c>
      <c r="G313" s="55">
        <f t="shared" si="171"/>
        <v>3.97</v>
      </c>
      <c r="H313" s="69">
        <f t="shared" si="172"/>
        <v>3.97</v>
      </c>
      <c r="I313" s="55">
        <f t="shared" si="205"/>
        <v>0</v>
      </c>
      <c r="J313" s="55">
        <f t="shared" si="173"/>
        <v>-3.0500000000000003E-2</v>
      </c>
      <c r="K313" s="69">
        <f t="shared" si="174"/>
        <v>-3.0500000000000003E-2</v>
      </c>
      <c r="L313" s="72">
        <v>0</v>
      </c>
      <c r="M313" s="55">
        <f t="shared" si="175"/>
        <v>8.6999999999999994E-3</v>
      </c>
      <c r="N313" s="69">
        <f t="shared" si="176"/>
        <v>8.6999999999999994E-3</v>
      </c>
      <c r="O313" s="72">
        <v>0</v>
      </c>
      <c r="P313" s="7"/>
      <c r="Q313" s="72">
        <f t="shared" si="206"/>
        <v>3.9482000000000004</v>
      </c>
      <c r="R313" s="72">
        <f t="shared" si="177"/>
        <v>0</v>
      </c>
      <c r="S313" s="7"/>
      <c r="T313" s="5">
        <f t="shared" si="178"/>
        <v>31</v>
      </c>
      <c r="U313" s="45">
        <f t="shared" si="179"/>
        <v>46259</v>
      </c>
      <c r="V313" s="5">
        <f t="shared" si="180"/>
        <v>9370</v>
      </c>
      <c r="W313" s="55">
        <f t="shared" si="181"/>
        <v>6.040116061409001E-2</v>
      </c>
      <c r="X313" s="47">
        <f t="shared" si="182"/>
        <v>0.2172788869035</v>
      </c>
      <c r="Y313" s="5">
        <f t="shared" si="183"/>
        <v>0</v>
      </c>
      <c r="Z313" s="5">
        <f t="shared" si="184"/>
        <v>0</v>
      </c>
      <c r="AB313" s="39">
        <f t="shared" si="185"/>
        <v>0</v>
      </c>
      <c r="AC313" s="39">
        <f t="shared" si="186"/>
        <v>0</v>
      </c>
      <c r="AD313" s="39">
        <f t="shared" si="187"/>
        <v>0</v>
      </c>
      <c r="AE313" s="39">
        <f t="shared" si="188"/>
        <v>0</v>
      </c>
      <c r="AF313" s="39">
        <f t="shared" si="189"/>
        <v>0</v>
      </c>
      <c r="AG313" s="39">
        <f t="shared" si="190"/>
        <v>0</v>
      </c>
      <c r="AH313" s="39">
        <f t="shared" si="191"/>
        <v>0</v>
      </c>
      <c r="AI313" s="39">
        <f t="shared" si="192"/>
        <v>0</v>
      </c>
      <c r="AJ313" s="39">
        <f t="shared" si="193"/>
        <v>0</v>
      </c>
      <c r="AK313" s="43"/>
      <c r="AL313" s="39">
        <f t="shared" si="194"/>
        <v>0</v>
      </c>
      <c r="AM313" s="39">
        <f t="shared" si="195"/>
        <v>0</v>
      </c>
      <c r="AN313" s="39">
        <f t="shared" si="196"/>
        <v>0</v>
      </c>
      <c r="AO313" s="40">
        <f t="shared" si="197"/>
        <v>0</v>
      </c>
      <c r="AQ313" s="39">
        <f t="shared" si="198"/>
        <v>0</v>
      </c>
      <c r="AR313" s="39">
        <f t="shared" si="199"/>
        <v>0</v>
      </c>
      <c r="AS313" s="39">
        <f t="shared" si="200"/>
        <v>0</v>
      </c>
      <c r="AT313" s="40">
        <f t="shared" si="201"/>
        <v>0</v>
      </c>
      <c r="AU313" s="40"/>
      <c r="AV313" s="52">
        <f t="shared" si="202"/>
        <v>0</v>
      </c>
      <c r="AX313" s="52">
        <f t="shared" si="203"/>
        <v>0</v>
      </c>
      <c r="AY313" s="70"/>
      <c r="AZ313" s="2">
        <f t="shared" si="207"/>
        <v>0</v>
      </c>
    </row>
    <row r="314" spans="1:52" ht="12" customHeight="1">
      <c r="A314" s="44">
        <f t="shared" si="204"/>
        <v>46235</v>
      </c>
      <c r="B314" s="66">
        <f t="shared" si="167"/>
        <v>0</v>
      </c>
      <c r="C314" s="67"/>
      <c r="D314" s="68">
        <f t="shared" si="168"/>
        <v>0</v>
      </c>
      <c r="E314" s="35">
        <f t="shared" si="169"/>
        <v>0</v>
      </c>
      <c r="F314" s="35">
        <f t="shared" si="170"/>
        <v>0</v>
      </c>
      <c r="G314" s="55">
        <f t="shared" si="171"/>
        <v>3.97</v>
      </c>
      <c r="H314" s="69">
        <f t="shared" si="172"/>
        <v>3.97</v>
      </c>
      <c r="I314" s="55">
        <f t="shared" si="205"/>
        <v>0</v>
      </c>
      <c r="J314" s="55">
        <f t="shared" si="173"/>
        <v>-3.0500000000000003E-2</v>
      </c>
      <c r="K314" s="69">
        <f t="shared" si="174"/>
        <v>-3.0500000000000003E-2</v>
      </c>
      <c r="L314" s="72">
        <v>0</v>
      </c>
      <c r="M314" s="55">
        <f t="shared" si="175"/>
        <v>8.6999999999999994E-3</v>
      </c>
      <c r="N314" s="69">
        <f t="shared" si="176"/>
        <v>8.6999999999999994E-3</v>
      </c>
      <c r="O314" s="72">
        <v>0</v>
      </c>
      <c r="P314" s="7"/>
      <c r="Q314" s="72">
        <f t="shared" si="206"/>
        <v>3.9482000000000004</v>
      </c>
      <c r="R314" s="72">
        <f t="shared" si="177"/>
        <v>0</v>
      </c>
      <c r="S314" s="7"/>
      <c r="T314" s="5">
        <f t="shared" si="178"/>
        <v>31</v>
      </c>
      <c r="U314" s="45">
        <f t="shared" si="179"/>
        <v>46290</v>
      </c>
      <c r="V314" s="5">
        <f t="shared" si="180"/>
        <v>9401</v>
      </c>
      <c r="W314" s="55">
        <f t="shared" si="181"/>
        <v>6.040116061409001E-2</v>
      </c>
      <c r="X314" s="47">
        <f t="shared" si="182"/>
        <v>0.21618427261762155</v>
      </c>
      <c r="Y314" s="5">
        <f t="shared" si="183"/>
        <v>0</v>
      </c>
      <c r="Z314" s="5">
        <f t="shared" si="184"/>
        <v>0</v>
      </c>
      <c r="AB314" s="39">
        <f t="shared" si="185"/>
        <v>0</v>
      </c>
      <c r="AC314" s="39">
        <f t="shared" si="186"/>
        <v>0</v>
      </c>
      <c r="AD314" s="39">
        <f t="shared" si="187"/>
        <v>0</v>
      </c>
      <c r="AE314" s="39">
        <f t="shared" si="188"/>
        <v>0</v>
      </c>
      <c r="AF314" s="39">
        <f t="shared" si="189"/>
        <v>0</v>
      </c>
      <c r="AG314" s="39">
        <f t="shared" si="190"/>
        <v>0</v>
      </c>
      <c r="AH314" s="39">
        <f t="shared" si="191"/>
        <v>0</v>
      </c>
      <c r="AI314" s="39">
        <f t="shared" si="192"/>
        <v>0</v>
      </c>
      <c r="AJ314" s="39">
        <f t="shared" si="193"/>
        <v>0</v>
      </c>
      <c r="AK314" s="43"/>
      <c r="AL314" s="39">
        <f t="shared" si="194"/>
        <v>0</v>
      </c>
      <c r="AM314" s="39">
        <f t="shared" si="195"/>
        <v>0</v>
      </c>
      <c r="AN314" s="39">
        <f t="shared" si="196"/>
        <v>0</v>
      </c>
      <c r="AO314" s="40">
        <f t="shared" si="197"/>
        <v>0</v>
      </c>
      <c r="AQ314" s="39">
        <f t="shared" si="198"/>
        <v>0</v>
      </c>
      <c r="AR314" s="39">
        <f t="shared" si="199"/>
        <v>0</v>
      </c>
      <c r="AS314" s="39">
        <f t="shared" si="200"/>
        <v>0</v>
      </c>
      <c r="AT314" s="40">
        <f t="shared" si="201"/>
        <v>0</v>
      </c>
      <c r="AU314" s="40"/>
      <c r="AV314" s="52">
        <f t="shared" si="202"/>
        <v>0</v>
      </c>
      <c r="AX314" s="52">
        <f t="shared" si="203"/>
        <v>0</v>
      </c>
      <c r="AY314" s="70"/>
      <c r="AZ314" s="2">
        <f t="shared" si="207"/>
        <v>0</v>
      </c>
    </row>
    <row r="315" spans="1:52" ht="12" customHeight="1">
      <c r="A315" s="44">
        <f t="shared" si="204"/>
        <v>46266</v>
      </c>
      <c r="B315" s="66">
        <f t="shared" si="167"/>
        <v>0</v>
      </c>
      <c r="C315" s="67"/>
      <c r="D315" s="68">
        <f t="shared" si="168"/>
        <v>0</v>
      </c>
      <c r="E315" s="35">
        <f t="shared" si="169"/>
        <v>0</v>
      </c>
      <c r="F315" s="35">
        <f t="shared" si="170"/>
        <v>0</v>
      </c>
      <c r="G315" s="55">
        <f t="shared" si="171"/>
        <v>3.97</v>
      </c>
      <c r="H315" s="69">
        <f t="shared" si="172"/>
        <v>3.97</v>
      </c>
      <c r="I315" s="55">
        <f t="shared" si="205"/>
        <v>0</v>
      </c>
      <c r="J315" s="55">
        <f t="shared" si="173"/>
        <v>-3.0500000000000003E-2</v>
      </c>
      <c r="K315" s="69">
        <f t="shared" si="174"/>
        <v>-3.0500000000000003E-2</v>
      </c>
      <c r="L315" s="72">
        <v>0</v>
      </c>
      <c r="M315" s="55">
        <f t="shared" si="175"/>
        <v>8.6999999999999994E-3</v>
      </c>
      <c r="N315" s="69">
        <f t="shared" si="176"/>
        <v>8.6999999999999994E-3</v>
      </c>
      <c r="O315" s="72">
        <v>0</v>
      </c>
      <c r="P315" s="7"/>
      <c r="Q315" s="72">
        <f t="shared" si="206"/>
        <v>3.9482000000000004</v>
      </c>
      <c r="R315" s="72">
        <f t="shared" si="177"/>
        <v>0</v>
      </c>
      <c r="S315" s="7"/>
      <c r="T315" s="5">
        <f t="shared" si="178"/>
        <v>30</v>
      </c>
      <c r="U315" s="45">
        <f t="shared" si="179"/>
        <v>46320</v>
      </c>
      <c r="V315" s="5">
        <f t="shared" si="180"/>
        <v>9431</v>
      </c>
      <c r="W315" s="55">
        <f t="shared" si="181"/>
        <v>6.040116061409001E-2</v>
      </c>
      <c r="X315" s="47">
        <f t="shared" si="182"/>
        <v>0.21513021927581999</v>
      </c>
      <c r="Y315" s="5">
        <f t="shared" si="183"/>
        <v>0</v>
      </c>
      <c r="Z315" s="5">
        <f t="shared" si="184"/>
        <v>0</v>
      </c>
      <c r="AB315" s="39">
        <f t="shared" si="185"/>
        <v>0</v>
      </c>
      <c r="AC315" s="39">
        <f t="shared" si="186"/>
        <v>0</v>
      </c>
      <c r="AD315" s="39">
        <f t="shared" si="187"/>
        <v>0</v>
      </c>
      <c r="AE315" s="39">
        <f t="shared" si="188"/>
        <v>0</v>
      </c>
      <c r="AF315" s="39">
        <f t="shared" si="189"/>
        <v>0</v>
      </c>
      <c r="AG315" s="39">
        <f t="shared" si="190"/>
        <v>0</v>
      </c>
      <c r="AH315" s="39">
        <f t="shared" si="191"/>
        <v>0</v>
      </c>
      <c r="AI315" s="39">
        <f t="shared" si="192"/>
        <v>0</v>
      </c>
      <c r="AJ315" s="39">
        <f t="shared" si="193"/>
        <v>0</v>
      </c>
      <c r="AK315" s="43"/>
      <c r="AL315" s="39">
        <f t="shared" si="194"/>
        <v>0</v>
      </c>
      <c r="AM315" s="39">
        <f t="shared" si="195"/>
        <v>0</v>
      </c>
      <c r="AN315" s="39">
        <f t="shared" si="196"/>
        <v>0</v>
      </c>
      <c r="AO315" s="40">
        <f t="shared" si="197"/>
        <v>0</v>
      </c>
      <c r="AQ315" s="39">
        <f t="shared" si="198"/>
        <v>0</v>
      </c>
      <c r="AR315" s="39">
        <f t="shared" si="199"/>
        <v>0</v>
      </c>
      <c r="AS315" s="39">
        <f t="shared" si="200"/>
        <v>0</v>
      </c>
      <c r="AT315" s="40">
        <f t="shared" si="201"/>
        <v>0</v>
      </c>
      <c r="AU315" s="40"/>
      <c r="AV315" s="52">
        <f t="shared" si="202"/>
        <v>0</v>
      </c>
      <c r="AX315" s="52">
        <f t="shared" si="203"/>
        <v>0</v>
      </c>
      <c r="AY315" s="70"/>
      <c r="AZ315" s="2">
        <f t="shared" si="207"/>
        <v>0</v>
      </c>
    </row>
    <row r="316" spans="1:52" ht="12" customHeight="1">
      <c r="A316" s="44">
        <f t="shared" si="204"/>
        <v>46296</v>
      </c>
      <c r="B316" s="66">
        <f t="shared" si="167"/>
        <v>0</v>
      </c>
      <c r="C316" s="67"/>
      <c r="D316" s="68">
        <f t="shared" si="168"/>
        <v>0</v>
      </c>
      <c r="E316" s="35">
        <f t="shared" si="169"/>
        <v>0</v>
      </c>
      <c r="F316" s="35">
        <f t="shared" si="170"/>
        <v>0</v>
      </c>
      <c r="G316" s="55">
        <f t="shared" si="171"/>
        <v>3.97</v>
      </c>
      <c r="H316" s="69">
        <f t="shared" si="172"/>
        <v>3.97</v>
      </c>
      <c r="I316" s="55">
        <f t="shared" si="205"/>
        <v>0</v>
      </c>
      <c r="J316" s="55">
        <f t="shared" si="173"/>
        <v>-3.0500000000000003E-2</v>
      </c>
      <c r="K316" s="69">
        <f t="shared" si="174"/>
        <v>-3.0500000000000003E-2</v>
      </c>
      <c r="L316" s="72">
        <v>0</v>
      </c>
      <c r="M316" s="55">
        <f t="shared" si="175"/>
        <v>8.6999999999999994E-3</v>
      </c>
      <c r="N316" s="69">
        <f t="shared" si="176"/>
        <v>8.6999999999999994E-3</v>
      </c>
      <c r="O316" s="72">
        <v>0</v>
      </c>
      <c r="P316" s="7"/>
      <c r="Q316" s="72">
        <f t="shared" si="206"/>
        <v>3.9482000000000004</v>
      </c>
      <c r="R316" s="72">
        <f t="shared" si="177"/>
        <v>0</v>
      </c>
      <c r="S316" s="7"/>
      <c r="T316" s="5">
        <f t="shared" si="178"/>
        <v>31</v>
      </c>
      <c r="U316" s="45">
        <f t="shared" si="179"/>
        <v>46351</v>
      </c>
      <c r="V316" s="5">
        <f t="shared" si="180"/>
        <v>9462</v>
      </c>
      <c r="W316" s="55">
        <f t="shared" si="181"/>
        <v>6.040116061409001E-2</v>
      </c>
      <c r="X316" s="47">
        <f t="shared" si="182"/>
        <v>0.21404642961406575</v>
      </c>
      <c r="Y316" s="5">
        <f t="shared" si="183"/>
        <v>0</v>
      </c>
      <c r="Z316" s="5">
        <f t="shared" si="184"/>
        <v>0</v>
      </c>
      <c r="AB316" s="39">
        <f t="shared" si="185"/>
        <v>0</v>
      </c>
      <c r="AC316" s="39">
        <f t="shared" si="186"/>
        <v>0</v>
      </c>
      <c r="AD316" s="39">
        <f t="shared" si="187"/>
        <v>0</v>
      </c>
      <c r="AE316" s="39">
        <f t="shared" si="188"/>
        <v>0</v>
      </c>
      <c r="AF316" s="39">
        <f t="shared" si="189"/>
        <v>0</v>
      </c>
      <c r="AG316" s="39">
        <f t="shared" si="190"/>
        <v>0</v>
      </c>
      <c r="AH316" s="39">
        <f t="shared" si="191"/>
        <v>0</v>
      </c>
      <c r="AI316" s="39">
        <f t="shared" si="192"/>
        <v>0</v>
      </c>
      <c r="AJ316" s="39">
        <f t="shared" si="193"/>
        <v>0</v>
      </c>
      <c r="AK316" s="43"/>
      <c r="AL316" s="39">
        <f t="shared" si="194"/>
        <v>0</v>
      </c>
      <c r="AM316" s="39">
        <f t="shared" si="195"/>
        <v>0</v>
      </c>
      <c r="AN316" s="39">
        <f t="shared" si="196"/>
        <v>0</v>
      </c>
      <c r="AO316" s="40">
        <f t="shared" si="197"/>
        <v>0</v>
      </c>
      <c r="AQ316" s="39">
        <f t="shared" si="198"/>
        <v>0</v>
      </c>
      <c r="AR316" s="39">
        <f t="shared" si="199"/>
        <v>0</v>
      </c>
      <c r="AS316" s="39">
        <f t="shared" si="200"/>
        <v>0</v>
      </c>
      <c r="AT316" s="40">
        <f t="shared" si="201"/>
        <v>0</v>
      </c>
      <c r="AU316" s="40"/>
      <c r="AV316" s="52">
        <f t="shared" si="202"/>
        <v>0</v>
      </c>
      <c r="AX316" s="52">
        <f t="shared" si="203"/>
        <v>0</v>
      </c>
      <c r="AY316" s="70"/>
      <c r="AZ316" s="2">
        <f t="shared" si="207"/>
        <v>0</v>
      </c>
    </row>
    <row r="317" spans="1:52" ht="12" customHeight="1">
      <c r="A317" s="44">
        <f t="shared" si="204"/>
        <v>46327</v>
      </c>
      <c r="B317" s="66">
        <f t="shared" si="167"/>
        <v>0</v>
      </c>
      <c r="C317" s="67"/>
      <c r="D317" s="68">
        <f t="shared" si="168"/>
        <v>0</v>
      </c>
      <c r="E317" s="35">
        <f t="shared" si="169"/>
        <v>0</v>
      </c>
      <c r="F317" s="35">
        <f t="shared" si="170"/>
        <v>0</v>
      </c>
      <c r="G317" s="55">
        <f t="shared" si="171"/>
        <v>3.97</v>
      </c>
      <c r="H317" s="69">
        <f t="shared" si="172"/>
        <v>3.97</v>
      </c>
      <c r="I317" s="55">
        <f t="shared" si="205"/>
        <v>0</v>
      </c>
      <c r="J317" s="55">
        <f t="shared" si="173"/>
        <v>-3.0500000000000003E-2</v>
      </c>
      <c r="K317" s="69">
        <f t="shared" si="174"/>
        <v>-3.0500000000000003E-2</v>
      </c>
      <c r="L317" s="72">
        <v>0</v>
      </c>
      <c r="M317" s="55">
        <f t="shared" si="175"/>
        <v>8.6999999999999994E-3</v>
      </c>
      <c r="N317" s="69">
        <f t="shared" si="176"/>
        <v>8.6999999999999994E-3</v>
      </c>
      <c r="O317" s="72">
        <v>0</v>
      </c>
      <c r="P317" s="7"/>
      <c r="Q317" s="72">
        <f t="shared" si="206"/>
        <v>3.9482000000000004</v>
      </c>
      <c r="R317" s="72">
        <f t="shared" si="177"/>
        <v>0</v>
      </c>
      <c r="S317" s="7"/>
      <c r="T317" s="5">
        <f t="shared" si="178"/>
        <v>30</v>
      </c>
      <c r="U317" s="45">
        <f t="shared" si="179"/>
        <v>46381</v>
      </c>
      <c r="V317" s="5">
        <f t="shared" si="180"/>
        <v>9492</v>
      </c>
      <c r="W317" s="55">
        <f t="shared" si="181"/>
        <v>6.040116061409001E-2</v>
      </c>
      <c r="X317" s="47">
        <f t="shared" si="182"/>
        <v>0.21300279978982564</v>
      </c>
      <c r="Y317" s="5">
        <f t="shared" si="183"/>
        <v>0</v>
      </c>
      <c r="Z317" s="5">
        <f t="shared" si="184"/>
        <v>0</v>
      </c>
      <c r="AB317" s="39">
        <f t="shared" si="185"/>
        <v>0</v>
      </c>
      <c r="AC317" s="39">
        <f t="shared" si="186"/>
        <v>0</v>
      </c>
      <c r="AD317" s="39">
        <f t="shared" si="187"/>
        <v>0</v>
      </c>
      <c r="AE317" s="39">
        <f t="shared" si="188"/>
        <v>0</v>
      </c>
      <c r="AF317" s="39">
        <f t="shared" si="189"/>
        <v>0</v>
      </c>
      <c r="AG317" s="39">
        <f t="shared" si="190"/>
        <v>0</v>
      </c>
      <c r="AH317" s="39">
        <f t="shared" si="191"/>
        <v>0</v>
      </c>
      <c r="AI317" s="39">
        <f t="shared" si="192"/>
        <v>0</v>
      </c>
      <c r="AJ317" s="39">
        <f t="shared" si="193"/>
        <v>0</v>
      </c>
      <c r="AK317" s="43"/>
      <c r="AL317" s="39">
        <f t="shared" si="194"/>
        <v>0</v>
      </c>
      <c r="AM317" s="39">
        <f t="shared" si="195"/>
        <v>0</v>
      </c>
      <c r="AN317" s="39">
        <f t="shared" si="196"/>
        <v>0</v>
      </c>
      <c r="AO317" s="40">
        <f t="shared" si="197"/>
        <v>0</v>
      </c>
      <c r="AQ317" s="39">
        <f t="shared" si="198"/>
        <v>0</v>
      </c>
      <c r="AR317" s="39">
        <f t="shared" si="199"/>
        <v>0</v>
      </c>
      <c r="AS317" s="39">
        <f t="shared" si="200"/>
        <v>0</v>
      </c>
      <c r="AT317" s="40">
        <f t="shared" si="201"/>
        <v>0</v>
      </c>
      <c r="AU317" s="40"/>
      <c r="AV317" s="52">
        <f t="shared" si="202"/>
        <v>0</v>
      </c>
      <c r="AX317" s="52">
        <f t="shared" si="203"/>
        <v>0</v>
      </c>
      <c r="AY317" s="70"/>
      <c r="AZ317" s="2">
        <f t="shared" si="207"/>
        <v>0</v>
      </c>
    </row>
    <row r="318" spans="1:52" ht="12" customHeight="1">
      <c r="A318" s="44">
        <f t="shared" si="204"/>
        <v>46357</v>
      </c>
      <c r="B318" s="66">
        <f t="shared" si="167"/>
        <v>0</v>
      </c>
      <c r="C318" s="67"/>
      <c r="D318" s="68">
        <f t="shared" si="168"/>
        <v>0</v>
      </c>
      <c r="E318" s="35">
        <f t="shared" si="169"/>
        <v>0</v>
      </c>
      <c r="F318" s="35">
        <f t="shared" si="170"/>
        <v>0</v>
      </c>
      <c r="G318" s="55">
        <f t="shared" si="171"/>
        <v>3.97</v>
      </c>
      <c r="H318" s="69">
        <f t="shared" si="172"/>
        <v>3.97</v>
      </c>
      <c r="I318" s="55">
        <f t="shared" si="205"/>
        <v>0</v>
      </c>
      <c r="J318" s="55">
        <f t="shared" si="173"/>
        <v>-3.0500000000000003E-2</v>
      </c>
      <c r="K318" s="69">
        <f t="shared" si="174"/>
        <v>-3.0500000000000003E-2</v>
      </c>
      <c r="L318" s="72">
        <v>0</v>
      </c>
      <c r="M318" s="55">
        <f t="shared" si="175"/>
        <v>8.6999999999999994E-3</v>
      </c>
      <c r="N318" s="69">
        <f t="shared" si="176"/>
        <v>8.6999999999999994E-3</v>
      </c>
      <c r="O318" s="72">
        <v>0</v>
      </c>
      <c r="P318" s="7"/>
      <c r="Q318" s="72">
        <f t="shared" si="206"/>
        <v>3.9482000000000004</v>
      </c>
      <c r="R318" s="72">
        <f t="shared" si="177"/>
        <v>0</v>
      </c>
      <c r="S318" s="7"/>
      <c r="T318" s="5">
        <f t="shared" si="178"/>
        <v>31</v>
      </c>
      <c r="U318" s="45">
        <f t="shared" si="179"/>
        <v>46412</v>
      </c>
      <c r="V318" s="5">
        <f t="shared" si="180"/>
        <v>9523</v>
      </c>
      <c r="W318" s="55">
        <f t="shared" si="181"/>
        <v>6.040116061409001E-2</v>
      </c>
      <c r="X318" s="47">
        <f t="shared" si="182"/>
        <v>0.21192972770765139</v>
      </c>
      <c r="Y318" s="5">
        <f t="shared" si="183"/>
        <v>0</v>
      </c>
      <c r="Z318" s="5">
        <f t="shared" si="184"/>
        <v>0</v>
      </c>
      <c r="AB318" s="39">
        <f t="shared" si="185"/>
        <v>0</v>
      </c>
      <c r="AC318" s="39">
        <f t="shared" si="186"/>
        <v>0</v>
      </c>
      <c r="AD318" s="39">
        <f t="shared" si="187"/>
        <v>0</v>
      </c>
      <c r="AE318" s="39">
        <f t="shared" si="188"/>
        <v>0</v>
      </c>
      <c r="AF318" s="39">
        <f t="shared" si="189"/>
        <v>0</v>
      </c>
      <c r="AG318" s="39">
        <f t="shared" si="190"/>
        <v>0</v>
      </c>
      <c r="AH318" s="39">
        <f t="shared" si="191"/>
        <v>0</v>
      </c>
      <c r="AI318" s="39">
        <f t="shared" si="192"/>
        <v>0</v>
      </c>
      <c r="AJ318" s="39">
        <f t="shared" si="193"/>
        <v>0</v>
      </c>
      <c r="AK318" s="43"/>
      <c r="AL318" s="39">
        <f t="shared" si="194"/>
        <v>0</v>
      </c>
      <c r="AM318" s="39">
        <f t="shared" si="195"/>
        <v>0</v>
      </c>
      <c r="AN318" s="39">
        <f t="shared" si="196"/>
        <v>0</v>
      </c>
      <c r="AO318" s="40">
        <f t="shared" si="197"/>
        <v>0</v>
      </c>
      <c r="AQ318" s="39">
        <f t="shared" si="198"/>
        <v>0</v>
      </c>
      <c r="AR318" s="39">
        <f t="shared" si="199"/>
        <v>0</v>
      </c>
      <c r="AS318" s="39">
        <f t="shared" si="200"/>
        <v>0</v>
      </c>
      <c r="AT318" s="40">
        <f t="shared" si="201"/>
        <v>0</v>
      </c>
      <c r="AU318" s="40"/>
      <c r="AV318" s="52">
        <f t="shared" si="202"/>
        <v>0</v>
      </c>
      <c r="AX318" s="52">
        <f t="shared" si="203"/>
        <v>0</v>
      </c>
      <c r="AY318" s="70"/>
      <c r="AZ318" s="2">
        <f t="shared" si="207"/>
        <v>0</v>
      </c>
    </row>
    <row r="319" spans="1:52" ht="12" customHeight="1">
      <c r="A319" s="44">
        <f t="shared" si="204"/>
        <v>46388</v>
      </c>
      <c r="B319" s="66">
        <f t="shared" si="167"/>
        <v>0</v>
      </c>
      <c r="C319" s="67"/>
      <c r="D319" s="68">
        <f t="shared" si="168"/>
        <v>0</v>
      </c>
      <c r="E319" s="35">
        <f t="shared" si="169"/>
        <v>0</v>
      </c>
      <c r="F319" s="35">
        <f t="shared" si="170"/>
        <v>0</v>
      </c>
      <c r="G319" s="55">
        <f t="shared" si="171"/>
        <v>3.97</v>
      </c>
      <c r="H319" s="69">
        <f t="shared" si="172"/>
        <v>3.97</v>
      </c>
      <c r="I319" s="55">
        <f t="shared" si="205"/>
        <v>0</v>
      </c>
      <c r="J319" s="55">
        <f t="shared" si="173"/>
        <v>-3.0500000000000003E-2</v>
      </c>
      <c r="K319" s="69">
        <f t="shared" si="174"/>
        <v>-3.0500000000000003E-2</v>
      </c>
      <c r="L319" s="72">
        <v>0</v>
      </c>
      <c r="M319" s="55">
        <f t="shared" si="175"/>
        <v>8.6999999999999994E-3</v>
      </c>
      <c r="N319" s="69">
        <f t="shared" si="176"/>
        <v>8.6999999999999994E-3</v>
      </c>
      <c r="O319" s="72">
        <v>0</v>
      </c>
      <c r="P319" s="7"/>
      <c r="Q319" s="72">
        <f t="shared" si="206"/>
        <v>3.9482000000000004</v>
      </c>
      <c r="R319" s="72">
        <f t="shared" si="177"/>
        <v>0</v>
      </c>
      <c r="S319" s="7"/>
      <c r="T319" s="5">
        <f t="shared" si="178"/>
        <v>31</v>
      </c>
      <c r="U319" s="45">
        <f t="shared" si="179"/>
        <v>46443</v>
      </c>
      <c r="V319" s="5">
        <f t="shared" si="180"/>
        <v>9554</v>
      </c>
      <c r="W319" s="55">
        <f t="shared" si="181"/>
        <v>6.040116061409001E-2</v>
      </c>
      <c r="X319" s="47">
        <f t="shared" si="182"/>
        <v>0.21086206158114845</v>
      </c>
      <c r="Y319" s="5">
        <f t="shared" si="183"/>
        <v>0</v>
      </c>
      <c r="Z319" s="5">
        <f t="shared" si="184"/>
        <v>0</v>
      </c>
      <c r="AB319" s="39">
        <f t="shared" si="185"/>
        <v>0</v>
      </c>
      <c r="AC319" s="39">
        <f t="shared" si="186"/>
        <v>0</v>
      </c>
      <c r="AD319" s="39">
        <f t="shared" si="187"/>
        <v>0</v>
      </c>
      <c r="AE319" s="39">
        <f t="shared" si="188"/>
        <v>0</v>
      </c>
      <c r="AF319" s="39">
        <f t="shared" si="189"/>
        <v>0</v>
      </c>
      <c r="AG319" s="39">
        <f t="shared" si="190"/>
        <v>0</v>
      </c>
      <c r="AH319" s="39">
        <f t="shared" si="191"/>
        <v>0</v>
      </c>
      <c r="AI319" s="39">
        <f t="shared" si="192"/>
        <v>0</v>
      </c>
      <c r="AJ319" s="39">
        <f t="shared" si="193"/>
        <v>0</v>
      </c>
      <c r="AK319" s="43"/>
      <c r="AL319" s="39">
        <f t="shared" si="194"/>
        <v>0</v>
      </c>
      <c r="AM319" s="39">
        <f t="shared" si="195"/>
        <v>0</v>
      </c>
      <c r="AN319" s="39">
        <f t="shared" si="196"/>
        <v>0</v>
      </c>
      <c r="AO319" s="40">
        <f t="shared" si="197"/>
        <v>0</v>
      </c>
      <c r="AQ319" s="39">
        <f t="shared" si="198"/>
        <v>0</v>
      </c>
      <c r="AR319" s="39">
        <f t="shared" si="199"/>
        <v>0</v>
      </c>
      <c r="AS319" s="39">
        <f t="shared" si="200"/>
        <v>0</v>
      </c>
      <c r="AT319" s="40">
        <f t="shared" si="201"/>
        <v>0</v>
      </c>
      <c r="AU319" s="40"/>
      <c r="AV319" s="52">
        <f t="shared" si="202"/>
        <v>0</v>
      </c>
      <c r="AX319" s="52">
        <f t="shared" si="203"/>
        <v>0</v>
      </c>
      <c r="AY319" s="70"/>
      <c r="AZ319" s="2">
        <f t="shared" si="207"/>
        <v>0</v>
      </c>
    </row>
    <row r="320" spans="1:52" ht="12" customHeight="1">
      <c r="A320" s="44">
        <f t="shared" si="204"/>
        <v>46419</v>
      </c>
      <c r="B320" s="66">
        <f t="shared" si="167"/>
        <v>0</v>
      </c>
      <c r="C320" s="67"/>
      <c r="D320" s="68">
        <f t="shared" si="168"/>
        <v>0</v>
      </c>
      <c r="E320" s="35">
        <f t="shared" si="169"/>
        <v>0</v>
      </c>
      <c r="F320" s="35">
        <f t="shared" si="170"/>
        <v>0</v>
      </c>
      <c r="G320" s="55">
        <f t="shared" si="171"/>
        <v>3.97</v>
      </c>
      <c r="H320" s="69">
        <f t="shared" si="172"/>
        <v>3.97</v>
      </c>
      <c r="I320" s="55">
        <f t="shared" si="205"/>
        <v>0</v>
      </c>
      <c r="J320" s="55">
        <f t="shared" si="173"/>
        <v>-3.0500000000000003E-2</v>
      </c>
      <c r="K320" s="69">
        <f t="shared" si="174"/>
        <v>-3.0500000000000003E-2</v>
      </c>
      <c r="L320" s="72">
        <v>0</v>
      </c>
      <c r="M320" s="55">
        <f t="shared" si="175"/>
        <v>8.6999999999999994E-3</v>
      </c>
      <c r="N320" s="69">
        <f t="shared" si="176"/>
        <v>8.6999999999999994E-3</v>
      </c>
      <c r="O320" s="72">
        <v>0</v>
      </c>
      <c r="P320" s="7"/>
      <c r="Q320" s="72">
        <f t="shared" si="206"/>
        <v>3.9482000000000004</v>
      </c>
      <c r="R320" s="72">
        <f t="shared" si="177"/>
        <v>0</v>
      </c>
      <c r="S320" s="7"/>
      <c r="T320" s="5">
        <f t="shared" si="178"/>
        <v>28</v>
      </c>
      <c r="U320" s="45">
        <f t="shared" si="179"/>
        <v>46471</v>
      </c>
      <c r="V320" s="5">
        <f t="shared" si="180"/>
        <v>9582</v>
      </c>
      <c r="W320" s="55">
        <f t="shared" si="181"/>
        <v>6.040116061409001E-2</v>
      </c>
      <c r="X320" s="47">
        <f t="shared" si="182"/>
        <v>0.20990234186112955</v>
      </c>
      <c r="Y320" s="5">
        <f t="shared" si="183"/>
        <v>0</v>
      </c>
      <c r="Z320" s="5">
        <f t="shared" si="184"/>
        <v>0</v>
      </c>
      <c r="AB320" s="39">
        <f t="shared" si="185"/>
        <v>0</v>
      </c>
      <c r="AC320" s="39">
        <f t="shared" si="186"/>
        <v>0</v>
      </c>
      <c r="AD320" s="39">
        <f t="shared" si="187"/>
        <v>0</v>
      </c>
      <c r="AE320" s="39">
        <f t="shared" si="188"/>
        <v>0</v>
      </c>
      <c r="AF320" s="39">
        <f t="shared" si="189"/>
        <v>0</v>
      </c>
      <c r="AG320" s="39">
        <f t="shared" si="190"/>
        <v>0</v>
      </c>
      <c r="AH320" s="39">
        <f t="shared" si="191"/>
        <v>0</v>
      </c>
      <c r="AI320" s="39">
        <f t="shared" si="192"/>
        <v>0</v>
      </c>
      <c r="AJ320" s="39">
        <f t="shared" si="193"/>
        <v>0</v>
      </c>
      <c r="AK320" s="43"/>
      <c r="AL320" s="39">
        <f t="shared" si="194"/>
        <v>0</v>
      </c>
      <c r="AM320" s="39">
        <f t="shared" si="195"/>
        <v>0</v>
      </c>
      <c r="AN320" s="39">
        <f t="shared" si="196"/>
        <v>0</v>
      </c>
      <c r="AO320" s="40">
        <f t="shared" si="197"/>
        <v>0</v>
      </c>
      <c r="AQ320" s="39">
        <f t="shared" si="198"/>
        <v>0</v>
      </c>
      <c r="AR320" s="39">
        <f t="shared" si="199"/>
        <v>0</v>
      </c>
      <c r="AS320" s="39">
        <f t="shared" si="200"/>
        <v>0</v>
      </c>
      <c r="AT320" s="40">
        <f t="shared" si="201"/>
        <v>0</v>
      </c>
      <c r="AU320" s="40"/>
      <c r="AV320" s="52">
        <f t="shared" si="202"/>
        <v>0</v>
      </c>
      <c r="AX320" s="52">
        <f t="shared" si="203"/>
        <v>0</v>
      </c>
      <c r="AY320" s="70"/>
      <c r="AZ320" s="2">
        <f t="shared" si="207"/>
        <v>0</v>
      </c>
    </row>
    <row r="321" spans="1:52" ht="12" customHeight="1">
      <c r="A321" s="44">
        <f t="shared" si="204"/>
        <v>46447</v>
      </c>
      <c r="B321" s="66">
        <f t="shared" si="167"/>
        <v>0</v>
      </c>
      <c r="C321" s="67"/>
      <c r="D321" s="68">
        <f t="shared" si="168"/>
        <v>0</v>
      </c>
      <c r="E321" s="35">
        <f t="shared" si="169"/>
        <v>0</v>
      </c>
      <c r="F321" s="35">
        <f t="shared" si="170"/>
        <v>0</v>
      </c>
      <c r="G321" s="55">
        <f t="shared" si="171"/>
        <v>3.97</v>
      </c>
      <c r="H321" s="69">
        <f t="shared" si="172"/>
        <v>3.97</v>
      </c>
      <c r="I321" s="55">
        <f t="shared" si="205"/>
        <v>0</v>
      </c>
      <c r="J321" s="55">
        <f t="shared" si="173"/>
        <v>-3.0500000000000003E-2</v>
      </c>
      <c r="K321" s="69">
        <f t="shared" si="174"/>
        <v>-3.0500000000000003E-2</v>
      </c>
      <c r="L321" s="72">
        <v>0</v>
      </c>
      <c r="M321" s="55">
        <f t="shared" si="175"/>
        <v>8.6999999999999994E-3</v>
      </c>
      <c r="N321" s="69">
        <f t="shared" si="176"/>
        <v>8.6999999999999994E-3</v>
      </c>
      <c r="O321" s="72">
        <v>0</v>
      </c>
      <c r="P321" s="7"/>
      <c r="Q321" s="72">
        <f t="shared" si="206"/>
        <v>3.9482000000000004</v>
      </c>
      <c r="R321" s="72">
        <f t="shared" si="177"/>
        <v>0</v>
      </c>
      <c r="S321" s="7"/>
      <c r="T321" s="5">
        <f t="shared" si="178"/>
        <v>31</v>
      </c>
      <c r="U321" s="45">
        <f t="shared" si="179"/>
        <v>46502</v>
      </c>
      <c r="V321" s="5">
        <f t="shared" si="180"/>
        <v>9613</v>
      </c>
      <c r="W321" s="55">
        <f t="shared" si="181"/>
        <v>6.040116061409001E-2</v>
      </c>
      <c r="X321" s="47">
        <f t="shared" si="182"/>
        <v>0.20884488936164863</v>
      </c>
      <c r="Y321" s="5">
        <f t="shared" si="183"/>
        <v>0</v>
      </c>
      <c r="Z321" s="5">
        <f t="shared" si="184"/>
        <v>0</v>
      </c>
      <c r="AB321" s="39">
        <f t="shared" si="185"/>
        <v>0</v>
      </c>
      <c r="AC321" s="39">
        <f t="shared" si="186"/>
        <v>0</v>
      </c>
      <c r="AD321" s="39">
        <f t="shared" si="187"/>
        <v>0</v>
      </c>
      <c r="AE321" s="39">
        <f t="shared" si="188"/>
        <v>0</v>
      </c>
      <c r="AF321" s="39">
        <f t="shared" si="189"/>
        <v>0</v>
      </c>
      <c r="AG321" s="39">
        <f t="shared" si="190"/>
        <v>0</v>
      </c>
      <c r="AH321" s="39">
        <f t="shared" si="191"/>
        <v>0</v>
      </c>
      <c r="AI321" s="39">
        <f t="shared" si="192"/>
        <v>0</v>
      </c>
      <c r="AJ321" s="39">
        <f t="shared" si="193"/>
        <v>0</v>
      </c>
      <c r="AK321" s="43"/>
      <c r="AL321" s="39">
        <f t="shared" si="194"/>
        <v>0</v>
      </c>
      <c r="AM321" s="39">
        <f t="shared" si="195"/>
        <v>0</v>
      </c>
      <c r="AN321" s="39">
        <f t="shared" si="196"/>
        <v>0</v>
      </c>
      <c r="AO321" s="40">
        <f t="shared" si="197"/>
        <v>0</v>
      </c>
      <c r="AQ321" s="39">
        <f t="shared" si="198"/>
        <v>0</v>
      </c>
      <c r="AR321" s="39">
        <f t="shared" si="199"/>
        <v>0</v>
      </c>
      <c r="AS321" s="39">
        <f t="shared" si="200"/>
        <v>0</v>
      </c>
      <c r="AT321" s="40">
        <f t="shared" si="201"/>
        <v>0</v>
      </c>
      <c r="AU321" s="40"/>
      <c r="AV321" s="52">
        <f t="shared" si="202"/>
        <v>0</v>
      </c>
      <c r="AX321" s="52">
        <f t="shared" si="203"/>
        <v>0</v>
      </c>
      <c r="AY321" s="70"/>
      <c r="AZ321" s="2">
        <f t="shared" si="207"/>
        <v>0</v>
      </c>
    </row>
    <row r="322" spans="1:52" ht="12" customHeight="1">
      <c r="A322" s="44">
        <f t="shared" si="204"/>
        <v>46478</v>
      </c>
      <c r="B322" s="66">
        <f t="shared" si="167"/>
        <v>0</v>
      </c>
      <c r="C322" s="67"/>
      <c r="D322" s="68">
        <f t="shared" si="168"/>
        <v>0</v>
      </c>
      <c r="E322" s="35">
        <f t="shared" si="169"/>
        <v>0</v>
      </c>
      <c r="F322" s="35">
        <f t="shared" si="170"/>
        <v>0</v>
      </c>
      <c r="G322" s="55">
        <f t="shared" si="171"/>
        <v>3.97</v>
      </c>
      <c r="H322" s="69">
        <f t="shared" si="172"/>
        <v>3.97</v>
      </c>
      <c r="I322" s="55">
        <f t="shared" si="205"/>
        <v>0</v>
      </c>
      <c r="J322" s="55">
        <f t="shared" si="173"/>
        <v>-3.0500000000000003E-2</v>
      </c>
      <c r="K322" s="69">
        <f t="shared" si="174"/>
        <v>-3.0500000000000003E-2</v>
      </c>
      <c r="L322" s="72">
        <v>0</v>
      </c>
      <c r="M322" s="55">
        <f t="shared" si="175"/>
        <v>8.6999999999999994E-3</v>
      </c>
      <c r="N322" s="69">
        <f t="shared" si="176"/>
        <v>8.6999999999999994E-3</v>
      </c>
      <c r="O322" s="72">
        <v>0</v>
      </c>
      <c r="P322" s="7"/>
      <c r="Q322" s="72">
        <f t="shared" si="206"/>
        <v>3.9482000000000004</v>
      </c>
      <c r="R322" s="72">
        <f t="shared" si="177"/>
        <v>0</v>
      </c>
      <c r="S322" s="7"/>
      <c r="T322" s="5">
        <f t="shared" si="178"/>
        <v>30</v>
      </c>
      <c r="U322" s="45">
        <f t="shared" si="179"/>
        <v>46532</v>
      </c>
      <c r="V322" s="5">
        <f t="shared" si="180"/>
        <v>9643</v>
      </c>
      <c r="W322" s="55">
        <f t="shared" si="181"/>
        <v>6.040116061409001E-2</v>
      </c>
      <c r="X322" s="47">
        <f t="shared" si="182"/>
        <v>0.20782662077585198</v>
      </c>
      <c r="Y322" s="5">
        <f t="shared" si="183"/>
        <v>0</v>
      </c>
      <c r="Z322" s="5">
        <f t="shared" si="184"/>
        <v>0</v>
      </c>
      <c r="AB322" s="39">
        <f t="shared" si="185"/>
        <v>0</v>
      </c>
      <c r="AC322" s="39">
        <f t="shared" si="186"/>
        <v>0</v>
      </c>
      <c r="AD322" s="39">
        <f t="shared" si="187"/>
        <v>0</v>
      </c>
      <c r="AE322" s="39">
        <f t="shared" si="188"/>
        <v>0</v>
      </c>
      <c r="AF322" s="39">
        <f t="shared" si="189"/>
        <v>0</v>
      </c>
      <c r="AG322" s="39">
        <f t="shared" si="190"/>
        <v>0</v>
      </c>
      <c r="AH322" s="39">
        <f t="shared" si="191"/>
        <v>0</v>
      </c>
      <c r="AI322" s="39">
        <f t="shared" si="192"/>
        <v>0</v>
      </c>
      <c r="AJ322" s="39">
        <f t="shared" si="193"/>
        <v>0</v>
      </c>
      <c r="AK322" s="43"/>
      <c r="AL322" s="39">
        <f t="shared" si="194"/>
        <v>0</v>
      </c>
      <c r="AM322" s="39">
        <f t="shared" si="195"/>
        <v>0</v>
      </c>
      <c r="AN322" s="39">
        <f t="shared" si="196"/>
        <v>0</v>
      </c>
      <c r="AO322" s="40">
        <f t="shared" si="197"/>
        <v>0</v>
      </c>
      <c r="AQ322" s="39">
        <f t="shared" si="198"/>
        <v>0</v>
      </c>
      <c r="AR322" s="39">
        <f t="shared" si="199"/>
        <v>0</v>
      </c>
      <c r="AS322" s="39">
        <f t="shared" si="200"/>
        <v>0</v>
      </c>
      <c r="AT322" s="40">
        <f t="shared" si="201"/>
        <v>0</v>
      </c>
      <c r="AU322" s="40"/>
      <c r="AV322" s="52">
        <f t="shared" si="202"/>
        <v>0</v>
      </c>
      <c r="AX322" s="52">
        <f t="shared" si="203"/>
        <v>0</v>
      </c>
      <c r="AY322" s="70"/>
      <c r="AZ322" s="2">
        <f t="shared" si="207"/>
        <v>0</v>
      </c>
    </row>
    <row r="323" spans="1:52" ht="12" customHeight="1">
      <c r="A323" s="44">
        <f t="shared" si="204"/>
        <v>46508</v>
      </c>
      <c r="B323" s="66">
        <f t="shared" si="167"/>
        <v>0</v>
      </c>
      <c r="C323" s="67"/>
      <c r="D323" s="68">
        <f t="shared" si="168"/>
        <v>0</v>
      </c>
      <c r="E323" s="35">
        <f t="shared" si="169"/>
        <v>0</v>
      </c>
      <c r="F323" s="35">
        <f t="shared" si="170"/>
        <v>0</v>
      </c>
      <c r="G323" s="55">
        <f t="shared" si="171"/>
        <v>3.97</v>
      </c>
      <c r="H323" s="69">
        <f t="shared" si="172"/>
        <v>3.97</v>
      </c>
      <c r="I323" s="55">
        <f t="shared" si="205"/>
        <v>0</v>
      </c>
      <c r="J323" s="55">
        <f t="shared" si="173"/>
        <v>-3.0500000000000003E-2</v>
      </c>
      <c r="K323" s="69">
        <f t="shared" si="174"/>
        <v>-3.0500000000000003E-2</v>
      </c>
      <c r="L323" s="72">
        <v>0</v>
      </c>
      <c r="M323" s="55">
        <f t="shared" si="175"/>
        <v>8.6999999999999994E-3</v>
      </c>
      <c r="N323" s="69">
        <f t="shared" si="176"/>
        <v>8.6999999999999994E-3</v>
      </c>
      <c r="O323" s="72">
        <v>0</v>
      </c>
      <c r="P323" s="7"/>
      <c r="Q323" s="72">
        <f t="shared" si="206"/>
        <v>3.9482000000000004</v>
      </c>
      <c r="R323" s="72">
        <f t="shared" si="177"/>
        <v>0</v>
      </c>
      <c r="S323" s="7"/>
      <c r="T323" s="5">
        <f t="shared" si="178"/>
        <v>31</v>
      </c>
      <c r="U323" s="45">
        <f t="shared" si="179"/>
        <v>46563</v>
      </c>
      <c r="V323" s="5">
        <f t="shared" si="180"/>
        <v>9674</v>
      </c>
      <c r="W323" s="55">
        <f t="shared" si="181"/>
        <v>6.040116061409001E-2</v>
      </c>
      <c r="X323" s="47">
        <f t="shared" si="182"/>
        <v>0.20677962540815145</v>
      </c>
      <c r="Y323" s="5">
        <f t="shared" si="183"/>
        <v>0</v>
      </c>
      <c r="Z323" s="5">
        <f t="shared" si="184"/>
        <v>0</v>
      </c>
      <c r="AB323" s="39">
        <f t="shared" si="185"/>
        <v>0</v>
      </c>
      <c r="AC323" s="39">
        <f t="shared" si="186"/>
        <v>0</v>
      </c>
      <c r="AD323" s="39">
        <f t="shared" si="187"/>
        <v>0</v>
      </c>
      <c r="AE323" s="39">
        <f t="shared" si="188"/>
        <v>0</v>
      </c>
      <c r="AF323" s="39">
        <f t="shared" si="189"/>
        <v>0</v>
      </c>
      <c r="AG323" s="39">
        <f t="shared" si="190"/>
        <v>0</v>
      </c>
      <c r="AH323" s="39">
        <f t="shared" si="191"/>
        <v>0</v>
      </c>
      <c r="AI323" s="39">
        <f t="shared" si="192"/>
        <v>0</v>
      </c>
      <c r="AJ323" s="39">
        <f t="shared" si="193"/>
        <v>0</v>
      </c>
      <c r="AK323" s="43"/>
      <c r="AL323" s="39">
        <f t="shared" si="194"/>
        <v>0</v>
      </c>
      <c r="AM323" s="39">
        <f t="shared" si="195"/>
        <v>0</v>
      </c>
      <c r="AN323" s="39">
        <f t="shared" si="196"/>
        <v>0</v>
      </c>
      <c r="AO323" s="40">
        <f t="shared" si="197"/>
        <v>0</v>
      </c>
      <c r="AQ323" s="39">
        <f t="shared" si="198"/>
        <v>0</v>
      </c>
      <c r="AR323" s="39">
        <f t="shared" si="199"/>
        <v>0</v>
      </c>
      <c r="AS323" s="39">
        <f t="shared" si="200"/>
        <v>0</v>
      </c>
      <c r="AT323" s="40">
        <f t="shared" si="201"/>
        <v>0</v>
      </c>
      <c r="AU323" s="40"/>
      <c r="AV323" s="52">
        <f t="shared" si="202"/>
        <v>0</v>
      </c>
      <c r="AX323" s="52">
        <f t="shared" si="203"/>
        <v>0</v>
      </c>
      <c r="AY323" s="70"/>
      <c r="AZ323" s="2">
        <f t="shared" si="207"/>
        <v>0</v>
      </c>
    </row>
    <row r="324" spans="1:52" ht="12" customHeight="1">
      <c r="A324" s="44">
        <f t="shared" si="204"/>
        <v>46539</v>
      </c>
      <c r="B324" s="66">
        <f t="shared" si="167"/>
        <v>0</v>
      </c>
      <c r="C324" s="67"/>
      <c r="D324" s="68">
        <f t="shared" si="168"/>
        <v>0</v>
      </c>
      <c r="E324" s="35">
        <f t="shared" si="169"/>
        <v>0</v>
      </c>
      <c r="F324" s="35">
        <f t="shared" si="170"/>
        <v>0</v>
      </c>
      <c r="G324" s="55">
        <f t="shared" si="171"/>
        <v>3.97</v>
      </c>
      <c r="H324" s="69">
        <f t="shared" si="172"/>
        <v>3.97</v>
      </c>
      <c r="I324" s="55">
        <f t="shared" si="205"/>
        <v>0</v>
      </c>
      <c r="J324" s="55">
        <f t="shared" si="173"/>
        <v>-3.0500000000000003E-2</v>
      </c>
      <c r="K324" s="69">
        <f t="shared" si="174"/>
        <v>-3.0500000000000003E-2</v>
      </c>
      <c r="L324" s="72">
        <v>0</v>
      </c>
      <c r="M324" s="55">
        <f t="shared" si="175"/>
        <v>8.6999999999999994E-3</v>
      </c>
      <c r="N324" s="69">
        <f t="shared" si="176"/>
        <v>8.6999999999999994E-3</v>
      </c>
      <c r="O324" s="72">
        <v>0</v>
      </c>
      <c r="P324" s="7"/>
      <c r="Q324" s="72">
        <f t="shared" si="206"/>
        <v>3.9482000000000004</v>
      </c>
      <c r="R324" s="72">
        <f t="shared" si="177"/>
        <v>0</v>
      </c>
      <c r="S324" s="7"/>
      <c r="T324" s="5">
        <f t="shared" si="178"/>
        <v>30</v>
      </c>
      <c r="U324" s="45">
        <f t="shared" si="179"/>
        <v>46593</v>
      </c>
      <c r="V324" s="5">
        <f t="shared" si="180"/>
        <v>9704</v>
      </c>
      <c r="W324" s="55">
        <f t="shared" si="181"/>
        <v>6.040116061409001E-2</v>
      </c>
      <c r="X324" s="47">
        <f t="shared" si="182"/>
        <v>0.20577142646500518</v>
      </c>
      <c r="Y324" s="5">
        <f t="shared" si="183"/>
        <v>0</v>
      </c>
      <c r="Z324" s="5">
        <f t="shared" si="184"/>
        <v>0</v>
      </c>
      <c r="AB324" s="39">
        <f t="shared" si="185"/>
        <v>0</v>
      </c>
      <c r="AC324" s="39">
        <f t="shared" si="186"/>
        <v>0</v>
      </c>
      <c r="AD324" s="39">
        <f t="shared" si="187"/>
        <v>0</v>
      </c>
      <c r="AE324" s="39">
        <f t="shared" si="188"/>
        <v>0</v>
      </c>
      <c r="AF324" s="39">
        <f t="shared" si="189"/>
        <v>0</v>
      </c>
      <c r="AG324" s="39">
        <f t="shared" si="190"/>
        <v>0</v>
      </c>
      <c r="AH324" s="39">
        <f t="shared" si="191"/>
        <v>0</v>
      </c>
      <c r="AI324" s="39">
        <f t="shared" si="192"/>
        <v>0</v>
      </c>
      <c r="AJ324" s="39">
        <f t="shared" si="193"/>
        <v>0</v>
      </c>
      <c r="AK324" s="43"/>
      <c r="AL324" s="39">
        <f t="shared" si="194"/>
        <v>0</v>
      </c>
      <c r="AM324" s="39">
        <f t="shared" si="195"/>
        <v>0</v>
      </c>
      <c r="AN324" s="39">
        <f t="shared" si="196"/>
        <v>0</v>
      </c>
      <c r="AO324" s="40">
        <f t="shared" si="197"/>
        <v>0</v>
      </c>
      <c r="AQ324" s="39">
        <f t="shared" si="198"/>
        <v>0</v>
      </c>
      <c r="AR324" s="39">
        <f t="shared" si="199"/>
        <v>0</v>
      </c>
      <c r="AS324" s="39">
        <f t="shared" si="200"/>
        <v>0</v>
      </c>
      <c r="AT324" s="40">
        <f t="shared" si="201"/>
        <v>0</v>
      </c>
      <c r="AU324" s="40"/>
      <c r="AV324" s="52">
        <f t="shared" si="202"/>
        <v>0</v>
      </c>
      <c r="AX324" s="52">
        <f t="shared" si="203"/>
        <v>0</v>
      </c>
      <c r="AY324" s="70"/>
      <c r="AZ324" s="2">
        <f t="shared" si="207"/>
        <v>0</v>
      </c>
    </row>
    <row r="325" spans="1:52" ht="12" customHeight="1">
      <c r="A325" s="44">
        <f t="shared" si="204"/>
        <v>46569</v>
      </c>
      <c r="B325" s="66">
        <f t="shared" si="167"/>
        <v>0</v>
      </c>
      <c r="C325" s="67"/>
      <c r="D325" s="68">
        <f t="shared" si="168"/>
        <v>0</v>
      </c>
      <c r="E325" s="35">
        <f t="shared" si="169"/>
        <v>0</v>
      </c>
      <c r="F325" s="35">
        <f t="shared" si="170"/>
        <v>0</v>
      </c>
      <c r="G325" s="55">
        <f t="shared" si="171"/>
        <v>3.97</v>
      </c>
      <c r="H325" s="69">
        <f t="shared" si="172"/>
        <v>3.97</v>
      </c>
      <c r="I325" s="55">
        <f t="shared" si="205"/>
        <v>0</v>
      </c>
      <c r="J325" s="55">
        <f t="shared" si="173"/>
        <v>-3.0500000000000003E-2</v>
      </c>
      <c r="K325" s="69">
        <f t="shared" si="174"/>
        <v>-3.0500000000000003E-2</v>
      </c>
      <c r="L325" s="72">
        <v>0</v>
      </c>
      <c r="M325" s="55">
        <f t="shared" si="175"/>
        <v>8.6999999999999994E-3</v>
      </c>
      <c r="N325" s="69">
        <f t="shared" si="176"/>
        <v>8.6999999999999994E-3</v>
      </c>
      <c r="O325" s="72">
        <v>0</v>
      </c>
      <c r="P325" s="7"/>
      <c r="Q325" s="72">
        <f t="shared" si="206"/>
        <v>3.9482000000000004</v>
      </c>
      <c r="R325" s="72">
        <f t="shared" si="177"/>
        <v>0</v>
      </c>
      <c r="S325" s="7"/>
      <c r="T325" s="5">
        <f t="shared" si="178"/>
        <v>31</v>
      </c>
      <c r="U325" s="45">
        <f t="shared" si="179"/>
        <v>46624</v>
      </c>
      <c r="V325" s="5">
        <f t="shared" si="180"/>
        <v>9735</v>
      </c>
      <c r="W325" s="55">
        <f t="shared" si="181"/>
        <v>6.040116061409001E-2</v>
      </c>
      <c r="X325" s="47">
        <f t="shared" si="182"/>
        <v>0.20473478481866692</v>
      </c>
      <c r="Y325" s="5">
        <f t="shared" si="183"/>
        <v>0</v>
      </c>
      <c r="Z325" s="5">
        <f t="shared" si="184"/>
        <v>0</v>
      </c>
      <c r="AB325" s="39">
        <f t="shared" si="185"/>
        <v>0</v>
      </c>
      <c r="AC325" s="39">
        <f t="shared" si="186"/>
        <v>0</v>
      </c>
      <c r="AD325" s="39">
        <f t="shared" si="187"/>
        <v>0</v>
      </c>
      <c r="AE325" s="39">
        <f t="shared" si="188"/>
        <v>0</v>
      </c>
      <c r="AF325" s="39">
        <f t="shared" si="189"/>
        <v>0</v>
      </c>
      <c r="AG325" s="39">
        <f t="shared" si="190"/>
        <v>0</v>
      </c>
      <c r="AH325" s="39">
        <f t="shared" si="191"/>
        <v>0</v>
      </c>
      <c r="AI325" s="39">
        <f t="shared" si="192"/>
        <v>0</v>
      </c>
      <c r="AJ325" s="39">
        <f t="shared" si="193"/>
        <v>0</v>
      </c>
      <c r="AK325" s="43"/>
      <c r="AL325" s="39">
        <f t="shared" si="194"/>
        <v>0</v>
      </c>
      <c r="AM325" s="39">
        <f t="shared" si="195"/>
        <v>0</v>
      </c>
      <c r="AN325" s="39">
        <f t="shared" si="196"/>
        <v>0</v>
      </c>
      <c r="AO325" s="40">
        <f t="shared" si="197"/>
        <v>0</v>
      </c>
      <c r="AQ325" s="39">
        <f t="shared" si="198"/>
        <v>0</v>
      </c>
      <c r="AR325" s="39">
        <f t="shared" si="199"/>
        <v>0</v>
      </c>
      <c r="AS325" s="39">
        <f t="shared" si="200"/>
        <v>0</v>
      </c>
      <c r="AT325" s="40">
        <f t="shared" si="201"/>
        <v>0</v>
      </c>
      <c r="AU325" s="40"/>
      <c r="AV325" s="52">
        <f t="shared" si="202"/>
        <v>0</v>
      </c>
      <c r="AX325" s="52">
        <f t="shared" si="203"/>
        <v>0</v>
      </c>
      <c r="AY325" s="70"/>
      <c r="AZ325" s="2">
        <f t="shared" si="207"/>
        <v>0</v>
      </c>
    </row>
    <row r="326" spans="1:52" ht="12" customHeight="1">
      <c r="A326" s="44">
        <f t="shared" si="204"/>
        <v>46600</v>
      </c>
      <c r="B326" s="66">
        <f t="shared" si="167"/>
        <v>0</v>
      </c>
      <c r="C326" s="67"/>
      <c r="D326" s="68">
        <f t="shared" si="168"/>
        <v>0</v>
      </c>
      <c r="E326" s="35">
        <f t="shared" si="169"/>
        <v>0</v>
      </c>
      <c r="F326" s="35">
        <f t="shared" si="170"/>
        <v>0</v>
      </c>
      <c r="G326" s="55">
        <f t="shared" si="171"/>
        <v>3.97</v>
      </c>
      <c r="H326" s="69">
        <f t="shared" si="172"/>
        <v>3.97</v>
      </c>
      <c r="I326" s="55">
        <f t="shared" si="205"/>
        <v>0</v>
      </c>
      <c r="J326" s="55">
        <f t="shared" si="173"/>
        <v>-3.0500000000000003E-2</v>
      </c>
      <c r="K326" s="69">
        <f t="shared" si="174"/>
        <v>-3.0500000000000003E-2</v>
      </c>
      <c r="L326" s="72">
        <v>0</v>
      </c>
      <c r="M326" s="55">
        <f t="shared" si="175"/>
        <v>8.6999999999999994E-3</v>
      </c>
      <c r="N326" s="69">
        <f t="shared" si="176"/>
        <v>8.6999999999999994E-3</v>
      </c>
      <c r="O326" s="72">
        <v>0</v>
      </c>
      <c r="P326" s="7"/>
      <c r="Q326" s="72">
        <f t="shared" si="206"/>
        <v>3.9482000000000004</v>
      </c>
      <c r="R326" s="72">
        <f t="shared" si="177"/>
        <v>0</v>
      </c>
      <c r="S326" s="7"/>
      <c r="T326" s="5">
        <f t="shared" si="178"/>
        <v>31</v>
      </c>
      <c r="U326" s="45">
        <f t="shared" si="179"/>
        <v>46655</v>
      </c>
      <c r="V326" s="5">
        <f t="shared" si="180"/>
        <v>9766</v>
      </c>
      <c r="W326" s="55">
        <f t="shared" si="181"/>
        <v>6.040116061409001E-2</v>
      </c>
      <c r="X326" s="47">
        <f t="shared" si="182"/>
        <v>0.20370336559762545</v>
      </c>
      <c r="Y326" s="5">
        <f t="shared" si="183"/>
        <v>0</v>
      </c>
      <c r="Z326" s="5">
        <f t="shared" si="184"/>
        <v>0</v>
      </c>
      <c r="AB326" s="39">
        <f t="shared" si="185"/>
        <v>0</v>
      </c>
      <c r="AC326" s="39">
        <f t="shared" si="186"/>
        <v>0</v>
      </c>
      <c r="AD326" s="39">
        <f t="shared" si="187"/>
        <v>0</v>
      </c>
      <c r="AE326" s="39">
        <f t="shared" si="188"/>
        <v>0</v>
      </c>
      <c r="AF326" s="39">
        <f t="shared" si="189"/>
        <v>0</v>
      </c>
      <c r="AG326" s="39">
        <f t="shared" si="190"/>
        <v>0</v>
      </c>
      <c r="AH326" s="39">
        <f t="shared" si="191"/>
        <v>0</v>
      </c>
      <c r="AI326" s="39">
        <f t="shared" si="192"/>
        <v>0</v>
      </c>
      <c r="AJ326" s="39">
        <f t="shared" si="193"/>
        <v>0</v>
      </c>
      <c r="AK326" s="43"/>
      <c r="AL326" s="39">
        <f t="shared" si="194"/>
        <v>0</v>
      </c>
      <c r="AM326" s="39">
        <f t="shared" si="195"/>
        <v>0</v>
      </c>
      <c r="AN326" s="39">
        <f t="shared" si="196"/>
        <v>0</v>
      </c>
      <c r="AO326" s="40">
        <f t="shared" si="197"/>
        <v>0</v>
      </c>
      <c r="AQ326" s="39">
        <f t="shared" si="198"/>
        <v>0</v>
      </c>
      <c r="AR326" s="39">
        <f t="shared" si="199"/>
        <v>0</v>
      </c>
      <c r="AS326" s="39">
        <f t="shared" si="200"/>
        <v>0</v>
      </c>
      <c r="AT326" s="40">
        <f t="shared" si="201"/>
        <v>0</v>
      </c>
      <c r="AU326" s="40"/>
      <c r="AV326" s="52">
        <f t="shared" si="202"/>
        <v>0</v>
      </c>
      <c r="AX326" s="52">
        <f t="shared" si="203"/>
        <v>0</v>
      </c>
      <c r="AY326" s="70"/>
      <c r="AZ326" s="2">
        <f t="shared" si="207"/>
        <v>0</v>
      </c>
    </row>
    <row r="327" spans="1:52" ht="12" customHeight="1">
      <c r="A327" s="44">
        <f t="shared" si="204"/>
        <v>46631</v>
      </c>
      <c r="B327" s="66">
        <f t="shared" si="167"/>
        <v>0</v>
      </c>
      <c r="C327" s="67"/>
      <c r="D327" s="68">
        <f t="shared" si="168"/>
        <v>0</v>
      </c>
      <c r="E327" s="35">
        <f t="shared" si="169"/>
        <v>0</v>
      </c>
      <c r="F327" s="35">
        <f t="shared" si="170"/>
        <v>0</v>
      </c>
      <c r="G327" s="55">
        <f t="shared" si="171"/>
        <v>3.97</v>
      </c>
      <c r="H327" s="69">
        <f t="shared" si="172"/>
        <v>3.97</v>
      </c>
      <c r="I327" s="55">
        <f t="shared" si="205"/>
        <v>0</v>
      </c>
      <c r="J327" s="55">
        <f t="shared" si="173"/>
        <v>-3.0500000000000003E-2</v>
      </c>
      <c r="K327" s="69">
        <f t="shared" si="174"/>
        <v>-3.0500000000000003E-2</v>
      </c>
      <c r="L327" s="72">
        <v>0</v>
      </c>
      <c r="M327" s="55">
        <f t="shared" si="175"/>
        <v>8.6999999999999994E-3</v>
      </c>
      <c r="N327" s="69">
        <f t="shared" si="176"/>
        <v>8.6999999999999994E-3</v>
      </c>
      <c r="O327" s="72">
        <v>0</v>
      </c>
      <c r="P327" s="7"/>
      <c r="Q327" s="72">
        <f t="shared" si="206"/>
        <v>3.9482000000000004</v>
      </c>
      <c r="R327" s="72">
        <f t="shared" si="177"/>
        <v>0</v>
      </c>
      <c r="S327" s="7"/>
      <c r="T327" s="5">
        <f t="shared" si="178"/>
        <v>30</v>
      </c>
      <c r="U327" s="45">
        <f t="shared" si="179"/>
        <v>46685</v>
      </c>
      <c r="V327" s="5">
        <f t="shared" si="180"/>
        <v>9796</v>
      </c>
      <c r="W327" s="55">
        <f t="shared" si="181"/>
        <v>6.040116061409001E-2</v>
      </c>
      <c r="X327" s="47">
        <f t="shared" si="182"/>
        <v>0.20271016562685706</v>
      </c>
      <c r="Y327" s="5">
        <f t="shared" si="183"/>
        <v>0</v>
      </c>
      <c r="Z327" s="5">
        <f t="shared" si="184"/>
        <v>0</v>
      </c>
      <c r="AB327" s="39">
        <f t="shared" si="185"/>
        <v>0</v>
      </c>
      <c r="AC327" s="39">
        <f t="shared" si="186"/>
        <v>0</v>
      </c>
      <c r="AD327" s="39">
        <f t="shared" si="187"/>
        <v>0</v>
      </c>
      <c r="AE327" s="39">
        <f t="shared" si="188"/>
        <v>0</v>
      </c>
      <c r="AF327" s="39">
        <f t="shared" si="189"/>
        <v>0</v>
      </c>
      <c r="AG327" s="39">
        <f t="shared" si="190"/>
        <v>0</v>
      </c>
      <c r="AH327" s="39">
        <f t="shared" si="191"/>
        <v>0</v>
      </c>
      <c r="AI327" s="39">
        <f t="shared" si="192"/>
        <v>0</v>
      </c>
      <c r="AJ327" s="39">
        <f t="shared" si="193"/>
        <v>0</v>
      </c>
      <c r="AK327" s="43"/>
      <c r="AL327" s="39">
        <f t="shared" si="194"/>
        <v>0</v>
      </c>
      <c r="AM327" s="39">
        <f t="shared" si="195"/>
        <v>0</v>
      </c>
      <c r="AN327" s="39">
        <f t="shared" si="196"/>
        <v>0</v>
      </c>
      <c r="AO327" s="40">
        <f t="shared" si="197"/>
        <v>0</v>
      </c>
      <c r="AQ327" s="39">
        <f t="shared" si="198"/>
        <v>0</v>
      </c>
      <c r="AR327" s="39">
        <f t="shared" si="199"/>
        <v>0</v>
      </c>
      <c r="AS327" s="39">
        <f t="shared" si="200"/>
        <v>0</v>
      </c>
      <c r="AT327" s="40">
        <f t="shared" si="201"/>
        <v>0</v>
      </c>
      <c r="AU327" s="40"/>
      <c r="AV327" s="52">
        <f t="shared" si="202"/>
        <v>0</v>
      </c>
      <c r="AX327" s="52">
        <f t="shared" si="203"/>
        <v>0</v>
      </c>
      <c r="AY327" s="70"/>
      <c r="AZ327" s="2">
        <f t="shared" si="207"/>
        <v>0</v>
      </c>
    </row>
    <row r="328" spans="1:52" ht="12" customHeight="1">
      <c r="A328" s="44">
        <f t="shared" si="204"/>
        <v>46661</v>
      </c>
      <c r="B328" s="66">
        <f t="shared" si="167"/>
        <v>0</v>
      </c>
      <c r="C328" s="67"/>
      <c r="D328" s="68">
        <f t="shared" si="168"/>
        <v>0</v>
      </c>
      <c r="E328" s="35">
        <f t="shared" si="169"/>
        <v>0</v>
      </c>
      <c r="F328" s="35">
        <f t="shared" si="170"/>
        <v>0</v>
      </c>
      <c r="G328" s="55">
        <f t="shared" si="171"/>
        <v>3.97</v>
      </c>
      <c r="H328" s="69">
        <f t="shared" si="172"/>
        <v>3.97</v>
      </c>
      <c r="I328" s="55">
        <f t="shared" si="205"/>
        <v>0</v>
      </c>
      <c r="J328" s="55">
        <f t="shared" si="173"/>
        <v>-3.0500000000000003E-2</v>
      </c>
      <c r="K328" s="69">
        <f t="shared" si="174"/>
        <v>-3.0500000000000003E-2</v>
      </c>
      <c r="L328" s="72">
        <v>0</v>
      </c>
      <c r="M328" s="55">
        <f t="shared" si="175"/>
        <v>8.6999999999999994E-3</v>
      </c>
      <c r="N328" s="69">
        <f t="shared" si="176"/>
        <v>8.6999999999999994E-3</v>
      </c>
      <c r="O328" s="72">
        <v>0</v>
      </c>
      <c r="P328" s="7"/>
      <c r="Q328" s="72">
        <f t="shared" si="206"/>
        <v>3.9482000000000004</v>
      </c>
      <c r="R328" s="72">
        <f t="shared" si="177"/>
        <v>0</v>
      </c>
      <c r="S328" s="7"/>
      <c r="T328" s="5">
        <f t="shared" si="178"/>
        <v>31</v>
      </c>
      <c r="U328" s="45">
        <f t="shared" si="179"/>
        <v>46716</v>
      </c>
      <c r="V328" s="5">
        <f t="shared" si="180"/>
        <v>9827</v>
      </c>
      <c r="W328" s="55">
        <f t="shared" si="181"/>
        <v>6.040116061409001E-2</v>
      </c>
      <c r="X328" s="47">
        <f t="shared" si="182"/>
        <v>0.20168894609489907</v>
      </c>
      <c r="Y328" s="5">
        <f t="shared" si="183"/>
        <v>0</v>
      </c>
      <c r="Z328" s="5">
        <f t="shared" si="184"/>
        <v>0</v>
      </c>
      <c r="AB328" s="39">
        <f t="shared" si="185"/>
        <v>0</v>
      </c>
      <c r="AC328" s="39">
        <f t="shared" si="186"/>
        <v>0</v>
      </c>
      <c r="AD328" s="39">
        <f t="shared" si="187"/>
        <v>0</v>
      </c>
      <c r="AE328" s="39">
        <f t="shared" si="188"/>
        <v>0</v>
      </c>
      <c r="AF328" s="39">
        <f t="shared" si="189"/>
        <v>0</v>
      </c>
      <c r="AG328" s="39">
        <f t="shared" si="190"/>
        <v>0</v>
      </c>
      <c r="AH328" s="39">
        <f t="shared" si="191"/>
        <v>0</v>
      </c>
      <c r="AI328" s="39">
        <f t="shared" si="192"/>
        <v>0</v>
      </c>
      <c r="AJ328" s="39">
        <f t="shared" si="193"/>
        <v>0</v>
      </c>
      <c r="AK328" s="43"/>
      <c r="AL328" s="39">
        <f t="shared" si="194"/>
        <v>0</v>
      </c>
      <c r="AM328" s="39">
        <f t="shared" si="195"/>
        <v>0</v>
      </c>
      <c r="AN328" s="39">
        <f t="shared" si="196"/>
        <v>0</v>
      </c>
      <c r="AO328" s="40">
        <f t="shared" si="197"/>
        <v>0</v>
      </c>
      <c r="AQ328" s="39">
        <f t="shared" si="198"/>
        <v>0</v>
      </c>
      <c r="AR328" s="39">
        <f t="shared" si="199"/>
        <v>0</v>
      </c>
      <c r="AS328" s="39">
        <f t="shared" si="200"/>
        <v>0</v>
      </c>
      <c r="AT328" s="40">
        <f t="shared" si="201"/>
        <v>0</v>
      </c>
      <c r="AU328" s="40"/>
      <c r="AV328" s="52">
        <f t="shared" si="202"/>
        <v>0</v>
      </c>
      <c r="AX328" s="52">
        <f t="shared" si="203"/>
        <v>0</v>
      </c>
      <c r="AY328" s="70"/>
      <c r="AZ328" s="2">
        <f t="shared" si="207"/>
        <v>0</v>
      </c>
    </row>
    <row r="329" spans="1:52" ht="12" customHeight="1">
      <c r="A329" s="44">
        <f t="shared" si="204"/>
        <v>46692</v>
      </c>
      <c r="B329" s="66">
        <f t="shared" si="167"/>
        <v>0</v>
      </c>
      <c r="C329" s="67"/>
      <c r="D329" s="68">
        <f t="shared" si="168"/>
        <v>0</v>
      </c>
      <c r="E329" s="35">
        <f t="shared" si="169"/>
        <v>0</v>
      </c>
      <c r="F329" s="35">
        <f t="shared" si="170"/>
        <v>0</v>
      </c>
      <c r="G329" s="55">
        <f t="shared" si="171"/>
        <v>3.97</v>
      </c>
      <c r="H329" s="69">
        <f t="shared" si="172"/>
        <v>3.97</v>
      </c>
      <c r="I329" s="55">
        <f t="shared" si="205"/>
        <v>0</v>
      </c>
      <c r="J329" s="55">
        <f t="shared" si="173"/>
        <v>-3.0500000000000003E-2</v>
      </c>
      <c r="K329" s="69">
        <f t="shared" si="174"/>
        <v>-3.0500000000000003E-2</v>
      </c>
      <c r="L329" s="72">
        <v>0</v>
      </c>
      <c r="M329" s="55">
        <f t="shared" si="175"/>
        <v>8.6999999999999994E-3</v>
      </c>
      <c r="N329" s="69">
        <f t="shared" si="176"/>
        <v>8.6999999999999994E-3</v>
      </c>
      <c r="O329" s="72">
        <v>0</v>
      </c>
      <c r="P329" s="7"/>
      <c r="Q329" s="72">
        <f t="shared" si="206"/>
        <v>3.9482000000000004</v>
      </c>
      <c r="R329" s="72">
        <f t="shared" si="177"/>
        <v>0</v>
      </c>
      <c r="S329" s="7"/>
      <c r="T329" s="5">
        <f t="shared" si="178"/>
        <v>30</v>
      </c>
      <c r="U329" s="45">
        <f t="shared" si="179"/>
        <v>46746</v>
      </c>
      <c r="V329" s="5">
        <f t="shared" si="180"/>
        <v>9857</v>
      </c>
      <c r="W329" s="55">
        <f t="shared" si="181"/>
        <v>6.040116061409001E-2</v>
      </c>
      <c r="X329" s="47">
        <f t="shared" si="182"/>
        <v>0.20070556786362598</v>
      </c>
      <c r="Y329" s="5">
        <f t="shared" si="183"/>
        <v>0</v>
      </c>
      <c r="Z329" s="5">
        <f t="shared" si="184"/>
        <v>0</v>
      </c>
      <c r="AB329" s="39">
        <f t="shared" si="185"/>
        <v>0</v>
      </c>
      <c r="AC329" s="39">
        <f t="shared" si="186"/>
        <v>0</v>
      </c>
      <c r="AD329" s="39">
        <f t="shared" si="187"/>
        <v>0</v>
      </c>
      <c r="AE329" s="39">
        <f t="shared" si="188"/>
        <v>0</v>
      </c>
      <c r="AF329" s="39">
        <f t="shared" si="189"/>
        <v>0</v>
      </c>
      <c r="AG329" s="39">
        <f t="shared" si="190"/>
        <v>0</v>
      </c>
      <c r="AH329" s="39">
        <f t="shared" si="191"/>
        <v>0</v>
      </c>
      <c r="AI329" s="39">
        <f t="shared" si="192"/>
        <v>0</v>
      </c>
      <c r="AJ329" s="39">
        <f t="shared" si="193"/>
        <v>0</v>
      </c>
      <c r="AK329" s="43"/>
      <c r="AL329" s="39">
        <f t="shared" si="194"/>
        <v>0</v>
      </c>
      <c r="AM329" s="39">
        <f t="shared" si="195"/>
        <v>0</v>
      </c>
      <c r="AN329" s="39">
        <f t="shared" si="196"/>
        <v>0</v>
      </c>
      <c r="AO329" s="40">
        <f t="shared" si="197"/>
        <v>0</v>
      </c>
      <c r="AQ329" s="39">
        <f t="shared" si="198"/>
        <v>0</v>
      </c>
      <c r="AR329" s="39">
        <f t="shared" si="199"/>
        <v>0</v>
      </c>
      <c r="AS329" s="39">
        <f t="shared" si="200"/>
        <v>0</v>
      </c>
      <c r="AT329" s="40">
        <f t="shared" si="201"/>
        <v>0</v>
      </c>
      <c r="AU329" s="40"/>
      <c r="AV329" s="52">
        <f t="shared" si="202"/>
        <v>0</v>
      </c>
      <c r="AX329" s="52">
        <f t="shared" si="203"/>
        <v>0</v>
      </c>
      <c r="AY329" s="70"/>
      <c r="AZ329" s="2">
        <f t="shared" si="207"/>
        <v>0</v>
      </c>
    </row>
    <row r="330" spans="1:52" ht="12" customHeight="1">
      <c r="A330" s="44">
        <f t="shared" si="204"/>
        <v>46722</v>
      </c>
      <c r="B330" s="66">
        <f t="shared" ref="B330:B369" si="208">VLOOKUP($A330,Table2,MATCH(I$3,Curves2,0))</f>
        <v>0</v>
      </c>
      <c r="C330" s="67"/>
      <c r="D330" s="68">
        <f t="shared" ref="D330:D369" si="209">B330+C330</f>
        <v>0</v>
      </c>
      <c r="E330" s="35">
        <f t="shared" ref="E330:E369" si="210">IF(Y330=0,0,IF(AND(Y330=1,$H$3=1),D330*T330,IF($H$3=2,D330,"N/A")))</f>
        <v>0</v>
      </c>
      <c r="F330" s="35">
        <f t="shared" ref="F330:F369" si="211">E330*X330</f>
        <v>0</v>
      </c>
      <c r="G330" s="55">
        <f t="shared" ref="G330:G369" si="212">VLOOKUP($A330,Table,MATCH(G$4,Curves,0))</f>
        <v>3.97</v>
      </c>
      <c r="H330" s="69">
        <f t="shared" ref="H330:H369" si="213">G330</f>
        <v>3.97</v>
      </c>
      <c r="I330" s="55">
        <f t="shared" si="205"/>
        <v>0</v>
      </c>
      <c r="J330" s="55">
        <f t="shared" ref="J330:J369" si="214">VLOOKUP($A330,Table,MATCH(J$4,Curves,0))</f>
        <v>-3.0500000000000003E-2</v>
      </c>
      <c r="K330" s="69">
        <f t="shared" ref="K330:K369" si="215">J330</f>
        <v>-3.0500000000000003E-2</v>
      </c>
      <c r="L330" s="72">
        <v>0</v>
      </c>
      <c r="M330" s="55">
        <f t="shared" ref="M330:M369" si="216">VLOOKUP($A330,Table,MATCH(M$4,Curves,0))</f>
        <v>8.6999999999999994E-3</v>
      </c>
      <c r="N330" s="69">
        <f t="shared" ref="N330:N369" si="217">M330</f>
        <v>8.6999999999999994E-3</v>
      </c>
      <c r="O330" s="72">
        <v>0</v>
      </c>
      <c r="P330" s="7"/>
      <c r="Q330" s="72">
        <f t="shared" si="206"/>
        <v>3.9482000000000004</v>
      </c>
      <c r="R330" s="72">
        <f t="shared" ref="R330:R369" si="218">O330+L330+I330</f>
        <v>0</v>
      </c>
      <c r="S330" s="7"/>
      <c r="T330" s="5">
        <f t="shared" ref="T330:T369" si="219">A331-A330</f>
        <v>31</v>
      </c>
      <c r="U330" s="45">
        <f t="shared" ref="U330:U369" si="220">CHOOSE(F$3,A331+24,A330)</f>
        <v>46777</v>
      </c>
      <c r="V330" s="5">
        <f t="shared" ref="V330:V369" si="221">U330-C$3</f>
        <v>9888</v>
      </c>
      <c r="W330" s="55">
        <f t="shared" ref="W330:W370" si="222">VLOOKUP($A330,Table,MATCH(W$4,Curves,0))</f>
        <v>6.040116061409001E-2</v>
      </c>
      <c r="X330" s="47">
        <f t="shared" ref="X330:X369" si="223">1/(1+CHOOSE(F$3,(W331+($K$3/10000))/2,(W330+($K$3/10000))/2))^(2*V330/365.25)</f>
        <v>0.19969444715618037</v>
      </c>
      <c r="Y330" s="5">
        <f t="shared" ref="Y330:Y369" si="224">IF(AND(mthbeg&lt;=A330,mthend&gt;=A330),1,0)</f>
        <v>0</v>
      </c>
      <c r="Z330" s="5">
        <f t="shared" ref="Z330:Z369" si="225">T330*Y330</f>
        <v>0</v>
      </c>
      <c r="AB330" s="39">
        <f t="shared" ref="AB330:AB369" si="226">F330*G330</f>
        <v>0</v>
      </c>
      <c r="AC330" s="39">
        <f t="shared" ref="AC330:AC369" si="227">$F330*H330</f>
        <v>0</v>
      </c>
      <c r="AD330" s="39">
        <f t="shared" ref="AD330:AD369" si="228">$F330*I330</f>
        <v>0</v>
      </c>
      <c r="AE330" s="39">
        <f t="shared" ref="AE330:AE369" si="229">$F330*J330</f>
        <v>0</v>
      </c>
      <c r="AF330" s="39">
        <f t="shared" ref="AF330:AF369" si="230">$F330*K330</f>
        <v>0</v>
      </c>
      <c r="AG330" s="39">
        <f t="shared" ref="AG330:AG369" si="231">$F330*L330</f>
        <v>0</v>
      </c>
      <c r="AH330" s="39">
        <f t="shared" ref="AH330:AH369" si="232">$F330*M330</f>
        <v>0</v>
      </c>
      <c r="AI330" s="39">
        <f t="shared" ref="AI330:AI369" si="233">$F330*N330</f>
        <v>0</v>
      </c>
      <c r="AJ330" s="39">
        <f t="shared" ref="AJ330:AJ369" si="234">F330*O330</f>
        <v>0</v>
      </c>
      <c r="AK330" s="43"/>
      <c r="AL330" s="39">
        <f t="shared" ref="AL330:AL369" si="235">CHOOSE($G$3,AC330-AD330,AD330-AC330)</f>
        <v>0</v>
      </c>
      <c r="AM330" s="39">
        <f t="shared" ref="AM330:AM369" si="236">CHOOSE($G$3,AF330-AG330,AG330-AF330)</f>
        <v>0</v>
      </c>
      <c r="AN330" s="39">
        <f t="shared" ref="AN330:AN369" si="237">CHOOSE($G$3,AI330-AJ330,AJ330-AI330)</f>
        <v>0</v>
      </c>
      <c r="AO330" s="40">
        <f t="shared" ref="AO330:AO369" si="238">SUM(AL330:AN330)</f>
        <v>0</v>
      </c>
      <c r="AQ330" s="39">
        <f t="shared" ref="AQ330:AQ369" si="239">CHOOSE($G$3,AB330-AC330,AC330-AB330)</f>
        <v>0</v>
      </c>
      <c r="AR330" s="39">
        <f t="shared" ref="AR330:AR369" si="240">CHOOSE($G$3,AE330-AF330,AF330-AE330)</f>
        <v>0</v>
      </c>
      <c r="AS330" s="39">
        <f t="shared" ref="AS330:AS369" si="241">CHOOSE($G$3,AH330-AI330,AI330-AH330)</f>
        <v>0</v>
      </c>
      <c r="AT330" s="40">
        <f t="shared" ref="AT330:AT369" si="242">AQ330+AR330+AS330</f>
        <v>0</v>
      </c>
      <c r="AU330" s="40"/>
      <c r="AV330" s="52">
        <f t="shared" ref="AV330:AV369" si="243">AT330+AO330</f>
        <v>0</v>
      </c>
      <c r="AX330" s="52">
        <f t="shared" ref="AX330:AX369" si="244">AJ330+AG330+AD330</f>
        <v>0</v>
      </c>
      <c r="AY330" s="70"/>
      <c r="AZ330" s="2">
        <f t="shared" si="207"/>
        <v>0</v>
      </c>
    </row>
    <row r="331" spans="1:52" ht="12" customHeight="1">
      <c r="A331" s="44">
        <f t="shared" ref="A331:A370" si="245">EDATE(A330,1)</f>
        <v>46753</v>
      </c>
      <c r="B331" s="66">
        <f t="shared" si="208"/>
        <v>0</v>
      </c>
      <c r="C331" s="67"/>
      <c r="D331" s="68">
        <f t="shared" si="209"/>
        <v>0</v>
      </c>
      <c r="E331" s="35">
        <f t="shared" si="210"/>
        <v>0</v>
      </c>
      <c r="F331" s="35">
        <f t="shared" si="211"/>
        <v>0</v>
      </c>
      <c r="G331" s="55">
        <f t="shared" si="212"/>
        <v>3.97</v>
      </c>
      <c r="H331" s="69">
        <f t="shared" si="213"/>
        <v>3.97</v>
      </c>
      <c r="I331" s="55">
        <f t="shared" ref="I331:I369" si="246">VLOOKUP($A331,Table1,MATCH(I$3,Curves1,0))</f>
        <v>0</v>
      </c>
      <c r="J331" s="55">
        <f t="shared" si="214"/>
        <v>-3.0500000000000003E-2</v>
      </c>
      <c r="K331" s="69">
        <f t="shared" si="215"/>
        <v>-3.0500000000000003E-2</v>
      </c>
      <c r="L331" s="72">
        <v>0</v>
      </c>
      <c r="M331" s="55">
        <f t="shared" si="216"/>
        <v>8.6999999999999994E-3</v>
      </c>
      <c r="N331" s="69">
        <f t="shared" si="217"/>
        <v>8.6999999999999994E-3</v>
      </c>
      <c r="O331" s="72">
        <v>0</v>
      </c>
      <c r="P331" s="7"/>
      <c r="Q331" s="72">
        <f t="shared" ref="Q331:Q369" si="247">M331+J331+G331</f>
        <v>3.9482000000000004</v>
      </c>
      <c r="R331" s="72">
        <f t="shared" si="218"/>
        <v>0</v>
      </c>
      <c r="S331" s="7"/>
      <c r="T331" s="5">
        <f t="shared" si="219"/>
        <v>31</v>
      </c>
      <c r="U331" s="45">
        <f t="shared" si="220"/>
        <v>46808</v>
      </c>
      <c r="V331" s="5">
        <f t="shared" si="221"/>
        <v>9919</v>
      </c>
      <c r="W331" s="55">
        <f t="shared" si="222"/>
        <v>6.040116061409001E-2</v>
      </c>
      <c r="X331" s="47">
        <f t="shared" si="223"/>
        <v>0.19868842030385744</v>
      </c>
      <c r="Y331" s="5">
        <f t="shared" si="224"/>
        <v>0</v>
      </c>
      <c r="Z331" s="5">
        <f t="shared" si="225"/>
        <v>0</v>
      </c>
      <c r="AB331" s="39">
        <f t="shared" si="226"/>
        <v>0</v>
      </c>
      <c r="AC331" s="39">
        <f t="shared" si="227"/>
        <v>0</v>
      </c>
      <c r="AD331" s="39">
        <f t="shared" si="228"/>
        <v>0</v>
      </c>
      <c r="AE331" s="39">
        <f t="shared" si="229"/>
        <v>0</v>
      </c>
      <c r="AF331" s="39">
        <f t="shared" si="230"/>
        <v>0</v>
      </c>
      <c r="AG331" s="39">
        <f t="shared" si="231"/>
        <v>0</v>
      </c>
      <c r="AH331" s="39">
        <f t="shared" si="232"/>
        <v>0</v>
      </c>
      <c r="AI331" s="39">
        <f t="shared" si="233"/>
        <v>0</v>
      </c>
      <c r="AJ331" s="39">
        <f t="shared" si="234"/>
        <v>0</v>
      </c>
      <c r="AK331" s="43"/>
      <c r="AL331" s="39">
        <f t="shared" si="235"/>
        <v>0</v>
      </c>
      <c r="AM331" s="39">
        <f t="shared" si="236"/>
        <v>0</v>
      </c>
      <c r="AN331" s="39">
        <f t="shared" si="237"/>
        <v>0</v>
      </c>
      <c r="AO331" s="40">
        <f t="shared" si="238"/>
        <v>0</v>
      </c>
      <c r="AQ331" s="39">
        <f t="shared" si="239"/>
        <v>0</v>
      </c>
      <c r="AR331" s="39">
        <f t="shared" si="240"/>
        <v>0</v>
      </c>
      <c r="AS331" s="39">
        <f t="shared" si="241"/>
        <v>0</v>
      </c>
      <c r="AT331" s="40">
        <f t="shared" si="242"/>
        <v>0</v>
      </c>
      <c r="AU331" s="40"/>
      <c r="AV331" s="52">
        <f t="shared" si="243"/>
        <v>0</v>
      </c>
      <c r="AX331" s="52">
        <f t="shared" si="244"/>
        <v>0</v>
      </c>
      <c r="AY331" s="70"/>
      <c r="AZ331" s="2">
        <f t="shared" ref="AZ331:AZ369" si="248">R331*E331</f>
        <v>0</v>
      </c>
    </row>
    <row r="332" spans="1:52" ht="12" customHeight="1">
      <c r="A332" s="44">
        <f t="shared" si="245"/>
        <v>46784</v>
      </c>
      <c r="B332" s="66">
        <f t="shared" si="208"/>
        <v>0</v>
      </c>
      <c r="C332" s="67"/>
      <c r="D332" s="68">
        <f t="shared" si="209"/>
        <v>0</v>
      </c>
      <c r="E332" s="35">
        <f t="shared" si="210"/>
        <v>0</v>
      </c>
      <c r="F332" s="35">
        <f t="shared" si="211"/>
        <v>0</v>
      </c>
      <c r="G332" s="55">
        <f t="shared" si="212"/>
        <v>3.97</v>
      </c>
      <c r="H332" s="69">
        <f t="shared" si="213"/>
        <v>3.97</v>
      </c>
      <c r="I332" s="55">
        <f t="shared" si="246"/>
        <v>0</v>
      </c>
      <c r="J332" s="55">
        <f t="shared" si="214"/>
        <v>-3.0500000000000003E-2</v>
      </c>
      <c r="K332" s="69">
        <f t="shared" si="215"/>
        <v>-3.0500000000000003E-2</v>
      </c>
      <c r="L332" s="72">
        <v>0</v>
      </c>
      <c r="M332" s="55">
        <f t="shared" si="216"/>
        <v>8.6999999999999994E-3</v>
      </c>
      <c r="N332" s="69">
        <f t="shared" si="217"/>
        <v>8.6999999999999994E-3</v>
      </c>
      <c r="O332" s="72">
        <v>0</v>
      </c>
      <c r="P332" s="7"/>
      <c r="Q332" s="72">
        <f t="shared" si="247"/>
        <v>3.9482000000000004</v>
      </c>
      <c r="R332" s="72">
        <f t="shared" si="218"/>
        <v>0</v>
      </c>
      <c r="S332" s="7"/>
      <c r="T332" s="5">
        <f t="shared" si="219"/>
        <v>29</v>
      </c>
      <c r="U332" s="45">
        <f t="shared" si="220"/>
        <v>46837</v>
      </c>
      <c r="V332" s="5">
        <f t="shared" si="221"/>
        <v>9948</v>
      </c>
      <c r="W332" s="55">
        <f t="shared" si="222"/>
        <v>6.040116061409001E-2</v>
      </c>
      <c r="X332" s="47">
        <f t="shared" si="223"/>
        <v>0.1977518871780985</v>
      </c>
      <c r="Y332" s="5">
        <f t="shared" si="224"/>
        <v>0</v>
      </c>
      <c r="Z332" s="5">
        <f t="shared" si="225"/>
        <v>0</v>
      </c>
      <c r="AB332" s="39">
        <f t="shared" si="226"/>
        <v>0</v>
      </c>
      <c r="AC332" s="39">
        <f t="shared" si="227"/>
        <v>0</v>
      </c>
      <c r="AD332" s="39">
        <f t="shared" si="228"/>
        <v>0</v>
      </c>
      <c r="AE332" s="39">
        <f t="shared" si="229"/>
        <v>0</v>
      </c>
      <c r="AF332" s="39">
        <f t="shared" si="230"/>
        <v>0</v>
      </c>
      <c r="AG332" s="39">
        <f t="shared" si="231"/>
        <v>0</v>
      </c>
      <c r="AH332" s="39">
        <f t="shared" si="232"/>
        <v>0</v>
      </c>
      <c r="AI332" s="39">
        <f t="shared" si="233"/>
        <v>0</v>
      </c>
      <c r="AJ332" s="39">
        <f t="shared" si="234"/>
        <v>0</v>
      </c>
      <c r="AK332" s="43"/>
      <c r="AL332" s="39">
        <f t="shared" si="235"/>
        <v>0</v>
      </c>
      <c r="AM332" s="39">
        <f t="shared" si="236"/>
        <v>0</v>
      </c>
      <c r="AN332" s="39">
        <f t="shared" si="237"/>
        <v>0</v>
      </c>
      <c r="AO332" s="40">
        <f t="shared" si="238"/>
        <v>0</v>
      </c>
      <c r="AQ332" s="39">
        <f t="shared" si="239"/>
        <v>0</v>
      </c>
      <c r="AR332" s="39">
        <f t="shared" si="240"/>
        <v>0</v>
      </c>
      <c r="AS332" s="39">
        <f t="shared" si="241"/>
        <v>0</v>
      </c>
      <c r="AT332" s="40">
        <f t="shared" si="242"/>
        <v>0</v>
      </c>
      <c r="AU332" s="40"/>
      <c r="AV332" s="52">
        <f t="shared" si="243"/>
        <v>0</v>
      </c>
      <c r="AX332" s="52">
        <f t="shared" si="244"/>
        <v>0</v>
      </c>
      <c r="AY332" s="70"/>
      <c r="AZ332" s="2">
        <f t="shared" si="248"/>
        <v>0</v>
      </c>
    </row>
    <row r="333" spans="1:52" ht="12" customHeight="1">
      <c r="A333" s="44">
        <f t="shared" si="245"/>
        <v>46813</v>
      </c>
      <c r="B333" s="66">
        <f t="shared" si="208"/>
        <v>0</v>
      </c>
      <c r="C333" s="67"/>
      <c r="D333" s="68">
        <f t="shared" si="209"/>
        <v>0</v>
      </c>
      <c r="E333" s="35">
        <f t="shared" si="210"/>
        <v>0</v>
      </c>
      <c r="F333" s="35">
        <f t="shared" si="211"/>
        <v>0</v>
      </c>
      <c r="G333" s="55">
        <f t="shared" si="212"/>
        <v>3.97</v>
      </c>
      <c r="H333" s="69">
        <f t="shared" si="213"/>
        <v>3.97</v>
      </c>
      <c r="I333" s="55">
        <f t="shared" si="246"/>
        <v>0</v>
      </c>
      <c r="J333" s="55">
        <f t="shared" si="214"/>
        <v>-3.0500000000000003E-2</v>
      </c>
      <c r="K333" s="69">
        <f t="shared" si="215"/>
        <v>-3.0500000000000003E-2</v>
      </c>
      <c r="L333" s="72">
        <v>0</v>
      </c>
      <c r="M333" s="55">
        <f t="shared" si="216"/>
        <v>8.6999999999999994E-3</v>
      </c>
      <c r="N333" s="69">
        <f t="shared" si="217"/>
        <v>8.6999999999999994E-3</v>
      </c>
      <c r="O333" s="72">
        <v>0</v>
      </c>
      <c r="P333" s="7"/>
      <c r="Q333" s="72">
        <f t="shared" si="247"/>
        <v>3.9482000000000004</v>
      </c>
      <c r="R333" s="72">
        <f t="shared" si="218"/>
        <v>0</v>
      </c>
      <c r="S333" s="7"/>
      <c r="T333" s="5">
        <f t="shared" si="219"/>
        <v>31</v>
      </c>
      <c r="U333" s="45">
        <f t="shared" si="220"/>
        <v>46868</v>
      </c>
      <c r="V333" s="5">
        <f t="shared" si="221"/>
        <v>9979</v>
      </c>
      <c r="W333" s="55">
        <f t="shared" si="222"/>
        <v>6.040116061409001E-2</v>
      </c>
      <c r="X333" s="47">
        <f t="shared" si="223"/>
        <v>0.19675564661441822</v>
      </c>
      <c r="Y333" s="5">
        <f t="shared" si="224"/>
        <v>0</v>
      </c>
      <c r="Z333" s="5">
        <f t="shared" si="225"/>
        <v>0</v>
      </c>
      <c r="AB333" s="39">
        <f t="shared" si="226"/>
        <v>0</v>
      </c>
      <c r="AC333" s="39">
        <f t="shared" si="227"/>
        <v>0</v>
      </c>
      <c r="AD333" s="39">
        <f t="shared" si="228"/>
        <v>0</v>
      </c>
      <c r="AE333" s="39">
        <f t="shared" si="229"/>
        <v>0</v>
      </c>
      <c r="AF333" s="39">
        <f t="shared" si="230"/>
        <v>0</v>
      </c>
      <c r="AG333" s="39">
        <f t="shared" si="231"/>
        <v>0</v>
      </c>
      <c r="AH333" s="39">
        <f t="shared" si="232"/>
        <v>0</v>
      </c>
      <c r="AI333" s="39">
        <f t="shared" si="233"/>
        <v>0</v>
      </c>
      <c r="AJ333" s="39">
        <f t="shared" si="234"/>
        <v>0</v>
      </c>
      <c r="AK333" s="43"/>
      <c r="AL333" s="39">
        <f t="shared" si="235"/>
        <v>0</v>
      </c>
      <c r="AM333" s="39">
        <f t="shared" si="236"/>
        <v>0</v>
      </c>
      <c r="AN333" s="39">
        <f t="shared" si="237"/>
        <v>0</v>
      </c>
      <c r="AO333" s="40">
        <f t="shared" si="238"/>
        <v>0</v>
      </c>
      <c r="AQ333" s="39">
        <f t="shared" si="239"/>
        <v>0</v>
      </c>
      <c r="AR333" s="39">
        <f t="shared" si="240"/>
        <v>0</v>
      </c>
      <c r="AS333" s="39">
        <f t="shared" si="241"/>
        <v>0</v>
      </c>
      <c r="AT333" s="40">
        <f t="shared" si="242"/>
        <v>0</v>
      </c>
      <c r="AU333" s="40"/>
      <c r="AV333" s="52">
        <f t="shared" si="243"/>
        <v>0</v>
      </c>
      <c r="AX333" s="52">
        <f t="shared" si="244"/>
        <v>0</v>
      </c>
      <c r="AY333" s="70"/>
      <c r="AZ333" s="2">
        <f t="shared" si="248"/>
        <v>0</v>
      </c>
    </row>
    <row r="334" spans="1:52" ht="12" customHeight="1">
      <c r="A334" s="44">
        <f t="shared" si="245"/>
        <v>46844</v>
      </c>
      <c r="B334" s="66">
        <f t="shared" si="208"/>
        <v>0</v>
      </c>
      <c r="C334" s="67"/>
      <c r="D334" s="68">
        <f t="shared" si="209"/>
        <v>0</v>
      </c>
      <c r="E334" s="35">
        <f t="shared" si="210"/>
        <v>0</v>
      </c>
      <c r="F334" s="35">
        <f t="shared" si="211"/>
        <v>0</v>
      </c>
      <c r="G334" s="55">
        <f t="shared" si="212"/>
        <v>3.97</v>
      </c>
      <c r="H334" s="69">
        <f t="shared" si="213"/>
        <v>3.97</v>
      </c>
      <c r="I334" s="55">
        <f t="shared" si="246"/>
        <v>0</v>
      </c>
      <c r="J334" s="55">
        <f t="shared" si="214"/>
        <v>-3.0500000000000003E-2</v>
      </c>
      <c r="K334" s="69">
        <f t="shared" si="215"/>
        <v>-3.0500000000000003E-2</v>
      </c>
      <c r="L334" s="72">
        <v>0</v>
      </c>
      <c r="M334" s="55">
        <f t="shared" si="216"/>
        <v>8.6999999999999994E-3</v>
      </c>
      <c r="N334" s="69">
        <f t="shared" si="217"/>
        <v>8.6999999999999994E-3</v>
      </c>
      <c r="O334" s="72">
        <v>0</v>
      </c>
      <c r="P334" s="7"/>
      <c r="Q334" s="72">
        <f t="shared" si="247"/>
        <v>3.9482000000000004</v>
      </c>
      <c r="R334" s="72">
        <f t="shared" si="218"/>
        <v>0</v>
      </c>
      <c r="S334" s="7"/>
      <c r="T334" s="5">
        <f t="shared" si="219"/>
        <v>30</v>
      </c>
      <c r="U334" s="45">
        <f t="shared" si="220"/>
        <v>46898</v>
      </c>
      <c r="V334" s="5">
        <f t="shared" si="221"/>
        <v>10009</v>
      </c>
      <c r="W334" s="55">
        <f t="shared" si="222"/>
        <v>6.040116061409001E-2</v>
      </c>
      <c r="X334" s="47">
        <f t="shared" si="223"/>
        <v>0.19579632175548606</v>
      </c>
      <c r="Y334" s="5">
        <f t="shared" si="224"/>
        <v>0</v>
      </c>
      <c r="Z334" s="5">
        <f t="shared" si="225"/>
        <v>0</v>
      </c>
      <c r="AB334" s="39">
        <f t="shared" si="226"/>
        <v>0</v>
      </c>
      <c r="AC334" s="39">
        <f t="shared" si="227"/>
        <v>0</v>
      </c>
      <c r="AD334" s="39">
        <f t="shared" si="228"/>
        <v>0</v>
      </c>
      <c r="AE334" s="39">
        <f t="shared" si="229"/>
        <v>0</v>
      </c>
      <c r="AF334" s="39">
        <f t="shared" si="230"/>
        <v>0</v>
      </c>
      <c r="AG334" s="39">
        <f t="shared" si="231"/>
        <v>0</v>
      </c>
      <c r="AH334" s="39">
        <f t="shared" si="232"/>
        <v>0</v>
      </c>
      <c r="AI334" s="39">
        <f t="shared" si="233"/>
        <v>0</v>
      </c>
      <c r="AJ334" s="39">
        <f t="shared" si="234"/>
        <v>0</v>
      </c>
      <c r="AK334" s="43"/>
      <c r="AL334" s="39">
        <f t="shared" si="235"/>
        <v>0</v>
      </c>
      <c r="AM334" s="39">
        <f t="shared" si="236"/>
        <v>0</v>
      </c>
      <c r="AN334" s="39">
        <f t="shared" si="237"/>
        <v>0</v>
      </c>
      <c r="AO334" s="40">
        <f t="shared" si="238"/>
        <v>0</v>
      </c>
      <c r="AQ334" s="39">
        <f t="shared" si="239"/>
        <v>0</v>
      </c>
      <c r="AR334" s="39">
        <f t="shared" si="240"/>
        <v>0</v>
      </c>
      <c r="AS334" s="39">
        <f t="shared" si="241"/>
        <v>0</v>
      </c>
      <c r="AT334" s="40">
        <f t="shared" si="242"/>
        <v>0</v>
      </c>
      <c r="AU334" s="40"/>
      <c r="AV334" s="52">
        <f t="shared" si="243"/>
        <v>0</v>
      </c>
      <c r="AX334" s="52">
        <f t="shared" si="244"/>
        <v>0</v>
      </c>
      <c r="AY334" s="70"/>
      <c r="AZ334" s="2">
        <f t="shared" si="248"/>
        <v>0</v>
      </c>
    </row>
    <row r="335" spans="1:52" ht="12" customHeight="1">
      <c r="A335" s="44">
        <f t="shared" si="245"/>
        <v>46874</v>
      </c>
      <c r="B335" s="66">
        <f t="shared" si="208"/>
        <v>0</v>
      </c>
      <c r="C335" s="67"/>
      <c r="D335" s="68">
        <f t="shared" si="209"/>
        <v>0</v>
      </c>
      <c r="E335" s="35">
        <f t="shared" si="210"/>
        <v>0</v>
      </c>
      <c r="F335" s="35">
        <f t="shared" si="211"/>
        <v>0</v>
      </c>
      <c r="G335" s="55">
        <f t="shared" si="212"/>
        <v>3.97</v>
      </c>
      <c r="H335" s="69">
        <f t="shared" si="213"/>
        <v>3.97</v>
      </c>
      <c r="I335" s="55">
        <f t="shared" si="246"/>
        <v>0</v>
      </c>
      <c r="J335" s="55">
        <f t="shared" si="214"/>
        <v>-3.0500000000000003E-2</v>
      </c>
      <c r="K335" s="69">
        <f t="shared" si="215"/>
        <v>-3.0500000000000003E-2</v>
      </c>
      <c r="L335" s="72">
        <v>0</v>
      </c>
      <c r="M335" s="55">
        <f t="shared" si="216"/>
        <v>8.6999999999999994E-3</v>
      </c>
      <c r="N335" s="69">
        <f t="shared" si="217"/>
        <v>8.6999999999999994E-3</v>
      </c>
      <c r="O335" s="72">
        <v>0</v>
      </c>
      <c r="P335" s="7"/>
      <c r="Q335" s="72">
        <f t="shared" si="247"/>
        <v>3.9482000000000004</v>
      </c>
      <c r="R335" s="72">
        <f t="shared" si="218"/>
        <v>0</v>
      </c>
      <c r="S335" s="7"/>
      <c r="T335" s="5">
        <f t="shared" si="219"/>
        <v>31</v>
      </c>
      <c r="U335" s="45">
        <f t="shared" si="220"/>
        <v>46929</v>
      </c>
      <c r="V335" s="5">
        <f t="shared" si="221"/>
        <v>10040</v>
      </c>
      <c r="W335" s="55">
        <f t="shared" si="222"/>
        <v>6.040116061409001E-2</v>
      </c>
      <c r="X335" s="47">
        <f t="shared" si="223"/>
        <v>0.19480993299967841</v>
      </c>
      <c r="Y335" s="5">
        <f t="shared" si="224"/>
        <v>0</v>
      </c>
      <c r="Z335" s="5">
        <f t="shared" si="225"/>
        <v>0</v>
      </c>
      <c r="AB335" s="39">
        <f t="shared" si="226"/>
        <v>0</v>
      </c>
      <c r="AC335" s="39">
        <f t="shared" si="227"/>
        <v>0</v>
      </c>
      <c r="AD335" s="39">
        <f t="shared" si="228"/>
        <v>0</v>
      </c>
      <c r="AE335" s="39">
        <f t="shared" si="229"/>
        <v>0</v>
      </c>
      <c r="AF335" s="39">
        <f t="shared" si="230"/>
        <v>0</v>
      </c>
      <c r="AG335" s="39">
        <f t="shared" si="231"/>
        <v>0</v>
      </c>
      <c r="AH335" s="39">
        <f t="shared" si="232"/>
        <v>0</v>
      </c>
      <c r="AI335" s="39">
        <f t="shared" si="233"/>
        <v>0</v>
      </c>
      <c r="AJ335" s="39">
        <f t="shared" si="234"/>
        <v>0</v>
      </c>
      <c r="AK335" s="43"/>
      <c r="AL335" s="39">
        <f t="shared" si="235"/>
        <v>0</v>
      </c>
      <c r="AM335" s="39">
        <f t="shared" si="236"/>
        <v>0</v>
      </c>
      <c r="AN335" s="39">
        <f t="shared" si="237"/>
        <v>0</v>
      </c>
      <c r="AO335" s="40">
        <f t="shared" si="238"/>
        <v>0</v>
      </c>
      <c r="AQ335" s="39">
        <f t="shared" si="239"/>
        <v>0</v>
      </c>
      <c r="AR335" s="39">
        <f t="shared" si="240"/>
        <v>0</v>
      </c>
      <c r="AS335" s="39">
        <f t="shared" si="241"/>
        <v>0</v>
      </c>
      <c r="AT335" s="40">
        <f t="shared" si="242"/>
        <v>0</v>
      </c>
      <c r="AU335" s="40"/>
      <c r="AV335" s="52">
        <f t="shared" si="243"/>
        <v>0</v>
      </c>
      <c r="AX335" s="52">
        <f t="shared" si="244"/>
        <v>0</v>
      </c>
      <c r="AY335" s="70"/>
      <c r="AZ335" s="2">
        <f t="shared" si="248"/>
        <v>0</v>
      </c>
    </row>
    <row r="336" spans="1:52" ht="12" customHeight="1">
      <c r="A336" s="44">
        <f t="shared" si="245"/>
        <v>46905</v>
      </c>
      <c r="B336" s="66">
        <f t="shared" si="208"/>
        <v>0</v>
      </c>
      <c r="C336" s="67"/>
      <c r="D336" s="68">
        <f t="shared" si="209"/>
        <v>0</v>
      </c>
      <c r="E336" s="35">
        <f t="shared" si="210"/>
        <v>0</v>
      </c>
      <c r="F336" s="35">
        <f t="shared" si="211"/>
        <v>0</v>
      </c>
      <c r="G336" s="55">
        <f t="shared" si="212"/>
        <v>3.97</v>
      </c>
      <c r="H336" s="69">
        <f t="shared" si="213"/>
        <v>3.97</v>
      </c>
      <c r="I336" s="55">
        <f t="shared" si="246"/>
        <v>0</v>
      </c>
      <c r="J336" s="55">
        <f t="shared" si="214"/>
        <v>-3.0500000000000003E-2</v>
      </c>
      <c r="K336" s="69">
        <f t="shared" si="215"/>
        <v>-3.0500000000000003E-2</v>
      </c>
      <c r="L336" s="72">
        <v>0</v>
      </c>
      <c r="M336" s="55">
        <f t="shared" si="216"/>
        <v>8.6999999999999994E-3</v>
      </c>
      <c r="N336" s="69">
        <f t="shared" si="217"/>
        <v>8.6999999999999994E-3</v>
      </c>
      <c r="O336" s="72">
        <v>0</v>
      </c>
      <c r="P336" s="7"/>
      <c r="Q336" s="72">
        <f t="shared" si="247"/>
        <v>3.9482000000000004</v>
      </c>
      <c r="R336" s="72">
        <f t="shared" si="218"/>
        <v>0</v>
      </c>
      <c r="S336" s="7"/>
      <c r="T336" s="5">
        <f t="shared" si="219"/>
        <v>30</v>
      </c>
      <c r="U336" s="45">
        <f t="shared" si="220"/>
        <v>46959</v>
      </c>
      <c r="V336" s="5">
        <f t="shared" si="221"/>
        <v>10070</v>
      </c>
      <c r="W336" s="55">
        <f t="shared" si="222"/>
        <v>6.040116061409001E-2</v>
      </c>
      <c r="X336" s="47">
        <f t="shared" si="223"/>
        <v>0.19386009488977277</v>
      </c>
      <c r="Y336" s="5">
        <f t="shared" si="224"/>
        <v>0</v>
      </c>
      <c r="Z336" s="5">
        <f t="shared" si="225"/>
        <v>0</v>
      </c>
      <c r="AB336" s="39">
        <f t="shared" si="226"/>
        <v>0</v>
      </c>
      <c r="AC336" s="39">
        <f t="shared" si="227"/>
        <v>0</v>
      </c>
      <c r="AD336" s="39">
        <f t="shared" si="228"/>
        <v>0</v>
      </c>
      <c r="AE336" s="39">
        <f t="shared" si="229"/>
        <v>0</v>
      </c>
      <c r="AF336" s="39">
        <f t="shared" si="230"/>
        <v>0</v>
      </c>
      <c r="AG336" s="39">
        <f t="shared" si="231"/>
        <v>0</v>
      </c>
      <c r="AH336" s="39">
        <f t="shared" si="232"/>
        <v>0</v>
      </c>
      <c r="AI336" s="39">
        <f t="shared" si="233"/>
        <v>0</v>
      </c>
      <c r="AJ336" s="39">
        <f t="shared" si="234"/>
        <v>0</v>
      </c>
      <c r="AK336" s="43"/>
      <c r="AL336" s="39">
        <f t="shared" si="235"/>
        <v>0</v>
      </c>
      <c r="AM336" s="39">
        <f t="shared" si="236"/>
        <v>0</v>
      </c>
      <c r="AN336" s="39">
        <f t="shared" si="237"/>
        <v>0</v>
      </c>
      <c r="AO336" s="40">
        <f t="shared" si="238"/>
        <v>0</v>
      </c>
      <c r="AQ336" s="39">
        <f t="shared" si="239"/>
        <v>0</v>
      </c>
      <c r="AR336" s="39">
        <f t="shared" si="240"/>
        <v>0</v>
      </c>
      <c r="AS336" s="39">
        <f t="shared" si="241"/>
        <v>0</v>
      </c>
      <c r="AT336" s="40">
        <f t="shared" si="242"/>
        <v>0</v>
      </c>
      <c r="AU336" s="40"/>
      <c r="AV336" s="52">
        <f t="shared" si="243"/>
        <v>0</v>
      </c>
      <c r="AX336" s="52">
        <f t="shared" si="244"/>
        <v>0</v>
      </c>
      <c r="AY336" s="70"/>
      <c r="AZ336" s="2">
        <f t="shared" si="248"/>
        <v>0</v>
      </c>
    </row>
    <row r="337" spans="1:52" ht="12" customHeight="1">
      <c r="A337" s="44">
        <f t="shared" si="245"/>
        <v>46935</v>
      </c>
      <c r="B337" s="66">
        <f t="shared" si="208"/>
        <v>0</v>
      </c>
      <c r="C337" s="67"/>
      <c r="D337" s="68">
        <f t="shared" si="209"/>
        <v>0</v>
      </c>
      <c r="E337" s="35">
        <f t="shared" si="210"/>
        <v>0</v>
      </c>
      <c r="F337" s="35">
        <f t="shared" si="211"/>
        <v>0</v>
      </c>
      <c r="G337" s="55">
        <f t="shared" si="212"/>
        <v>3.97</v>
      </c>
      <c r="H337" s="69">
        <f t="shared" si="213"/>
        <v>3.97</v>
      </c>
      <c r="I337" s="55">
        <f t="shared" si="246"/>
        <v>0</v>
      </c>
      <c r="J337" s="55">
        <f t="shared" si="214"/>
        <v>-3.0500000000000003E-2</v>
      </c>
      <c r="K337" s="69">
        <f t="shared" si="215"/>
        <v>-3.0500000000000003E-2</v>
      </c>
      <c r="L337" s="72">
        <v>0</v>
      </c>
      <c r="M337" s="55">
        <f t="shared" si="216"/>
        <v>8.6999999999999994E-3</v>
      </c>
      <c r="N337" s="69">
        <f t="shared" si="217"/>
        <v>8.6999999999999994E-3</v>
      </c>
      <c r="O337" s="72">
        <v>0</v>
      </c>
      <c r="P337" s="7"/>
      <c r="Q337" s="72">
        <f t="shared" si="247"/>
        <v>3.9482000000000004</v>
      </c>
      <c r="R337" s="72">
        <f t="shared" si="218"/>
        <v>0</v>
      </c>
      <c r="S337" s="7"/>
      <c r="T337" s="5">
        <f t="shared" si="219"/>
        <v>31</v>
      </c>
      <c r="U337" s="45">
        <f t="shared" si="220"/>
        <v>46990</v>
      </c>
      <c r="V337" s="5">
        <f t="shared" si="221"/>
        <v>10101</v>
      </c>
      <c r="W337" s="55">
        <f t="shared" si="222"/>
        <v>6.040116061409001E-2</v>
      </c>
      <c r="X337" s="47">
        <f t="shared" si="223"/>
        <v>0.19288346051745869</v>
      </c>
      <c r="Y337" s="5">
        <f t="shared" si="224"/>
        <v>0</v>
      </c>
      <c r="Z337" s="5">
        <f t="shared" si="225"/>
        <v>0</v>
      </c>
      <c r="AB337" s="39">
        <f t="shared" si="226"/>
        <v>0</v>
      </c>
      <c r="AC337" s="39">
        <f t="shared" si="227"/>
        <v>0</v>
      </c>
      <c r="AD337" s="39">
        <f t="shared" si="228"/>
        <v>0</v>
      </c>
      <c r="AE337" s="39">
        <f t="shared" si="229"/>
        <v>0</v>
      </c>
      <c r="AF337" s="39">
        <f t="shared" si="230"/>
        <v>0</v>
      </c>
      <c r="AG337" s="39">
        <f t="shared" si="231"/>
        <v>0</v>
      </c>
      <c r="AH337" s="39">
        <f t="shared" si="232"/>
        <v>0</v>
      </c>
      <c r="AI337" s="39">
        <f t="shared" si="233"/>
        <v>0</v>
      </c>
      <c r="AJ337" s="39">
        <f t="shared" si="234"/>
        <v>0</v>
      </c>
      <c r="AK337" s="43"/>
      <c r="AL337" s="39">
        <f t="shared" si="235"/>
        <v>0</v>
      </c>
      <c r="AM337" s="39">
        <f t="shared" si="236"/>
        <v>0</v>
      </c>
      <c r="AN337" s="39">
        <f t="shared" si="237"/>
        <v>0</v>
      </c>
      <c r="AO337" s="40">
        <f t="shared" si="238"/>
        <v>0</v>
      </c>
      <c r="AQ337" s="39">
        <f t="shared" si="239"/>
        <v>0</v>
      </c>
      <c r="AR337" s="39">
        <f t="shared" si="240"/>
        <v>0</v>
      </c>
      <c r="AS337" s="39">
        <f t="shared" si="241"/>
        <v>0</v>
      </c>
      <c r="AT337" s="40">
        <f t="shared" si="242"/>
        <v>0</v>
      </c>
      <c r="AU337" s="40"/>
      <c r="AV337" s="52">
        <f t="shared" si="243"/>
        <v>0</v>
      </c>
      <c r="AX337" s="52">
        <f t="shared" si="244"/>
        <v>0</v>
      </c>
      <c r="AY337" s="70"/>
      <c r="AZ337" s="2">
        <f t="shared" si="248"/>
        <v>0</v>
      </c>
    </row>
    <row r="338" spans="1:52" ht="12" customHeight="1">
      <c r="A338" s="44">
        <f t="shared" si="245"/>
        <v>46966</v>
      </c>
      <c r="B338" s="66">
        <f t="shared" si="208"/>
        <v>0</v>
      </c>
      <c r="C338" s="67"/>
      <c r="D338" s="68">
        <f t="shared" si="209"/>
        <v>0</v>
      </c>
      <c r="E338" s="35">
        <f t="shared" si="210"/>
        <v>0</v>
      </c>
      <c r="F338" s="35">
        <f t="shared" si="211"/>
        <v>0</v>
      </c>
      <c r="G338" s="55">
        <f t="shared" si="212"/>
        <v>3.97</v>
      </c>
      <c r="H338" s="69">
        <f t="shared" si="213"/>
        <v>3.97</v>
      </c>
      <c r="I338" s="55">
        <f t="shared" si="246"/>
        <v>0</v>
      </c>
      <c r="J338" s="55">
        <f t="shared" si="214"/>
        <v>-3.0500000000000003E-2</v>
      </c>
      <c r="K338" s="69">
        <f t="shared" si="215"/>
        <v>-3.0500000000000003E-2</v>
      </c>
      <c r="L338" s="72">
        <v>0</v>
      </c>
      <c r="M338" s="55">
        <f t="shared" si="216"/>
        <v>8.6999999999999994E-3</v>
      </c>
      <c r="N338" s="69">
        <f t="shared" si="217"/>
        <v>8.6999999999999994E-3</v>
      </c>
      <c r="O338" s="72">
        <v>0</v>
      </c>
      <c r="P338" s="7"/>
      <c r="Q338" s="72">
        <f t="shared" si="247"/>
        <v>3.9482000000000004</v>
      </c>
      <c r="R338" s="72">
        <f t="shared" si="218"/>
        <v>0</v>
      </c>
      <c r="S338" s="7"/>
      <c r="T338" s="5">
        <f t="shared" si="219"/>
        <v>31</v>
      </c>
      <c r="U338" s="45">
        <f t="shared" si="220"/>
        <v>47021</v>
      </c>
      <c r="V338" s="5">
        <f t="shared" si="221"/>
        <v>10132</v>
      </c>
      <c r="W338" s="55">
        <f t="shared" si="222"/>
        <v>6.040116061409001E-2</v>
      </c>
      <c r="X338" s="47">
        <f t="shared" si="223"/>
        <v>0.19191174626394333</v>
      </c>
      <c r="Y338" s="5">
        <f t="shared" si="224"/>
        <v>0</v>
      </c>
      <c r="Z338" s="5">
        <f t="shared" si="225"/>
        <v>0</v>
      </c>
      <c r="AB338" s="39">
        <f t="shared" si="226"/>
        <v>0</v>
      </c>
      <c r="AC338" s="39">
        <f t="shared" si="227"/>
        <v>0</v>
      </c>
      <c r="AD338" s="39">
        <f t="shared" si="228"/>
        <v>0</v>
      </c>
      <c r="AE338" s="39">
        <f t="shared" si="229"/>
        <v>0</v>
      </c>
      <c r="AF338" s="39">
        <f t="shared" si="230"/>
        <v>0</v>
      </c>
      <c r="AG338" s="39">
        <f t="shared" si="231"/>
        <v>0</v>
      </c>
      <c r="AH338" s="39">
        <f t="shared" si="232"/>
        <v>0</v>
      </c>
      <c r="AI338" s="39">
        <f t="shared" si="233"/>
        <v>0</v>
      </c>
      <c r="AJ338" s="39">
        <f t="shared" si="234"/>
        <v>0</v>
      </c>
      <c r="AK338" s="43"/>
      <c r="AL338" s="39">
        <f t="shared" si="235"/>
        <v>0</v>
      </c>
      <c r="AM338" s="39">
        <f t="shared" si="236"/>
        <v>0</v>
      </c>
      <c r="AN338" s="39">
        <f t="shared" si="237"/>
        <v>0</v>
      </c>
      <c r="AO338" s="40">
        <f t="shared" si="238"/>
        <v>0</v>
      </c>
      <c r="AQ338" s="39">
        <f t="shared" si="239"/>
        <v>0</v>
      </c>
      <c r="AR338" s="39">
        <f t="shared" si="240"/>
        <v>0</v>
      </c>
      <c r="AS338" s="39">
        <f t="shared" si="241"/>
        <v>0</v>
      </c>
      <c r="AT338" s="40">
        <f t="shared" si="242"/>
        <v>0</v>
      </c>
      <c r="AU338" s="40"/>
      <c r="AV338" s="52">
        <f t="shared" si="243"/>
        <v>0</v>
      </c>
      <c r="AX338" s="52">
        <f t="shared" si="244"/>
        <v>0</v>
      </c>
      <c r="AY338" s="70"/>
      <c r="AZ338" s="2">
        <f t="shared" si="248"/>
        <v>0</v>
      </c>
    </row>
    <row r="339" spans="1:52" ht="12" customHeight="1">
      <c r="A339" s="44">
        <f t="shared" si="245"/>
        <v>46997</v>
      </c>
      <c r="B339" s="66">
        <f t="shared" si="208"/>
        <v>0</v>
      </c>
      <c r="C339" s="67"/>
      <c r="D339" s="68">
        <f t="shared" si="209"/>
        <v>0</v>
      </c>
      <c r="E339" s="35">
        <f t="shared" si="210"/>
        <v>0</v>
      </c>
      <c r="F339" s="35">
        <f t="shared" si="211"/>
        <v>0</v>
      </c>
      <c r="G339" s="55">
        <f t="shared" si="212"/>
        <v>3.97</v>
      </c>
      <c r="H339" s="69">
        <f t="shared" si="213"/>
        <v>3.97</v>
      </c>
      <c r="I339" s="55">
        <f t="shared" si="246"/>
        <v>0</v>
      </c>
      <c r="J339" s="55">
        <f t="shared" si="214"/>
        <v>-3.0500000000000003E-2</v>
      </c>
      <c r="K339" s="69">
        <f t="shared" si="215"/>
        <v>-3.0500000000000003E-2</v>
      </c>
      <c r="L339" s="72">
        <v>0</v>
      </c>
      <c r="M339" s="55">
        <f t="shared" si="216"/>
        <v>8.6999999999999994E-3</v>
      </c>
      <c r="N339" s="69">
        <f t="shared" si="217"/>
        <v>8.6999999999999994E-3</v>
      </c>
      <c r="O339" s="72">
        <v>0</v>
      </c>
      <c r="P339" s="7"/>
      <c r="Q339" s="72">
        <f t="shared" si="247"/>
        <v>3.9482000000000004</v>
      </c>
      <c r="R339" s="72">
        <f t="shared" si="218"/>
        <v>0</v>
      </c>
      <c r="S339" s="7"/>
      <c r="T339" s="5">
        <f t="shared" si="219"/>
        <v>30</v>
      </c>
      <c r="U339" s="45">
        <f t="shared" si="220"/>
        <v>47051</v>
      </c>
      <c r="V339" s="5">
        <f t="shared" si="221"/>
        <v>10162</v>
      </c>
      <c r="W339" s="55">
        <f t="shared" si="222"/>
        <v>6.040116061409001E-2</v>
      </c>
      <c r="X339" s="47">
        <f t="shared" si="223"/>
        <v>0.19097603889249043</v>
      </c>
      <c r="Y339" s="5">
        <f t="shared" si="224"/>
        <v>0</v>
      </c>
      <c r="Z339" s="5">
        <f t="shared" si="225"/>
        <v>0</v>
      </c>
      <c r="AB339" s="39">
        <f t="shared" si="226"/>
        <v>0</v>
      </c>
      <c r="AC339" s="39">
        <f t="shared" si="227"/>
        <v>0</v>
      </c>
      <c r="AD339" s="39">
        <f t="shared" si="228"/>
        <v>0</v>
      </c>
      <c r="AE339" s="39">
        <f t="shared" si="229"/>
        <v>0</v>
      </c>
      <c r="AF339" s="39">
        <f t="shared" si="230"/>
        <v>0</v>
      </c>
      <c r="AG339" s="39">
        <f t="shared" si="231"/>
        <v>0</v>
      </c>
      <c r="AH339" s="39">
        <f t="shared" si="232"/>
        <v>0</v>
      </c>
      <c r="AI339" s="39">
        <f t="shared" si="233"/>
        <v>0</v>
      </c>
      <c r="AJ339" s="39">
        <f t="shared" si="234"/>
        <v>0</v>
      </c>
      <c r="AK339" s="43"/>
      <c r="AL339" s="39">
        <f t="shared" si="235"/>
        <v>0</v>
      </c>
      <c r="AM339" s="39">
        <f t="shared" si="236"/>
        <v>0</v>
      </c>
      <c r="AN339" s="39">
        <f t="shared" si="237"/>
        <v>0</v>
      </c>
      <c r="AO339" s="40">
        <f t="shared" si="238"/>
        <v>0</v>
      </c>
      <c r="AQ339" s="39">
        <f t="shared" si="239"/>
        <v>0</v>
      </c>
      <c r="AR339" s="39">
        <f t="shared" si="240"/>
        <v>0</v>
      </c>
      <c r="AS339" s="39">
        <f t="shared" si="241"/>
        <v>0</v>
      </c>
      <c r="AT339" s="40">
        <f t="shared" si="242"/>
        <v>0</v>
      </c>
      <c r="AU339" s="40"/>
      <c r="AV339" s="52">
        <f t="shared" si="243"/>
        <v>0</v>
      </c>
      <c r="AX339" s="52">
        <f t="shared" si="244"/>
        <v>0</v>
      </c>
      <c r="AY339" s="70"/>
      <c r="AZ339" s="2">
        <f t="shared" si="248"/>
        <v>0</v>
      </c>
    </row>
    <row r="340" spans="1:52" ht="12" customHeight="1">
      <c r="A340" s="44">
        <f t="shared" si="245"/>
        <v>47027</v>
      </c>
      <c r="B340" s="66">
        <f t="shared" si="208"/>
        <v>0</v>
      </c>
      <c r="C340" s="67"/>
      <c r="D340" s="68">
        <f t="shared" si="209"/>
        <v>0</v>
      </c>
      <c r="E340" s="35">
        <f t="shared" si="210"/>
        <v>0</v>
      </c>
      <c r="F340" s="35">
        <f t="shared" si="211"/>
        <v>0</v>
      </c>
      <c r="G340" s="55">
        <f t="shared" si="212"/>
        <v>3.97</v>
      </c>
      <c r="H340" s="69">
        <f t="shared" si="213"/>
        <v>3.97</v>
      </c>
      <c r="I340" s="55">
        <f t="shared" si="246"/>
        <v>0</v>
      </c>
      <c r="J340" s="55">
        <f t="shared" si="214"/>
        <v>-3.0500000000000003E-2</v>
      </c>
      <c r="K340" s="69">
        <f t="shared" si="215"/>
        <v>-3.0500000000000003E-2</v>
      </c>
      <c r="L340" s="72">
        <v>0</v>
      </c>
      <c r="M340" s="55">
        <f t="shared" si="216"/>
        <v>8.6999999999999994E-3</v>
      </c>
      <c r="N340" s="69">
        <f t="shared" si="217"/>
        <v>8.6999999999999994E-3</v>
      </c>
      <c r="O340" s="72">
        <v>0</v>
      </c>
      <c r="P340" s="7"/>
      <c r="Q340" s="72">
        <f t="shared" si="247"/>
        <v>3.9482000000000004</v>
      </c>
      <c r="R340" s="72">
        <f t="shared" si="218"/>
        <v>0</v>
      </c>
      <c r="S340" s="7"/>
      <c r="T340" s="5">
        <f t="shared" si="219"/>
        <v>31</v>
      </c>
      <c r="U340" s="45">
        <f t="shared" si="220"/>
        <v>47082</v>
      </c>
      <c r="V340" s="5">
        <f t="shared" si="221"/>
        <v>10193</v>
      </c>
      <c r="W340" s="55">
        <f t="shared" si="222"/>
        <v>6.040116061409001E-2</v>
      </c>
      <c r="X340" s="47">
        <f t="shared" si="223"/>
        <v>0.19001393390653734</v>
      </c>
      <c r="Y340" s="5">
        <f t="shared" si="224"/>
        <v>0</v>
      </c>
      <c r="Z340" s="5">
        <f t="shared" si="225"/>
        <v>0</v>
      </c>
      <c r="AB340" s="39">
        <f t="shared" si="226"/>
        <v>0</v>
      </c>
      <c r="AC340" s="39">
        <f t="shared" si="227"/>
        <v>0</v>
      </c>
      <c r="AD340" s="39">
        <f t="shared" si="228"/>
        <v>0</v>
      </c>
      <c r="AE340" s="39">
        <f t="shared" si="229"/>
        <v>0</v>
      </c>
      <c r="AF340" s="39">
        <f t="shared" si="230"/>
        <v>0</v>
      </c>
      <c r="AG340" s="39">
        <f t="shared" si="231"/>
        <v>0</v>
      </c>
      <c r="AH340" s="39">
        <f t="shared" si="232"/>
        <v>0</v>
      </c>
      <c r="AI340" s="39">
        <f t="shared" si="233"/>
        <v>0</v>
      </c>
      <c r="AJ340" s="39">
        <f t="shared" si="234"/>
        <v>0</v>
      </c>
      <c r="AK340" s="43"/>
      <c r="AL340" s="39">
        <f t="shared" si="235"/>
        <v>0</v>
      </c>
      <c r="AM340" s="39">
        <f t="shared" si="236"/>
        <v>0</v>
      </c>
      <c r="AN340" s="39">
        <f t="shared" si="237"/>
        <v>0</v>
      </c>
      <c r="AO340" s="40">
        <f t="shared" si="238"/>
        <v>0</v>
      </c>
      <c r="AQ340" s="39">
        <f t="shared" si="239"/>
        <v>0</v>
      </c>
      <c r="AR340" s="39">
        <f t="shared" si="240"/>
        <v>0</v>
      </c>
      <c r="AS340" s="39">
        <f t="shared" si="241"/>
        <v>0</v>
      </c>
      <c r="AT340" s="40">
        <f t="shared" si="242"/>
        <v>0</v>
      </c>
      <c r="AU340" s="40"/>
      <c r="AV340" s="52">
        <f t="shared" si="243"/>
        <v>0</v>
      </c>
      <c r="AX340" s="52">
        <f t="shared" si="244"/>
        <v>0</v>
      </c>
      <c r="AY340" s="70"/>
      <c r="AZ340" s="2">
        <f t="shared" si="248"/>
        <v>0</v>
      </c>
    </row>
    <row r="341" spans="1:52" ht="12" customHeight="1">
      <c r="A341" s="44">
        <f t="shared" si="245"/>
        <v>47058</v>
      </c>
      <c r="B341" s="66">
        <f t="shared" si="208"/>
        <v>0</v>
      </c>
      <c r="C341" s="67"/>
      <c r="D341" s="68">
        <f t="shared" si="209"/>
        <v>0</v>
      </c>
      <c r="E341" s="35">
        <f t="shared" si="210"/>
        <v>0</v>
      </c>
      <c r="F341" s="35">
        <f t="shared" si="211"/>
        <v>0</v>
      </c>
      <c r="G341" s="55">
        <f t="shared" si="212"/>
        <v>3.97</v>
      </c>
      <c r="H341" s="69">
        <f t="shared" si="213"/>
        <v>3.97</v>
      </c>
      <c r="I341" s="55">
        <f t="shared" si="246"/>
        <v>0</v>
      </c>
      <c r="J341" s="55">
        <f t="shared" si="214"/>
        <v>-3.0500000000000003E-2</v>
      </c>
      <c r="K341" s="69">
        <f t="shared" si="215"/>
        <v>-3.0500000000000003E-2</v>
      </c>
      <c r="L341" s="72">
        <v>0</v>
      </c>
      <c r="M341" s="55">
        <f t="shared" si="216"/>
        <v>8.6999999999999994E-3</v>
      </c>
      <c r="N341" s="69">
        <f t="shared" si="217"/>
        <v>8.6999999999999994E-3</v>
      </c>
      <c r="O341" s="72">
        <v>0</v>
      </c>
      <c r="P341" s="7"/>
      <c r="Q341" s="72">
        <f t="shared" si="247"/>
        <v>3.9482000000000004</v>
      </c>
      <c r="R341" s="72">
        <f t="shared" si="218"/>
        <v>0</v>
      </c>
      <c r="S341" s="7"/>
      <c r="T341" s="5">
        <f t="shared" si="219"/>
        <v>30</v>
      </c>
      <c r="U341" s="45">
        <f t="shared" si="220"/>
        <v>47112</v>
      </c>
      <c r="V341" s="5">
        <f t="shared" si="221"/>
        <v>10223</v>
      </c>
      <c r="W341" s="55">
        <f t="shared" si="222"/>
        <v>6.040116061409001E-2</v>
      </c>
      <c r="X341" s="47">
        <f t="shared" si="223"/>
        <v>0.18908747973113435</v>
      </c>
      <c r="Y341" s="5">
        <f t="shared" si="224"/>
        <v>0</v>
      </c>
      <c r="Z341" s="5">
        <f t="shared" si="225"/>
        <v>0</v>
      </c>
      <c r="AB341" s="39">
        <f t="shared" si="226"/>
        <v>0</v>
      </c>
      <c r="AC341" s="39">
        <f t="shared" si="227"/>
        <v>0</v>
      </c>
      <c r="AD341" s="39">
        <f t="shared" si="228"/>
        <v>0</v>
      </c>
      <c r="AE341" s="39">
        <f t="shared" si="229"/>
        <v>0</v>
      </c>
      <c r="AF341" s="39">
        <f t="shared" si="230"/>
        <v>0</v>
      </c>
      <c r="AG341" s="39">
        <f t="shared" si="231"/>
        <v>0</v>
      </c>
      <c r="AH341" s="39">
        <f t="shared" si="232"/>
        <v>0</v>
      </c>
      <c r="AI341" s="39">
        <f t="shared" si="233"/>
        <v>0</v>
      </c>
      <c r="AJ341" s="39">
        <f t="shared" si="234"/>
        <v>0</v>
      </c>
      <c r="AK341" s="43"/>
      <c r="AL341" s="39">
        <f t="shared" si="235"/>
        <v>0</v>
      </c>
      <c r="AM341" s="39">
        <f t="shared" si="236"/>
        <v>0</v>
      </c>
      <c r="AN341" s="39">
        <f t="shared" si="237"/>
        <v>0</v>
      </c>
      <c r="AO341" s="40">
        <f t="shared" si="238"/>
        <v>0</v>
      </c>
      <c r="AQ341" s="39">
        <f t="shared" si="239"/>
        <v>0</v>
      </c>
      <c r="AR341" s="39">
        <f t="shared" si="240"/>
        <v>0</v>
      </c>
      <c r="AS341" s="39">
        <f t="shared" si="241"/>
        <v>0</v>
      </c>
      <c r="AT341" s="40">
        <f t="shared" si="242"/>
        <v>0</v>
      </c>
      <c r="AU341" s="40"/>
      <c r="AV341" s="52">
        <f t="shared" si="243"/>
        <v>0</v>
      </c>
      <c r="AX341" s="52">
        <f t="shared" si="244"/>
        <v>0</v>
      </c>
      <c r="AY341" s="70"/>
      <c r="AZ341" s="2">
        <f t="shared" si="248"/>
        <v>0</v>
      </c>
    </row>
    <row r="342" spans="1:52" ht="12" customHeight="1">
      <c r="A342" s="44">
        <f t="shared" si="245"/>
        <v>47088</v>
      </c>
      <c r="B342" s="66">
        <f t="shared" si="208"/>
        <v>0</v>
      </c>
      <c r="C342" s="67"/>
      <c r="D342" s="68">
        <f t="shared" si="209"/>
        <v>0</v>
      </c>
      <c r="E342" s="35">
        <f t="shared" si="210"/>
        <v>0</v>
      </c>
      <c r="F342" s="35">
        <f t="shared" si="211"/>
        <v>0</v>
      </c>
      <c r="G342" s="55">
        <f t="shared" si="212"/>
        <v>3.97</v>
      </c>
      <c r="H342" s="69">
        <f t="shared" si="213"/>
        <v>3.97</v>
      </c>
      <c r="I342" s="55">
        <f t="shared" si="246"/>
        <v>0</v>
      </c>
      <c r="J342" s="55">
        <f t="shared" si="214"/>
        <v>-3.0500000000000003E-2</v>
      </c>
      <c r="K342" s="69">
        <f t="shared" si="215"/>
        <v>-3.0500000000000003E-2</v>
      </c>
      <c r="L342" s="72">
        <v>0</v>
      </c>
      <c r="M342" s="55">
        <f t="shared" si="216"/>
        <v>8.6999999999999994E-3</v>
      </c>
      <c r="N342" s="69">
        <f t="shared" si="217"/>
        <v>8.6999999999999994E-3</v>
      </c>
      <c r="O342" s="72">
        <v>0</v>
      </c>
      <c r="P342" s="7"/>
      <c r="Q342" s="72">
        <f t="shared" si="247"/>
        <v>3.9482000000000004</v>
      </c>
      <c r="R342" s="72">
        <f t="shared" si="218"/>
        <v>0</v>
      </c>
      <c r="S342" s="7"/>
      <c r="T342" s="5">
        <f t="shared" si="219"/>
        <v>31</v>
      </c>
      <c r="U342" s="45">
        <f t="shared" si="220"/>
        <v>47143</v>
      </c>
      <c r="V342" s="5">
        <f t="shared" si="221"/>
        <v>10254</v>
      </c>
      <c r="W342" s="55">
        <f t="shared" si="222"/>
        <v>6.040116061409001E-2</v>
      </c>
      <c r="X342" s="47">
        <f t="shared" si="223"/>
        <v>0.18813488898684183</v>
      </c>
      <c r="Y342" s="5">
        <f t="shared" si="224"/>
        <v>0</v>
      </c>
      <c r="Z342" s="5">
        <f t="shared" si="225"/>
        <v>0</v>
      </c>
      <c r="AB342" s="39">
        <f t="shared" si="226"/>
        <v>0</v>
      </c>
      <c r="AC342" s="39">
        <f t="shared" si="227"/>
        <v>0</v>
      </c>
      <c r="AD342" s="39">
        <f t="shared" si="228"/>
        <v>0</v>
      </c>
      <c r="AE342" s="39">
        <f t="shared" si="229"/>
        <v>0</v>
      </c>
      <c r="AF342" s="39">
        <f t="shared" si="230"/>
        <v>0</v>
      </c>
      <c r="AG342" s="39">
        <f t="shared" si="231"/>
        <v>0</v>
      </c>
      <c r="AH342" s="39">
        <f t="shared" si="232"/>
        <v>0</v>
      </c>
      <c r="AI342" s="39">
        <f t="shared" si="233"/>
        <v>0</v>
      </c>
      <c r="AJ342" s="39">
        <f t="shared" si="234"/>
        <v>0</v>
      </c>
      <c r="AK342" s="43"/>
      <c r="AL342" s="39">
        <f t="shared" si="235"/>
        <v>0</v>
      </c>
      <c r="AM342" s="39">
        <f t="shared" si="236"/>
        <v>0</v>
      </c>
      <c r="AN342" s="39">
        <f t="shared" si="237"/>
        <v>0</v>
      </c>
      <c r="AO342" s="40">
        <f t="shared" si="238"/>
        <v>0</v>
      </c>
      <c r="AQ342" s="39">
        <f t="shared" si="239"/>
        <v>0</v>
      </c>
      <c r="AR342" s="39">
        <f t="shared" si="240"/>
        <v>0</v>
      </c>
      <c r="AS342" s="39">
        <f t="shared" si="241"/>
        <v>0</v>
      </c>
      <c r="AT342" s="40">
        <f t="shared" si="242"/>
        <v>0</v>
      </c>
      <c r="AU342" s="40"/>
      <c r="AV342" s="52">
        <f t="shared" si="243"/>
        <v>0</v>
      </c>
      <c r="AX342" s="52">
        <f t="shared" si="244"/>
        <v>0</v>
      </c>
      <c r="AY342" s="70"/>
      <c r="AZ342" s="2">
        <f t="shared" si="248"/>
        <v>0</v>
      </c>
    </row>
    <row r="343" spans="1:52" ht="12" customHeight="1">
      <c r="A343" s="44">
        <f t="shared" si="245"/>
        <v>47119</v>
      </c>
      <c r="B343" s="66">
        <f t="shared" si="208"/>
        <v>0</v>
      </c>
      <c r="C343" s="67"/>
      <c r="D343" s="68">
        <f t="shared" si="209"/>
        <v>0</v>
      </c>
      <c r="E343" s="35">
        <f t="shared" si="210"/>
        <v>0</v>
      </c>
      <c r="F343" s="35">
        <f t="shared" si="211"/>
        <v>0</v>
      </c>
      <c r="G343" s="55">
        <f t="shared" si="212"/>
        <v>3.97</v>
      </c>
      <c r="H343" s="69">
        <f t="shared" si="213"/>
        <v>3.97</v>
      </c>
      <c r="I343" s="55">
        <f t="shared" si="246"/>
        <v>0</v>
      </c>
      <c r="J343" s="55">
        <f t="shared" si="214"/>
        <v>-3.0500000000000003E-2</v>
      </c>
      <c r="K343" s="69">
        <f t="shared" si="215"/>
        <v>-3.0500000000000003E-2</v>
      </c>
      <c r="L343" s="72">
        <v>0</v>
      </c>
      <c r="M343" s="55">
        <f t="shared" si="216"/>
        <v>8.6999999999999994E-3</v>
      </c>
      <c r="N343" s="69">
        <f t="shared" si="217"/>
        <v>8.6999999999999994E-3</v>
      </c>
      <c r="O343" s="72">
        <v>0</v>
      </c>
      <c r="P343" s="7"/>
      <c r="Q343" s="72">
        <f t="shared" si="247"/>
        <v>3.9482000000000004</v>
      </c>
      <c r="R343" s="72">
        <f t="shared" si="218"/>
        <v>0</v>
      </c>
      <c r="S343" s="7"/>
      <c r="T343" s="5">
        <f t="shared" si="219"/>
        <v>31</v>
      </c>
      <c r="U343" s="45">
        <f t="shared" si="220"/>
        <v>47174</v>
      </c>
      <c r="V343" s="5">
        <f t="shared" si="221"/>
        <v>10285</v>
      </c>
      <c r="W343" s="55">
        <f t="shared" si="222"/>
        <v>6.040116061409001E-2</v>
      </c>
      <c r="X343" s="47">
        <f t="shared" si="223"/>
        <v>0.18718709723361632</v>
      </c>
      <c r="Y343" s="5">
        <f t="shared" si="224"/>
        <v>0</v>
      </c>
      <c r="Z343" s="5">
        <f t="shared" si="225"/>
        <v>0</v>
      </c>
      <c r="AB343" s="39">
        <f t="shared" si="226"/>
        <v>0</v>
      </c>
      <c r="AC343" s="39">
        <f t="shared" si="227"/>
        <v>0</v>
      </c>
      <c r="AD343" s="39">
        <f t="shared" si="228"/>
        <v>0</v>
      </c>
      <c r="AE343" s="39">
        <f t="shared" si="229"/>
        <v>0</v>
      </c>
      <c r="AF343" s="39">
        <f t="shared" si="230"/>
        <v>0</v>
      </c>
      <c r="AG343" s="39">
        <f t="shared" si="231"/>
        <v>0</v>
      </c>
      <c r="AH343" s="39">
        <f t="shared" si="232"/>
        <v>0</v>
      </c>
      <c r="AI343" s="39">
        <f t="shared" si="233"/>
        <v>0</v>
      </c>
      <c r="AJ343" s="39">
        <f t="shared" si="234"/>
        <v>0</v>
      </c>
      <c r="AK343" s="43"/>
      <c r="AL343" s="39">
        <f t="shared" si="235"/>
        <v>0</v>
      </c>
      <c r="AM343" s="39">
        <f t="shared" si="236"/>
        <v>0</v>
      </c>
      <c r="AN343" s="39">
        <f t="shared" si="237"/>
        <v>0</v>
      </c>
      <c r="AO343" s="40">
        <f t="shared" si="238"/>
        <v>0</v>
      </c>
      <c r="AQ343" s="39">
        <f t="shared" si="239"/>
        <v>0</v>
      </c>
      <c r="AR343" s="39">
        <f t="shared" si="240"/>
        <v>0</v>
      </c>
      <c r="AS343" s="39">
        <f t="shared" si="241"/>
        <v>0</v>
      </c>
      <c r="AT343" s="40">
        <f t="shared" si="242"/>
        <v>0</v>
      </c>
      <c r="AU343" s="40"/>
      <c r="AV343" s="52">
        <f t="shared" si="243"/>
        <v>0</v>
      </c>
      <c r="AX343" s="52">
        <f t="shared" si="244"/>
        <v>0</v>
      </c>
      <c r="AY343" s="70"/>
      <c r="AZ343" s="2">
        <f t="shared" si="248"/>
        <v>0</v>
      </c>
    </row>
    <row r="344" spans="1:52" ht="12" customHeight="1">
      <c r="A344" s="44">
        <f t="shared" si="245"/>
        <v>47150</v>
      </c>
      <c r="B344" s="66">
        <f t="shared" si="208"/>
        <v>0</v>
      </c>
      <c r="C344" s="67"/>
      <c r="D344" s="68">
        <f t="shared" si="209"/>
        <v>0</v>
      </c>
      <c r="E344" s="35">
        <f t="shared" si="210"/>
        <v>0</v>
      </c>
      <c r="F344" s="35">
        <f t="shared" si="211"/>
        <v>0</v>
      </c>
      <c r="G344" s="55">
        <f t="shared" si="212"/>
        <v>3.97</v>
      </c>
      <c r="H344" s="69">
        <f t="shared" si="213"/>
        <v>3.97</v>
      </c>
      <c r="I344" s="55">
        <f t="shared" si="246"/>
        <v>0</v>
      </c>
      <c r="J344" s="55">
        <f t="shared" si="214"/>
        <v>-3.0500000000000003E-2</v>
      </c>
      <c r="K344" s="69">
        <f t="shared" si="215"/>
        <v>-3.0500000000000003E-2</v>
      </c>
      <c r="L344" s="72">
        <v>0</v>
      </c>
      <c r="M344" s="55">
        <f t="shared" si="216"/>
        <v>8.6999999999999994E-3</v>
      </c>
      <c r="N344" s="69">
        <f t="shared" si="217"/>
        <v>8.6999999999999994E-3</v>
      </c>
      <c r="O344" s="72">
        <v>0</v>
      </c>
      <c r="P344" s="7"/>
      <c r="Q344" s="72">
        <f t="shared" si="247"/>
        <v>3.9482000000000004</v>
      </c>
      <c r="R344" s="72">
        <f t="shared" si="218"/>
        <v>0</v>
      </c>
      <c r="S344" s="7"/>
      <c r="T344" s="5">
        <f t="shared" si="219"/>
        <v>28</v>
      </c>
      <c r="U344" s="45">
        <f t="shared" si="220"/>
        <v>47202</v>
      </c>
      <c r="V344" s="5">
        <f t="shared" si="221"/>
        <v>10313</v>
      </c>
      <c r="W344" s="55">
        <f t="shared" si="222"/>
        <v>6.040116061409001E-2</v>
      </c>
      <c r="X344" s="47">
        <f t="shared" si="223"/>
        <v>0.18633513198580881</v>
      </c>
      <c r="Y344" s="5">
        <f t="shared" si="224"/>
        <v>0</v>
      </c>
      <c r="Z344" s="5">
        <f t="shared" si="225"/>
        <v>0</v>
      </c>
      <c r="AB344" s="39">
        <f t="shared" si="226"/>
        <v>0</v>
      </c>
      <c r="AC344" s="39">
        <f t="shared" si="227"/>
        <v>0</v>
      </c>
      <c r="AD344" s="39">
        <f t="shared" si="228"/>
        <v>0</v>
      </c>
      <c r="AE344" s="39">
        <f t="shared" si="229"/>
        <v>0</v>
      </c>
      <c r="AF344" s="39">
        <f t="shared" si="230"/>
        <v>0</v>
      </c>
      <c r="AG344" s="39">
        <f t="shared" si="231"/>
        <v>0</v>
      </c>
      <c r="AH344" s="39">
        <f t="shared" si="232"/>
        <v>0</v>
      </c>
      <c r="AI344" s="39">
        <f t="shared" si="233"/>
        <v>0</v>
      </c>
      <c r="AJ344" s="39">
        <f t="shared" si="234"/>
        <v>0</v>
      </c>
      <c r="AK344" s="43"/>
      <c r="AL344" s="39">
        <f t="shared" si="235"/>
        <v>0</v>
      </c>
      <c r="AM344" s="39">
        <f t="shared" si="236"/>
        <v>0</v>
      </c>
      <c r="AN344" s="39">
        <f t="shared" si="237"/>
        <v>0</v>
      </c>
      <c r="AO344" s="40">
        <f t="shared" si="238"/>
        <v>0</v>
      </c>
      <c r="AQ344" s="39">
        <f t="shared" si="239"/>
        <v>0</v>
      </c>
      <c r="AR344" s="39">
        <f t="shared" si="240"/>
        <v>0</v>
      </c>
      <c r="AS344" s="39">
        <f t="shared" si="241"/>
        <v>0</v>
      </c>
      <c r="AT344" s="40">
        <f t="shared" si="242"/>
        <v>0</v>
      </c>
      <c r="AU344" s="40"/>
      <c r="AV344" s="52">
        <f t="shared" si="243"/>
        <v>0</v>
      </c>
      <c r="AX344" s="52">
        <f t="shared" si="244"/>
        <v>0</v>
      </c>
      <c r="AY344" s="70"/>
      <c r="AZ344" s="2">
        <f t="shared" si="248"/>
        <v>0</v>
      </c>
    </row>
    <row r="345" spans="1:52" ht="12" customHeight="1">
      <c r="A345" s="44">
        <f t="shared" si="245"/>
        <v>47178</v>
      </c>
      <c r="B345" s="66">
        <f t="shared" si="208"/>
        <v>0</v>
      </c>
      <c r="C345" s="67"/>
      <c r="D345" s="68">
        <f t="shared" si="209"/>
        <v>0</v>
      </c>
      <c r="E345" s="35">
        <f t="shared" si="210"/>
        <v>0</v>
      </c>
      <c r="F345" s="35">
        <f t="shared" si="211"/>
        <v>0</v>
      </c>
      <c r="G345" s="55">
        <f t="shared" si="212"/>
        <v>3.97</v>
      </c>
      <c r="H345" s="69">
        <f t="shared" si="213"/>
        <v>3.97</v>
      </c>
      <c r="I345" s="55">
        <f t="shared" si="246"/>
        <v>0</v>
      </c>
      <c r="J345" s="55">
        <f t="shared" si="214"/>
        <v>-3.0500000000000003E-2</v>
      </c>
      <c r="K345" s="69">
        <f t="shared" si="215"/>
        <v>-3.0500000000000003E-2</v>
      </c>
      <c r="L345" s="72">
        <v>0</v>
      </c>
      <c r="M345" s="55">
        <f t="shared" si="216"/>
        <v>8.6999999999999994E-3</v>
      </c>
      <c r="N345" s="69">
        <f t="shared" si="217"/>
        <v>8.6999999999999994E-3</v>
      </c>
      <c r="O345" s="72">
        <v>0</v>
      </c>
      <c r="P345" s="7"/>
      <c r="Q345" s="72">
        <f t="shared" si="247"/>
        <v>3.9482000000000004</v>
      </c>
      <c r="R345" s="72">
        <f t="shared" si="218"/>
        <v>0</v>
      </c>
      <c r="S345" s="7"/>
      <c r="T345" s="5">
        <f t="shared" si="219"/>
        <v>31</v>
      </c>
      <c r="U345" s="45">
        <f t="shared" si="220"/>
        <v>47233</v>
      </c>
      <c r="V345" s="5">
        <f t="shared" si="221"/>
        <v>10344</v>
      </c>
      <c r="W345" s="55">
        <f t="shared" si="222"/>
        <v>6.040116061409001E-2</v>
      </c>
      <c r="X345" s="47">
        <f t="shared" si="223"/>
        <v>0.18539640710397845</v>
      </c>
      <c r="Y345" s="5">
        <f t="shared" si="224"/>
        <v>0</v>
      </c>
      <c r="Z345" s="5">
        <f t="shared" si="225"/>
        <v>0</v>
      </c>
      <c r="AB345" s="39">
        <f t="shared" si="226"/>
        <v>0</v>
      </c>
      <c r="AC345" s="39">
        <f t="shared" si="227"/>
        <v>0</v>
      </c>
      <c r="AD345" s="39">
        <f t="shared" si="228"/>
        <v>0</v>
      </c>
      <c r="AE345" s="39">
        <f t="shared" si="229"/>
        <v>0</v>
      </c>
      <c r="AF345" s="39">
        <f t="shared" si="230"/>
        <v>0</v>
      </c>
      <c r="AG345" s="39">
        <f t="shared" si="231"/>
        <v>0</v>
      </c>
      <c r="AH345" s="39">
        <f t="shared" si="232"/>
        <v>0</v>
      </c>
      <c r="AI345" s="39">
        <f t="shared" si="233"/>
        <v>0</v>
      </c>
      <c r="AJ345" s="39">
        <f t="shared" si="234"/>
        <v>0</v>
      </c>
      <c r="AK345" s="43"/>
      <c r="AL345" s="39">
        <f t="shared" si="235"/>
        <v>0</v>
      </c>
      <c r="AM345" s="39">
        <f t="shared" si="236"/>
        <v>0</v>
      </c>
      <c r="AN345" s="39">
        <f t="shared" si="237"/>
        <v>0</v>
      </c>
      <c r="AO345" s="40">
        <f t="shared" si="238"/>
        <v>0</v>
      </c>
      <c r="AQ345" s="39">
        <f t="shared" si="239"/>
        <v>0</v>
      </c>
      <c r="AR345" s="39">
        <f t="shared" si="240"/>
        <v>0</v>
      </c>
      <c r="AS345" s="39">
        <f t="shared" si="241"/>
        <v>0</v>
      </c>
      <c r="AT345" s="40">
        <f t="shared" si="242"/>
        <v>0</v>
      </c>
      <c r="AU345" s="40"/>
      <c r="AV345" s="52">
        <f t="shared" si="243"/>
        <v>0</v>
      </c>
      <c r="AX345" s="52">
        <f t="shared" si="244"/>
        <v>0</v>
      </c>
      <c r="AY345" s="70"/>
      <c r="AZ345" s="2">
        <f t="shared" si="248"/>
        <v>0</v>
      </c>
    </row>
    <row r="346" spans="1:52" ht="12" customHeight="1">
      <c r="A346" s="44">
        <f t="shared" si="245"/>
        <v>47209</v>
      </c>
      <c r="B346" s="66">
        <f t="shared" si="208"/>
        <v>0</v>
      </c>
      <c r="C346" s="67"/>
      <c r="D346" s="68">
        <f t="shared" si="209"/>
        <v>0</v>
      </c>
      <c r="E346" s="35">
        <f t="shared" si="210"/>
        <v>0</v>
      </c>
      <c r="F346" s="35">
        <f t="shared" si="211"/>
        <v>0</v>
      </c>
      <c r="G346" s="55">
        <f t="shared" si="212"/>
        <v>3.97</v>
      </c>
      <c r="H346" s="69">
        <f t="shared" si="213"/>
        <v>3.97</v>
      </c>
      <c r="I346" s="55">
        <f t="shared" si="246"/>
        <v>0</v>
      </c>
      <c r="J346" s="55">
        <f t="shared" si="214"/>
        <v>-3.0500000000000003E-2</v>
      </c>
      <c r="K346" s="69">
        <f t="shared" si="215"/>
        <v>-3.0500000000000003E-2</v>
      </c>
      <c r="L346" s="72">
        <v>0</v>
      </c>
      <c r="M346" s="55">
        <f t="shared" si="216"/>
        <v>8.6999999999999994E-3</v>
      </c>
      <c r="N346" s="69">
        <f t="shared" si="217"/>
        <v>8.6999999999999994E-3</v>
      </c>
      <c r="O346" s="72">
        <v>0</v>
      </c>
      <c r="P346" s="7"/>
      <c r="Q346" s="72">
        <f t="shared" si="247"/>
        <v>3.9482000000000004</v>
      </c>
      <c r="R346" s="72">
        <f t="shared" si="218"/>
        <v>0</v>
      </c>
      <c r="S346" s="7"/>
      <c r="T346" s="5">
        <f t="shared" si="219"/>
        <v>30</v>
      </c>
      <c r="U346" s="45">
        <f t="shared" si="220"/>
        <v>47263</v>
      </c>
      <c r="V346" s="5">
        <f t="shared" si="221"/>
        <v>10374</v>
      </c>
      <c r="W346" s="55">
        <f t="shared" si="222"/>
        <v>6.040116061409001E-2</v>
      </c>
      <c r="X346" s="47">
        <f t="shared" si="223"/>
        <v>0.18449246668268979</v>
      </c>
      <c r="Y346" s="5">
        <f t="shared" si="224"/>
        <v>0</v>
      </c>
      <c r="Z346" s="5">
        <f t="shared" si="225"/>
        <v>0</v>
      </c>
      <c r="AB346" s="39">
        <f t="shared" si="226"/>
        <v>0</v>
      </c>
      <c r="AC346" s="39">
        <f t="shared" si="227"/>
        <v>0</v>
      </c>
      <c r="AD346" s="39">
        <f t="shared" si="228"/>
        <v>0</v>
      </c>
      <c r="AE346" s="39">
        <f t="shared" si="229"/>
        <v>0</v>
      </c>
      <c r="AF346" s="39">
        <f t="shared" si="230"/>
        <v>0</v>
      </c>
      <c r="AG346" s="39">
        <f t="shared" si="231"/>
        <v>0</v>
      </c>
      <c r="AH346" s="39">
        <f t="shared" si="232"/>
        <v>0</v>
      </c>
      <c r="AI346" s="39">
        <f t="shared" si="233"/>
        <v>0</v>
      </c>
      <c r="AJ346" s="39">
        <f t="shared" si="234"/>
        <v>0</v>
      </c>
      <c r="AK346" s="43"/>
      <c r="AL346" s="39">
        <f t="shared" si="235"/>
        <v>0</v>
      </c>
      <c r="AM346" s="39">
        <f t="shared" si="236"/>
        <v>0</v>
      </c>
      <c r="AN346" s="39">
        <f t="shared" si="237"/>
        <v>0</v>
      </c>
      <c r="AO346" s="40">
        <f t="shared" si="238"/>
        <v>0</v>
      </c>
      <c r="AQ346" s="39">
        <f t="shared" si="239"/>
        <v>0</v>
      </c>
      <c r="AR346" s="39">
        <f t="shared" si="240"/>
        <v>0</v>
      </c>
      <c r="AS346" s="39">
        <f t="shared" si="241"/>
        <v>0</v>
      </c>
      <c r="AT346" s="40">
        <f t="shared" si="242"/>
        <v>0</v>
      </c>
      <c r="AU346" s="40"/>
      <c r="AV346" s="52">
        <f t="shared" si="243"/>
        <v>0</v>
      </c>
      <c r="AX346" s="52">
        <f t="shared" si="244"/>
        <v>0</v>
      </c>
      <c r="AY346" s="70"/>
      <c r="AZ346" s="2">
        <f t="shared" si="248"/>
        <v>0</v>
      </c>
    </row>
    <row r="347" spans="1:52" ht="12" customHeight="1">
      <c r="A347" s="44">
        <f t="shared" si="245"/>
        <v>47239</v>
      </c>
      <c r="B347" s="66">
        <f t="shared" si="208"/>
        <v>0</v>
      </c>
      <c r="C347" s="67"/>
      <c r="D347" s="68">
        <f t="shared" si="209"/>
        <v>0</v>
      </c>
      <c r="E347" s="35">
        <f t="shared" si="210"/>
        <v>0</v>
      </c>
      <c r="F347" s="35">
        <f t="shared" si="211"/>
        <v>0</v>
      </c>
      <c r="G347" s="55">
        <f t="shared" si="212"/>
        <v>3.97</v>
      </c>
      <c r="H347" s="69">
        <f t="shared" si="213"/>
        <v>3.97</v>
      </c>
      <c r="I347" s="55">
        <f t="shared" si="246"/>
        <v>0</v>
      </c>
      <c r="J347" s="55">
        <f t="shared" si="214"/>
        <v>-3.0500000000000003E-2</v>
      </c>
      <c r="K347" s="69">
        <f t="shared" si="215"/>
        <v>-3.0500000000000003E-2</v>
      </c>
      <c r="L347" s="72">
        <v>0</v>
      </c>
      <c r="M347" s="55">
        <f t="shared" si="216"/>
        <v>8.6999999999999994E-3</v>
      </c>
      <c r="N347" s="69">
        <f t="shared" si="217"/>
        <v>8.6999999999999994E-3</v>
      </c>
      <c r="O347" s="72">
        <v>0</v>
      </c>
      <c r="P347" s="7"/>
      <c r="Q347" s="72">
        <f t="shared" si="247"/>
        <v>3.9482000000000004</v>
      </c>
      <c r="R347" s="72">
        <f t="shared" si="218"/>
        <v>0</v>
      </c>
      <c r="S347" s="7"/>
      <c r="T347" s="5">
        <f t="shared" si="219"/>
        <v>31</v>
      </c>
      <c r="U347" s="45">
        <f t="shared" si="220"/>
        <v>47294</v>
      </c>
      <c r="V347" s="5">
        <f t="shared" si="221"/>
        <v>10405</v>
      </c>
      <c r="W347" s="55">
        <f t="shared" si="222"/>
        <v>6.040116061409001E-2</v>
      </c>
      <c r="X347" s="47">
        <f t="shared" si="223"/>
        <v>0.18356302483702386</v>
      </c>
      <c r="Y347" s="5">
        <f t="shared" si="224"/>
        <v>0</v>
      </c>
      <c r="Z347" s="5">
        <f t="shared" si="225"/>
        <v>0</v>
      </c>
      <c r="AB347" s="39">
        <f t="shared" si="226"/>
        <v>0</v>
      </c>
      <c r="AC347" s="39">
        <f t="shared" si="227"/>
        <v>0</v>
      </c>
      <c r="AD347" s="39">
        <f t="shared" si="228"/>
        <v>0</v>
      </c>
      <c r="AE347" s="39">
        <f t="shared" si="229"/>
        <v>0</v>
      </c>
      <c r="AF347" s="39">
        <f t="shared" si="230"/>
        <v>0</v>
      </c>
      <c r="AG347" s="39">
        <f t="shared" si="231"/>
        <v>0</v>
      </c>
      <c r="AH347" s="39">
        <f t="shared" si="232"/>
        <v>0</v>
      </c>
      <c r="AI347" s="39">
        <f t="shared" si="233"/>
        <v>0</v>
      </c>
      <c r="AJ347" s="39">
        <f t="shared" si="234"/>
        <v>0</v>
      </c>
      <c r="AK347" s="43"/>
      <c r="AL347" s="39">
        <f t="shared" si="235"/>
        <v>0</v>
      </c>
      <c r="AM347" s="39">
        <f t="shared" si="236"/>
        <v>0</v>
      </c>
      <c r="AN347" s="39">
        <f t="shared" si="237"/>
        <v>0</v>
      </c>
      <c r="AO347" s="40">
        <f t="shared" si="238"/>
        <v>0</v>
      </c>
      <c r="AQ347" s="39">
        <f t="shared" si="239"/>
        <v>0</v>
      </c>
      <c r="AR347" s="39">
        <f t="shared" si="240"/>
        <v>0</v>
      </c>
      <c r="AS347" s="39">
        <f t="shared" si="241"/>
        <v>0</v>
      </c>
      <c r="AT347" s="40">
        <f t="shared" si="242"/>
        <v>0</v>
      </c>
      <c r="AU347" s="40"/>
      <c r="AV347" s="52">
        <f t="shared" si="243"/>
        <v>0</v>
      </c>
      <c r="AX347" s="52">
        <f t="shared" si="244"/>
        <v>0</v>
      </c>
      <c r="AY347" s="70"/>
      <c r="AZ347" s="2">
        <f t="shared" si="248"/>
        <v>0</v>
      </c>
    </row>
    <row r="348" spans="1:52" ht="12" customHeight="1">
      <c r="A348" s="44">
        <f t="shared" si="245"/>
        <v>47270</v>
      </c>
      <c r="B348" s="66">
        <f t="shared" si="208"/>
        <v>0</v>
      </c>
      <c r="C348" s="67"/>
      <c r="D348" s="68">
        <f t="shared" si="209"/>
        <v>0</v>
      </c>
      <c r="E348" s="35">
        <f t="shared" si="210"/>
        <v>0</v>
      </c>
      <c r="F348" s="35">
        <f t="shared" si="211"/>
        <v>0</v>
      </c>
      <c r="G348" s="55">
        <f t="shared" si="212"/>
        <v>3.97</v>
      </c>
      <c r="H348" s="69">
        <f t="shared" si="213"/>
        <v>3.97</v>
      </c>
      <c r="I348" s="55">
        <f t="shared" si="246"/>
        <v>0</v>
      </c>
      <c r="J348" s="55">
        <f t="shared" si="214"/>
        <v>-3.0500000000000003E-2</v>
      </c>
      <c r="K348" s="69">
        <f t="shared" si="215"/>
        <v>-3.0500000000000003E-2</v>
      </c>
      <c r="L348" s="72">
        <v>0</v>
      </c>
      <c r="M348" s="55">
        <f t="shared" si="216"/>
        <v>8.6999999999999994E-3</v>
      </c>
      <c r="N348" s="69">
        <f t="shared" si="217"/>
        <v>8.6999999999999994E-3</v>
      </c>
      <c r="O348" s="72">
        <v>0</v>
      </c>
      <c r="P348" s="7"/>
      <c r="Q348" s="72">
        <f t="shared" si="247"/>
        <v>3.9482000000000004</v>
      </c>
      <c r="R348" s="72">
        <f t="shared" si="218"/>
        <v>0</v>
      </c>
      <c r="S348" s="7"/>
      <c r="T348" s="5">
        <f t="shared" si="219"/>
        <v>30</v>
      </c>
      <c r="U348" s="45">
        <f t="shared" si="220"/>
        <v>47324</v>
      </c>
      <c r="V348" s="5">
        <f t="shared" si="221"/>
        <v>10435</v>
      </c>
      <c r="W348" s="55">
        <f t="shared" si="222"/>
        <v>6.040116061409001E-2</v>
      </c>
      <c r="X348" s="47">
        <f t="shared" si="223"/>
        <v>0.18266802346889521</v>
      </c>
      <c r="Y348" s="5">
        <f t="shared" si="224"/>
        <v>0</v>
      </c>
      <c r="Z348" s="5">
        <f t="shared" si="225"/>
        <v>0</v>
      </c>
      <c r="AB348" s="39">
        <f t="shared" si="226"/>
        <v>0</v>
      </c>
      <c r="AC348" s="39">
        <f t="shared" si="227"/>
        <v>0</v>
      </c>
      <c r="AD348" s="39">
        <f t="shared" si="228"/>
        <v>0</v>
      </c>
      <c r="AE348" s="39">
        <f t="shared" si="229"/>
        <v>0</v>
      </c>
      <c r="AF348" s="39">
        <f t="shared" si="230"/>
        <v>0</v>
      </c>
      <c r="AG348" s="39">
        <f t="shared" si="231"/>
        <v>0</v>
      </c>
      <c r="AH348" s="39">
        <f t="shared" si="232"/>
        <v>0</v>
      </c>
      <c r="AI348" s="39">
        <f t="shared" si="233"/>
        <v>0</v>
      </c>
      <c r="AJ348" s="39">
        <f t="shared" si="234"/>
        <v>0</v>
      </c>
      <c r="AK348" s="43"/>
      <c r="AL348" s="39">
        <f t="shared" si="235"/>
        <v>0</v>
      </c>
      <c r="AM348" s="39">
        <f t="shared" si="236"/>
        <v>0</v>
      </c>
      <c r="AN348" s="39">
        <f t="shared" si="237"/>
        <v>0</v>
      </c>
      <c r="AO348" s="40">
        <f t="shared" si="238"/>
        <v>0</v>
      </c>
      <c r="AQ348" s="39">
        <f t="shared" si="239"/>
        <v>0</v>
      </c>
      <c r="AR348" s="39">
        <f t="shared" si="240"/>
        <v>0</v>
      </c>
      <c r="AS348" s="39">
        <f t="shared" si="241"/>
        <v>0</v>
      </c>
      <c r="AT348" s="40">
        <f t="shared" si="242"/>
        <v>0</v>
      </c>
      <c r="AU348" s="40"/>
      <c r="AV348" s="52">
        <f t="shared" si="243"/>
        <v>0</v>
      </c>
      <c r="AX348" s="52">
        <f t="shared" si="244"/>
        <v>0</v>
      </c>
      <c r="AY348" s="70"/>
      <c r="AZ348" s="2">
        <f t="shared" si="248"/>
        <v>0</v>
      </c>
    </row>
    <row r="349" spans="1:52" ht="12" customHeight="1">
      <c r="A349" s="44">
        <f t="shared" si="245"/>
        <v>47300</v>
      </c>
      <c r="B349" s="66">
        <f t="shared" si="208"/>
        <v>0</v>
      </c>
      <c r="C349" s="67"/>
      <c r="D349" s="68">
        <f t="shared" si="209"/>
        <v>0</v>
      </c>
      <c r="E349" s="35">
        <f t="shared" si="210"/>
        <v>0</v>
      </c>
      <c r="F349" s="35">
        <f t="shared" si="211"/>
        <v>0</v>
      </c>
      <c r="G349" s="55">
        <f t="shared" si="212"/>
        <v>3.97</v>
      </c>
      <c r="H349" s="69">
        <f t="shared" si="213"/>
        <v>3.97</v>
      </c>
      <c r="I349" s="55">
        <f t="shared" si="246"/>
        <v>0</v>
      </c>
      <c r="J349" s="55">
        <f t="shared" si="214"/>
        <v>-3.0500000000000003E-2</v>
      </c>
      <c r="K349" s="69">
        <f t="shared" si="215"/>
        <v>-3.0500000000000003E-2</v>
      </c>
      <c r="L349" s="72">
        <v>0</v>
      </c>
      <c r="M349" s="55">
        <f t="shared" si="216"/>
        <v>8.6999999999999994E-3</v>
      </c>
      <c r="N349" s="69">
        <f t="shared" si="217"/>
        <v>8.6999999999999994E-3</v>
      </c>
      <c r="O349" s="72">
        <v>0</v>
      </c>
      <c r="P349" s="7"/>
      <c r="Q349" s="72">
        <f t="shared" si="247"/>
        <v>3.9482000000000004</v>
      </c>
      <c r="R349" s="72">
        <f t="shared" si="218"/>
        <v>0</v>
      </c>
      <c r="S349" s="7"/>
      <c r="T349" s="5">
        <f t="shared" si="219"/>
        <v>31</v>
      </c>
      <c r="U349" s="45">
        <f t="shared" si="220"/>
        <v>47355</v>
      </c>
      <c r="V349" s="5">
        <f t="shared" si="221"/>
        <v>10466</v>
      </c>
      <c r="W349" s="55">
        <f t="shared" si="222"/>
        <v>6.040116061409001E-2</v>
      </c>
      <c r="X349" s="47">
        <f t="shared" si="223"/>
        <v>0.1817477728595894</v>
      </c>
      <c r="Y349" s="5">
        <f t="shared" si="224"/>
        <v>0</v>
      </c>
      <c r="Z349" s="5">
        <f t="shared" si="225"/>
        <v>0</v>
      </c>
      <c r="AB349" s="39">
        <f t="shared" si="226"/>
        <v>0</v>
      </c>
      <c r="AC349" s="39">
        <f t="shared" si="227"/>
        <v>0</v>
      </c>
      <c r="AD349" s="39">
        <f t="shared" si="228"/>
        <v>0</v>
      </c>
      <c r="AE349" s="39">
        <f t="shared" si="229"/>
        <v>0</v>
      </c>
      <c r="AF349" s="39">
        <f t="shared" si="230"/>
        <v>0</v>
      </c>
      <c r="AG349" s="39">
        <f t="shared" si="231"/>
        <v>0</v>
      </c>
      <c r="AH349" s="39">
        <f t="shared" si="232"/>
        <v>0</v>
      </c>
      <c r="AI349" s="39">
        <f t="shared" si="233"/>
        <v>0</v>
      </c>
      <c r="AJ349" s="39">
        <f t="shared" si="234"/>
        <v>0</v>
      </c>
      <c r="AK349" s="43"/>
      <c r="AL349" s="39">
        <f t="shared" si="235"/>
        <v>0</v>
      </c>
      <c r="AM349" s="39">
        <f t="shared" si="236"/>
        <v>0</v>
      </c>
      <c r="AN349" s="39">
        <f t="shared" si="237"/>
        <v>0</v>
      </c>
      <c r="AO349" s="40">
        <f t="shared" si="238"/>
        <v>0</v>
      </c>
      <c r="AQ349" s="39">
        <f t="shared" si="239"/>
        <v>0</v>
      </c>
      <c r="AR349" s="39">
        <f t="shared" si="240"/>
        <v>0</v>
      </c>
      <c r="AS349" s="39">
        <f t="shared" si="241"/>
        <v>0</v>
      </c>
      <c r="AT349" s="40">
        <f t="shared" si="242"/>
        <v>0</v>
      </c>
      <c r="AU349" s="40"/>
      <c r="AV349" s="52">
        <f t="shared" si="243"/>
        <v>0</v>
      </c>
      <c r="AX349" s="52">
        <f t="shared" si="244"/>
        <v>0</v>
      </c>
      <c r="AY349" s="70"/>
      <c r="AZ349" s="2">
        <f t="shared" si="248"/>
        <v>0</v>
      </c>
    </row>
    <row r="350" spans="1:52" ht="12" customHeight="1">
      <c r="A350" s="44">
        <f t="shared" si="245"/>
        <v>47331</v>
      </c>
      <c r="B350" s="66">
        <f t="shared" si="208"/>
        <v>0</v>
      </c>
      <c r="C350" s="67"/>
      <c r="D350" s="68">
        <f t="shared" si="209"/>
        <v>0</v>
      </c>
      <c r="E350" s="35">
        <f t="shared" si="210"/>
        <v>0</v>
      </c>
      <c r="F350" s="35">
        <f t="shared" si="211"/>
        <v>0</v>
      </c>
      <c r="G350" s="55">
        <f t="shared" si="212"/>
        <v>3.97</v>
      </c>
      <c r="H350" s="69">
        <f t="shared" si="213"/>
        <v>3.97</v>
      </c>
      <c r="I350" s="55">
        <f t="shared" si="246"/>
        <v>0</v>
      </c>
      <c r="J350" s="55">
        <f t="shared" si="214"/>
        <v>-3.0500000000000003E-2</v>
      </c>
      <c r="K350" s="69">
        <f t="shared" si="215"/>
        <v>-3.0500000000000003E-2</v>
      </c>
      <c r="L350" s="72">
        <v>0</v>
      </c>
      <c r="M350" s="55">
        <f t="shared" si="216"/>
        <v>8.6999999999999994E-3</v>
      </c>
      <c r="N350" s="69">
        <f t="shared" si="217"/>
        <v>8.6999999999999994E-3</v>
      </c>
      <c r="O350" s="72">
        <v>0</v>
      </c>
      <c r="P350" s="7"/>
      <c r="Q350" s="72">
        <f t="shared" si="247"/>
        <v>3.9482000000000004</v>
      </c>
      <c r="R350" s="72">
        <f t="shared" si="218"/>
        <v>0</v>
      </c>
      <c r="S350" s="7"/>
      <c r="T350" s="5">
        <f t="shared" si="219"/>
        <v>31</v>
      </c>
      <c r="U350" s="45">
        <f t="shared" si="220"/>
        <v>47386</v>
      </c>
      <c r="V350" s="5">
        <f t="shared" si="221"/>
        <v>10497</v>
      </c>
      <c r="W350" s="55">
        <f t="shared" si="222"/>
        <v>6.040116061409001E-2</v>
      </c>
      <c r="X350" s="47">
        <f t="shared" si="223"/>
        <v>0.18083215831721991</v>
      </c>
      <c r="Y350" s="5">
        <f t="shared" si="224"/>
        <v>0</v>
      </c>
      <c r="Z350" s="5">
        <f t="shared" si="225"/>
        <v>0</v>
      </c>
      <c r="AB350" s="39">
        <f t="shared" si="226"/>
        <v>0</v>
      </c>
      <c r="AC350" s="39">
        <f t="shared" si="227"/>
        <v>0</v>
      </c>
      <c r="AD350" s="39">
        <f t="shared" si="228"/>
        <v>0</v>
      </c>
      <c r="AE350" s="39">
        <f t="shared" si="229"/>
        <v>0</v>
      </c>
      <c r="AF350" s="39">
        <f t="shared" si="230"/>
        <v>0</v>
      </c>
      <c r="AG350" s="39">
        <f t="shared" si="231"/>
        <v>0</v>
      </c>
      <c r="AH350" s="39">
        <f t="shared" si="232"/>
        <v>0</v>
      </c>
      <c r="AI350" s="39">
        <f t="shared" si="233"/>
        <v>0</v>
      </c>
      <c r="AJ350" s="39">
        <f t="shared" si="234"/>
        <v>0</v>
      </c>
      <c r="AK350" s="43"/>
      <c r="AL350" s="39">
        <f t="shared" si="235"/>
        <v>0</v>
      </c>
      <c r="AM350" s="39">
        <f t="shared" si="236"/>
        <v>0</v>
      </c>
      <c r="AN350" s="39">
        <f t="shared" si="237"/>
        <v>0</v>
      </c>
      <c r="AO350" s="40">
        <f t="shared" si="238"/>
        <v>0</v>
      </c>
      <c r="AQ350" s="39">
        <f t="shared" si="239"/>
        <v>0</v>
      </c>
      <c r="AR350" s="39">
        <f t="shared" si="240"/>
        <v>0</v>
      </c>
      <c r="AS350" s="39">
        <f t="shared" si="241"/>
        <v>0</v>
      </c>
      <c r="AT350" s="40">
        <f t="shared" si="242"/>
        <v>0</v>
      </c>
      <c r="AU350" s="40"/>
      <c r="AV350" s="52">
        <f t="shared" si="243"/>
        <v>0</v>
      </c>
      <c r="AX350" s="52">
        <f t="shared" si="244"/>
        <v>0</v>
      </c>
      <c r="AY350" s="70"/>
      <c r="AZ350" s="2">
        <f t="shared" si="248"/>
        <v>0</v>
      </c>
    </row>
    <row r="351" spans="1:52" ht="12" customHeight="1">
      <c r="A351" s="44">
        <f t="shared" si="245"/>
        <v>47362</v>
      </c>
      <c r="B351" s="66">
        <f t="shared" si="208"/>
        <v>0</v>
      </c>
      <c r="C351" s="67"/>
      <c r="D351" s="68">
        <f t="shared" si="209"/>
        <v>0</v>
      </c>
      <c r="E351" s="35">
        <f t="shared" si="210"/>
        <v>0</v>
      </c>
      <c r="F351" s="35">
        <f t="shared" si="211"/>
        <v>0</v>
      </c>
      <c r="G351" s="55">
        <f t="shared" si="212"/>
        <v>3.97</v>
      </c>
      <c r="H351" s="69">
        <f t="shared" si="213"/>
        <v>3.97</v>
      </c>
      <c r="I351" s="55">
        <f t="shared" si="246"/>
        <v>0</v>
      </c>
      <c r="J351" s="55">
        <f t="shared" si="214"/>
        <v>-3.0500000000000003E-2</v>
      </c>
      <c r="K351" s="69">
        <f t="shared" si="215"/>
        <v>-3.0500000000000003E-2</v>
      </c>
      <c r="L351" s="72">
        <v>0</v>
      </c>
      <c r="M351" s="55">
        <f t="shared" si="216"/>
        <v>8.6999999999999994E-3</v>
      </c>
      <c r="N351" s="69">
        <f t="shared" si="217"/>
        <v>8.6999999999999994E-3</v>
      </c>
      <c r="O351" s="72">
        <v>0</v>
      </c>
      <c r="P351" s="7"/>
      <c r="Q351" s="72">
        <f t="shared" si="247"/>
        <v>3.9482000000000004</v>
      </c>
      <c r="R351" s="72">
        <f t="shared" si="218"/>
        <v>0</v>
      </c>
      <c r="S351" s="7"/>
      <c r="T351" s="5">
        <f t="shared" si="219"/>
        <v>30</v>
      </c>
      <c r="U351" s="45">
        <f t="shared" si="220"/>
        <v>47416</v>
      </c>
      <c r="V351" s="5">
        <f t="shared" si="221"/>
        <v>10527</v>
      </c>
      <c r="W351" s="55">
        <f t="shared" si="222"/>
        <v>6.040116061409001E-2</v>
      </c>
      <c r="X351" s="47">
        <f t="shared" si="223"/>
        <v>0.17995047188151608</v>
      </c>
      <c r="Y351" s="5">
        <f t="shared" si="224"/>
        <v>0</v>
      </c>
      <c r="Z351" s="5">
        <f t="shared" si="225"/>
        <v>0</v>
      </c>
      <c r="AB351" s="39">
        <f t="shared" si="226"/>
        <v>0</v>
      </c>
      <c r="AC351" s="39">
        <f t="shared" si="227"/>
        <v>0</v>
      </c>
      <c r="AD351" s="39">
        <f t="shared" si="228"/>
        <v>0</v>
      </c>
      <c r="AE351" s="39">
        <f t="shared" si="229"/>
        <v>0</v>
      </c>
      <c r="AF351" s="39">
        <f t="shared" si="230"/>
        <v>0</v>
      </c>
      <c r="AG351" s="39">
        <f t="shared" si="231"/>
        <v>0</v>
      </c>
      <c r="AH351" s="39">
        <f t="shared" si="232"/>
        <v>0</v>
      </c>
      <c r="AI351" s="39">
        <f t="shared" si="233"/>
        <v>0</v>
      </c>
      <c r="AJ351" s="39">
        <f t="shared" si="234"/>
        <v>0</v>
      </c>
      <c r="AK351" s="43"/>
      <c r="AL351" s="39">
        <f t="shared" si="235"/>
        <v>0</v>
      </c>
      <c r="AM351" s="39">
        <f t="shared" si="236"/>
        <v>0</v>
      </c>
      <c r="AN351" s="39">
        <f t="shared" si="237"/>
        <v>0</v>
      </c>
      <c r="AO351" s="40">
        <f t="shared" si="238"/>
        <v>0</v>
      </c>
      <c r="AQ351" s="39">
        <f t="shared" si="239"/>
        <v>0</v>
      </c>
      <c r="AR351" s="39">
        <f t="shared" si="240"/>
        <v>0</v>
      </c>
      <c r="AS351" s="39">
        <f t="shared" si="241"/>
        <v>0</v>
      </c>
      <c r="AT351" s="40">
        <f t="shared" si="242"/>
        <v>0</v>
      </c>
      <c r="AU351" s="40"/>
      <c r="AV351" s="52">
        <f t="shared" si="243"/>
        <v>0</v>
      </c>
      <c r="AX351" s="52">
        <f t="shared" si="244"/>
        <v>0</v>
      </c>
      <c r="AY351" s="70"/>
      <c r="AZ351" s="2">
        <f t="shared" si="248"/>
        <v>0</v>
      </c>
    </row>
    <row r="352" spans="1:52" ht="12" customHeight="1">
      <c r="A352" s="44">
        <f t="shared" si="245"/>
        <v>47392</v>
      </c>
      <c r="B352" s="66">
        <f t="shared" si="208"/>
        <v>0</v>
      </c>
      <c r="C352" s="67"/>
      <c r="D352" s="68">
        <f t="shared" si="209"/>
        <v>0</v>
      </c>
      <c r="E352" s="35">
        <f t="shared" si="210"/>
        <v>0</v>
      </c>
      <c r="F352" s="35">
        <f t="shared" si="211"/>
        <v>0</v>
      </c>
      <c r="G352" s="55">
        <f t="shared" si="212"/>
        <v>3.97</v>
      </c>
      <c r="H352" s="69">
        <f t="shared" si="213"/>
        <v>3.97</v>
      </c>
      <c r="I352" s="55">
        <f t="shared" si="246"/>
        <v>0</v>
      </c>
      <c r="J352" s="55">
        <f t="shared" si="214"/>
        <v>-3.0500000000000003E-2</v>
      </c>
      <c r="K352" s="69">
        <f t="shared" si="215"/>
        <v>-3.0500000000000003E-2</v>
      </c>
      <c r="L352" s="72">
        <v>0</v>
      </c>
      <c r="M352" s="55">
        <f t="shared" si="216"/>
        <v>8.6999999999999994E-3</v>
      </c>
      <c r="N352" s="69">
        <f t="shared" si="217"/>
        <v>8.6999999999999994E-3</v>
      </c>
      <c r="O352" s="72">
        <v>0</v>
      </c>
      <c r="P352" s="7"/>
      <c r="Q352" s="72">
        <f t="shared" si="247"/>
        <v>3.9482000000000004</v>
      </c>
      <c r="R352" s="72">
        <f t="shared" si="218"/>
        <v>0</v>
      </c>
      <c r="S352" s="7"/>
      <c r="T352" s="5">
        <f t="shared" si="219"/>
        <v>31</v>
      </c>
      <c r="U352" s="45">
        <f t="shared" si="220"/>
        <v>47447</v>
      </c>
      <c r="V352" s="5">
        <f t="shared" si="221"/>
        <v>10558</v>
      </c>
      <c r="W352" s="55">
        <f t="shared" si="222"/>
        <v>6.040116061409001E-2</v>
      </c>
      <c r="X352" s="47">
        <f t="shared" si="223"/>
        <v>0.17904391183751345</v>
      </c>
      <c r="Y352" s="5">
        <f t="shared" si="224"/>
        <v>0</v>
      </c>
      <c r="Z352" s="5">
        <f t="shared" si="225"/>
        <v>0</v>
      </c>
      <c r="AB352" s="39">
        <f t="shared" si="226"/>
        <v>0</v>
      </c>
      <c r="AC352" s="39">
        <f t="shared" si="227"/>
        <v>0</v>
      </c>
      <c r="AD352" s="39">
        <f t="shared" si="228"/>
        <v>0</v>
      </c>
      <c r="AE352" s="39">
        <f t="shared" si="229"/>
        <v>0</v>
      </c>
      <c r="AF352" s="39">
        <f t="shared" si="230"/>
        <v>0</v>
      </c>
      <c r="AG352" s="39">
        <f t="shared" si="231"/>
        <v>0</v>
      </c>
      <c r="AH352" s="39">
        <f t="shared" si="232"/>
        <v>0</v>
      </c>
      <c r="AI352" s="39">
        <f t="shared" si="233"/>
        <v>0</v>
      </c>
      <c r="AJ352" s="39">
        <f t="shared" si="234"/>
        <v>0</v>
      </c>
      <c r="AK352" s="43"/>
      <c r="AL352" s="39">
        <f t="shared" si="235"/>
        <v>0</v>
      </c>
      <c r="AM352" s="39">
        <f t="shared" si="236"/>
        <v>0</v>
      </c>
      <c r="AN352" s="39">
        <f t="shared" si="237"/>
        <v>0</v>
      </c>
      <c r="AO352" s="40">
        <f t="shared" si="238"/>
        <v>0</v>
      </c>
      <c r="AQ352" s="39">
        <f t="shared" si="239"/>
        <v>0</v>
      </c>
      <c r="AR352" s="39">
        <f t="shared" si="240"/>
        <v>0</v>
      </c>
      <c r="AS352" s="39">
        <f t="shared" si="241"/>
        <v>0</v>
      </c>
      <c r="AT352" s="40">
        <f t="shared" si="242"/>
        <v>0</v>
      </c>
      <c r="AU352" s="40"/>
      <c r="AV352" s="52">
        <f t="shared" si="243"/>
        <v>0</v>
      </c>
      <c r="AX352" s="52">
        <f t="shared" si="244"/>
        <v>0</v>
      </c>
      <c r="AY352" s="70"/>
      <c r="AZ352" s="2">
        <f t="shared" si="248"/>
        <v>0</v>
      </c>
    </row>
    <row r="353" spans="1:52" ht="12" customHeight="1">
      <c r="A353" s="44">
        <f t="shared" si="245"/>
        <v>47423</v>
      </c>
      <c r="B353" s="66">
        <f t="shared" si="208"/>
        <v>0</v>
      </c>
      <c r="C353" s="67"/>
      <c r="D353" s="68">
        <f t="shared" si="209"/>
        <v>0</v>
      </c>
      <c r="E353" s="35">
        <f t="shared" si="210"/>
        <v>0</v>
      </c>
      <c r="F353" s="35">
        <f t="shared" si="211"/>
        <v>0</v>
      </c>
      <c r="G353" s="55">
        <f t="shared" si="212"/>
        <v>3.97</v>
      </c>
      <c r="H353" s="69">
        <f t="shared" si="213"/>
        <v>3.97</v>
      </c>
      <c r="I353" s="55">
        <f t="shared" si="246"/>
        <v>0</v>
      </c>
      <c r="J353" s="55">
        <f t="shared" si="214"/>
        <v>-3.0500000000000003E-2</v>
      </c>
      <c r="K353" s="69">
        <f t="shared" si="215"/>
        <v>-3.0500000000000003E-2</v>
      </c>
      <c r="L353" s="72">
        <v>0</v>
      </c>
      <c r="M353" s="55">
        <f t="shared" si="216"/>
        <v>8.6999999999999994E-3</v>
      </c>
      <c r="N353" s="69">
        <f t="shared" si="217"/>
        <v>8.6999999999999994E-3</v>
      </c>
      <c r="O353" s="72">
        <v>0</v>
      </c>
      <c r="P353" s="7"/>
      <c r="Q353" s="72">
        <f t="shared" si="247"/>
        <v>3.9482000000000004</v>
      </c>
      <c r="R353" s="72">
        <f t="shared" si="218"/>
        <v>0</v>
      </c>
      <c r="S353" s="7"/>
      <c r="T353" s="5">
        <f t="shared" si="219"/>
        <v>30</v>
      </c>
      <c r="U353" s="45">
        <f t="shared" si="220"/>
        <v>47477</v>
      </c>
      <c r="V353" s="5">
        <f t="shared" si="221"/>
        <v>10588</v>
      </c>
      <c r="W353" s="55">
        <f t="shared" si="222"/>
        <v>6.040116061409001E-2</v>
      </c>
      <c r="X353" s="47">
        <f t="shared" si="223"/>
        <v>0.17817094438564257</v>
      </c>
      <c r="Y353" s="5">
        <f t="shared" si="224"/>
        <v>0</v>
      </c>
      <c r="Z353" s="5">
        <f t="shared" si="225"/>
        <v>0</v>
      </c>
      <c r="AB353" s="39">
        <f t="shared" si="226"/>
        <v>0</v>
      </c>
      <c r="AC353" s="39">
        <f t="shared" si="227"/>
        <v>0</v>
      </c>
      <c r="AD353" s="39">
        <f t="shared" si="228"/>
        <v>0</v>
      </c>
      <c r="AE353" s="39">
        <f t="shared" si="229"/>
        <v>0</v>
      </c>
      <c r="AF353" s="39">
        <f t="shared" si="230"/>
        <v>0</v>
      </c>
      <c r="AG353" s="39">
        <f t="shared" si="231"/>
        <v>0</v>
      </c>
      <c r="AH353" s="39">
        <f t="shared" si="232"/>
        <v>0</v>
      </c>
      <c r="AI353" s="39">
        <f t="shared" si="233"/>
        <v>0</v>
      </c>
      <c r="AJ353" s="39">
        <f t="shared" si="234"/>
        <v>0</v>
      </c>
      <c r="AK353" s="43"/>
      <c r="AL353" s="39">
        <f t="shared" si="235"/>
        <v>0</v>
      </c>
      <c r="AM353" s="39">
        <f t="shared" si="236"/>
        <v>0</v>
      </c>
      <c r="AN353" s="39">
        <f t="shared" si="237"/>
        <v>0</v>
      </c>
      <c r="AO353" s="40">
        <f t="shared" si="238"/>
        <v>0</v>
      </c>
      <c r="AQ353" s="39">
        <f t="shared" si="239"/>
        <v>0</v>
      </c>
      <c r="AR353" s="39">
        <f t="shared" si="240"/>
        <v>0</v>
      </c>
      <c r="AS353" s="39">
        <f t="shared" si="241"/>
        <v>0</v>
      </c>
      <c r="AT353" s="40">
        <f t="shared" si="242"/>
        <v>0</v>
      </c>
      <c r="AU353" s="40"/>
      <c r="AV353" s="52">
        <f t="shared" si="243"/>
        <v>0</v>
      </c>
      <c r="AX353" s="52">
        <f t="shared" si="244"/>
        <v>0</v>
      </c>
      <c r="AY353" s="70"/>
      <c r="AZ353" s="2">
        <f t="shared" si="248"/>
        <v>0</v>
      </c>
    </row>
    <row r="354" spans="1:52" ht="12" customHeight="1">
      <c r="A354" s="44">
        <f t="shared" si="245"/>
        <v>47453</v>
      </c>
      <c r="B354" s="66">
        <f t="shared" si="208"/>
        <v>0</v>
      </c>
      <c r="C354" s="67"/>
      <c r="D354" s="68">
        <f t="shared" si="209"/>
        <v>0</v>
      </c>
      <c r="E354" s="35">
        <f t="shared" si="210"/>
        <v>0</v>
      </c>
      <c r="F354" s="35">
        <f t="shared" si="211"/>
        <v>0</v>
      </c>
      <c r="G354" s="55">
        <f t="shared" si="212"/>
        <v>3.97</v>
      </c>
      <c r="H354" s="69">
        <f t="shared" si="213"/>
        <v>3.97</v>
      </c>
      <c r="I354" s="55">
        <f t="shared" si="246"/>
        <v>0</v>
      </c>
      <c r="J354" s="55">
        <f t="shared" si="214"/>
        <v>-3.0500000000000003E-2</v>
      </c>
      <c r="K354" s="69">
        <f t="shared" si="215"/>
        <v>-3.0500000000000003E-2</v>
      </c>
      <c r="L354" s="72">
        <v>0</v>
      </c>
      <c r="M354" s="55">
        <f t="shared" si="216"/>
        <v>8.6999999999999994E-3</v>
      </c>
      <c r="N354" s="69">
        <f t="shared" si="217"/>
        <v>8.6999999999999994E-3</v>
      </c>
      <c r="O354" s="72">
        <v>0</v>
      </c>
      <c r="P354" s="7"/>
      <c r="Q354" s="72">
        <f t="shared" si="247"/>
        <v>3.9482000000000004</v>
      </c>
      <c r="R354" s="72">
        <f t="shared" si="218"/>
        <v>0</v>
      </c>
      <c r="S354" s="7"/>
      <c r="T354" s="5">
        <f t="shared" si="219"/>
        <v>31</v>
      </c>
      <c r="U354" s="45">
        <f t="shared" si="220"/>
        <v>47508</v>
      </c>
      <c r="V354" s="5">
        <f t="shared" si="221"/>
        <v>10619</v>
      </c>
      <c r="W354" s="55">
        <f t="shared" si="222"/>
        <v>6.040116061409001E-2</v>
      </c>
      <c r="X354" s="47">
        <f t="shared" si="223"/>
        <v>0.17727334930020935</v>
      </c>
      <c r="Y354" s="5">
        <f t="shared" si="224"/>
        <v>0</v>
      </c>
      <c r="Z354" s="5">
        <f t="shared" si="225"/>
        <v>0</v>
      </c>
      <c r="AB354" s="39">
        <f t="shared" si="226"/>
        <v>0</v>
      </c>
      <c r="AC354" s="39">
        <f t="shared" si="227"/>
        <v>0</v>
      </c>
      <c r="AD354" s="39">
        <f t="shared" si="228"/>
        <v>0</v>
      </c>
      <c r="AE354" s="39">
        <f t="shared" si="229"/>
        <v>0</v>
      </c>
      <c r="AF354" s="39">
        <f t="shared" si="230"/>
        <v>0</v>
      </c>
      <c r="AG354" s="39">
        <f t="shared" si="231"/>
        <v>0</v>
      </c>
      <c r="AH354" s="39">
        <f t="shared" si="232"/>
        <v>0</v>
      </c>
      <c r="AI354" s="39">
        <f t="shared" si="233"/>
        <v>0</v>
      </c>
      <c r="AJ354" s="39">
        <f t="shared" si="234"/>
        <v>0</v>
      </c>
      <c r="AK354" s="43"/>
      <c r="AL354" s="39">
        <f t="shared" si="235"/>
        <v>0</v>
      </c>
      <c r="AM354" s="39">
        <f t="shared" si="236"/>
        <v>0</v>
      </c>
      <c r="AN354" s="39">
        <f t="shared" si="237"/>
        <v>0</v>
      </c>
      <c r="AO354" s="40">
        <f t="shared" si="238"/>
        <v>0</v>
      </c>
      <c r="AQ354" s="39">
        <f t="shared" si="239"/>
        <v>0</v>
      </c>
      <c r="AR354" s="39">
        <f t="shared" si="240"/>
        <v>0</v>
      </c>
      <c r="AS354" s="39">
        <f t="shared" si="241"/>
        <v>0</v>
      </c>
      <c r="AT354" s="40">
        <f t="shared" si="242"/>
        <v>0</v>
      </c>
      <c r="AU354" s="40"/>
      <c r="AV354" s="52">
        <f t="shared" si="243"/>
        <v>0</v>
      </c>
      <c r="AX354" s="52">
        <f t="shared" si="244"/>
        <v>0</v>
      </c>
      <c r="AY354" s="70"/>
      <c r="AZ354" s="2">
        <f t="shared" si="248"/>
        <v>0</v>
      </c>
    </row>
    <row r="355" spans="1:52" ht="12" customHeight="1">
      <c r="A355" s="44">
        <f t="shared" si="245"/>
        <v>47484</v>
      </c>
      <c r="B355" s="66">
        <f t="shared" si="208"/>
        <v>0</v>
      </c>
      <c r="C355" s="67"/>
      <c r="D355" s="68">
        <f t="shared" si="209"/>
        <v>0</v>
      </c>
      <c r="E355" s="35">
        <f t="shared" si="210"/>
        <v>0</v>
      </c>
      <c r="F355" s="35">
        <f t="shared" si="211"/>
        <v>0</v>
      </c>
      <c r="G355" s="55">
        <f t="shared" si="212"/>
        <v>3.97</v>
      </c>
      <c r="H355" s="69">
        <f t="shared" si="213"/>
        <v>3.97</v>
      </c>
      <c r="I355" s="55">
        <f t="shared" si="246"/>
        <v>0</v>
      </c>
      <c r="J355" s="55">
        <f t="shared" si="214"/>
        <v>-3.0500000000000003E-2</v>
      </c>
      <c r="K355" s="69">
        <f t="shared" si="215"/>
        <v>-3.0500000000000003E-2</v>
      </c>
      <c r="L355" s="72">
        <v>0</v>
      </c>
      <c r="M355" s="55">
        <f t="shared" si="216"/>
        <v>8.6999999999999994E-3</v>
      </c>
      <c r="N355" s="69">
        <f t="shared" si="217"/>
        <v>8.6999999999999994E-3</v>
      </c>
      <c r="O355" s="72">
        <v>0</v>
      </c>
      <c r="P355" s="7"/>
      <c r="Q355" s="72">
        <f t="shared" si="247"/>
        <v>3.9482000000000004</v>
      </c>
      <c r="R355" s="72">
        <f t="shared" si="218"/>
        <v>0</v>
      </c>
      <c r="S355" s="7"/>
      <c r="T355" s="5">
        <f t="shared" si="219"/>
        <v>31</v>
      </c>
      <c r="U355" s="45">
        <f t="shared" si="220"/>
        <v>47539</v>
      </c>
      <c r="V355" s="5">
        <f t="shared" si="221"/>
        <v>10650</v>
      </c>
      <c r="W355" s="55">
        <f t="shared" si="222"/>
        <v>6.040116061409001E-2</v>
      </c>
      <c r="X355" s="47">
        <f t="shared" si="223"/>
        <v>0.17638027614701471</v>
      </c>
      <c r="Y355" s="5">
        <f t="shared" si="224"/>
        <v>0</v>
      </c>
      <c r="Z355" s="5">
        <f t="shared" si="225"/>
        <v>0</v>
      </c>
      <c r="AB355" s="39">
        <f t="shared" si="226"/>
        <v>0</v>
      </c>
      <c r="AC355" s="39">
        <f t="shared" si="227"/>
        <v>0</v>
      </c>
      <c r="AD355" s="39">
        <f t="shared" si="228"/>
        <v>0</v>
      </c>
      <c r="AE355" s="39">
        <f t="shared" si="229"/>
        <v>0</v>
      </c>
      <c r="AF355" s="39">
        <f t="shared" si="230"/>
        <v>0</v>
      </c>
      <c r="AG355" s="39">
        <f t="shared" si="231"/>
        <v>0</v>
      </c>
      <c r="AH355" s="39">
        <f t="shared" si="232"/>
        <v>0</v>
      </c>
      <c r="AI355" s="39">
        <f t="shared" si="233"/>
        <v>0</v>
      </c>
      <c r="AJ355" s="39">
        <f t="shared" si="234"/>
        <v>0</v>
      </c>
      <c r="AK355" s="43"/>
      <c r="AL355" s="39">
        <f t="shared" si="235"/>
        <v>0</v>
      </c>
      <c r="AM355" s="39">
        <f t="shared" si="236"/>
        <v>0</v>
      </c>
      <c r="AN355" s="39">
        <f t="shared" si="237"/>
        <v>0</v>
      </c>
      <c r="AO355" s="40">
        <f t="shared" si="238"/>
        <v>0</v>
      </c>
      <c r="AQ355" s="39">
        <f t="shared" si="239"/>
        <v>0</v>
      </c>
      <c r="AR355" s="39">
        <f t="shared" si="240"/>
        <v>0</v>
      </c>
      <c r="AS355" s="39">
        <f t="shared" si="241"/>
        <v>0</v>
      </c>
      <c r="AT355" s="40">
        <f t="shared" si="242"/>
        <v>0</v>
      </c>
      <c r="AU355" s="40"/>
      <c r="AV355" s="52">
        <f t="shared" si="243"/>
        <v>0</v>
      </c>
      <c r="AX355" s="52">
        <f t="shared" si="244"/>
        <v>0</v>
      </c>
      <c r="AY355" s="70"/>
      <c r="AZ355" s="2">
        <f t="shared" si="248"/>
        <v>0</v>
      </c>
    </row>
    <row r="356" spans="1:52" ht="12" customHeight="1">
      <c r="A356" s="44">
        <f t="shared" si="245"/>
        <v>47515</v>
      </c>
      <c r="B356" s="66">
        <f t="shared" si="208"/>
        <v>0</v>
      </c>
      <c r="C356" s="67"/>
      <c r="D356" s="68">
        <f t="shared" si="209"/>
        <v>0</v>
      </c>
      <c r="E356" s="35">
        <f t="shared" si="210"/>
        <v>0</v>
      </c>
      <c r="F356" s="35">
        <f t="shared" si="211"/>
        <v>0</v>
      </c>
      <c r="G356" s="55">
        <f t="shared" si="212"/>
        <v>3.97</v>
      </c>
      <c r="H356" s="69">
        <f t="shared" si="213"/>
        <v>3.97</v>
      </c>
      <c r="I356" s="55">
        <f t="shared" si="246"/>
        <v>0</v>
      </c>
      <c r="J356" s="55">
        <f t="shared" si="214"/>
        <v>-3.0500000000000003E-2</v>
      </c>
      <c r="K356" s="69">
        <f t="shared" si="215"/>
        <v>-3.0500000000000003E-2</v>
      </c>
      <c r="L356" s="72">
        <v>0</v>
      </c>
      <c r="M356" s="55">
        <f t="shared" si="216"/>
        <v>8.6999999999999994E-3</v>
      </c>
      <c r="N356" s="69">
        <f t="shared" si="217"/>
        <v>8.6999999999999994E-3</v>
      </c>
      <c r="O356" s="72">
        <v>0</v>
      </c>
      <c r="P356" s="7"/>
      <c r="Q356" s="72">
        <f t="shared" si="247"/>
        <v>3.9482000000000004</v>
      </c>
      <c r="R356" s="72">
        <f t="shared" si="218"/>
        <v>0</v>
      </c>
      <c r="S356" s="7"/>
      <c r="T356" s="5">
        <f t="shared" si="219"/>
        <v>28</v>
      </c>
      <c r="U356" s="45">
        <f t="shared" si="220"/>
        <v>47567</v>
      </c>
      <c r="V356" s="5">
        <f t="shared" si="221"/>
        <v>10678</v>
      </c>
      <c r="W356" s="55">
        <f t="shared" si="222"/>
        <v>6.040116061409001E-2</v>
      </c>
      <c r="X356" s="47">
        <f t="shared" si="223"/>
        <v>0.17557749717401527</v>
      </c>
      <c r="Y356" s="5">
        <f t="shared" si="224"/>
        <v>0</v>
      </c>
      <c r="Z356" s="5">
        <f t="shared" si="225"/>
        <v>0</v>
      </c>
      <c r="AB356" s="39">
        <f t="shared" si="226"/>
        <v>0</v>
      </c>
      <c r="AC356" s="39">
        <f t="shared" si="227"/>
        <v>0</v>
      </c>
      <c r="AD356" s="39">
        <f t="shared" si="228"/>
        <v>0</v>
      </c>
      <c r="AE356" s="39">
        <f t="shared" si="229"/>
        <v>0</v>
      </c>
      <c r="AF356" s="39">
        <f t="shared" si="230"/>
        <v>0</v>
      </c>
      <c r="AG356" s="39">
        <f t="shared" si="231"/>
        <v>0</v>
      </c>
      <c r="AH356" s="39">
        <f t="shared" si="232"/>
        <v>0</v>
      </c>
      <c r="AI356" s="39">
        <f t="shared" si="233"/>
        <v>0</v>
      </c>
      <c r="AJ356" s="39">
        <f t="shared" si="234"/>
        <v>0</v>
      </c>
      <c r="AK356" s="43"/>
      <c r="AL356" s="39">
        <f t="shared" si="235"/>
        <v>0</v>
      </c>
      <c r="AM356" s="39">
        <f t="shared" si="236"/>
        <v>0</v>
      </c>
      <c r="AN356" s="39">
        <f t="shared" si="237"/>
        <v>0</v>
      </c>
      <c r="AO356" s="40">
        <f t="shared" si="238"/>
        <v>0</v>
      </c>
      <c r="AQ356" s="39">
        <f t="shared" si="239"/>
        <v>0</v>
      </c>
      <c r="AR356" s="39">
        <f t="shared" si="240"/>
        <v>0</v>
      </c>
      <c r="AS356" s="39">
        <f t="shared" si="241"/>
        <v>0</v>
      </c>
      <c r="AT356" s="40">
        <f t="shared" si="242"/>
        <v>0</v>
      </c>
      <c r="AU356" s="40"/>
      <c r="AV356" s="52">
        <f t="shared" si="243"/>
        <v>0</v>
      </c>
      <c r="AX356" s="52">
        <f t="shared" si="244"/>
        <v>0</v>
      </c>
      <c r="AY356" s="70"/>
      <c r="AZ356" s="2">
        <f t="shared" si="248"/>
        <v>0</v>
      </c>
    </row>
    <row r="357" spans="1:52" ht="12" customHeight="1">
      <c r="A357" s="44">
        <f t="shared" si="245"/>
        <v>47543</v>
      </c>
      <c r="B357" s="66">
        <f t="shared" si="208"/>
        <v>0</v>
      </c>
      <c r="C357" s="67"/>
      <c r="D357" s="68">
        <f t="shared" si="209"/>
        <v>0</v>
      </c>
      <c r="E357" s="35">
        <f t="shared" si="210"/>
        <v>0</v>
      </c>
      <c r="F357" s="35">
        <f t="shared" si="211"/>
        <v>0</v>
      </c>
      <c r="G357" s="55">
        <f t="shared" si="212"/>
        <v>3.97</v>
      </c>
      <c r="H357" s="69">
        <f t="shared" si="213"/>
        <v>3.97</v>
      </c>
      <c r="I357" s="55">
        <f t="shared" si="246"/>
        <v>0</v>
      </c>
      <c r="J357" s="55">
        <f t="shared" si="214"/>
        <v>-3.0500000000000003E-2</v>
      </c>
      <c r="K357" s="69">
        <f t="shared" si="215"/>
        <v>-3.0500000000000003E-2</v>
      </c>
      <c r="L357" s="72">
        <v>0</v>
      </c>
      <c r="M357" s="55">
        <f t="shared" si="216"/>
        <v>8.6999999999999994E-3</v>
      </c>
      <c r="N357" s="69">
        <f t="shared" si="217"/>
        <v>8.6999999999999994E-3</v>
      </c>
      <c r="O357" s="72">
        <v>0</v>
      </c>
      <c r="P357" s="7"/>
      <c r="Q357" s="72">
        <f t="shared" si="247"/>
        <v>3.9482000000000004</v>
      </c>
      <c r="R357" s="72">
        <f t="shared" si="218"/>
        <v>0</v>
      </c>
      <c r="S357" s="7"/>
      <c r="T357" s="5">
        <f t="shared" si="219"/>
        <v>31</v>
      </c>
      <c r="U357" s="45">
        <f t="shared" si="220"/>
        <v>47598</v>
      </c>
      <c r="V357" s="5">
        <f t="shared" si="221"/>
        <v>10709</v>
      </c>
      <c r="W357" s="55">
        <f t="shared" si="222"/>
        <v>6.040116061409001E-2</v>
      </c>
      <c r="X357" s="47">
        <f t="shared" si="223"/>
        <v>0.17469296743702883</v>
      </c>
      <c r="Y357" s="5">
        <f t="shared" si="224"/>
        <v>0</v>
      </c>
      <c r="Z357" s="5">
        <f t="shared" si="225"/>
        <v>0</v>
      </c>
      <c r="AB357" s="39">
        <f t="shared" si="226"/>
        <v>0</v>
      </c>
      <c r="AC357" s="39">
        <f t="shared" si="227"/>
        <v>0</v>
      </c>
      <c r="AD357" s="39">
        <f t="shared" si="228"/>
        <v>0</v>
      </c>
      <c r="AE357" s="39">
        <f t="shared" si="229"/>
        <v>0</v>
      </c>
      <c r="AF357" s="39">
        <f t="shared" si="230"/>
        <v>0</v>
      </c>
      <c r="AG357" s="39">
        <f t="shared" si="231"/>
        <v>0</v>
      </c>
      <c r="AH357" s="39">
        <f t="shared" si="232"/>
        <v>0</v>
      </c>
      <c r="AI357" s="39">
        <f t="shared" si="233"/>
        <v>0</v>
      </c>
      <c r="AJ357" s="39">
        <f t="shared" si="234"/>
        <v>0</v>
      </c>
      <c r="AK357" s="43"/>
      <c r="AL357" s="39">
        <f t="shared" si="235"/>
        <v>0</v>
      </c>
      <c r="AM357" s="39">
        <f t="shared" si="236"/>
        <v>0</v>
      </c>
      <c r="AN357" s="39">
        <f t="shared" si="237"/>
        <v>0</v>
      </c>
      <c r="AO357" s="40">
        <f t="shared" si="238"/>
        <v>0</v>
      </c>
      <c r="AQ357" s="39">
        <f t="shared" si="239"/>
        <v>0</v>
      </c>
      <c r="AR357" s="39">
        <f t="shared" si="240"/>
        <v>0</v>
      </c>
      <c r="AS357" s="39">
        <f t="shared" si="241"/>
        <v>0</v>
      </c>
      <c r="AT357" s="40">
        <f t="shared" si="242"/>
        <v>0</v>
      </c>
      <c r="AU357" s="40"/>
      <c r="AV357" s="52">
        <f t="shared" si="243"/>
        <v>0</v>
      </c>
      <c r="AX357" s="52">
        <f t="shared" si="244"/>
        <v>0</v>
      </c>
      <c r="AY357" s="70"/>
      <c r="AZ357" s="2">
        <f t="shared" si="248"/>
        <v>0</v>
      </c>
    </row>
    <row r="358" spans="1:52" ht="12" customHeight="1">
      <c r="A358" s="44">
        <f t="shared" si="245"/>
        <v>47574</v>
      </c>
      <c r="B358" s="66">
        <f t="shared" si="208"/>
        <v>0</v>
      </c>
      <c r="C358" s="67"/>
      <c r="D358" s="68">
        <f t="shared" si="209"/>
        <v>0</v>
      </c>
      <c r="E358" s="35">
        <f t="shared" si="210"/>
        <v>0</v>
      </c>
      <c r="F358" s="35">
        <f t="shared" si="211"/>
        <v>0</v>
      </c>
      <c r="G358" s="55">
        <f t="shared" si="212"/>
        <v>3.97</v>
      </c>
      <c r="H358" s="69">
        <f t="shared" si="213"/>
        <v>3.97</v>
      </c>
      <c r="I358" s="55">
        <f t="shared" si="246"/>
        <v>0</v>
      </c>
      <c r="J358" s="55">
        <f t="shared" si="214"/>
        <v>-3.0500000000000003E-2</v>
      </c>
      <c r="K358" s="69">
        <f t="shared" si="215"/>
        <v>-3.0500000000000003E-2</v>
      </c>
      <c r="L358" s="72">
        <v>0</v>
      </c>
      <c r="M358" s="55">
        <f t="shared" si="216"/>
        <v>8.6999999999999994E-3</v>
      </c>
      <c r="N358" s="69">
        <f t="shared" si="217"/>
        <v>8.6999999999999994E-3</v>
      </c>
      <c r="O358" s="72">
        <v>0</v>
      </c>
      <c r="P358" s="7"/>
      <c r="Q358" s="72">
        <f t="shared" si="247"/>
        <v>3.9482000000000004</v>
      </c>
      <c r="R358" s="72">
        <f t="shared" si="218"/>
        <v>0</v>
      </c>
      <c r="S358" s="7"/>
      <c r="T358" s="5">
        <f t="shared" si="219"/>
        <v>30</v>
      </c>
      <c r="U358" s="45">
        <f t="shared" si="220"/>
        <v>47628</v>
      </c>
      <c r="V358" s="5">
        <f t="shared" si="221"/>
        <v>10739</v>
      </c>
      <c r="W358" s="55">
        <f t="shared" si="222"/>
        <v>6.040116061409001E-2</v>
      </c>
      <c r="X358" s="47">
        <f t="shared" si="223"/>
        <v>0.17384121395891189</v>
      </c>
      <c r="Y358" s="5">
        <f t="shared" si="224"/>
        <v>0</v>
      </c>
      <c r="Z358" s="5">
        <f t="shared" si="225"/>
        <v>0</v>
      </c>
      <c r="AB358" s="39">
        <f t="shared" si="226"/>
        <v>0</v>
      </c>
      <c r="AC358" s="39">
        <f t="shared" si="227"/>
        <v>0</v>
      </c>
      <c r="AD358" s="39">
        <f t="shared" si="228"/>
        <v>0</v>
      </c>
      <c r="AE358" s="39">
        <f t="shared" si="229"/>
        <v>0</v>
      </c>
      <c r="AF358" s="39">
        <f t="shared" si="230"/>
        <v>0</v>
      </c>
      <c r="AG358" s="39">
        <f t="shared" si="231"/>
        <v>0</v>
      </c>
      <c r="AH358" s="39">
        <f t="shared" si="232"/>
        <v>0</v>
      </c>
      <c r="AI358" s="39">
        <f t="shared" si="233"/>
        <v>0</v>
      </c>
      <c r="AJ358" s="39">
        <f t="shared" si="234"/>
        <v>0</v>
      </c>
      <c r="AK358" s="43"/>
      <c r="AL358" s="39">
        <f t="shared" si="235"/>
        <v>0</v>
      </c>
      <c r="AM358" s="39">
        <f t="shared" si="236"/>
        <v>0</v>
      </c>
      <c r="AN358" s="39">
        <f t="shared" si="237"/>
        <v>0</v>
      </c>
      <c r="AO358" s="40">
        <f t="shared" si="238"/>
        <v>0</v>
      </c>
      <c r="AQ358" s="39">
        <f t="shared" si="239"/>
        <v>0</v>
      </c>
      <c r="AR358" s="39">
        <f t="shared" si="240"/>
        <v>0</v>
      </c>
      <c r="AS358" s="39">
        <f t="shared" si="241"/>
        <v>0</v>
      </c>
      <c r="AT358" s="40">
        <f t="shared" si="242"/>
        <v>0</v>
      </c>
      <c r="AU358" s="40"/>
      <c r="AV358" s="52">
        <f t="shared" si="243"/>
        <v>0</v>
      </c>
      <c r="AX358" s="52">
        <f t="shared" si="244"/>
        <v>0</v>
      </c>
      <c r="AY358" s="70"/>
      <c r="AZ358" s="2">
        <f t="shared" si="248"/>
        <v>0</v>
      </c>
    </row>
    <row r="359" spans="1:52" ht="12" customHeight="1">
      <c r="A359" s="44">
        <f t="shared" si="245"/>
        <v>47604</v>
      </c>
      <c r="B359" s="66">
        <f t="shared" si="208"/>
        <v>0</v>
      </c>
      <c r="C359" s="67"/>
      <c r="D359" s="68">
        <f t="shared" si="209"/>
        <v>0</v>
      </c>
      <c r="E359" s="35">
        <f t="shared" si="210"/>
        <v>0</v>
      </c>
      <c r="F359" s="35">
        <f t="shared" si="211"/>
        <v>0</v>
      </c>
      <c r="G359" s="55">
        <f t="shared" si="212"/>
        <v>3.97</v>
      </c>
      <c r="H359" s="69">
        <f t="shared" si="213"/>
        <v>3.97</v>
      </c>
      <c r="I359" s="55">
        <f t="shared" si="246"/>
        <v>0</v>
      </c>
      <c r="J359" s="55">
        <f t="shared" si="214"/>
        <v>-3.0500000000000003E-2</v>
      </c>
      <c r="K359" s="69">
        <f t="shared" si="215"/>
        <v>-3.0500000000000003E-2</v>
      </c>
      <c r="L359" s="72">
        <v>0</v>
      </c>
      <c r="M359" s="55">
        <f t="shared" si="216"/>
        <v>8.6999999999999994E-3</v>
      </c>
      <c r="N359" s="69">
        <f t="shared" si="217"/>
        <v>8.6999999999999994E-3</v>
      </c>
      <c r="O359" s="72">
        <v>0</v>
      </c>
      <c r="P359" s="7"/>
      <c r="Q359" s="72">
        <f t="shared" si="247"/>
        <v>3.9482000000000004</v>
      </c>
      <c r="R359" s="72">
        <f t="shared" si="218"/>
        <v>0</v>
      </c>
      <c r="S359" s="7"/>
      <c r="T359" s="5">
        <f t="shared" si="219"/>
        <v>31</v>
      </c>
      <c r="U359" s="45">
        <f t="shared" si="220"/>
        <v>47659</v>
      </c>
      <c r="V359" s="5">
        <f t="shared" si="221"/>
        <v>10770</v>
      </c>
      <c r="W359" s="55">
        <f t="shared" si="222"/>
        <v>6.040116061409001E-2</v>
      </c>
      <c r="X359" s="47">
        <f t="shared" si="223"/>
        <v>0.17296543132312184</v>
      </c>
      <c r="Y359" s="5">
        <f t="shared" si="224"/>
        <v>0</v>
      </c>
      <c r="Z359" s="5">
        <f t="shared" si="225"/>
        <v>0</v>
      </c>
      <c r="AB359" s="39">
        <f t="shared" si="226"/>
        <v>0</v>
      </c>
      <c r="AC359" s="39">
        <f t="shared" si="227"/>
        <v>0</v>
      </c>
      <c r="AD359" s="39">
        <f t="shared" si="228"/>
        <v>0</v>
      </c>
      <c r="AE359" s="39">
        <f t="shared" si="229"/>
        <v>0</v>
      </c>
      <c r="AF359" s="39">
        <f t="shared" si="230"/>
        <v>0</v>
      </c>
      <c r="AG359" s="39">
        <f t="shared" si="231"/>
        <v>0</v>
      </c>
      <c r="AH359" s="39">
        <f t="shared" si="232"/>
        <v>0</v>
      </c>
      <c r="AI359" s="39">
        <f t="shared" si="233"/>
        <v>0</v>
      </c>
      <c r="AJ359" s="39">
        <f t="shared" si="234"/>
        <v>0</v>
      </c>
      <c r="AK359" s="43"/>
      <c r="AL359" s="39">
        <f t="shared" si="235"/>
        <v>0</v>
      </c>
      <c r="AM359" s="39">
        <f t="shared" si="236"/>
        <v>0</v>
      </c>
      <c r="AN359" s="39">
        <f t="shared" si="237"/>
        <v>0</v>
      </c>
      <c r="AO359" s="40">
        <f t="shared" si="238"/>
        <v>0</v>
      </c>
      <c r="AQ359" s="39">
        <f t="shared" si="239"/>
        <v>0</v>
      </c>
      <c r="AR359" s="39">
        <f t="shared" si="240"/>
        <v>0</v>
      </c>
      <c r="AS359" s="39">
        <f t="shared" si="241"/>
        <v>0</v>
      </c>
      <c r="AT359" s="40">
        <f t="shared" si="242"/>
        <v>0</v>
      </c>
      <c r="AU359" s="40"/>
      <c r="AV359" s="52">
        <f t="shared" si="243"/>
        <v>0</v>
      </c>
      <c r="AX359" s="52">
        <f t="shared" si="244"/>
        <v>0</v>
      </c>
      <c r="AY359" s="70"/>
      <c r="AZ359" s="2">
        <f t="shared" si="248"/>
        <v>0</v>
      </c>
    </row>
    <row r="360" spans="1:52" ht="12" customHeight="1">
      <c r="A360" s="44">
        <f t="shared" si="245"/>
        <v>47635</v>
      </c>
      <c r="B360" s="66">
        <f t="shared" si="208"/>
        <v>0</v>
      </c>
      <c r="C360" s="67"/>
      <c r="D360" s="68">
        <f t="shared" si="209"/>
        <v>0</v>
      </c>
      <c r="E360" s="35">
        <f t="shared" si="210"/>
        <v>0</v>
      </c>
      <c r="F360" s="35">
        <f t="shared" si="211"/>
        <v>0</v>
      </c>
      <c r="G360" s="55">
        <f t="shared" si="212"/>
        <v>3.97</v>
      </c>
      <c r="H360" s="69">
        <f t="shared" si="213"/>
        <v>3.97</v>
      </c>
      <c r="I360" s="55">
        <f t="shared" si="246"/>
        <v>0</v>
      </c>
      <c r="J360" s="55">
        <f t="shared" si="214"/>
        <v>-3.0500000000000003E-2</v>
      </c>
      <c r="K360" s="69">
        <f t="shared" si="215"/>
        <v>-3.0500000000000003E-2</v>
      </c>
      <c r="L360" s="72">
        <v>0</v>
      </c>
      <c r="M360" s="55">
        <f t="shared" si="216"/>
        <v>8.6999999999999994E-3</v>
      </c>
      <c r="N360" s="69">
        <f t="shared" si="217"/>
        <v>8.6999999999999994E-3</v>
      </c>
      <c r="O360" s="72">
        <v>0</v>
      </c>
      <c r="P360" s="7"/>
      <c r="Q360" s="72">
        <f t="shared" si="247"/>
        <v>3.9482000000000004</v>
      </c>
      <c r="R360" s="72">
        <f t="shared" si="218"/>
        <v>0</v>
      </c>
      <c r="S360" s="7"/>
      <c r="T360" s="5">
        <f t="shared" si="219"/>
        <v>30</v>
      </c>
      <c r="U360" s="45">
        <f t="shared" si="220"/>
        <v>47689</v>
      </c>
      <c r="V360" s="5">
        <f t="shared" si="221"/>
        <v>10800</v>
      </c>
      <c r="W360" s="55">
        <f t="shared" si="222"/>
        <v>6.040116061409001E-2</v>
      </c>
      <c r="X360" s="47">
        <f t="shared" si="223"/>
        <v>0.17212210082227286</v>
      </c>
      <c r="Y360" s="5">
        <f t="shared" si="224"/>
        <v>0</v>
      </c>
      <c r="Z360" s="5">
        <f t="shared" si="225"/>
        <v>0</v>
      </c>
      <c r="AB360" s="39">
        <f t="shared" si="226"/>
        <v>0</v>
      </c>
      <c r="AC360" s="39">
        <f t="shared" si="227"/>
        <v>0</v>
      </c>
      <c r="AD360" s="39">
        <f t="shared" si="228"/>
        <v>0</v>
      </c>
      <c r="AE360" s="39">
        <f t="shared" si="229"/>
        <v>0</v>
      </c>
      <c r="AF360" s="39">
        <f t="shared" si="230"/>
        <v>0</v>
      </c>
      <c r="AG360" s="39">
        <f t="shared" si="231"/>
        <v>0</v>
      </c>
      <c r="AH360" s="39">
        <f t="shared" si="232"/>
        <v>0</v>
      </c>
      <c r="AI360" s="39">
        <f t="shared" si="233"/>
        <v>0</v>
      </c>
      <c r="AJ360" s="39">
        <f t="shared" si="234"/>
        <v>0</v>
      </c>
      <c r="AK360" s="43"/>
      <c r="AL360" s="39">
        <f t="shared" si="235"/>
        <v>0</v>
      </c>
      <c r="AM360" s="39">
        <f t="shared" si="236"/>
        <v>0</v>
      </c>
      <c r="AN360" s="39">
        <f t="shared" si="237"/>
        <v>0</v>
      </c>
      <c r="AO360" s="40">
        <f t="shared" si="238"/>
        <v>0</v>
      </c>
      <c r="AQ360" s="39">
        <f t="shared" si="239"/>
        <v>0</v>
      </c>
      <c r="AR360" s="39">
        <f t="shared" si="240"/>
        <v>0</v>
      </c>
      <c r="AS360" s="39">
        <f t="shared" si="241"/>
        <v>0</v>
      </c>
      <c r="AT360" s="40">
        <f t="shared" si="242"/>
        <v>0</v>
      </c>
      <c r="AU360" s="40"/>
      <c r="AV360" s="52">
        <f t="shared" si="243"/>
        <v>0</v>
      </c>
      <c r="AX360" s="52">
        <f t="shared" si="244"/>
        <v>0</v>
      </c>
      <c r="AY360" s="70"/>
      <c r="AZ360" s="2">
        <f t="shared" si="248"/>
        <v>0</v>
      </c>
    </row>
    <row r="361" spans="1:52" ht="12" customHeight="1">
      <c r="A361" s="44">
        <f t="shared" si="245"/>
        <v>47665</v>
      </c>
      <c r="B361" s="66">
        <f t="shared" si="208"/>
        <v>0</v>
      </c>
      <c r="C361" s="67"/>
      <c r="D361" s="68">
        <f t="shared" si="209"/>
        <v>0</v>
      </c>
      <c r="E361" s="35">
        <f t="shared" si="210"/>
        <v>0</v>
      </c>
      <c r="F361" s="35">
        <f t="shared" si="211"/>
        <v>0</v>
      </c>
      <c r="G361" s="55">
        <f t="shared" si="212"/>
        <v>3.97</v>
      </c>
      <c r="H361" s="69">
        <f t="shared" si="213"/>
        <v>3.97</v>
      </c>
      <c r="I361" s="55">
        <f t="shared" si="246"/>
        <v>0</v>
      </c>
      <c r="J361" s="55">
        <f t="shared" si="214"/>
        <v>-3.0500000000000003E-2</v>
      </c>
      <c r="K361" s="69">
        <f t="shared" si="215"/>
        <v>-3.0500000000000003E-2</v>
      </c>
      <c r="L361" s="72">
        <v>0</v>
      </c>
      <c r="M361" s="55">
        <f t="shared" si="216"/>
        <v>8.6999999999999994E-3</v>
      </c>
      <c r="N361" s="69">
        <f t="shared" si="217"/>
        <v>8.6999999999999994E-3</v>
      </c>
      <c r="O361" s="72">
        <v>0</v>
      </c>
      <c r="P361" s="7"/>
      <c r="Q361" s="72">
        <f t="shared" si="247"/>
        <v>3.9482000000000004</v>
      </c>
      <c r="R361" s="72">
        <f t="shared" si="218"/>
        <v>0</v>
      </c>
      <c r="S361" s="7"/>
      <c r="T361" s="5">
        <f t="shared" si="219"/>
        <v>31</v>
      </c>
      <c r="U361" s="45">
        <f t="shared" si="220"/>
        <v>47720</v>
      </c>
      <c r="V361" s="5">
        <f t="shared" si="221"/>
        <v>10831</v>
      </c>
      <c r="W361" s="55">
        <f t="shared" si="222"/>
        <v>6.040116061409001E-2</v>
      </c>
      <c r="X361" s="47">
        <f t="shared" si="223"/>
        <v>0.17125497878772772</v>
      </c>
      <c r="Y361" s="5">
        <f t="shared" si="224"/>
        <v>0</v>
      </c>
      <c r="Z361" s="5">
        <f t="shared" si="225"/>
        <v>0</v>
      </c>
      <c r="AB361" s="39">
        <f t="shared" si="226"/>
        <v>0</v>
      </c>
      <c r="AC361" s="39">
        <f t="shared" si="227"/>
        <v>0</v>
      </c>
      <c r="AD361" s="39">
        <f t="shared" si="228"/>
        <v>0</v>
      </c>
      <c r="AE361" s="39">
        <f t="shared" si="229"/>
        <v>0</v>
      </c>
      <c r="AF361" s="39">
        <f t="shared" si="230"/>
        <v>0</v>
      </c>
      <c r="AG361" s="39">
        <f t="shared" si="231"/>
        <v>0</v>
      </c>
      <c r="AH361" s="39">
        <f t="shared" si="232"/>
        <v>0</v>
      </c>
      <c r="AI361" s="39">
        <f t="shared" si="233"/>
        <v>0</v>
      </c>
      <c r="AJ361" s="39">
        <f t="shared" si="234"/>
        <v>0</v>
      </c>
      <c r="AK361" s="43"/>
      <c r="AL361" s="39">
        <f t="shared" si="235"/>
        <v>0</v>
      </c>
      <c r="AM361" s="39">
        <f t="shared" si="236"/>
        <v>0</v>
      </c>
      <c r="AN361" s="39">
        <f t="shared" si="237"/>
        <v>0</v>
      </c>
      <c r="AO361" s="40">
        <f t="shared" si="238"/>
        <v>0</v>
      </c>
      <c r="AQ361" s="39">
        <f t="shared" si="239"/>
        <v>0</v>
      </c>
      <c r="AR361" s="39">
        <f t="shared" si="240"/>
        <v>0</v>
      </c>
      <c r="AS361" s="39">
        <f t="shared" si="241"/>
        <v>0</v>
      </c>
      <c r="AT361" s="40">
        <f t="shared" si="242"/>
        <v>0</v>
      </c>
      <c r="AU361" s="40"/>
      <c r="AV361" s="52">
        <f t="shared" si="243"/>
        <v>0</v>
      </c>
      <c r="AX361" s="52">
        <f t="shared" si="244"/>
        <v>0</v>
      </c>
      <c r="AY361" s="70"/>
      <c r="AZ361" s="2">
        <f t="shared" si="248"/>
        <v>0</v>
      </c>
    </row>
    <row r="362" spans="1:52" ht="12" customHeight="1">
      <c r="A362" s="44">
        <f t="shared" si="245"/>
        <v>47696</v>
      </c>
      <c r="B362" s="66">
        <f t="shared" si="208"/>
        <v>0</v>
      </c>
      <c r="C362" s="67"/>
      <c r="D362" s="68">
        <f t="shared" si="209"/>
        <v>0</v>
      </c>
      <c r="E362" s="35">
        <f t="shared" si="210"/>
        <v>0</v>
      </c>
      <c r="F362" s="35">
        <f t="shared" si="211"/>
        <v>0</v>
      </c>
      <c r="G362" s="55">
        <f t="shared" si="212"/>
        <v>3.97</v>
      </c>
      <c r="H362" s="69">
        <f t="shared" si="213"/>
        <v>3.97</v>
      </c>
      <c r="I362" s="55">
        <f t="shared" si="246"/>
        <v>0</v>
      </c>
      <c r="J362" s="55">
        <f t="shared" si="214"/>
        <v>-3.0500000000000003E-2</v>
      </c>
      <c r="K362" s="69">
        <f t="shared" si="215"/>
        <v>-3.0500000000000003E-2</v>
      </c>
      <c r="L362" s="72">
        <v>0</v>
      </c>
      <c r="M362" s="55">
        <f t="shared" si="216"/>
        <v>8.6999999999999994E-3</v>
      </c>
      <c r="N362" s="69">
        <f t="shared" si="217"/>
        <v>8.6999999999999994E-3</v>
      </c>
      <c r="O362" s="72">
        <v>0</v>
      </c>
      <c r="P362" s="7"/>
      <c r="Q362" s="72">
        <f t="shared" si="247"/>
        <v>3.9482000000000004</v>
      </c>
      <c r="R362" s="72">
        <f t="shared" si="218"/>
        <v>0</v>
      </c>
      <c r="S362" s="7"/>
      <c r="T362" s="5">
        <f t="shared" si="219"/>
        <v>31</v>
      </c>
      <c r="U362" s="45">
        <f t="shared" si="220"/>
        <v>47751</v>
      </c>
      <c r="V362" s="5">
        <f t="shared" si="221"/>
        <v>10862</v>
      </c>
      <c r="W362" s="55">
        <f t="shared" si="222"/>
        <v>6.040116061409001E-2</v>
      </c>
      <c r="X362" s="47">
        <f t="shared" si="223"/>
        <v>0.17039222516734434</v>
      </c>
      <c r="Y362" s="5">
        <f t="shared" si="224"/>
        <v>0</v>
      </c>
      <c r="Z362" s="5">
        <f t="shared" si="225"/>
        <v>0</v>
      </c>
      <c r="AB362" s="39">
        <f t="shared" si="226"/>
        <v>0</v>
      </c>
      <c r="AC362" s="39">
        <f t="shared" si="227"/>
        <v>0</v>
      </c>
      <c r="AD362" s="39">
        <f t="shared" si="228"/>
        <v>0</v>
      </c>
      <c r="AE362" s="39">
        <f t="shared" si="229"/>
        <v>0</v>
      </c>
      <c r="AF362" s="39">
        <f t="shared" si="230"/>
        <v>0</v>
      </c>
      <c r="AG362" s="39">
        <f t="shared" si="231"/>
        <v>0</v>
      </c>
      <c r="AH362" s="39">
        <f t="shared" si="232"/>
        <v>0</v>
      </c>
      <c r="AI362" s="39">
        <f t="shared" si="233"/>
        <v>0</v>
      </c>
      <c r="AJ362" s="39">
        <f t="shared" si="234"/>
        <v>0</v>
      </c>
      <c r="AK362" s="43"/>
      <c r="AL362" s="39">
        <f t="shared" si="235"/>
        <v>0</v>
      </c>
      <c r="AM362" s="39">
        <f t="shared" si="236"/>
        <v>0</v>
      </c>
      <c r="AN362" s="39">
        <f t="shared" si="237"/>
        <v>0</v>
      </c>
      <c r="AO362" s="40">
        <f t="shared" si="238"/>
        <v>0</v>
      </c>
      <c r="AQ362" s="39">
        <f t="shared" si="239"/>
        <v>0</v>
      </c>
      <c r="AR362" s="39">
        <f t="shared" si="240"/>
        <v>0</v>
      </c>
      <c r="AS362" s="39">
        <f t="shared" si="241"/>
        <v>0</v>
      </c>
      <c r="AT362" s="40">
        <f t="shared" si="242"/>
        <v>0</v>
      </c>
      <c r="AU362" s="40"/>
      <c r="AV362" s="52">
        <f t="shared" si="243"/>
        <v>0</v>
      </c>
      <c r="AX362" s="52">
        <f t="shared" si="244"/>
        <v>0</v>
      </c>
      <c r="AY362" s="70"/>
      <c r="AZ362" s="2">
        <f t="shared" si="248"/>
        <v>0</v>
      </c>
    </row>
    <row r="363" spans="1:52" ht="12" customHeight="1">
      <c r="A363" s="44">
        <f t="shared" si="245"/>
        <v>47727</v>
      </c>
      <c r="B363" s="66">
        <f t="shared" si="208"/>
        <v>0</v>
      </c>
      <c r="C363" s="67"/>
      <c r="D363" s="68">
        <f t="shared" si="209"/>
        <v>0</v>
      </c>
      <c r="E363" s="35">
        <f t="shared" si="210"/>
        <v>0</v>
      </c>
      <c r="F363" s="35">
        <f t="shared" si="211"/>
        <v>0</v>
      </c>
      <c r="G363" s="55">
        <f t="shared" si="212"/>
        <v>3.97</v>
      </c>
      <c r="H363" s="69">
        <f t="shared" si="213"/>
        <v>3.97</v>
      </c>
      <c r="I363" s="55">
        <f t="shared" si="246"/>
        <v>0</v>
      </c>
      <c r="J363" s="55">
        <f t="shared" si="214"/>
        <v>-3.0500000000000003E-2</v>
      </c>
      <c r="K363" s="69">
        <f t="shared" si="215"/>
        <v>-3.0500000000000003E-2</v>
      </c>
      <c r="L363" s="72">
        <v>0</v>
      </c>
      <c r="M363" s="55">
        <f t="shared" si="216"/>
        <v>8.6999999999999994E-3</v>
      </c>
      <c r="N363" s="69">
        <f t="shared" si="217"/>
        <v>8.6999999999999994E-3</v>
      </c>
      <c r="O363" s="72">
        <v>0</v>
      </c>
      <c r="P363" s="7"/>
      <c r="Q363" s="72">
        <f t="shared" si="247"/>
        <v>3.9482000000000004</v>
      </c>
      <c r="R363" s="72">
        <f t="shared" si="218"/>
        <v>0</v>
      </c>
      <c r="S363" s="7"/>
      <c r="T363" s="5">
        <f t="shared" si="219"/>
        <v>30</v>
      </c>
      <c r="U363" s="45">
        <f t="shared" si="220"/>
        <v>47781</v>
      </c>
      <c r="V363" s="5">
        <f t="shared" si="221"/>
        <v>10892</v>
      </c>
      <c r="W363" s="55">
        <f t="shared" si="222"/>
        <v>6.040116061409001E-2</v>
      </c>
      <c r="X363" s="47">
        <f t="shared" si="223"/>
        <v>0.16956144089159678</v>
      </c>
      <c r="Y363" s="5">
        <f t="shared" si="224"/>
        <v>0</v>
      </c>
      <c r="Z363" s="5">
        <f t="shared" si="225"/>
        <v>0</v>
      </c>
      <c r="AB363" s="39">
        <f t="shared" si="226"/>
        <v>0</v>
      </c>
      <c r="AC363" s="39">
        <f t="shared" si="227"/>
        <v>0</v>
      </c>
      <c r="AD363" s="39">
        <f t="shared" si="228"/>
        <v>0</v>
      </c>
      <c r="AE363" s="39">
        <f t="shared" si="229"/>
        <v>0</v>
      </c>
      <c r="AF363" s="39">
        <f t="shared" si="230"/>
        <v>0</v>
      </c>
      <c r="AG363" s="39">
        <f t="shared" si="231"/>
        <v>0</v>
      </c>
      <c r="AH363" s="39">
        <f t="shared" si="232"/>
        <v>0</v>
      </c>
      <c r="AI363" s="39">
        <f t="shared" si="233"/>
        <v>0</v>
      </c>
      <c r="AJ363" s="39">
        <f t="shared" si="234"/>
        <v>0</v>
      </c>
      <c r="AK363" s="43"/>
      <c r="AL363" s="39">
        <f t="shared" si="235"/>
        <v>0</v>
      </c>
      <c r="AM363" s="39">
        <f t="shared" si="236"/>
        <v>0</v>
      </c>
      <c r="AN363" s="39">
        <f t="shared" si="237"/>
        <v>0</v>
      </c>
      <c r="AO363" s="40">
        <f t="shared" si="238"/>
        <v>0</v>
      </c>
      <c r="AQ363" s="39">
        <f t="shared" si="239"/>
        <v>0</v>
      </c>
      <c r="AR363" s="39">
        <f t="shared" si="240"/>
        <v>0</v>
      </c>
      <c r="AS363" s="39">
        <f t="shared" si="241"/>
        <v>0</v>
      </c>
      <c r="AT363" s="40">
        <f t="shared" si="242"/>
        <v>0</v>
      </c>
      <c r="AU363" s="40"/>
      <c r="AV363" s="52">
        <f t="shared" si="243"/>
        <v>0</v>
      </c>
      <c r="AX363" s="52">
        <f t="shared" si="244"/>
        <v>0</v>
      </c>
      <c r="AY363" s="70"/>
      <c r="AZ363" s="2">
        <f t="shared" si="248"/>
        <v>0</v>
      </c>
    </row>
    <row r="364" spans="1:52" ht="12" customHeight="1">
      <c r="A364" s="44">
        <f t="shared" si="245"/>
        <v>47757</v>
      </c>
      <c r="B364" s="66">
        <f t="shared" si="208"/>
        <v>0</v>
      </c>
      <c r="C364" s="67"/>
      <c r="D364" s="68">
        <f t="shared" si="209"/>
        <v>0</v>
      </c>
      <c r="E364" s="35">
        <f t="shared" si="210"/>
        <v>0</v>
      </c>
      <c r="F364" s="35">
        <f t="shared" si="211"/>
        <v>0</v>
      </c>
      <c r="G364" s="55">
        <f t="shared" si="212"/>
        <v>3.97</v>
      </c>
      <c r="H364" s="69">
        <f t="shared" si="213"/>
        <v>3.97</v>
      </c>
      <c r="I364" s="55">
        <f t="shared" si="246"/>
        <v>0</v>
      </c>
      <c r="J364" s="55">
        <f t="shared" si="214"/>
        <v>-3.0500000000000003E-2</v>
      </c>
      <c r="K364" s="69">
        <f t="shared" si="215"/>
        <v>-3.0500000000000003E-2</v>
      </c>
      <c r="L364" s="72">
        <v>0</v>
      </c>
      <c r="M364" s="55">
        <f t="shared" si="216"/>
        <v>8.6999999999999994E-3</v>
      </c>
      <c r="N364" s="69">
        <f t="shared" si="217"/>
        <v>8.6999999999999994E-3</v>
      </c>
      <c r="O364" s="72">
        <v>0</v>
      </c>
      <c r="P364" s="7"/>
      <c r="Q364" s="72">
        <f t="shared" si="247"/>
        <v>3.9482000000000004</v>
      </c>
      <c r="R364" s="72">
        <f t="shared" si="218"/>
        <v>0</v>
      </c>
      <c r="S364" s="7"/>
      <c r="T364" s="5">
        <f t="shared" si="219"/>
        <v>31</v>
      </c>
      <c r="U364" s="45">
        <f t="shared" si="220"/>
        <v>47812</v>
      </c>
      <c r="V364" s="5">
        <f t="shared" si="221"/>
        <v>10923</v>
      </c>
      <c r="W364" s="55">
        <f t="shared" si="222"/>
        <v>6.040116061409001E-2</v>
      </c>
      <c r="X364" s="47">
        <f t="shared" si="223"/>
        <v>0.16870721902872193</v>
      </c>
      <c r="Y364" s="5">
        <f t="shared" si="224"/>
        <v>0</v>
      </c>
      <c r="Z364" s="5">
        <f t="shared" si="225"/>
        <v>0</v>
      </c>
      <c r="AB364" s="39">
        <f t="shared" si="226"/>
        <v>0</v>
      </c>
      <c r="AC364" s="39">
        <f t="shared" si="227"/>
        <v>0</v>
      </c>
      <c r="AD364" s="39">
        <f t="shared" si="228"/>
        <v>0</v>
      </c>
      <c r="AE364" s="39">
        <f t="shared" si="229"/>
        <v>0</v>
      </c>
      <c r="AF364" s="39">
        <f t="shared" si="230"/>
        <v>0</v>
      </c>
      <c r="AG364" s="39">
        <f t="shared" si="231"/>
        <v>0</v>
      </c>
      <c r="AH364" s="39">
        <f t="shared" si="232"/>
        <v>0</v>
      </c>
      <c r="AI364" s="39">
        <f t="shared" si="233"/>
        <v>0</v>
      </c>
      <c r="AJ364" s="39">
        <f t="shared" si="234"/>
        <v>0</v>
      </c>
      <c r="AK364" s="43"/>
      <c r="AL364" s="39">
        <f t="shared" si="235"/>
        <v>0</v>
      </c>
      <c r="AM364" s="39">
        <f t="shared" si="236"/>
        <v>0</v>
      </c>
      <c r="AN364" s="39">
        <f t="shared" si="237"/>
        <v>0</v>
      </c>
      <c r="AO364" s="40">
        <f t="shared" si="238"/>
        <v>0</v>
      </c>
      <c r="AQ364" s="39">
        <f t="shared" si="239"/>
        <v>0</v>
      </c>
      <c r="AR364" s="39">
        <f t="shared" si="240"/>
        <v>0</v>
      </c>
      <c r="AS364" s="39">
        <f t="shared" si="241"/>
        <v>0</v>
      </c>
      <c r="AT364" s="40">
        <f t="shared" si="242"/>
        <v>0</v>
      </c>
      <c r="AU364" s="40"/>
      <c r="AV364" s="52">
        <f t="shared" si="243"/>
        <v>0</v>
      </c>
      <c r="AX364" s="52">
        <f t="shared" si="244"/>
        <v>0</v>
      </c>
      <c r="AY364" s="70"/>
      <c r="AZ364" s="2">
        <f t="shared" si="248"/>
        <v>0</v>
      </c>
    </row>
    <row r="365" spans="1:52" ht="12" customHeight="1">
      <c r="A365" s="44">
        <f t="shared" si="245"/>
        <v>47788</v>
      </c>
      <c r="B365" s="66">
        <f t="shared" si="208"/>
        <v>0</v>
      </c>
      <c r="C365" s="67"/>
      <c r="D365" s="68">
        <f t="shared" si="209"/>
        <v>0</v>
      </c>
      <c r="E365" s="35">
        <f t="shared" si="210"/>
        <v>0</v>
      </c>
      <c r="F365" s="35">
        <f t="shared" si="211"/>
        <v>0</v>
      </c>
      <c r="G365" s="55">
        <f t="shared" si="212"/>
        <v>3.97</v>
      </c>
      <c r="H365" s="69">
        <f t="shared" si="213"/>
        <v>3.97</v>
      </c>
      <c r="I365" s="55">
        <f t="shared" si="246"/>
        <v>0</v>
      </c>
      <c r="J365" s="55">
        <f t="shared" si="214"/>
        <v>-3.0500000000000003E-2</v>
      </c>
      <c r="K365" s="69">
        <f t="shared" si="215"/>
        <v>-3.0500000000000003E-2</v>
      </c>
      <c r="L365" s="72">
        <v>0</v>
      </c>
      <c r="M365" s="55">
        <f t="shared" si="216"/>
        <v>8.6999999999999994E-3</v>
      </c>
      <c r="N365" s="69">
        <f t="shared" si="217"/>
        <v>8.6999999999999994E-3</v>
      </c>
      <c r="O365" s="72">
        <v>0</v>
      </c>
      <c r="P365" s="7"/>
      <c r="Q365" s="72">
        <f t="shared" si="247"/>
        <v>3.9482000000000004</v>
      </c>
      <c r="R365" s="72">
        <f t="shared" si="218"/>
        <v>0</v>
      </c>
      <c r="S365" s="7"/>
      <c r="T365" s="5">
        <f t="shared" si="219"/>
        <v>30</v>
      </c>
      <c r="U365" s="45">
        <f t="shared" si="220"/>
        <v>47842</v>
      </c>
      <c r="V365" s="5">
        <f t="shared" si="221"/>
        <v>10953</v>
      </c>
      <c r="W365" s="55">
        <f t="shared" si="222"/>
        <v>6.040116061409001E-2</v>
      </c>
      <c r="X365" s="47">
        <f t="shared" si="223"/>
        <v>0.16788465036611713</v>
      </c>
      <c r="Y365" s="5">
        <f t="shared" si="224"/>
        <v>0</v>
      </c>
      <c r="Z365" s="5">
        <f t="shared" si="225"/>
        <v>0</v>
      </c>
      <c r="AB365" s="39">
        <f t="shared" si="226"/>
        <v>0</v>
      </c>
      <c r="AC365" s="39">
        <f t="shared" si="227"/>
        <v>0</v>
      </c>
      <c r="AD365" s="39">
        <f t="shared" si="228"/>
        <v>0</v>
      </c>
      <c r="AE365" s="39">
        <f t="shared" si="229"/>
        <v>0</v>
      </c>
      <c r="AF365" s="39">
        <f t="shared" si="230"/>
        <v>0</v>
      </c>
      <c r="AG365" s="39">
        <f t="shared" si="231"/>
        <v>0</v>
      </c>
      <c r="AH365" s="39">
        <f t="shared" si="232"/>
        <v>0</v>
      </c>
      <c r="AI365" s="39">
        <f t="shared" si="233"/>
        <v>0</v>
      </c>
      <c r="AJ365" s="39">
        <f t="shared" si="234"/>
        <v>0</v>
      </c>
      <c r="AK365" s="43"/>
      <c r="AL365" s="39">
        <f t="shared" si="235"/>
        <v>0</v>
      </c>
      <c r="AM365" s="39">
        <f t="shared" si="236"/>
        <v>0</v>
      </c>
      <c r="AN365" s="39">
        <f t="shared" si="237"/>
        <v>0</v>
      </c>
      <c r="AO365" s="40">
        <f t="shared" si="238"/>
        <v>0</v>
      </c>
      <c r="AQ365" s="39">
        <f t="shared" si="239"/>
        <v>0</v>
      </c>
      <c r="AR365" s="39">
        <f t="shared" si="240"/>
        <v>0</v>
      </c>
      <c r="AS365" s="39">
        <f t="shared" si="241"/>
        <v>0</v>
      </c>
      <c r="AT365" s="40">
        <f t="shared" si="242"/>
        <v>0</v>
      </c>
      <c r="AU365" s="40"/>
      <c r="AV365" s="52">
        <f t="shared" si="243"/>
        <v>0</v>
      </c>
      <c r="AX365" s="52">
        <f t="shared" si="244"/>
        <v>0</v>
      </c>
      <c r="AY365" s="70"/>
      <c r="AZ365" s="2">
        <f t="shared" si="248"/>
        <v>0</v>
      </c>
    </row>
    <row r="366" spans="1:52" ht="12" customHeight="1">
      <c r="A366" s="44">
        <f t="shared" si="245"/>
        <v>47818</v>
      </c>
      <c r="B366" s="66">
        <f t="shared" si="208"/>
        <v>0</v>
      </c>
      <c r="C366" s="67"/>
      <c r="D366" s="68">
        <f t="shared" si="209"/>
        <v>0</v>
      </c>
      <c r="E366" s="35">
        <f t="shared" si="210"/>
        <v>0</v>
      </c>
      <c r="F366" s="35">
        <f t="shared" si="211"/>
        <v>0</v>
      </c>
      <c r="G366" s="55">
        <f t="shared" si="212"/>
        <v>3.97</v>
      </c>
      <c r="H366" s="69">
        <f t="shared" si="213"/>
        <v>3.97</v>
      </c>
      <c r="I366" s="55">
        <f t="shared" si="246"/>
        <v>0</v>
      </c>
      <c r="J366" s="55">
        <f t="shared" si="214"/>
        <v>-3.0500000000000003E-2</v>
      </c>
      <c r="K366" s="69">
        <f t="shared" si="215"/>
        <v>-3.0500000000000003E-2</v>
      </c>
      <c r="L366" s="72">
        <v>0</v>
      </c>
      <c r="M366" s="55">
        <f t="shared" si="216"/>
        <v>8.6999999999999994E-3</v>
      </c>
      <c r="N366" s="69">
        <f t="shared" si="217"/>
        <v>8.6999999999999994E-3</v>
      </c>
      <c r="O366" s="72">
        <v>0</v>
      </c>
      <c r="P366" s="7"/>
      <c r="Q366" s="72">
        <f t="shared" si="247"/>
        <v>3.9482000000000004</v>
      </c>
      <c r="R366" s="72">
        <f t="shared" si="218"/>
        <v>0</v>
      </c>
      <c r="S366" s="7"/>
      <c r="T366" s="5">
        <f t="shared" si="219"/>
        <v>31</v>
      </c>
      <c r="U366" s="45">
        <f t="shared" si="220"/>
        <v>47873</v>
      </c>
      <c r="V366" s="5">
        <f t="shared" si="221"/>
        <v>10984</v>
      </c>
      <c r="W366" s="55">
        <f t="shared" si="222"/>
        <v>6.040116061409001E-2</v>
      </c>
      <c r="X366" s="47">
        <f t="shared" si="223"/>
        <v>0.16703887589032979</v>
      </c>
      <c r="Y366" s="5">
        <f t="shared" si="224"/>
        <v>0</v>
      </c>
      <c r="Z366" s="5">
        <f t="shared" si="225"/>
        <v>0</v>
      </c>
      <c r="AB366" s="39">
        <f t="shared" si="226"/>
        <v>0</v>
      </c>
      <c r="AC366" s="39">
        <f t="shared" si="227"/>
        <v>0</v>
      </c>
      <c r="AD366" s="39">
        <f t="shared" si="228"/>
        <v>0</v>
      </c>
      <c r="AE366" s="39">
        <f t="shared" si="229"/>
        <v>0</v>
      </c>
      <c r="AF366" s="39">
        <f t="shared" si="230"/>
        <v>0</v>
      </c>
      <c r="AG366" s="39">
        <f t="shared" si="231"/>
        <v>0</v>
      </c>
      <c r="AH366" s="39">
        <f t="shared" si="232"/>
        <v>0</v>
      </c>
      <c r="AI366" s="39">
        <f t="shared" si="233"/>
        <v>0</v>
      </c>
      <c r="AJ366" s="39">
        <f t="shared" si="234"/>
        <v>0</v>
      </c>
      <c r="AK366" s="43"/>
      <c r="AL366" s="39">
        <f t="shared" si="235"/>
        <v>0</v>
      </c>
      <c r="AM366" s="39">
        <f t="shared" si="236"/>
        <v>0</v>
      </c>
      <c r="AN366" s="39">
        <f t="shared" si="237"/>
        <v>0</v>
      </c>
      <c r="AO366" s="40">
        <f t="shared" si="238"/>
        <v>0</v>
      </c>
      <c r="AQ366" s="39">
        <f t="shared" si="239"/>
        <v>0</v>
      </c>
      <c r="AR366" s="39">
        <f t="shared" si="240"/>
        <v>0</v>
      </c>
      <c r="AS366" s="39">
        <f t="shared" si="241"/>
        <v>0</v>
      </c>
      <c r="AT366" s="40">
        <f t="shared" si="242"/>
        <v>0</v>
      </c>
      <c r="AU366" s="40"/>
      <c r="AV366" s="52">
        <f t="shared" si="243"/>
        <v>0</v>
      </c>
      <c r="AX366" s="52">
        <f t="shared" si="244"/>
        <v>0</v>
      </c>
      <c r="AY366" s="70"/>
      <c r="AZ366" s="2">
        <f t="shared" si="248"/>
        <v>0</v>
      </c>
    </row>
    <row r="367" spans="1:52" ht="12" customHeight="1">
      <c r="A367" s="44">
        <f t="shared" si="245"/>
        <v>47849</v>
      </c>
      <c r="B367" s="66">
        <f t="shared" si="208"/>
        <v>0</v>
      </c>
      <c r="C367" s="67"/>
      <c r="D367" s="68">
        <f t="shared" si="209"/>
        <v>0</v>
      </c>
      <c r="E367" s="35">
        <f t="shared" si="210"/>
        <v>0</v>
      </c>
      <c r="F367" s="35">
        <f t="shared" si="211"/>
        <v>0</v>
      </c>
      <c r="G367" s="55">
        <f t="shared" si="212"/>
        <v>3.97</v>
      </c>
      <c r="H367" s="69">
        <f t="shared" si="213"/>
        <v>3.97</v>
      </c>
      <c r="I367" s="55">
        <f t="shared" si="246"/>
        <v>0</v>
      </c>
      <c r="J367" s="55">
        <f t="shared" si="214"/>
        <v>-3.0500000000000003E-2</v>
      </c>
      <c r="K367" s="69">
        <f t="shared" si="215"/>
        <v>-3.0500000000000003E-2</v>
      </c>
      <c r="L367" s="72">
        <v>0</v>
      </c>
      <c r="M367" s="55">
        <f t="shared" si="216"/>
        <v>8.6999999999999994E-3</v>
      </c>
      <c r="N367" s="69">
        <f t="shared" si="217"/>
        <v>8.6999999999999994E-3</v>
      </c>
      <c r="O367" s="72">
        <v>0</v>
      </c>
      <c r="P367" s="7"/>
      <c r="Q367" s="72">
        <f t="shared" si="247"/>
        <v>3.9482000000000004</v>
      </c>
      <c r="R367" s="72">
        <f t="shared" si="218"/>
        <v>0</v>
      </c>
      <c r="S367" s="7"/>
      <c r="T367" s="5">
        <f t="shared" si="219"/>
        <v>31</v>
      </c>
      <c r="U367" s="45">
        <f t="shared" si="220"/>
        <v>47904</v>
      </c>
      <c r="V367" s="5">
        <f t="shared" si="221"/>
        <v>11015</v>
      </c>
      <c r="W367" s="55">
        <f t="shared" si="222"/>
        <v>6.040116061409001E-2</v>
      </c>
      <c r="X367" s="47">
        <f t="shared" si="223"/>
        <v>0.16619736228331358</v>
      </c>
      <c r="Y367" s="5">
        <f t="shared" si="224"/>
        <v>0</v>
      </c>
      <c r="Z367" s="5">
        <f t="shared" si="225"/>
        <v>0</v>
      </c>
      <c r="AB367" s="39">
        <f t="shared" si="226"/>
        <v>0</v>
      </c>
      <c r="AC367" s="39">
        <f t="shared" si="227"/>
        <v>0</v>
      </c>
      <c r="AD367" s="39">
        <f t="shared" si="228"/>
        <v>0</v>
      </c>
      <c r="AE367" s="39">
        <f t="shared" si="229"/>
        <v>0</v>
      </c>
      <c r="AF367" s="39">
        <f t="shared" si="230"/>
        <v>0</v>
      </c>
      <c r="AG367" s="39">
        <f t="shared" si="231"/>
        <v>0</v>
      </c>
      <c r="AH367" s="39">
        <f t="shared" si="232"/>
        <v>0</v>
      </c>
      <c r="AI367" s="39">
        <f t="shared" si="233"/>
        <v>0</v>
      </c>
      <c r="AJ367" s="39">
        <f t="shared" si="234"/>
        <v>0</v>
      </c>
      <c r="AK367" s="43"/>
      <c r="AL367" s="39">
        <f t="shared" si="235"/>
        <v>0</v>
      </c>
      <c r="AM367" s="39">
        <f t="shared" si="236"/>
        <v>0</v>
      </c>
      <c r="AN367" s="39">
        <f t="shared" si="237"/>
        <v>0</v>
      </c>
      <c r="AO367" s="40">
        <f t="shared" si="238"/>
        <v>0</v>
      </c>
      <c r="AQ367" s="39">
        <f t="shared" si="239"/>
        <v>0</v>
      </c>
      <c r="AR367" s="39">
        <f t="shared" si="240"/>
        <v>0</v>
      </c>
      <c r="AS367" s="39">
        <f t="shared" si="241"/>
        <v>0</v>
      </c>
      <c r="AT367" s="40">
        <f t="shared" si="242"/>
        <v>0</v>
      </c>
      <c r="AU367" s="40"/>
      <c r="AV367" s="52">
        <f t="shared" si="243"/>
        <v>0</v>
      </c>
      <c r="AX367" s="52">
        <f t="shared" si="244"/>
        <v>0</v>
      </c>
      <c r="AY367" s="70"/>
      <c r="AZ367" s="2">
        <f t="shared" si="248"/>
        <v>0</v>
      </c>
    </row>
    <row r="368" spans="1:52" ht="12" customHeight="1">
      <c r="A368" s="44">
        <f t="shared" si="245"/>
        <v>47880</v>
      </c>
      <c r="B368" s="66">
        <f t="shared" si="208"/>
        <v>0</v>
      </c>
      <c r="C368" s="67"/>
      <c r="D368" s="68">
        <f t="shared" si="209"/>
        <v>0</v>
      </c>
      <c r="E368" s="35">
        <f t="shared" si="210"/>
        <v>0</v>
      </c>
      <c r="F368" s="35">
        <f t="shared" si="211"/>
        <v>0</v>
      </c>
      <c r="G368" s="55">
        <f t="shared" si="212"/>
        <v>3.97</v>
      </c>
      <c r="H368" s="69">
        <f t="shared" si="213"/>
        <v>3.97</v>
      </c>
      <c r="I368" s="55">
        <f t="shared" si="246"/>
        <v>0</v>
      </c>
      <c r="J368" s="55">
        <f t="shared" si="214"/>
        <v>-3.0500000000000003E-2</v>
      </c>
      <c r="K368" s="69">
        <f t="shared" si="215"/>
        <v>-3.0500000000000003E-2</v>
      </c>
      <c r="L368" s="72">
        <v>0</v>
      </c>
      <c r="M368" s="55">
        <f t="shared" si="216"/>
        <v>8.6999999999999994E-3</v>
      </c>
      <c r="N368" s="69">
        <f t="shared" si="217"/>
        <v>8.6999999999999994E-3</v>
      </c>
      <c r="O368" s="72">
        <v>0</v>
      </c>
      <c r="P368" s="7"/>
      <c r="Q368" s="72">
        <f t="shared" si="247"/>
        <v>3.9482000000000004</v>
      </c>
      <c r="R368" s="72">
        <f t="shared" si="218"/>
        <v>0</v>
      </c>
      <c r="S368" s="7"/>
      <c r="T368" s="5">
        <f t="shared" si="219"/>
        <v>28</v>
      </c>
      <c r="U368" s="45">
        <f t="shared" si="220"/>
        <v>47932</v>
      </c>
      <c r="V368" s="5">
        <f t="shared" si="221"/>
        <v>11043</v>
      </c>
      <c r="W368" s="55">
        <f t="shared" si="222"/>
        <v>6.040116061409001E-2</v>
      </c>
      <c r="X368" s="47">
        <f t="shared" si="223"/>
        <v>0.16544092992747683</v>
      </c>
      <c r="Y368" s="5">
        <f t="shared" si="224"/>
        <v>0</v>
      </c>
      <c r="Z368" s="5">
        <f t="shared" si="225"/>
        <v>0</v>
      </c>
      <c r="AB368" s="39">
        <f t="shared" si="226"/>
        <v>0</v>
      </c>
      <c r="AC368" s="39">
        <f t="shared" si="227"/>
        <v>0</v>
      </c>
      <c r="AD368" s="39">
        <f t="shared" si="228"/>
        <v>0</v>
      </c>
      <c r="AE368" s="39">
        <f t="shared" si="229"/>
        <v>0</v>
      </c>
      <c r="AF368" s="39">
        <f t="shared" si="230"/>
        <v>0</v>
      </c>
      <c r="AG368" s="39">
        <f t="shared" si="231"/>
        <v>0</v>
      </c>
      <c r="AH368" s="39">
        <f t="shared" si="232"/>
        <v>0</v>
      </c>
      <c r="AI368" s="39">
        <f t="shared" si="233"/>
        <v>0</v>
      </c>
      <c r="AJ368" s="39">
        <f t="shared" si="234"/>
        <v>0</v>
      </c>
      <c r="AK368" s="43"/>
      <c r="AL368" s="39">
        <f t="shared" si="235"/>
        <v>0</v>
      </c>
      <c r="AM368" s="39">
        <f t="shared" si="236"/>
        <v>0</v>
      </c>
      <c r="AN368" s="39">
        <f t="shared" si="237"/>
        <v>0</v>
      </c>
      <c r="AO368" s="40">
        <f t="shared" si="238"/>
        <v>0</v>
      </c>
      <c r="AQ368" s="39">
        <f t="shared" si="239"/>
        <v>0</v>
      </c>
      <c r="AR368" s="39">
        <f t="shared" si="240"/>
        <v>0</v>
      </c>
      <c r="AS368" s="39">
        <f t="shared" si="241"/>
        <v>0</v>
      </c>
      <c r="AT368" s="40">
        <f t="shared" si="242"/>
        <v>0</v>
      </c>
      <c r="AU368" s="40"/>
      <c r="AV368" s="52">
        <f t="shared" si="243"/>
        <v>0</v>
      </c>
      <c r="AX368" s="52">
        <f t="shared" si="244"/>
        <v>0</v>
      </c>
      <c r="AY368" s="70"/>
      <c r="AZ368" s="2">
        <f t="shared" si="248"/>
        <v>0</v>
      </c>
    </row>
    <row r="369" spans="1:52" ht="12" customHeight="1" thickBot="1">
      <c r="A369" s="44">
        <f t="shared" si="245"/>
        <v>47908</v>
      </c>
      <c r="B369" s="66">
        <f t="shared" si="208"/>
        <v>0</v>
      </c>
      <c r="C369" s="67"/>
      <c r="D369" s="68">
        <f t="shared" si="209"/>
        <v>0</v>
      </c>
      <c r="E369" s="35">
        <f t="shared" si="210"/>
        <v>0</v>
      </c>
      <c r="F369" s="35">
        <f t="shared" si="211"/>
        <v>0</v>
      </c>
      <c r="G369" s="55">
        <f t="shared" si="212"/>
        <v>3.97</v>
      </c>
      <c r="H369" s="69">
        <f t="shared" si="213"/>
        <v>3.97</v>
      </c>
      <c r="I369" s="55">
        <f t="shared" si="246"/>
        <v>0</v>
      </c>
      <c r="J369" s="55">
        <f t="shared" si="214"/>
        <v>-3.0500000000000003E-2</v>
      </c>
      <c r="K369" s="69">
        <f t="shared" si="215"/>
        <v>-3.0500000000000003E-2</v>
      </c>
      <c r="L369" s="72">
        <v>0</v>
      </c>
      <c r="M369" s="55">
        <f t="shared" si="216"/>
        <v>8.6999999999999994E-3</v>
      </c>
      <c r="N369" s="69">
        <f t="shared" si="217"/>
        <v>8.6999999999999994E-3</v>
      </c>
      <c r="O369" s="72">
        <v>0</v>
      </c>
      <c r="P369" s="7"/>
      <c r="Q369" s="72">
        <f t="shared" si="247"/>
        <v>3.9482000000000004</v>
      </c>
      <c r="R369" s="72">
        <f t="shared" si="218"/>
        <v>0</v>
      </c>
      <c r="S369" s="7"/>
      <c r="T369" s="5">
        <f t="shared" si="219"/>
        <v>31</v>
      </c>
      <c r="U369" s="45">
        <f t="shared" si="220"/>
        <v>47963</v>
      </c>
      <c r="V369" s="5">
        <f t="shared" si="221"/>
        <v>11074</v>
      </c>
      <c r="W369" s="55">
        <f t="shared" si="222"/>
        <v>6.040116061409001E-2</v>
      </c>
      <c r="X369" s="47">
        <f t="shared" si="223"/>
        <v>0.16460746650197583</v>
      </c>
      <c r="Y369" s="5">
        <f t="shared" si="224"/>
        <v>0</v>
      </c>
      <c r="Z369" s="5">
        <f t="shared" si="225"/>
        <v>0</v>
      </c>
      <c r="AB369" s="39">
        <f t="shared" si="226"/>
        <v>0</v>
      </c>
      <c r="AC369" s="39">
        <f t="shared" si="227"/>
        <v>0</v>
      </c>
      <c r="AD369" s="39">
        <f t="shared" si="228"/>
        <v>0</v>
      </c>
      <c r="AE369" s="39">
        <f t="shared" si="229"/>
        <v>0</v>
      </c>
      <c r="AF369" s="39">
        <f t="shared" si="230"/>
        <v>0</v>
      </c>
      <c r="AG369" s="39">
        <f t="shared" si="231"/>
        <v>0</v>
      </c>
      <c r="AH369" s="39">
        <f t="shared" si="232"/>
        <v>0</v>
      </c>
      <c r="AI369" s="39">
        <f t="shared" si="233"/>
        <v>0</v>
      </c>
      <c r="AJ369" s="39">
        <f t="shared" si="234"/>
        <v>0</v>
      </c>
      <c r="AK369" s="43"/>
      <c r="AL369" s="39">
        <f t="shared" si="235"/>
        <v>0</v>
      </c>
      <c r="AM369" s="39">
        <f t="shared" si="236"/>
        <v>0</v>
      </c>
      <c r="AN369" s="39">
        <f t="shared" si="237"/>
        <v>0</v>
      </c>
      <c r="AO369" s="40">
        <f t="shared" si="238"/>
        <v>0</v>
      </c>
      <c r="AQ369" s="39">
        <f t="shared" si="239"/>
        <v>0</v>
      </c>
      <c r="AR369" s="39">
        <f t="shared" si="240"/>
        <v>0</v>
      </c>
      <c r="AS369" s="39">
        <f t="shared" si="241"/>
        <v>0</v>
      </c>
      <c r="AT369" s="40">
        <f t="shared" si="242"/>
        <v>0</v>
      </c>
      <c r="AU369" s="40"/>
      <c r="AV369" s="73">
        <f t="shared" si="243"/>
        <v>0</v>
      </c>
      <c r="AX369" s="73">
        <f t="shared" si="244"/>
        <v>0</v>
      </c>
      <c r="AY369" s="70"/>
      <c r="AZ369" s="2">
        <f t="shared" si="248"/>
        <v>0</v>
      </c>
    </row>
    <row r="370" spans="1:52">
      <c r="A370" s="44">
        <f t="shared" si="245"/>
        <v>47939</v>
      </c>
      <c r="W370" s="55">
        <f t="shared" si="222"/>
        <v>6.040116061409001E-2</v>
      </c>
    </row>
  </sheetData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zoomScale="80" zoomScaleNormal="80" workbookViewId="0">
      <selection activeCell="O16" sqref="O16"/>
    </sheetView>
  </sheetViews>
  <sheetFormatPr defaultRowHeight="12.75"/>
  <cols>
    <col min="1" max="1" width="5.42578125" customWidth="1"/>
    <col min="4" max="4" width="11.42578125" bestFit="1" customWidth="1"/>
    <col min="6" max="6" width="10.85546875" bestFit="1" customWidth="1"/>
    <col min="10" max="10" width="10" bestFit="1" customWidth="1"/>
    <col min="11" max="11" width="11.140625" customWidth="1"/>
    <col min="12" max="12" width="11.5703125" bestFit="1" customWidth="1"/>
    <col min="14" max="14" width="14.28515625" bestFit="1" customWidth="1"/>
    <col min="16" max="16" width="11.5703125" customWidth="1"/>
    <col min="17" max="17" width="12" bestFit="1" customWidth="1"/>
    <col min="20" max="20" width="9.85546875" bestFit="1" customWidth="1"/>
    <col min="21" max="21" width="10.7109375" bestFit="1" customWidth="1"/>
    <col min="24" max="24" width="1.5703125" customWidth="1"/>
  </cols>
  <sheetData>
    <row r="1" spans="1:26">
      <c r="A1" s="80" t="s">
        <v>140</v>
      </c>
    </row>
    <row r="3" spans="1:26">
      <c r="A3" s="95" t="s">
        <v>105</v>
      </c>
    </row>
    <row r="4" spans="1:26">
      <c r="B4" t="s">
        <v>106</v>
      </c>
      <c r="F4" s="83">
        <f>'Financing Assumptions'!E44</f>
        <v>0</v>
      </c>
      <c r="I4" t="s">
        <v>119</v>
      </c>
      <c r="L4" s="108">
        <f>SUM(I19:I74)</f>
        <v>0</v>
      </c>
      <c r="N4" t="s">
        <v>126</v>
      </c>
      <c r="Q4" s="108">
        <v>0</v>
      </c>
    </row>
    <row r="5" spans="1:26">
      <c r="B5" t="s">
        <v>107</v>
      </c>
      <c r="F5" s="108">
        <f>L5</f>
        <v>0</v>
      </c>
      <c r="I5" t="s">
        <v>120</v>
      </c>
      <c r="L5" s="108">
        <f>SUM(J19:J74)</f>
        <v>0</v>
      </c>
      <c r="N5" t="s">
        <v>153</v>
      </c>
      <c r="Q5" s="113">
        <v>0</v>
      </c>
    </row>
    <row r="6" spans="1:26">
      <c r="B6" t="s">
        <v>108</v>
      </c>
      <c r="F6" s="108">
        <f>Q74</f>
        <v>0</v>
      </c>
      <c r="I6" t="s">
        <v>121</v>
      </c>
      <c r="L6">
        <v>0</v>
      </c>
      <c r="N6" t="s">
        <v>154</v>
      </c>
      <c r="Q6" s="108">
        <v>0</v>
      </c>
    </row>
    <row r="9" spans="1:26">
      <c r="H9" s="175" t="s">
        <v>118</v>
      </c>
      <c r="I9" s="175"/>
      <c r="J9" s="175"/>
      <c r="K9" s="175"/>
      <c r="L9" s="175"/>
      <c r="N9" s="175" t="s">
        <v>125</v>
      </c>
      <c r="O9" s="175"/>
      <c r="P9" s="175"/>
      <c r="Q9" s="175"/>
    </row>
    <row r="10" spans="1:26">
      <c r="H10" s="101" t="s">
        <v>3</v>
      </c>
      <c r="I10" s="101"/>
      <c r="J10" s="101"/>
      <c r="K10" s="101" t="s">
        <v>113</v>
      </c>
      <c r="L10" s="101" t="s">
        <v>5</v>
      </c>
      <c r="N10" s="101" t="s">
        <v>3</v>
      </c>
      <c r="V10" s="101"/>
      <c r="W10" s="101"/>
    </row>
    <row r="11" spans="1:26">
      <c r="B11" s="101" t="s">
        <v>27</v>
      </c>
      <c r="C11" s="101" t="s">
        <v>27</v>
      </c>
      <c r="D11" s="101" t="s">
        <v>109</v>
      </c>
      <c r="E11" s="101" t="s">
        <v>134</v>
      </c>
      <c r="F11" s="101" t="s">
        <v>3</v>
      </c>
      <c r="H11" s="101" t="s">
        <v>4</v>
      </c>
      <c r="I11" s="101" t="s">
        <v>2</v>
      </c>
      <c r="J11" s="101" t="s">
        <v>2</v>
      </c>
      <c r="K11" s="101" t="s">
        <v>114</v>
      </c>
      <c r="L11" s="101" t="s">
        <v>116</v>
      </c>
      <c r="N11" s="101" t="s">
        <v>4</v>
      </c>
      <c r="O11" s="101" t="s">
        <v>2</v>
      </c>
      <c r="P11" s="101" t="s">
        <v>2</v>
      </c>
      <c r="Q11" s="101" t="s">
        <v>123</v>
      </c>
      <c r="S11" s="101" t="s">
        <v>155</v>
      </c>
      <c r="T11" s="101" t="s">
        <v>127</v>
      </c>
      <c r="U11" s="101" t="s">
        <v>129</v>
      </c>
      <c r="V11" s="101" t="s">
        <v>130</v>
      </c>
      <c r="W11" s="101" t="s">
        <v>132</v>
      </c>
      <c r="Y11" s="101" t="s">
        <v>162</v>
      </c>
      <c r="Z11" s="101" t="s">
        <v>114</v>
      </c>
    </row>
    <row r="12" spans="1:26">
      <c r="B12" s="102" t="s">
        <v>9</v>
      </c>
      <c r="C12" s="102" t="s">
        <v>33</v>
      </c>
      <c r="D12" s="102" t="s">
        <v>9</v>
      </c>
      <c r="E12" s="102" t="s">
        <v>135</v>
      </c>
      <c r="F12" s="102" t="s">
        <v>33</v>
      </c>
      <c r="H12" s="102" t="s">
        <v>110</v>
      </c>
      <c r="I12" s="102" t="s">
        <v>111</v>
      </c>
      <c r="J12" s="102" t="s">
        <v>112</v>
      </c>
      <c r="K12" s="102" t="s">
        <v>115</v>
      </c>
      <c r="L12" s="102" t="s">
        <v>117</v>
      </c>
      <c r="N12" s="102" t="s">
        <v>122</v>
      </c>
      <c r="O12" s="102" t="s">
        <v>111</v>
      </c>
      <c r="P12" s="102" t="s">
        <v>112</v>
      </c>
      <c r="Q12" s="102" t="s">
        <v>124</v>
      </c>
      <c r="S12" s="102" t="s">
        <v>131</v>
      </c>
      <c r="T12" s="102" t="s">
        <v>128</v>
      </c>
      <c r="U12" s="102" t="s">
        <v>115</v>
      </c>
      <c r="V12" s="102" t="s">
        <v>131</v>
      </c>
      <c r="W12" s="102" t="s">
        <v>131</v>
      </c>
      <c r="Y12" s="102" t="s">
        <v>131</v>
      </c>
      <c r="Z12" s="102" t="s">
        <v>85</v>
      </c>
    </row>
    <row r="14" spans="1:26">
      <c r="D14" s="103">
        <f>Summary!B5</f>
        <v>36889</v>
      </c>
    </row>
    <row r="15" spans="1:26">
      <c r="B15" s="104">
        <v>36861</v>
      </c>
      <c r="C15">
        <f t="shared" ref="C15:C46" si="0">EOMONTH(B15,0)-EOMONTH(B15,-1)</f>
        <v>31</v>
      </c>
      <c r="D15" s="103">
        <f>WORKDAY(EOMONTH(B15,0)+24,1,'Financing Assumptions'!E33:E39)</f>
        <v>36916</v>
      </c>
      <c r="E15" s="105" t="str">
        <f t="shared" ref="E15:E46" si="1">TEXT(D15,"DDD")</f>
        <v>Thu</v>
      </c>
      <c r="F15" s="101">
        <f t="shared" ref="F15:F46" si="2">D15-$D$14</f>
        <v>27</v>
      </c>
    </row>
    <row r="16" spans="1:26">
      <c r="B16" s="104">
        <v>36892</v>
      </c>
      <c r="C16">
        <f t="shared" si="0"/>
        <v>31</v>
      </c>
      <c r="D16" s="103">
        <f>WORKDAY(EOMONTH(B16,0)+24,1,'Financing Assumptions'!E34:E40)</f>
        <v>36948</v>
      </c>
      <c r="E16" s="105" t="str">
        <f t="shared" si="1"/>
        <v>Mon</v>
      </c>
      <c r="F16" s="101">
        <f t="shared" si="2"/>
        <v>59</v>
      </c>
      <c r="J16" t="s">
        <v>143</v>
      </c>
      <c r="L16" s="108">
        <v>0</v>
      </c>
    </row>
    <row r="17" spans="2:26">
      <c r="B17" s="104">
        <v>36923</v>
      </c>
      <c r="C17">
        <f t="shared" si="0"/>
        <v>28</v>
      </c>
      <c r="D17" s="103">
        <f>WORKDAY(EOMONTH(B17,0)+24,1,'Financing Assumptions'!E35:E41)</f>
        <v>36976</v>
      </c>
      <c r="E17" s="105" t="str">
        <f t="shared" si="1"/>
        <v>Mon</v>
      </c>
      <c r="F17" s="101">
        <f t="shared" si="2"/>
        <v>87</v>
      </c>
    </row>
    <row r="18" spans="2:26">
      <c r="B18" s="104">
        <v>36951</v>
      </c>
      <c r="C18">
        <f t="shared" si="0"/>
        <v>31</v>
      </c>
      <c r="D18" s="103">
        <f>WORKDAY(EOMONTH(B18,0)+24,1,'Financing Assumptions'!E36:E42)</f>
        <v>37006</v>
      </c>
      <c r="E18" s="105" t="str">
        <f t="shared" si="1"/>
        <v>Wed</v>
      </c>
      <c r="F18" s="101">
        <f t="shared" si="2"/>
        <v>117</v>
      </c>
    </row>
    <row r="19" spans="2:26">
      <c r="B19" s="104">
        <v>36982</v>
      </c>
      <c r="C19">
        <f t="shared" si="0"/>
        <v>30</v>
      </c>
      <c r="D19" s="103">
        <f>WORKDAY(EOMONTH(B19,0)+24,1,'Financing Assumptions'!E37:E43)</f>
        <v>37036</v>
      </c>
      <c r="E19" s="105" t="str">
        <f t="shared" si="1"/>
        <v>Fri</v>
      </c>
      <c r="F19" s="101">
        <f t="shared" si="2"/>
        <v>147</v>
      </c>
      <c r="H19">
        <f>(1+Curves!U5/12)^(-12*F19/360)</f>
        <v>0.97434335231379643</v>
      </c>
      <c r="I19" s="83">
        <f>$F$4*H19*C19</f>
        <v>0</v>
      </c>
      <c r="J19" s="108">
        <f>I19*(Curves!B5+Curves!H5+Curves!I5)</f>
        <v>0</v>
      </c>
      <c r="K19" s="111">
        <v>0</v>
      </c>
      <c r="L19" s="108">
        <v>0</v>
      </c>
      <c r="N19" s="110">
        <f>(1+Curves!V5/12)^(-12*F19/360)</f>
        <v>0.97088791866782465</v>
      </c>
      <c r="O19" s="108">
        <f>$F$4*N19*C19</f>
        <v>0</v>
      </c>
      <c r="P19" s="108">
        <v>0</v>
      </c>
      <c r="Q19" s="108">
        <f>P19</f>
        <v>0</v>
      </c>
      <c r="S19" s="108">
        <f>O19</f>
        <v>0</v>
      </c>
      <c r="T19" s="108">
        <f>S19*(Curves!B5+Curves!H5+Curves!I5)</f>
        <v>0</v>
      </c>
      <c r="U19">
        <v>0</v>
      </c>
      <c r="V19" s="108">
        <f>(O19/N19)/C19</f>
        <v>0</v>
      </c>
      <c r="W19" s="108">
        <v>0</v>
      </c>
      <c r="Y19" s="108">
        <v>0</v>
      </c>
      <c r="Z19" s="111">
        <v>0</v>
      </c>
    </row>
    <row r="20" spans="2:26">
      <c r="B20" s="104">
        <v>37012</v>
      </c>
      <c r="C20">
        <f t="shared" si="0"/>
        <v>31</v>
      </c>
      <c r="D20" s="103">
        <f>WORKDAY(EOMONTH(B20,0)+24,1,'Financing Assumptions'!E38:E44)</f>
        <v>37067</v>
      </c>
      <c r="E20" s="105" t="str">
        <f t="shared" si="1"/>
        <v>Mon</v>
      </c>
      <c r="F20" s="101">
        <f t="shared" si="2"/>
        <v>178</v>
      </c>
      <c r="H20">
        <f>(1+Curves!U6/12)^(-12*F20/360)</f>
        <v>0.96944001457790185</v>
      </c>
      <c r="I20" s="83">
        <f t="shared" ref="I20:I73" si="3">$F$4*H20*C20</f>
        <v>0</v>
      </c>
      <c r="J20" s="108">
        <f>I20*(Curves!B6+Curves!H6+Curves!I6)</f>
        <v>0</v>
      </c>
      <c r="K20" s="111">
        <v>0</v>
      </c>
      <c r="L20" s="108">
        <v>0</v>
      </c>
      <c r="N20" s="110">
        <f>(1+Curves!V6/12)^(-12*F20/360)</f>
        <v>0.96527819361202805</v>
      </c>
      <c r="O20" s="108">
        <f t="shared" ref="O20:O74" si="4">$F$4*N20*C20</f>
        <v>0</v>
      </c>
      <c r="P20" s="108">
        <v>0</v>
      </c>
      <c r="Q20" s="108">
        <f>P20+Q19</f>
        <v>0</v>
      </c>
      <c r="S20" s="108">
        <f t="shared" ref="S20:S74" si="5">O20</f>
        <v>0</v>
      </c>
      <c r="T20" s="108">
        <f>S20*(Curves!B6+Curves!H6+Curves!I6)</f>
        <v>0</v>
      </c>
      <c r="U20">
        <v>0</v>
      </c>
      <c r="V20" s="108">
        <f t="shared" ref="V20:V74" si="6">(O20/N20)/C20</f>
        <v>0</v>
      </c>
      <c r="W20" s="108">
        <v>0</v>
      </c>
      <c r="Y20" s="108">
        <v>0</v>
      </c>
      <c r="Z20" s="111">
        <v>0</v>
      </c>
    </row>
    <row r="21" spans="2:26">
      <c r="B21" s="104">
        <v>37043</v>
      </c>
      <c r="C21">
        <f t="shared" si="0"/>
        <v>30</v>
      </c>
      <c r="D21" s="103">
        <f>WORKDAY(EOMONTH(B21,0)+24,1,'Financing Assumptions'!E39:E45)</f>
        <v>37097</v>
      </c>
      <c r="E21" s="105" t="str">
        <f t="shared" si="1"/>
        <v>Wed</v>
      </c>
      <c r="F21" s="101">
        <f t="shared" si="2"/>
        <v>208</v>
      </c>
      <c r="H21">
        <f>(1+Curves!U7/12)^(-12*F21/360)</f>
        <v>0.96488433390603545</v>
      </c>
      <c r="I21" s="83">
        <f t="shared" si="3"/>
        <v>0</v>
      </c>
      <c r="J21" s="108">
        <f>I21*(Curves!B7+Curves!H7+Curves!I7)</f>
        <v>0</v>
      </c>
      <c r="K21" s="111">
        <v>0</v>
      </c>
      <c r="L21" s="108">
        <v>0</v>
      </c>
      <c r="N21" s="110">
        <f>(1+Curves!V7/12)^(-12*F21/360)</f>
        <v>0.96004532723625224</v>
      </c>
      <c r="O21" s="108">
        <f t="shared" si="4"/>
        <v>0</v>
      </c>
      <c r="P21" s="108">
        <v>0</v>
      </c>
      <c r="Q21" s="108">
        <f t="shared" ref="Q21:Q74" si="7">P21+Q20</f>
        <v>0</v>
      </c>
      <c r="S21" s="108">
        <f t="shared" si="5"/>
        <v>0</v>
      </c>
      <c r="T21" s="108">
        <f>S21*(Curves!B7+Curves!H7+Curves!I7)</f>
        <v>0</v>
      </c>
      <c r="U21">
        <v>0</v>
      </c>
      <c r="V21" s="108">
        <f t="shared" si="6"/>
        <v>0</v>
      </c>
      <c r="W21" s="108">
        <v>0</v>
      </c>
      <c r="Y21" s="108">
        <v>0</v>
      </c>
      <c r="Z21" s="111">
        <v>0</v>
      </c>
    </row>
    <row r="22" spans="2:26">
      <c r="B22" s="104">
        <v>37073</v>
      </c>
      <c r="C22">
        <f t="shared" si="0"/>
        <v>31</v>
      </c>
      <c r="D22" s="103">
        <f>WORKDAY(EOMONTH(B22,0)+24,1,'Financing Assumptions'!E40:E46)</f>
        <v>37130</v>
      </c>
      <c r="E22" s="105" t="str">
        <f t="shared" si="1"/>
        <v>Mon</v>
      </c>
      <c r="F22" s="101">
        <f t="shared" si="2"/>
        <v>241</v>
      </c>
      <c r="H22">
        <f>(1+Curves!U8/12)^(-12*F22/360)</f>
        <v>0.95992434092487156</v>
      </c>
      <c r="I22" s="83">
        <f t="shared" si="3"/>
        <v>0</v>
      </c>
      <c r="J22" s="108">
        <f>I22*(Curves!B8+Curves!H8+Curves!I8)</f>
        <v>0</v>
      </c>
      <c r="K22" s="111">
        <v>0</v>
      </c>
      <c r="L22" s="108">
        <v>0</v>
      </c>
      <c r="N22" s="110">
        <f>(1+Curves!V8/12)^(-12*F22/360)</f>
        <v>0.95434829277270328</v>
      </c>
      <c r="O22" s="108">
        <f t="shared" si="4"/>
        <v>0</v>
      </c>
      <c r="P22" s="108">
        <v>0</v>
      </c>
      <c r="Q22" s="108">
        <f t="shared" si="7"/>
        <v>0</v>
      </c>
      <c r="S22" s="108">
        <f t="shared" si="5"/>
        <v>0</v>
      </c>
      <c r="T22" s="108">
        <f>S22*(Curves!B8+Curves!H8+Curves!I8)</f>
        <v>0</v>
      </c>
      <c r="U22">
        <v>0</v>
      </c>
      <c r="V22" s="108">
        <f t="shared" si="6"/>
        <v>0</v>
      </c>
      <c r="W22" s="108">
        <v>0</v>
      </c>
      <c r="Y22" s="108">
        <v>0</v>
      </c>
      <c r="Z22" s="111">
        <v>0</v>
      </c>
    </row>
    <row r="23" spans="2:26">
      <c r="B23" s="104">
        <v>37104</v>
      </c>
      <c r="C23">
        <f t="shared" si="0"/>
        <v>31</v>
      </c>
      <c r="D23" s="103">
        <f>WORKDAY(EOMONTH(B23,0)+24,1,'Financing Assumptions'!E41:E47)</f>
        <v>37159</v>
      </c>
      <c r="E23" s="105" t="str">
        <f t="shared" si="1"/>
        <v>Tue</v>
      </c>
      <c r="F23" s="101">
        <f t="shared" si="2"/>
        <v>270</v>
      </c>
      <c r="H23">
        <f>(1+Curves!U9/12)^(-12*F23/360)</f>
        <v>0.95565119209176064</v>
      </c>
      <c r="I23" s="83">
        <f t="shared" si="3"/>
        <v>0</v>
      </c>
      <c r="J23" s="108">
        <f>I23*(Curves!B9+Curves!H9+Curves!I9)</f>
        <v>0</v>
      </c>
      <c r="K23" s="111">
        <v>0</v>
      </c>
      <c r="L23" s="108">
        <v>0</v>
      </c>
      <c r="N23" s="110">
        <f>(1+Curves!V9/12)^(-12*F23/360)</f>
        <v>0.94943383666687475</v>
      </c>
      <c r="O23" s="108">
        <f t="shared" si="4"/>
        <v>0</v>
      </c>
      <c r="P23" s="108">
        <v>0</v>
      </c>
      <c r="Q23" s="108">
        <f t="shared" si="7"/>
        <v>0</v>
      </c>
      <c r="S23" s="108">
        <f t="shared" si="5"/>
        <v>0</v>
      </c>
      <c r="T23" s="108">
        <f>S23*(Curves!B9+Curves!H9+Curves!I9)</f>
        <v>0</v>
      </c>
      <c r="U23">
        <v>0</v>
      </c>
      <c r="V23" s="108">
        <f t="shared" si="6"/>
        <v>0</v>
      </c>
      <c r="W23" s="108">
        <v>0</v>
      </c>
      <c r="Y23" s="108">
        <v>0</v>
      </c>
      <c r="Z23" s="111">
        <v>0</v>
      </c>
    </row>
    <row r="24" spans="2:26">
      <c r="B24" s="104">
        <v>37135</v>
      </c>
      <c r="C24">
        <f t="shared" si="0"/>
        <v>30</v>
      </c>
      <c r="D24" s="103">
        <f>WORKDAY(EOMONTH(B24,0)+24,1,'Financing Assumptions'!E42:E48)</f>
        <v>37189</v>
      </c>
      <c r="E24" s="105" t="str">
        <f t="shared" si="1"/>
        <v>Thu</v>
      </c>
      <c r="F24" s="101">
        <f t="shared" si="2"/>
        <v>300</v>
      </c>
      <c r="H24">
        <f>(1+Curves!U10/12)^(-12*F24/360)</f>
        <v>0.95133305026883863</v>
      </c>
      <c r="I24" s="83">
        <f t="shared" si="3"/>
        <v>0</v>
      </c>
      <c r="J24" s="108">
        <f>I24*(Curves!B10+Curves!H10+Curves!I10)</f>
        <v>0</v>
      </c>
      <c r="K24" s="111">
        <v>0</v>
      </c>
      <c r="L24" s="108">
        <v>0</v>
      </c>
      <c r="N24" s="110">
        <f>(1+Curves!V10/12)^(-12*F24/360)</f>
        <v>0.94445823255835437</v>
      </c>
      <c r="O24" s="108">
        <f t="shared" si="4"/>
        <v>0</v>
      </c>
      <c r="P24" s="108">
        <v>0</v>
      </c>
      <c r="Q24" s="108">
        <f t="shared" si="7"/>
        <v>0</v>
      </c>
      <c r="S24" s="108">
        <f t="shared" si="5"/>
        <v>0</v>
      </c>
      <c r="T24" s="108">
        <f>S24*(Curves!B10+Curves!H10+Curves!I10)</f>
        <v>0</v>
      </c>
      <c r="U24">
        <v>0</v>
      </c>
      <c r="V24" s="108">
        <f t="shared" si="6"/>
        <v>0</v>
      </c>
      <c r="W24" s="108">
        <v>0</v>
      </c>
      <c r="Y24" s="108">
        <v>0</v>
      </c>
      <c r="Z24" s="111">
        <v>0</v>
      </c>
    </row>
    <row r="25" spans="2:26">
      <c r="B25" s="104">
        <v>37165</v>
      </c>
      <c r="C25">
        <f t="shared" si="0"/>
        <v>31</v>
      </c>
      <c r="D25" s="103">
        <f>WORKDAY(EOMONTH(B25,0)+24,1,'Financing Assumptions'!E43:E49)</f>
        <v>37221</v>
      </c>
      <c r="E25" s="105" t="str">
        <f t="shared" si="1"/>
        <v>Mon</v>
      </c>
      <c r="F25" s="101">
        <f t="shared" si="2"/>
        <v>332</v>
      </c>
      <c r="H25">
        <f>(1+Curves!U11/12)^(-12*F25/360)</f>
        <v>0.94673673258212543</v>
      </c>
      <c r="I25" s="83">
        <f t="shared" si="3"/>
        <v>0</v>
      </c>
      <c r="J25" s="108">
        <f>I25*(Curves!B11+Curves!H11+Curves!I11)</f>
        <v>0</v>
      </c>
      <c r="K25" s="111">
        <v>0</v>
      </c>
      <c r="L25" s="108">
        <v>0</v>
      </c>
      <c r="N25" s="110">
        <f>(1+Curves!V11/12)^(-12*F25/360)</f>
        <v>0.93916795784117535</v>
      </c>
      <c r="O25" s="108">
        <f t="shared" si="4"/>
        <v>0</v>
      </c>
      <c r="P25" s="108">
        <v>0</v>
      </c>
      <c r="Q25" s="108">
        <f t="shared" si="7"/>
        <v>0</v>
      </c>
      <c r="S25" s="108">
        <f t="shared" si="5"/>
        <v>0</v>
      </c>
      <c r="T25" s="108">
        <f>S25*(Curves!B11+Curves!H11+Curves!I11)</f>
        <v>0</v>
      </c>
      <c r="U25">
        <v>0</v>
      </c>
      <c r="V25" s="108">
        <f t="shared" si="6"/>
        <v>0</v>
      </c>
      <c r="W25" s="108">
        <v>0</v>
      </c>
      <c r="Y25" s="108">
        <v>0</v>
      </c>
      <c r="Z25" s="111">
        <v>0</v>
      </c>
    </row>
    <row r="26" spans="2:26">
      <c r="B26" s="104">
        <v>37196</v>
      </c>
      <c r="C26">
        <f t="shared" si="0"/>
        <v>30</v>
      </c>
      <c r="D26" s="103">
        <f>WORKDAY(EOMONTH(B26,0)+24,1,'Financing Assumptions'!E44:E50)</f>
        <v>37250</v>
      </c>
      <c r="E26" s="105" t="str">
        <f t="shared" si="1"/>
        <v>Tue</v>
      </c>
      <c r="F26" s="101">
        <f t="shared" si="2"/>
        <v>361</v>
      </c>
      <c r="H26">
        <f>(1+Curves!U12/12)^(-12*F26/360)</f>
        <v>0.94261262508496724</v>
      </c>
      <c r="I26" s="83">
        <f t="shared" si="3"/>
        <v>0</v>
      </c>
      <c r="J26" s="108">
        <f>I26*(Curves!B12+Curves!H12+Curves!I12)</f>
        <v>0</v>
      </c>
      <c r="K26" s="111">
        <v>0</v>
      </c>
      <c r="L26" s="108">
        <v>0</v>
      </c>
      <c r="N26" s="110">
        <f>(1+Curves!V12/12)^(-12*F26/360)</f>
        <v>0.93442115957357641</v>
      </c>
      <c r="O26" s="108">
        <f t="shared" si="4"/>
        <v>0</v>
      </c>
      <c r="P26" s="108">
        <v>0</v>
      </c>
      <c r="Q26" s="108">
        <f t="shared" si="7"/>
        <v>0</v>
      </c>
      <c r="S26" s="108">
        <f t="shared" si="5"/>
        <v>0</v>
      </c>
      <c r="T26" s="108">
        <f>S26*(Curves!B12+Curves!H12+Curves!I12)</f>
        <v>0</v>
      </c>
      <c r="U26">
        <v>0</v>
      </c>
      <c r="V26" s="108">
        <f t="shared" si="6"/>
        <v>0</v>
      </c>
      <c r="W26" s="108">
        <v>0</v>
      </c>
      <c r="Y26" s="108">
        <v>0</v>
      </c>
      <c r="Z26" s="111">
        <v>0</v>
      </c>
    </row>
    <row r="27" spans="2:26">
      <c r="B27" s="104">
        <v>37226</v>
      </c>
      <c r="C27">
        <f t="shared" si="0"/>
        <v>31</v>
      </c>
      <c r="D27" s="103">
        <f>WORKDAY(EOMONTH(B27,0)+24,1,'Financing Assumptions'!E45:E51)</f>
        <v>37281</v>
      </c>
      <c r="E27" s="105" t="str">
        <f t="shared" si="1"/>
        <v>Fri</v>
      </c>
      <c r="F27" s="101">
        <f t="shared" si="2"/>
        <v>392</v>
      </c>
      <c r="H27">
        <f>(1+Curves!U13/12)^(-12*F27/360)</f>
        <v>0.93825044935725477</v>
      </c>
      <c r="I27" s="83">
        <f t="shared" si="3"/>
        <v>0</v>
      </c>
      <c r="J27" s="108">
        <f>I27*(Curves!B13+Curves!H13+Curves!I13)</f>
        <v>0</v>
      </c>
      <c r="K27" s="111">
        <v>0</v>
      </c>
      <c r="L27" s="108">
        <v>0</v>
      </c>
      <c r="N27" s="110">
        <f>(1+Curves!V13/12)^(-12*F27/360)</f>
        <v>0.92939974303898087</v>
      </c>
      <c r="O27" s="108">
        <f t="shared" si="4"/>
        <v>0</v>
      </c>
      <c r="P27" s="108">
        <v>0</v>
      </c>
      <c r="Q27" s="108">
        <f t="shared" si="7"/>
        <v>0</v>
      </c>
      <c r="S27" s="108">
        <f t="shared" si="5"/>
        <v>0</v>
      </c>
      <c r="T27" s="108">
        <f>S27*(Curves!B13+Curves!H13+Curves!I13)</f>
        <v>0</v>
      </c>
      <c r="U27">
        <v>0</v>
      </c>
      <c r="V27" s="108">
        <f t="shared" si="6"/>
        <v>0</v>
      </c>
      <c r="W27" s="108">
        <v>0</v>
      </c>
      <c r="Y27" s="108">
        <v>0</v>
      </c>
      <c r="Z27" s="111">
        <v>0</v>
      </c>
    </row>
    <row r="28" spans="2:26">
      <c r="B28" s="104">
        <v>37257</v>
      </c>
      <c r="C28">
        <f t="shared" si="0"/>
        <v>31</v>
      </c>
      <c r="D28" s="103">
        <f>WORKDAY(EOMONTH(B28,0)+24,1,'Financing Assumptions'!E46:E52)</f>
        <v>37312</v>
      </c>
      <c r="E28" s="105" t="str">
        <f t="shared" si="1"/>
        <v>Mon</v>
      </c>
      <c r="F28" s="101">
        <f t="shared" si="2"/>
        <v>423</v>
      </c>
      <c r="H28">
        <f>(1+Curves!U14/12)^(-12*F28/360)</f>
        <v>0.93387656741301606</v>
      </c>
      <c r="I28" s="83">
        <f t="shared" si="3"/>
        <v>0</v>
      </c>
      <c r="J28" s="108">
        <f>I28*(Curves!B14+Curves!H14+Curves!I14)</f>
        <v>0</v>
      </c>
      <c r="K28" s="111">
        <v>0</v>
      </c>
      <c r="L28" s="108">
        <v>0</v>
      </c>
      <c r="N28" s="110">
        <f>(1+Curves!V14/12)^(-12*F28/360)</f>
        <v>0.92437376486394751</v>
      </c>
      <c r="O28" s="108">
        <f t="shared" si="4"/>
        <v>0</v>
      </c>
      <c r="P28" s="108">
        <v>0</v>
      </c>
      <c r="Q28" s="108">
        <f t="shared" si="7"/>
        <v>0</v>
      </c>
      <c r="S28" s="108">
        <f t="shared" si="5"/>
        <v>0</v>
      </c>
      <c r="T28" s="108">
        <f>S28*(Curves!B14+Curves!H14+Curves!I14)</f>
        <v>0</v>
      </c>
      <c r="U28">
        <v>0</v>
      </c>
      <c r="V28" s="108">
        <f t="shared" si="6"/>
        <v>0</v>
      </c>
      <c r="W28" s="108">
        <v>0</v>
      </c>
      <c r="Y28" s="108">
        <v>0</v>
      </c>
      <c r="Z28" s="111">
        <v>0</v>
      </c>
    </row>
    <row r="29" spans="2:26">
      <c r="B29" s="104">
        <v>37288</v>
      </c>
      <c r="C29">
        <f t="shared" si="0"/>
        <v>28</v>
      </c>
      <c r="D29" s="103">
        <f>WORKDAY(EOMONTH(B29,0)+24,1,'Financing Assumptions'!E47:E53)</f>
        <v>37340</v>
      </c>
      <c r="E29" s="105" t="str">
        <f t="shared" si="1"/>
        <v>Mon</v>
      </c>
      <c r="F29" s="101">
        <f t="shared" si="2"/>
        <v>451</v>
      </c>
      <c r="H29">
        <f>(1+Curves!U15/12)^(-12*F29/360)</f>
        <v>0.92985856436879144</v>
      </c>
      <c r="I29" s="83">
        <f t="shared" si="3"/>
        <v>0</v>
      </c>
      <c r="J29" s="108">
        <f>I29*(Curves!B15+Curves!H15+Curves!I15)</f>
        <v>0</v>
      </c>
      <c r="K29" s="111">
        <v>0</v>
      </c>
      <c r="L29" s="108">
        <v>0</v>
      </c>
      <c r="N29" s="110">
        <f>(1+Curves!V15/12)^(-12*F29/360)</f>
        <v>0.91977359078323817</v>
      </c>
      <c r="O29" s="108">
        <f t="shared" si="4"/>
        <v>0</v>
      </c>
      <c r="P29" s="108">
        <v>0</v>
      </c>
      <c r="Q29" s="108">
        <f t="shared" si="7"/>
        <v>0</v>
      </c>
      <c r="S29" s="108">
        <f t="shared" si="5"/>
        <v>0</v>
      </c>
      <c r="T29" s="108">
        <f>S29*(Curves!B15+Curves!H15+Curves!I15)</f>
        <v>0</v>
      </c>
      <c r="U29">
        <v>0</v>
      </c>
      <c r="V29" s="108">
        <f t="shared" si="6"/>
        <v>0</v>
      </c>
      <c r="W29" s="108">
        <v>0</v>
      </c>
      <c r="Y29" s="108">
        <v>0</v>
      </c>
      <c r="Z29" s="111">
        <v>0</v>
      </c>
    </row>
    <row r="30" spans="2:26">
      <c r="B30" s="104">
        <v>37316</v>
      </c>
      <c r="C30">
        <f t="shared" si="0"/>
        <v>31</v>
      </c>
      <c r="D30" s="103">
        <f>WORKDAY(EOMONTH(B30,0)+24,1,'Financing Assumptions'!E48:E54)</f>
        <v>37371</v>
      </c>
      <c r="E30" s="105" t="str">
        <f t="shared" si="1"/>
        <v>Thu</v>
      </c>
      <c r="F30" s="101">
        <f t="shared" si="2"/>
        <v>482</v>
      </c>
      <c r="H30">
        <f>(1+Curves!U16/12)^(-12*F30/360)</f>
        <v>0.92541558683837677</v>
      </c>
      <c r="I30" s="83">
        <f t="shared" si="3"/>
        <v>0</v>
      </c>
      <c r="J30" s="108">
        <f>I30*(Curves!B16+Curves!H16+Curves!I16)</f>
        <v>0</v>
      </c>
      <c r="K30" s="111">
        <v>0</v>
      </c>
      <c r="L30" s="108">
        <v>0</v>
      </c>
      <c r="N30" s="110">
        <f>(1+Curves!V16/12)^(-12*F30/360)</f>
        <v>0.91469278367671225</v>
      </c>
      <c r="O30" s="108">
        <f t="shared" si="4"/>
        <v>0</v>
      </c>
      <c r="P30" s="108">
        <v>0</v>
      </c>
      <c r="Q30" s="108">
        <f t="shared" si="7"/>
        <v>0</v>
      </c>
      <c r="S30" s="108">
        <f t="shared" si="5"/>
        <v>0</v>
      </c>
      <c r="T30" s="108">
        <f>S30*(Curves!B16+Curves!H16+Curves!I16)</f>
        <v>0</v>
      </c>
      <c r="U30">
        <v>0</v>
      </c>
      <c r="V30" s="108">
        <f t="shared" si="6"/>
        <v>0</v>
      </c>
      <c r="W30" s="108">
        <v>0</v>
      </c>
      <c r="Y30" s="108">
        <v>0</v>
      </c>
      <c r="Z30" s="111">
        <v>0</v>
      </c>
    </row>
    <row r="31" spans="2:26">
      <c r="B31" s="104">
        <v>37347</v>
      </c>
      <c r="C31">
        <f t="shared" si="0"/>
        <v>30</v>
      </c>
      <c r="D31" s="103">
        <f>WORKDAY(EOMONTH(B31,0)+24,1,'Financing Assumptions'!E49:E55)</f>
        <v>37403</v>
      </c>
      <c r="E31" s="105" t="str">
        <f t="shared" si="1"/>
        <v>Mon</v>
      </c>
      <c r="F31" s="101">
        <f t="shared" si="2"/>
        <v>514</v>
      </c>
      <c r="H31">
        <f>(1+Curves!U17/12)^(-12*F31/360)</f>
        <v>0.92086691386918318</v>
      </c>
      <c r="I31" s="83">
        <f t="shared" si="3"/>
        <v>0</v>
      </c>
      <c r="J31" s="108">
        <f>I31*(Curves!B17+Curves!H17+Curves!I17)</f>
        <v>0</v>
      </c>
      <c r="K31" s="111">
        <v>0</v>
      </c>
      <c r="L31" s="108">
        <v>0</v>
      </c>
      <c r="N31" s="110">
        <f>(1+Curves!V17/12)^(-12*F31/360)</f>
        <v>0.90949267620747209</v>
      </c>
      <c r="O31" s="108">
        <f t="shared" si="4"/>
        <v>0</v>
      </c>
      <c r="P31" s="108">
        <v>0</v>
      </c>
      <c r="Q31" s="108">
        <f t="shared" si="7"/>
        <v>0</v>
      </c>
      <c r="S31" s="108">
        <f t="shared" si="5"/>
        <v>0</v>
      </c>
      <c r="T31" s="108">
        <f>S31*(Curves!B17+Curves!H17+Curves!I17)</f>
        <v>0</v>
      </c>
      <c r="U31">
        <v>0</v>
      </c>
      <c r="V31" s="108">
        <f t="shared" si="6"/>
        <v>0</v>
      </c>
      <c r="W31" s="108">
        <v>0</v>
      </c>
      <c r="Y31" s="108">
        <v>0</v>
      </c>
      <c r="Z31" s="111">
        <v>0</v>
      </c>
    </row>
    <row r="32" spans="2:26">
      <c r="B32" s="104">
        <v>37377</v>
      </c>
      <c r="C32">
        <f t="shared" si="0"/>
        <v>31</v>
      </c>
      <c r="D32" s="103">
        <f>WORKDAY(EOMONTH(B32,0)+24,1,'Financing Assumptions'!E50:E56)</f>
        <v>37432</v>
      </c>
      <c r="E32" s="105" t="str">
        <f t="shared" si="1"/>
        <v>Tue</v>
      </c>
      <c r="F32" s="101">
        <f t="shared" si="2"/>
        <v>543</v>
      </c>
      <c r="H32">
        <f>(1+Curves!U18/12)^(-12*F32/360)</f>
        <v>0.91676202672501605</v>
      </c>
      <c r="I32" s="83">
        <f t="shared" si="3"/>
        <v>0</v>
      </c>
      <c r="J32" s="108">
        <f>I32*(Curves!B18+Curves!H18+Curves!I18)</f>
        <v>0</v>
      </c>
      <c r="K32" s="111">
        <v>0</v>
      </c>
      <c r="L32" s="108">
        <v>0</v>
      </c>
      <c r="N32" s="110">
        <f>(1+Curves!V18/12)^(-12*F32/360)</f>
        <v>0.9048036787165199</v>
      </c>
      <c r="O32" s="108">
        <f t="shared" si="4"/>
        <v>0</v>
      </c>
      <c r="P32" s="108">
        <v>0</v>
      </c>
      <c r="Q32" s="108">
        <f t="shared" si="7"/>
        <v>0</v>
      </c>
      <c r="S32" s="108">
        <f t="shared" si="5"/>
        <v>0</v>
      </c>
      <c r="T32" s="108">
        <f>S32*(Curves!B18+Curves!H18+Curves!I18)</f>
        <v>0</v>
      </c>
      <c r="U32">
        <v>0</v>
      </c>
      <c r="V32" s="108">
        <f t="shared" si="6"/>
        <v>0</v>
      </c>
      <c r="W32" s="108">
        <v>0</v>
      </c>
      <c r="Y32" s="108">
        <v>0</v>
      </c>
      <c r="Z32" s="111">
        <v>0</v>
      </c>
    </row>
    <row r="33" spans="2:26">
      <c r="B33" s="104">
        <v>37408</v>
      </c>
      <c r="C33">
        <f t="shared" si="0"/>
        <v>30</v>
      </c>
      <c r="D33" s="103">
        <f>WORKDAY(EOMONTH(B33,0)+24,1,'Financing Assumptions'!E51:E57)</f>
        <v>37462</v>
      </c>
      <c r="E33" s="105" t="str">
        <f t="shared" si="1"/>
        <v>Thu</v>
      </c>
      <c r="F33" s="101">
        <f t="shared" si="2"/>
        <v>573</v>
      </c>
      <c r="H33">
        <f>(1+Curves!U19/12)^(-12*F33/360)</f>
        <v>0.91255349410585263</v>
      </c>
      <c r="I33" s="83">
        <f t="shared" si="3"/>
        <v>0</v>
      </c>
      <c r="J33" s="108">
        <f>I33*(Curves!B19+Curves!H19+Curves!I19)</f>
        <v>0</v>
      </c>
      <c r="K33" s="111">
        <v>0</v>
      </c>
      <c r="L33" s="108">
        <v>0</v>
      </c>
      <c r="N33" s="110">
        <f>(1+Curves!V19/12)^(-12*F33/360)</f>
        <v>0.89999680761773448</v>
      </c>
      <c r="O33" s="108">
        <f t="shared" si="4"/>
        <v>0</v>
      </c>
      <c r="P33" s="108">
        <v>0</v>
      </c>
      <c r="Q33" s="108">
        <f t="shared" si="7"/>
        <v>0</v>
      </c>
      <c r="S33" s="108">
        <f t="shared" si="5"/>
        <v>0</v>
      </c>
      <c r="T33" s="108">
        <f>S33*(Curves!B19+Curves!H19+Curves!I19)</f>
        <v>0</v>
      </c>
      <c r="U33">
        <v>0</v>
      </c>
      <c r="V33" s="108">
        <f t="shared" si="6"/>
        <v>0</v>
      </c>
      <c r="W33" s="108">
        <v>0</v>
      </c>
      <c r="Y33" s="108">
        <v>0</v>
      </c>
      <c r="Z33" s="111">
        <v>0</v>
      </c>
    </row>
    <row r="34" spans="2:26">
      <c r="B34" s="104">
        <v>37438</v>
      </c>
      <c r="C34">
        <f t="shared" si="0"/>
        <v>31</v>
      </c>
      <c r="D34" s="103">
        <f>WORKDAY(EOMONTH(B34,0)+24,1,'Financing Assumptions'!E52:E58)</f>
        <v>37494</v>
      </c>
      <c r="E34" s="105" t="str">
        <f t="shared" si="1"/>
        <v>Mon</v>
      </c>
      <c r="F34" s="101">
        <f t="shared" si="2"/>
        <v>605</v>
      </c>
      <c r="H34">
        <f>(1+Curves!U20/12)^(-12*F34/360)</f>
        <v>0.90803472073447566</v>
      </c>
      <c r="I34" s="83">
        <f t="shared" si="3"/>
        <v>0</v>
      </c>
      <c r="J34" s="108">
        <f>I34*(Curves!B20+Curves!H20+Curves!I20)</f>
        <v>0</v>
      </c>
      <c r="K34" s="111">
        <v>0</v>
      </c>
      <c r="L34" s="108">
        <v>0</v>
      </c>
      <c r="N34" s="110">
        <f>(1+Curves!V20/12)^(-12*F34/360)</f>
        <v>0.89484743463227145</v>
      </c>
      <c r="O34" s="108">
        <f t="shared" si="4"/>
        <v>0</v>
      </c>
      <c r="P34" s="108">
        <v>0</v>
      </c>
      <c r="Q34" s="108">
        <f t="shared" si="7"/>
        <v>0</v>
      </c>
      <c r="S34" s="108">
        <f t="shared" si="5"/>
        <v>0</v>
      </c>
      <c r="T34" s="108">
        <f>S34*(Curves!B20+Curves!H20+Curves!I20)</f>
        <v>0</v>
      </c>
      <c r="U34">
        <v>0</v>
      </c>
      <c r="V34" s="108">
        <f t="shared" si="6"/>
        <v>0</v>
      </c>
      <c r="W34" s="108">
        <v>0</v>
      </c>
      <c r="Y34" s="108">
        <v>0</v>
      </c>
      <c r="Z34" s="111">
        <v>0</v>
      </c>
    </row>
    <row r="35" spans="2:26">
      <c r="B35" s="104">
        <v>37469</v>
      </c>
      <c r="C35">
        <f t="shared" si="0"/>
        <v>31</v>
      </c>
      <c r="D35" s="103">
        <f>WORKDAY(EOMONTH(B35,0)+24,1,'Financing Assumptions'!E53:E59)</f>
        <v>37524</v>
      </c>
      <c r="E35" s="105" t="str">
        <f t="shared" si="1"/>
        <v>Wed</v>
      </c>
      <c r="F35" s="101">
        <f t="shared" si="2"/>
        <v>635</v>
      </c>
      <c r="H35">
        <f>(1+Curves!U21/12)^(-12*F35/360)</f>
        <v>0.90375383485423977</v>
      </c>
      <c r="I35" s="83">
        <f t="shared" si="3"/>
        <v>0</v>
      </c>
      <c r="J35" s="108">
        <f>I35*(Curves!B21+Curves!H21+Curves!I21)</f>
        <v>0</v>
      </c>
      <c r="K35" s="111">
        <v>0</v>
      </c>
      <c r="L35" s="108">
        <v>0</v>
      </c>
      <c r="N35" s="110">
        <f>(1+Curves!V21/12)^(-12*F35/360)</f>
        <v>0.8899828331850218</v>
      </c>
      <c r="O35" s="108">
        <f t="shared" si="4"/>
        <v>0</v>
      </c>
      <c r="P35" s="108">
        <v>0</v>
      </c>
      <c r="Q35" s="108">
        <f t="shared" si="7"/>
        <v>0</v>
      </c>
      <c r="S35" s="108">
        <f t="shared" si="5"/>
        <v>0</v>
      </c>
      <c r="T35" s="108">
        <f>S35*(Curves!B21+Curves!H21+Curves!I21)</f>
        <v>0</v>
      </c>
      <c r="U35">
        <v>0</v>
      </c>
      <c r="V35" s="108">
        <f t="shared" si="6"/>
        <v>0</v>
      </c>
      <c r="W35" s="108">
        <v>0</v>
      </c>
      <c r="Y35" s="108">
        <v>0</v>
      </c>
      <c r="Z35" s="111">
        <v>0</v>
      </c>
    </row>
    <row r="36" spans="2:26">
      <c r="B36" s="104">
        <v>37500</v>
      </c>
      <c r="C36">
        <f t="shared" si="0"/>
        <v>30</v>
      </c>
      <c r="D36" s="103">
        <f>WORKDAY(EOMONTH(B36,0)+24,1,'Financing Assumptions'!E54:E60)</f>
        <v>37554</v>
      </c>
      <c r="E36" s="105" t="str">
        <f t="shared" si="1"/>
        <v>Fri</v>
      </c>
      <c r="F36" s="101">
        <f t="shared" si="2"/>
        <v>665</v>
      </c>
      <c r="H36">
        <f>(1+Curves!U22/12)^(-12*F36/360)</f>
        <v>0.89949807577600638</v>
      </c>
      <c r="I36" s="83">
        <f t="shared" si="3"/>
        <v>0</v>
      </c>
      <c r="J36" s="108">
        <f>I36*(Curves!B22+Curves!H22+Curves!I22)</f>
        <v>0</v>
      </c>
      <c r="K36" s="111">
        <v>0</v>
      </c>
      <c r="L36" s="108">
        <v>0</v>
      </c>
      <c r="N36" s="110">
        <f>(1+Curves!V22/12)^(-12*F36/360)</f>
        <v>0.88514953922297113</v>
      </c>
      <c r="O36" s="108">
        <f t="shared" si="4"/>
        <v>0</v>
      </c>
      <c r="P36" s="108">
        <v>0</v>
      </c>
      <c r="Q36" s="108">
        <f t="shared" si="7"/>
        <v>0</v>
      </c>
      <c r="S36" s="108">
        <f t="shared" si="5"/>
        <v>0</v>
      </c>
      <c r="T36" s="108">
        <f>S36*(Curves!B22+Curves!H22+Curves!I22)</f>
        <v>0</v>
      </c>
      <c r="U36">
        <v>0</v>
      </c>
      <c r="V36" s="108">
        <f t="shared" si="6"/>
        <v>0</v>
      </c>
      <c r="W36" s="108">
        <v>0</v>
      </c>
      <c r="Y36" s="108">
        <v>0</v>
      </c>
      <c r="Z36" s="111">
        <v>0</v>
      </c>
    </row>
    <row r="37" spans="2:26">
      <c r="B37" s="104">
        <v>37530</v>
      </c>
      <c r="C37">
        <f t="shared" si="0"/>
        <v>31</v>
      </c>
      <c r="D37" s="103">
        <f>WORKDAY(EOMONTH(B37,0)+24,1,'Financing Assumptions'!E55:E61)</f>
        <v>37585</v>
      </c>
      <c r="E37" s="105" t="str">
        <f t="shared" si="1"/>
        <v>Mon</v>
      </c>
      <c r="F37" s="101">
        <f t="shared" si="2"/>
        <v>696</v>
      </c>
      <c r="H37">
        <f>(1+Curves!U23/12)^(-12*F37/360)</f>
        <v>0.89509848217560961</v>
      </c>
      <c r="I37" s="83">
        <f t="shared" si="3"/>
        <v>0</v>
      </c>
      <c r="J37" s="108">
        <f>I37*(Curves!B23+Curves!H23+Curves!I23)</f>
        <v>0</v>
      </c>
      <c r="K37" s="111">
        <v>0</v>
      </c>
      <c r="L37" s="108">
        <v>0</v>
      </c>
      <c r="N37" s="110">
        <f>(1+Curves!V23/12)^(-12*F37/360)</f>
        <v>0.88016008184659211</v>
      </c>
      <c r="O37" s="108">
        <f t="shared" si="4"/>
        <v>0</v>
      </c>
      <c r="P37" s="108">
        <v>0</v>
      </c>
      <c r="Q37" s="108">
        <f t="shared" si="7"/>
        <v>0</v>
      </c>
      <c r="S37" s="108">
        <f t="shared" si="5"/>
        <v>0</v>
      </c>
      <c r="T37" s="108">
        <f>S37*(Curves!B23+Curves!H23+Curves!I23)</f>
        <v>0</v>
      </c>
      <c r="U37">
        <v>0</v>
      </c>
      <c r="V37" s="108">
        <f t="shared" si="6"/>
        <v>0</v>
      </c>
      <c r="W37" s="108">
        <v>0</v>
      </c>
      <c r="Y37" s="108">
        <v>0</v>
      </c>
      <c r="Z37" s="111">
        <v>0</v>
      </c>
    </row>
    <row r="38" spans="2:26">
      <c r="B38" s="104">
        <v>37561</v>
      </c>
      <c r="C38">
        <f t="shared" si="0"/>
        <v>30</v>
      </c>
      <c r="D38" s="103">
        <f>WORKDAY(EOMONTH(B38,0)+24,1,'Financing Assumptions'!E56:E62)</f>
        <v>37615</v>
      </c>
      <c r="E38" s="105" t="str">
        <f t="shared" si="1"/>
        <v>Wed</v>
      </c>
      <c r="F38" s="101">
        <f t="shared" si="2"/>
        <v>726</v>
      </c>
      <c r="H38">
        <f>(1+Curves!U24/12)^(-12*F38/360)</f>
        <v>0.89082962843407576</v>
      </c>
      <c r="I38" s="83">
        <f t="shared" si="3"/>
        <v>0</v>
      </c>
      <c r="J38" s="108">
        <f>I38*(Curves!B24+Curves!H24+Curves!I24)</f>
        <v>0</v>
      </c>
      <c r="K38" s="111">
        <v>0</v>
      </c>
      <c r="L38" s="108">
        <v>0</v>
      </c>
      <c r="N38" s="110">
        <f>(1+Curves!V24/12)^(-12*F38/360)</f>
        <v>0.87532725598436922</v>
      </c>
      <c r="O38" s="108">
        <f t="shared" si="4"/>
        <v>0</v>
      </c>
      <c r="P38" s="108">
        <v>0</v>
      </c>
      <c r="Q38" s="108">
        <f t="shared" si="7"/>
        <v>0</v>
      </c>
      <c r="S38" s="108">
        <f t="shared" si="5"/>
        <v>0</v>
      </c>
      <c r="T38" s="108">
        <f>S38*(Curves!B24+Curves!H24+Curves!I24)</f>
        <v>0</v>
      </c>
      <c r="U38">
        <v>0</v>
      </c>
      <c r="V38" s="108">
        <f t="shared" si="6"/>
        <v>0</v>
      </c>
      <c r="W38" s="108">
        <v>0</v>
      </c>
      <c r="Y38" s="108">
        <v>0</v>
      </c>
      <c r="Z38" s="111">
        <v>0</v>
      </c>
    </row>
    <row r="39" spans="2:26">
      <c r="B39" s="104">
        <v>37591</v>
      </c>
      <c r="C39">
        <f t="shared" si="0"/>
        <v>31</v>
      </c>
      <c r="D39" s="103">
        <f>WORKDAY(EOMONTH(B39,0)+24,1,'Financing Assumptions'!E57:E63)</f>
        <v>37648</v>
      </c>
      <c r="E39" s="105" t="str">
        <f t="shared" si="1"/>
        <v>Mon</v>
      </c>
      <c r="F39" s="101">
        <f t="shared" si="2"/>
        <v>759</v>
      </c>
      <c r="H39">
        <f>(1+Curves!U25/12)^(-12*F39/360)</f>
        <v>0.8861575427316839</v>
      </c>
      <c r="I39" s="83">
        <f t="shared" si="3"/>
        <v>0</v>
      </c>
      <c r="J39" s="108">
        <f>I39*(Curves!B25+Curves!H25+Curves!I25)</f>
        <v>0</v>
      </c>
      <c r="K39" s="111">
        <v>0</v>
      </c>
      <c r="L39" s="108">
        <v>0</v>
      </c>
      <c r="N39" s="110">
        <f>(1+Curves!V25/12)^(-12*F39/360)</f>
        <v>0.87004193143152186</v>
      </c>
      <c r="O39" s="108">
        <f t="shared" si="4"/>
        <v>0</v>
      </c>
      <c r="P39" s="108">
        <v>0</v>
      </c>
      <c r="Q39" s="108">
        <f t="shared" si="7"/>
        <v>0</v>
      </c>
      <c r="S39" s="108">
        <f t="shared" si="5"/>
        <v>0</v>
      </c>
      <c r="T39" s="108">
        <f>S39*(Curves!B25+Curves!H25+Curves!I25)</f>
        <v>0</v>
      </c>
      <c r="U39">
        <v>0</v>
      </c>
      <c r="V39" s="108">
        <f t="shared" si="6"/>
        <v>0</v>
      </c>
      <c r="W39" s="108">
        <v>0</v>
      </c>
      <c r="Y39" s="108">
        <v>0</v>
      </c>
      <c r="Z39" s="111">
        <v>0</v>
      </c>
    </row>
    <row r="40" spans="2:26">
      <c r="B40" s="104">
        <v>37622</v>
      </c>
      <c r="C40">
        <f t="shared" si="0"/>
        <v>31</v>
      </c>
      <c r="D40" s="103">
        <f>WORKDAY(EOMONTH(B40,0)+24,1,'Financing Assumptions'!E58:E64)</f>
        <v>37677</v>
      </c>
      <c r="E40" s="105" t="str">
        <f t="shared" si="1"/>
        <v>Tue</v>
      </c>
      <c r="F40" s="101">
        <f t="shared" si="2"/>
        <v>788</v>
      </c>
      <c r="H40">
        <f>(1+Curves!U26/12)^(-12*F40/360)</f>
        <v>0.88203469598220596</v>
      </c>
      <c r="I40" s="83">
        <f t="shared" si="3"/>
        <v>0</v>
      </c>
      <c r="J40" s="108">
        <f>I40*(Curves!B26+Curves!H26+Curves!I26)</f>
        <v>0</v>
      </c>
      <c r="K40" s="111">
        <v>0</v>
      </c>
      <c r="L40" s="108">
        <v>0</v>
      </c>
      <c r="N40" s="110">
        <f>(1+Curves!V26/12)^(-12*F40/360)</f>
        <v>0.86538702776379628</v>
      </c>
      <c r="O40" s="108">
        <f t="shared" si="4"/>
        <v>0</v>
      </c>
      <c r="P40" s="108">
        <v>0</v>
      </c>
      <c r="Q40" s="108">
        <f t="shared" si="7"/>
        <v>0</v>
      </c>
      <c r="S40" s="108">
        <f t="shared" si="5"/>
        <v>0</v>
      </c>
      <c r="T40" s="108">
        <f>S40*(Curves!B26+Curves!H26+Curves!I26)</f>
        <v>0</v>
      </c>
      <c r="U40">
        <v>0</v>
      </c>
      <c r="V40" s="108">
        <f t="shared" si="6"/>
        <v>0</v>
      </c>
      <c r="W40" s="108">
        <v>0</v>
      </c>
      <c r="Y40" s="108">
        <v>0</v>
      </c>
      <c r="Z40" s="111">
        <v>0</v>
      </c>
    </row>
    <row r="41" spans="2:26">
      <c r="B41" s="104">
        <v>37653</v>
      </c>
      <c r="C41">
        <f t="shared" si="0"/>
        <v>28</v>
      </c>
      <c r="D41" s="103">
        <f>WORKDAY(EOMONTH(B41,0)+24,1,'Financing Assumptions'!E59:E65)</f>
        <v>37705</v>
      </c>
      <c r="E41" s="105" t="str">
        <f t="shared" si="1"/>
        <v>Tue</v>
      </c>
      <c r="F41" s="101">
        <f t="shared" si="2"/>
        <v>816</v>
      </c>
      <c r="H41">
        <f>(1+Curves!U27/12)^(-12*F41/360)</f>
        <v>0.87802228124275328</v>
      </c>
      <c r="I41" s="83">
        <f t="shared" si="3"/>
        <v>0</v>
      </c>
      <c r="J41" s="108">
        <f>I41*(Curves!B27+Curves!H27+Curves!I27)</f>
        <v>0</v>
      </c>
      <c r="K41" s="111">
        <v>0</v>
      </c>
      <c r="L41" s="108">
        <v>0</v>
      </c>
      <c r="N41" s="110">
        <f>(1+Curves!V27/12)^(-12*F41/360)</f>
        <v>0.86086734509021801</v>
      </c>
      <c r="O41" s="108">
        <f t="shared" si="4"/>
        <v>0</v>
      </c>
      <c r="P41" s="108">
        <v>0</v>
      </c>
      <c r="Q41" s="108">
        <f t="shared" si="7"/>
        <v>0</v>
      </c>
      <c r="S41" s="108">
        <f t="shared" si="5"/>
        <v>0</v>
      </c>
      <c r="T41" s="108">
        <f>S41*(Curves!B27+Curves!H27+Curves!I27)</f>
        <v>0</v>
      </c>
      <c r="U41">
        <v>0</v>
      </c>
      <c r="V41" s="108">
        <f t="shared" si="6"/>
        <v>0</v>
      </c>
      <c r="W41" s="108">
        <v>0</v>
      </c>
      <c r="Y41" s="108">
        <v>0</v>
      </c>
      <c r="Z41" s="111">
        <v>0</v>
      </c>
    </row>
    <row r="42" spans="2:26">
      <c r="B42" s="104">
        <v>37681</v>
      </c>
      <c r="C42">
        <f t="shared" si="0"/>
        <v>31</v>
      </c>
      <c r="D42" s="103">
        <f>WORKDAY(EOMONTH(B42,0)+24,1,'Financing Assumptions'!E60:E66)</f>
        <v>37736</v>
      </c>
      <c r="E42" s="105" t="str">
        <f t="shared" si="1"/>
        <v>Fri</v>
      </c>
      <c r="F42" s="101">
        <f t="shared" si="2"/>
        <v>847</v>
      </c>
      <c r="H42">
        <f>(1+Curves!U28/12)^(-12*F42/360)</f>
        <v>0.87361265794293563</v>
      </c>
      <c r="I42" s="83">
        <f t="shared" si="3"/>
        <v>0</v>
      </c>
      <c r="J42" s="108">
        <f>I42*(Curves!B28+Curves!H28+Curves!I28)</f>
        <v>0</v>
      </c>
      <c r="K42" s="111">
        <v>0</v>
      </c>
      <c r="L42" s="108">
        <v>0</v>
      </c>
      <c r="N42" s="110">
        <f>(1+Curves!V28/12)^(-12*F42/360)</f>
        <v>0.85590210607847006</v>
      </c>
      <c r="O42" s="108">
        <f t="shared" si="4"/>
        <v>0</v>
      </c>
      <c r="P42" s="108">
        <v>0</v>
      </c>
      <c r="Q42" s="108">
        <f t="shared" si="7"/>
        <v>0</v>
      </c>
      <c r="S42" s="108">
        <f t="shared" si="5"/>
        <v>0</v>
      </c>
      <c r="T42" s="108">
        <f>S42*(Curves!B28+Curves!H28+Curves!I28)</f>
        <v>0</v>
      </c>
      <c r="U42">
        <v>0</v>
      </c>
      <c r="V42" s="108">
        <f t="shared" si="6"/>
        <v>0</v>
      </c>
      <c r="W42" s="108">
        <v>0</v>
      </c>
      <c r="Y42" s="108">
        <v>0</v>
      </c>
      <c r="Z42" s="111">
        <v>0</v>
      </c>
    </row>
    <row r="43" spans="2:26">
      <c r="B43" s="104">
        <v>37712</v>
      </c>
      <c r="C43">
        <f t="shared" si="0"/>
        <v>30</v>
      </c>
      <c r="D43" s="103">
        <f>WORKDAY(EOMONTH(B43,0)+24,1,'Financing Assumptions'!E61:E67)</f>
        <v>37767</v>
      </c>
      <c r="E43" s="105" t="str">
        <f t="shared" si="1"/>
        <v>Mon</v>
      </c>
      <c r="F43" s="101">
        <f t="shared" si="2"/>
        <v>878</v>
      </c>
      <c r="H43">
        <f>(1+Curves!U29/12)^(-12*F43/360)</f>
        <v>0.86922660123368523</v>
      </c>
      <c r="I43" s="83">
        <f t="shared" si="3"/>
        <v>0</v>
      </c>
      <c r="J43" s="108">
        <f>I43*(Curves!B29+Curves!H29+Curves!I29)</f>
        <v>0</v>
      </c>
      <c r="K43" s="111">
        <v>0</v>
      </c>
      <c r="L43" s="108">
        <v>0</v>
      </c>
      <c r="N43" s="110">
        <f>(1+Curves!V29/12)^(-12*F43/360)</f>
        <v>0.85096689479153953</v>
      </c>
      <c r="O43" s="108">
        <f t="shared" si="4"/>
        <v>0</v>
      </c>
      <c r="P43" s="108">
        <v>0</v>
      </c>
      <c r="Q43" s="108">
        <f t="shared" si="7"/>
        <v>0</v>
      </c>
      <c r="S43" s="108">
        <f t="shared" si="5"/>
        <v>0</v>
      </c>
      <c r="T43" s="108">
        <f>S43*(Curves!B29+Curves!H29+Curves!I29)</f>
        <v>0</v>
      </c>
      <c r="U43">
        <v>0</v>
      </c>
      <c r="V43" s="108">
        <f t="shared" si="6"/>
        <v>0</v>
      </c>
      <c r="W43" s="108">
        <v>0</v>
      </c>
      <c r="Y43" s="108">
        <v>0</v>
      </c>
      <c r="Z43" s="111">
        <v>0</v>
      </c>
    </row>
    <row r="44" spans="2:26">
      <c r="B44" s="104">
        <v>37742</v>
      </c>
      <c r="C44">
        <f t="shared" si="0"/>
        <v>31</v>
      </c>
      <c r="D44" s="103">
        <f>WORKDAY(EOMONTH(B44,0)+24,1,'Financing Assumptions'!E62:E68)</f>
        <v>37797</v>
      </c>
      <c r="E44" s="105" t="str">
        <f t="shared" si="1"/>
        <v>Wed</v>
      </c>
      <c r="F44" s="101">
        <f t="shared" si="2"/>
        <v>908</v>
      </c>
      <c r="H44">
        <f>(1+Curves!U30/12)^(-12*F44/360)</f>
        <v>0.86502049844240447</v>
      </c>
      <c r="I44" s="83">
        <f t="shared" si="3"/>
        <v>0</v>
      </c>
      <c r="J44" s="108">
        <f>I44*(Curves!B30+Curves!H30+Curves!I30)</f>
        <v>0</v>
      </c>
      <c r="K44" s="111">
        <v>0</v>
      </c>
      <c r="L44" s="108">
        <v>0</v>
      </c>
      <c r="N44" s="110">
        <f>(1+Curves!V30/12)^(-12*F44/360)</f>
        <v>0.84623508834979622</v>
      </c>
      <c r="O44" s="108">
        <f t="shared" si="4"/>
        <v>0</v>
      </c>
      <c r="P44" s="108">
        <v>0</v>
      </c>
      <c r="Q44" s="108">
        <f t="shared" si="7"/>
        <v>0</v>
      </c>
      <c r="S44" s="108">
        <f t="shared" si="5"/>
        <v>0</v>
      </c>
      <c r="T44" s="108">
        <f>S44*(Curves!B30+Curves!H30+Curves!I30)</f>
        <v>0</v>
      </c>
      <c r="U44">
        <v>0</v>
      </c>
      <c r="V44" s="108">
        <f t="shared" si="6"/>
        <v>0</v>
      </c>
      <c r="W44" s="108">
        <v>0</v>
      </c>
      <c r="Y44" s="108">
        <v>0</v>
      </c>
      <c r="Z44" s="111">
        <v>0</v>
      </c>
    </row>
    <row r="45" spans="2:26">
      <c r="B45" s="104">
        <v>37773</v>
      </c>
      <c r="C45">
        <f t="shared" si="0"/>
        <v>30</v>
      </c>
      <c r="D45" s="103">
        <f>WORKDAY(EOMONTH(B45,0)+24,1,'Financing Assumptions'!E63:E69)</f>
        <v>37827</v>
      </c>
      <c r="E45" s="105" t="str">
        <f t="shared" si="1"/>
        <v>Fri</v>
      </c>
      <c r="F45" s="101">
        <f t="shared" si="2"/>
        <v>938</v>
      </c>
      <c r="H45">
        <f>(1+Curves!U31/12)^(-12*F45/360)</f>
        <v>0.8608293955449885</v>
      </c>
      <c r="I45" s="83">
        <f t="shared" si="3"/>
        <v>0</v>
      </c>
      <c r="J45" s="108">
        <f>I45*(Curves!B31+Curves!H31+Curves!I31)</f>
        <v>0</v>
      </c>
      <c r="K45" s="111">
        <v>0</v>
      </c>
      <c r="L45" s="108">
        <v>0</v>
      </c>
      <c r="N45" s="110">
        <f>(1+Curves!V31/12)^(-12*F45/360)</f>
        <v>0.84152436396026853</v>
      </c>
      <c r="O45" s="108">
        <f t="shared" si="4"/>
        <v>0</v>
      </c>
      <c r="P45" s="108">
        <v>0</v>
      </c>
      <c r="Q45" s="108">
        <f t="shared" si="7"/>
        <v>0</v>
      </c>
      <c r="S45" s="108">
        <f t="shared" si="5"/>
        <v>0</v>
      </c>
      <c r="T45" s="108">
        <f>S45*(Curves!B31+Curves!H31+Curves!I31)</f>
        <v>0</v>
      </c>
      <c r="U45">
        <v>0</v>
      </c>
      <c r="V45" s="108">
        <f t="shared" si="6"/>
        <v>0</v>
      </c>
      <c r="W45" s="108">
        <v>0</v>
      </c>
      <c r="Y45" s="108">
        <v>0</v>
      </c>
      <c r="Z45" s="111">
        <v>0</v>
      </c>
    </row>
    <row r="46" spans="2:26">
      <c r="B46" s="104">
        <v>37803</v>
      </c>
      <c r="C46">
        <f t="shared" si="0"/>
        <v>31</v>
      </c>
      <c r="D46" s="103">
        <f>WORKDAY(EOMONTH(B46,0)+24,1,'Financing Assumptions'!E64:E70)</f>
        <v>37858</v>
      </c>
      <c r="E46" s="105" t="str">
        <f t="shared" si="1"/>
        <v>Mon</v>
      </c>
      <c r="F46" s="101">
        <f t="shared" si="2"/>
        <v>969</v>
      </c>
      <c r="H46">
        <f>(1+Curves!U32/12)^(-12*F46/360)</f>
        <v>0.85651507413135819</v>
      </c>
      <c r="I46" s="83">
        <f t="shared" si="3"/>
        <v>0</v>
      </c>
      <c r="J46" s="108">
        <f>I46*(Curves!B32+Curves!H32+Curves!I32)</f>
        <v>0</v>
      </c>
      <c r="K46" s="111">
        <v>0</v>
      </c>
      <c r="L46" s="108">
        <v>0</v>
      </c>
      <c r="N46" s="110">
        <f>(1+Curves!V32/12)^(-12*F46/360)</f>
        <v>0.83667943143498469</v>
      </c>
      <c r="O46" s="108">
        <f t="shared" si="4"/>
        <v>0</v>
      </c>
      <c r="P46" s="108">
        <v>0</v>
      </c>
      <c r="Q46" s="108">
        <f t="shared" si="7"/>
        <v>0</v>
      </c>
      <c r="S46" s="108">
        <f t="shared" si="5"/>
        <v>0</v>
      </c>
      <c r="T46" s="108">
        <f>S46*(Curves!B32+Curves!H32+Curves!I32)</f>
        <v>0</v>
      </c>
      <c r="U46">
        <v>0</v>
      </c>
      <c r="V46" s="108">
        <f t="shared" si="6"/>
        <v>0</v>
      </c>
      <c r="W46" s="108">
        <v>0</v>
      </c>
      <c r="Y46" s="108">
        <v>0</v>
      </c>
      <c r="Z46" s="111">
        <v>0</v>
      </c>
    </row>
    <row r="47" spans="2:26">
      <c r="B47" s="104">
        <v>37834</v>
      </c>
      <c r="C47">
        <f t="shared" ref="C47:C78" si="8">EOMONTH(B47,0)-EOMONTH(B47,-1)</f>
        <v>31</v>
      </c>
      <c r="D47" s="103">
        <f>WORKDAY(EOMONTH(B47,0)+24,1,'Financing Assumptions'!E65:E71)</f>
        <v>37889</v>
      </c>
      <c r="E47" s="105" t="str">
        <f t="shared" ref="E47:E74" si="9">TEXT(D47,"DDD")</f>
        <v>Thu</v>
      </c>
      <c r="F47" s="101">
        <f t="shared" ref="F47:F74" si="10">D47-$D$14</f>
        <v>1000</v>
      </c>
      <c r="H47">
        <f>(1+Curves!U33/12)^(-12*F47/360)</f>
        <v>0.85220916726197959</v>
      </c>
      <c r="I47" s="83">
        <f t="shared" si="3"/>
        <v>0</v>
      </c>
      <c r="J47" s="108">
        <f>I47*(Curves!B33+Curves!H33+Curves!I33)</f>
        <v>0</v>
      </c>
      <c r="K47" s="111">
        <v>0</v>
      </c>
      <c r="L47" s="108">
        <v>0</v>
      </c>
      <c r="N47" s="110">
        <f>(1+Curves!V33/12)^(-12*F47/360)</f>
        <v>0.83184950961974036</v>
      </c>
      <c r="O47" s="108">
        <f t="shared" si="4"/>
        <v>0</v>
      </c>
      <c r="P47" s="108">
        <v>0</v>
      </c>
      <c r="Q47" s="108">
        <f t="shared" si="7"/>
        <v>0</v>
      </c>
      <c r="S47" s="108">
        <f t="shared" si="5"/>
        <v>0</v>
      </c>
      <c r="T47" s="108">
        <f>S47*(Curves!B33+Curves!H33+Curves!I33)</f>
        <v>0</v>
      </c>
      <c r="U47">
        <v>0</v>
      </c>
      <c r="V47" s="108">
        <f t="shared" si="6"/>
        <v>0</v>
      </c>
      <c r="W47" s="108">
        <v>0</v>
      </c>
      <c r="Y47" s="108">
        <v>0</v>
      </c>
      <c r="Z47" s="111">
        <v>0</v>
      </c>
    </row>
    <row r="48" spans="2:26">
      <c r="B48" s="104">
        <v>37865</v>
      </c>
      <c r="C48">
        <f t="shared" si="8"/>
        <v>30</v>
      </c>
      <c r="D48" s="103">
        <f>WORKDAY(EOMONTH(B48,0)+24,1,'Financing Assumptions'!E66:E72)</f>
        <v>37921</v>
      </c>
      <c r="E48" s="105" t="str">
        <f t="shared" si="9"/>
        <v>Mon</v>
      </c>
      <c r="F48" s="101">
        <f t="shared" si="10"/>
        <v>1032</v>
      </c>
      <c r="H48">
        <f>(1+Curves!U34/12)^(-12*F48/360)</f>
        <v>0.8477847801210795</v>
      </c>
      <c r="I48" s="83">
        <f t="shared" si="3"/>
        <v>0</v>
      </c>
      <c r="J48" s="108">
        <f>I48*(Curves!B34+Curves!H34+Curves!I34)</f>
        <v>0</v>
      </c>
      <c r="K48" s="111">
        <v>0</v>
      </c>
      <c r="L48" s="108">
        <v>0</v>
      </c>
      <c r="N48" s="110">
        <f>(1+Curves!V34/12)^(-12*F48/360)</f>
        <v>0.8268908010790692</v>
      </c>
      <c r="O48" s="108">
        <f t="shared" si="4"/>
        <v>0</v>
      </c>
      <c r="P48" s="108">
        <v>0</v>
      </c>
      <c r="Q48" s="108">
        <f t="shared" si="7"/>
        <v>0</v>
      </c>
      <c r="S48" s="108">
        <f t="shared" si="5"/>
        <v>0</v>
      </c>
      <c r="T48" s="108">
        <f>S48*(Curves!B34+Curves!H34+Curves!I34)</f>
        <v>0</v>
      </c>
      <c r="U48">
        <v>0</v>
      </c>
      <c r="V48" s="108">
        <f t="shared" si="6"/>
        <v>0</v>
      </c>
      <c r="W48" s="108">
        <v>0</v>
      </c>
      <c r="Y48" s="108">
        <v>0</v>
      </c>
      <c r="Z48" s="111">
        <v>0</v>
      </c>
    </row>
    <row r="49" spans="2:26">
      <c r="B49" s="104">
        <v>37895</v>
      </c>
      <c r="C49">
        <f t="shared" si="8"/>
        <v>31</v>
      </c>
      <c r="D49" s="103">
        <f>WORKDAY(EOMONTH(B49,0)+24,1,'Financing Assumptions'!E67:E73)</f>
        <v>37950</v>
      </c>
      <c r="E49" s="105" t="str">
        <f t="shared" si="9"/>
        <v>Tue</v>
      </c>
      <c r="F49" s="101">
        <f t="shared" si="10"/>
        <v>1061</v>
      </c>
      <c r="H49">
        <f>(1+Curves!U35/12)^(-12*F49/360)</f>
        <v>0.84378227179255172</v>
      </c>
      <c r="I49" s="83">
        <f t="shared" si="3"/>
        <v>0</v>
      </c>
      <c r="J49" s="108">
        <f>I49*(Curves!B35+Curves!H35+Curves!I35)</f>
        <v>0</v>
      </c>
      <c r="K49" s="111">
        <v>0</v>
      </c>
      <c r="L49" s="108">
        <v>0</v>
      </c>
      <c r="N49" s="110">
        <f>(1+Curves!V35/12)^(-12*F49/360)</f>
        <v>0.82241008909420521</v>
      </c>
      <c r="O49" s="108">
        <f t="shared" si="4"/>
        <v>0</v>
      </c>
      <c r="P49" s="108">
        <v>0</v>
      </c>
      <c r="Q49" s="108">
        <f t="shared" si="7"/>
        <v>0</v>
      </c>
      <c r="S49" s="108">
        <f t="shared" si="5"/>
        <v>0</v>
      </c>
      <c r="T49" s="108">
        <f>S49*(Curves!B35+Curves!H35+Curves!I35)</f>
        <v>0</v>
      </c>
      <c r="U49">
        <v>0</v>
      </c>
      <c r="V49" s="108">
        <f t="shared" si="6"/>
        <v>0</v>
      </c>
      <c r="W49" s="108">
        <v>0</v>
      </c>
      <c r="Y49" s="108">
        <v>0</v>
      </c>
      <c r="Z49" s="111">
        <v>0</v>
      </c>
    </row>
    <row r="50" spans="2:26">
      <c r="B50" s="104">
        <v>37926</v>
      </c>
      <c r="C50">
        <f t="shared" si="8"/>
        <v>30</v>
      </c>
      <c r="D50" s="103">
        <f>WORKDAY(EOMONTH(B50,0)+24,1,'Financing Assumptions'!E68:E74)</f>
        <v>37980</v>
      </c>
      <c r="E50" s="105" t="str">
        <f t="shared" si="9"/>
        <v>Thu</v>
      </c>
      <c r="F50" s="101">
        <f t="shared" si="10"/>
        <v>1091</v>
      </c>
      <c r="H50">
        <f>(1+Curves!U36/12)^(-12*F50/360)</f>
        <v>0.83965198900113958</v>
      </c>
      <c r="I50" s="83">
        <f t="shared" si="3"/>
        <v>0</v>
      </c>
      <c r="J50" s="108">
        <f>I50*(Curves!B36+Curves!H36+Curves!I36)</f>
        <v>0</v>
      </c>
      <c r="K50" s="111">
        <v>0</v>
      </c>
      <c r="L50" s="108">
        <v>0</v>
      </c>
      <c r="N50" s="110">
        <f>(1+Curves!V36/12)^(-12*F50/360)</f>
        <v>0.81779103527641839</v>
      </c>
      <c r="O50" s="108">
        <f t="shared" si="4"/>
        <v>0</v>
      </c>
      <c r="P50" s="108">
        <v>0</v>
      </c>
      <c r="Q50" s="108">
        <f t="shared" si="7"/>
        <v>0</v>
      </c>
      <c r="S50" s="108">
        <f t="shared" si="5"/>
        <v>0</v>
      </c>
      <c r="T50" s="108">
        <f>S50*(Curves!B36+Curves!H36+Curves!I36)</f>
        <v>0</v>
      </c>
      <c r="U50">
        <v>0</v>
      </c>
      <c r="V50" s="108">
        <f t="shared" si="6"/>
        <v>0</v>
      </c>
      <c r="W50" s="108">
        <v>0</v>
      </c>
      <c r="Y50" s="108">
        <v>0</v>
      </c>
      <c r="Z50" s="111">
        <v>0</v>
      </c>
    </row>
    <row r="51" spans="2:26">
      <c r="B51" s="104">
        <v>37956</v>
      </c>
      <c r="C51">
        <f t="shared" si="8"/>
        <v>31</v>
      </c>
      <c r="D51" s="103">
        <f>WORKDAY(EOMONTH(B51,0)+24,1,'Financing Assumptions'!E69:E75)</f>
        <v>38012</v>
      </c>
      <c r="E51" s="105" t="str">
        <f t="shared" si="9"/>
        <v>Mon</v>
      </c>
      <c r="F51" s="101">
        <f t="shared" si="10"/>
        <v>1123</v>
      </c>
      <c r="H51">
        <f>(1+Curves!U37/12)^(-12*F51/360)</f>
        <v>0.83527222168447102</v>
      </c>
      <c r="I51" s="83">
        <f t="shared" si="3"/>
        <v>0</v>
      </c>
      <c r="J51" s="108">
        <f>I51*(Curves!B37+Curves!H37+Curves!I37)</f>
        <v>0</v>
      </c>
      <c r="K51" s="111">
        <v>0</v>
      </c>
      <c r="L51" s="108">
        <v>0</v>
      </c>
      <c r="N51" s="110">
        <f>(1+Curves!V37/12)^(-12*F51/360)</f>
        <v>0.81289612297496106</v>
      </c>
      <c r="O51" s="108">
        <f t="shared" si="4"/>
        <v>0</v>
      </c>
      <c r="P51" s="108">
        <v>0</v>
      </c>
      <c r="Q51" s="108">
        <f t="shared" si="7"/>
        <v>0</v>
      </c>
      <c r="S51" s="108">
        <f t="shared" si="5"/>
        <v>0</v>
      </c>
      <c r="T51" s="108">
        <f>S51*(Curves!B37+Curves!H37+Curves!I37)</f>
        <v>0</v>
      </c>
      <c r="U51">
        <v>0</v>
      </c>
      <c r="V51" s="108">
        <f t="shared" si="6"/>
        <v>0</v>
      </c>
      <c r="W51" s="108">
        <v>0</v>
      </c>
      <c r="Y51" s="108">
        <v>0</v>
      </c>
      <c r="Z51" s="111">
        <v>0</v>
      </c>
    </row>
    <row r="52" spans="2:26">
      <c r="B52" s="104">
        <v>37987</v>
      </c>
      <c r="C52">
        <f t="shared" si="8"/>
        <v>31</v>
      </c>
      <c r="D52" s="103">
        <f>WORKDAY(EOMONTH(B52,0)+24,1,'Financing Assumptions'!E70:E76)</f>
        <v>38042</v>
      </c>
      <c r="E52" s="105" t="str">
        <f t="shared" si="9"/>
        <v>Wed</v>
      </c>
      <c r="F52" s="101">
        <f t="shared" si="10"/>
        <v>1153</v>
      </c>
      <c r="H52">
        <f>(1+Curves!U38/12)^(-12*F52/360)</f>
        <v>0.83115206904056804</v>
      </c>
      <c r="I52" s="83">
        <f t="shared" si="3"/>
        <v>0</v>
      </c>
      <c r="J52" s="108">
        <f>I52*(Curves!B38+Curves!H38+Curves!I38)</f>
        <v>0</v>
      </c>
      <c r="K52" s="111">
        <v>0</v>
      </c>
      <c r="L52" s="108">
        <v>0</v>
      </c>
      <c r="N52" s="110">
        <f>(1+Curves!V38/12)^(-12*F52/360)</f>
        <v>0.80829986700700995</v>
      </c>
      <c r="O52" s="108">
        <f t="shared" si="4"/>
        <v>0</v>
      </c>
      <c r="P52" s="108">
        <v>0</v>
      </c>
      <c r="Q52" s="108">
        <f t="shared" si="7"/>
        <v>0</v>
      </c>
      <c r="S52" s="108">
        <f t="shared" si="5"/>
        <v>0</v>
      </c>
      <c r="T52" s="108">
        <f>S52*(Curves!B38+Curves!H38+Curves!I38)</f>
        <v>0</v>
      </c>
      <c r="U52">
        <v>0</v>
      </c>
      <c r="V52" s="108">
        <f t="shared" si="6"/>
        <v>0</v>
      </c>
      <c r="W52" s="108">
        <v>0</v>
      </c>
      <c r="Y52" s="108">
        <v>0</v>
      </c>
      <c r="Z52" s="111">
        <v>0</v>
      </c>
    </row>
    <row r="53" spans="2:26">
      <c r="B53" s="104">
        <v>38018</v>
      </c>
      <c r="C53">
        <f t="shared" si="8"/>
        <v>29</v>
      </c>
      <c r="D53" s="103">
        <f>WORKDAY(EOMONTH(B53,0)+24,1,'Financing Assumptions'!E71:E77)</f>
        <v>38071</v>
      </c>
      <c r="E53" s="105" t="str">
        <f t="shared" si="9"/>
        <v>Thu</v>
      </c>
      <c r="F53" s="101">
        <f t="shared" si="10"/>
        <v>1182</v>
      </c>
      <c r="H53">
        <f>(1+Curves!U39/12)^(-12*F53/360)</f>
        <v>0.82715527673777944</v>
      </c>
      <c r="I53" s="83">
        <f t="shared" si="3"/>
        <v>0</v>
      </c>
      <c r="J53" s="108">
        <f>I53*(Curves!B39+Curves!H39+Curves!I39)</f>
        <v>0</v>
      </c>
      <c r="K53" s="111">
        <v>0</v>
      </c>
      <c r="L53" s="108">
        <v>0</v>
      </c>
      <c r="N53" s="110">
        <f>(1+Curves!V39/12)^(-12*F53/360)</f>
        <v>0.80384918810191863</v>
      </c>
      <c r="O53" s="108">
        <f t="shared" si="4"/>
        <v>0</v>
      </c>
      <c r="P53" s="108">
        <v>0</v>
      </c>
      <c r="Q53" s="108">
        <f t="shared" si="7"/>
        <v>0</v>
      </c>
      <c r="S53" s="108">
        <f t="shared" si="5"/>
        <v>0</v>
      </c>
      <c r="T53" s="108">
        <f>S53*(Curves!B39+Curves!H39+Curves!I39)</f>
        <v>0</v>
      </c>
      <c r="U53">
        <v>0</v>
      </c>
      <c r="V53" s="108">
        <f t="shared" si="6"/>
        <v>0</v>
      </c>
      <c r="W53" s="108">
        <v>0</v>
      </c>
      <c r="Y53" s="108">
        <v>0</v>
      </c>
      <c r="Z53" s="111">
        <v>0</v>
      </c>
    </row>
    <row r="54" spans="2:26">
      <c r="B54" s="104">
        <v>38047</v>
      </c>
      <c r="C54">
        <f t="shared" si="8"/>
        <v>31</v>
      </c>
      <c r="D54" s="103">
        <f>WORKDAY(EOMONTH(B54,0)+24,1,'Financing Assumptions'!E72:E78)</f>
        <v>38103</v>
      </c>
      <c r="E54" s="105" t="str">
        <f t="shared" si="9"/>
        <v>Mon</v>
      </c>
      <c r="F54" s="101">
        <f t="shared" si="10"/>
        <v>1214</v>
      </c>
      <c r="H54">
        <f>(1+Curves!U40/12)^(-12*F54/360)</f>
        <v>0.8227833687021866</v>
      </c>
      <c r="I54" s="83">
        <f t="shared" si="3"/>
        <v>0</v>
      </c>
      <c r="J54" s="108">
        <f>I54*(Curves!B40+Curves!H40+Curves!I40)</f>
        <v>0</v>
      </c>
      <c r="K54" s="111">
        <v>0</v>
      </c>
      <c r="L54" s="108">
        <v>0</v>
      </c>
      <c r="N54" s="110">
        <f>(1+Curves!V40/12)^(-12*F54/360)</f>
        <v>0.79898209811571386</v>
      </c>
      <c r="O54" s="108">
        <f t="shared" si="4"/>
        <v>0</v>
      </c>
      <c r="P54" s="108">
        <v>0</v>
      </c>
      <c r="Q54" s="108">
        <f t="shared" si="7"/>
        <v>0</v>
      </c>
      <c r="S54" s="108">
        <f t="shared" si="5"/>
        <v>0</v>
      </c>
      <c r="T54" s="108">
        <f>S54*(Curves!B40+Curves!H40+Curves!I40)</f>
        <v>0</v>
      </c>
      <c r="U54">
        <v>0</v>
      </c>
      <c r="V54" s="108">
        <f t="shared" si="6"/>
        <v>0</v>
      </c>
      <c r="W54" s="108">
        <v>0</v>
      </c>
      <c r="Y54" s="108">
        <v>0</v>
      </c>
      <c r="Z54" s="111">
        <v>0</v>
      </c>
    </row>
    <row r="55" spans="2:26">
      <c r="B55" s="104">
        <v>38078</v>
      </c>
      <c r="C55">
        <f t="shared" si="8"/>
        <v>30</v>
      </c>
      <c r="D55" s="103">
        <f>WORKDAY(EOMONTH(B55,0)+24,1,'Financing Assumptions'!E73:E79)</f>
        <v>38132</v>
      </c>
      <c r="E55" s="105" t="str">
        <f t="shared" si="9"/>
        <v>Tue</v>
      </c>
      <c r="F55" s="101">
        <f t="shared" si="10"/>
        <v>1243</v>
      </c>
      <c r="H55">
        <f>(1+Curves!U41/12)^(-12*F55/360)</f>
        <v>0.81883830759810894</v>
      </c>
      <c r="I55" s="83">
        <f t="shared" si="3"/>
        <v>0</v>
      </c>
      <c r="J55" s="108">
        <f>I55*(Curves!B41+Curves!H41+Curves!I41)</f>
        <v>0</v>
      </c>
      <c r="K55" s="111">
        <v>0</v>
      </c>
      <c r="L55" s="108">
        <v>0</v>
      </c>
      <c r="N55" s="110">
        <f>(1+Curves!V41/12)^(-12*F55/360)</f>
        <v>0.79459386499850837</v>
      </c>
      <c r="O55" s="108">
        <f t="shared" si="4"/>
        <v>0</v>
      </c>
      <c r="P55" s="108">
        <v>0</v>
      </c>
      <c r="Q55" s="108">
        <f t="shared" si="7"/>
        <v>0</v>
      </c>
      <c r="S55" s="108">
        <f t="shared" si="5"/>
        <v>0</v>
      </c>
      <c r="T55" s="108">
        <f>S55*(Curves!B41+Curves!H41+Curves!I41)</f>
        <v>0</v>
      </c>
      <c r="U55">
        <v>0</v>
      </c>
      <c r="V55" s="108">
        <f t="shared" si="6"/>
        <v>0</v>
      </c>
      <c r="W55" s="108">
        <v>0</v>
      </c>
      <c r="Y55" s="108">
        <v>0</v>
      </c>
      <c r="Z55" s="111">
        <v>0</v>
      </c>
    </row>
    <row r="56" spans="2:26">
      <c r="B56" s="104">
        <v>38108</v>
      </c>
      <c r="C56">
        <f t="shared" si="8"/>
        <v>31</v>
      </c>
      <c r="D56" s="103">
        <f>WORKDAY(EOMONTH(B56,0)+24,1,'Financing Assumptions'!E74:E80)</f>
        <v>38163</v>
      </c>
      <c r="E56" s="105" t="str">
        <f t="shared" si="9"/>
        <v>Fri</v>
      </c>
      <c r="F56" s="101">
        <f t="shared" si="10"/>
        <v>1274</v>
      </c>
      <c r="H56">
        <f>(1+Curves!U42/12)^(-12*F56/360)</f>
        <v>0.81467481515615647</v>
      </c>
      <c r="I56" s="83">
        <f t="shared" si="3"/>
        <v>0</v>
      </c>
      <c r="J56" s="108">
        <f>I56*(Curves!B42+Curves!H42+Curves!I42)</f>
        <v>0</v>
      </c>
      <c r="K56" s="111">
        <v>0</v>
      </c>
      <c r="L56" s="108">
        <v>0</v>
      </c>
      <c r="N56" s="110">
        <f>(1+Curves!V42/12)^(-12*F56/360)</f>
        <v>0.78996135461746642</v>
      </c>
      <c r="O56" s="108">
        <f t="shared" si="4"/>
        <v>0</v>
      </c>
      <c r="P56" s="108">
        <v>0</v>
      </c>
      <c r="Q56" s="108">
        <f t="shared" si="7"/>
        <v>0</v>
      </c>
      <c r="S56" s="108">
        <f t="shared" si="5"/>
        <v>0</v>
      </c>
      <c r="T56" s="108">
        <f>S56*(Curves!B42+Curves!H42+Curves!I42)</f>
        <v>0</v>
      </c>
      <c r="U56">
        <v>0</v>
      </c>
      <c r="V56" s="108">
        <f t="shared" si="6"/>
        <v>0</v>
      </c>
      <c r="W56" s="108">
        <v>0</v>
      </c>
      <c r="Y56" s="108">
        <v>0</v>
      </c>
      <c r="Z56" s="111">
        <v>0</v>
      </c>
    </row>
    <row r="57" spans="2:26">
      <c r="B57" s="104">
        <v>38139</v>
      </c>
      <c r="C57">
        <f t="shared" si="8"/>
        <v>30</v>
      </c>
      <c r="D57" s="103">
        <f>WORKDAY(EOMONTH(B57,0)+24,1,'Financing Assumptions'!E75:E81)</f>
        <v>38194</v>
      </c>
      <c r="E57" s="105" t="str">
        <f t="shared" si="9"/>
        <v>Mon</v>
      </c>
      <c r="F57" s="101">
        <f t="shared" si="10"/>
        <v>1305</v>
      </c>
      <c r="H57">
        <f>(1+Curves!U43/12)^(-12*F57/360)</f>
        <v>0.81052491312886354</v>
      </c>
      <c r="I57" s="83">
        <f t="shared" si="3"/>
        <v>0</v>
      </c>
      <c r="J57" s="108">
        <f>I57*(Curves!B43+Curves!H43+Curves!I43)</f>
        <v>0</v>
      </c>
      <c r="K57" s="111">
        <v>0</v>
      </c>
      <c r="L57" s="108">
        <v>0</v>
      </c>
      <c r="N57" s="110">
        <f>(1+Curves!V43/12)^(-12*F57/360)</f>
        <v>0.78534851327470245</v>
      </c>
      <c r="O57" s="108">
        <f t="shared" si="4"/>
        <v>0</v>
      </c>
      <c r="P57" s="108">
        <v>0</v>
      </c>
      <c r="Q57" s="108">
        <f t="shared" si="7"/>
        <v>0</v>
      </c>
      <c r="S57" s="108">
        <f t="shared" si="5"/>
        <v>0</v>
      </c>
      <c r="T57" s="108">
        <f>S57*(Curves!B43+Curves!H43+Curves!I43)</f>
        <v>0</v>
      </c>
      <c r="U57">
        <v>0</v>
      </c>
      <c r="V57" s="108">
        <f t="shared" si="6"/>
        <v>0</v>
      </c>
      <c r="W57" s="108">
        <v>0</v>
      </c>
      <c r="Y57" s="108">
        <v>0</v>
      </c>
      <c r="Z57" s="111">
        <v>0</v>
      </c>
    </row>
    <row r="58" spans="2:26">
      <c r="B58" s="104">
        <v>38169</v>
      </c>
      <c r="C58">
        <f t="shared" si="8"/>
        <v>31</v>
      </c>
      <c r="D58" s="103">
        <f>WORKDAY(EOMONTH(B58,0)+24,1,'Financing Assumptions'!E76:E82)</f>
        <v>38224</v>
      </c>
      <c r="E58" s="105" t="str">
        <f t="shared" si="9"/>
        <v>Wed</v>
      </c>
      <c r="F58" s="101">
        <f t="shared" si="10"/>
        <v>1335</v>
      </c>
      <c r="H58">
        <f>(1+Curves!U44/12)^(-12*F58/360)</f>
        <v>0.80652168163755977</v>
      </c>
      <c r="I58" s="83">
        <f t="shared" si="3"/>
        <v>0</v>
      </c>
      <c r="J58" s="108">
        <f>I58*(Curves!B44+Curves!H44+Curves!I44)</f>
        <v>0</v>
      </c>
      <c r="K58" s="111">
        <v>0</v>
      </c>
      <c r="L58" s="108">
        <v>0</v>
      </c>
      <c r="N58" s="110">
        <f>(1+Curves!V44/12)^(-12*F58/360)</f>
        <v>0.78090303342763667</v>
      </c>
      <c r="O58" s="108">
        <f t="shared" si="4"/>
        <v>0</v>
      </c>
      <c r="P58" s="108">
        <v>0</v>
      </c>
      <c r="Q58" s="108">
        <f t="shared" si="7"/>
        <v>0</v>
      </c>
      <c r="S58" s="108">
        <f t="shared" si="5"/>
        <v>0</v>
      </c>
      <c r="T58" s="108">
        <f>S58*(Curves!B44+Curves!H44+Curves!I44)</f>
        <v>0</v>
      </c>
      <c r="U58">
        <v>0</v>
      </c>
      <c r="V58" s="108">
        <f t="shared" si="6"/>
        <v>0</v>
      </c>
      <c r="W58" s="108">
        <v>0</v>
      </c>
      <c r="Y58" s="108">
        <v>0</v>
      </c>
      <c r="Z58" s="111">
        <v>0</v>
      </c>
    </row>
    <row r="59" spans="2:26">
      <c r="B59" s="104">
        <v>38200</v>
      </c>
      <c r="C59">
        <f t="shared" si="8"/>
        <v>31</v>
      </c>
      <c r="D59" s="103">
        <f>WORKDAY(EOMONTH(B59,0)+24,1,'Financing Assumptions'!E77:E83)</f>
        <v>38257</v>
      </c>
      <c r="E59" s="105" t="str">
        <f t="shared" si="9"/>
        <v>Mon</v>
      </c>
      <c r="F59" s="101">
        <f t="shared" si="10"/>
        <v>1368</v>
      </c>
      <c r="H59">
        <f>(1+Curves!U45/12)^(-12*F59/360)</f>
        <v>0.80213924634637213</v>
      </c>
      <c r="I59" s="83">
        <f t="shared" si="3"/>
        <v>0</v>
      </c>
      <c r="J59" s="108">
        <f>I59*(Curves!B45+Curves!H45+Curves!I45)</f>
        <v>0</v>
      </c>
      <c r="K59" s="111">
        <v>0</v>
      </c>
      <c r="L59" s="108">
        <v>0</v>
      </c>
      <c r="N59" s="110">
        <f>(1+Curves!V45/12)^(-12*F59/360)</f>
        <v>0.77604040738531632</v>
      </c>
      <c r="O59" s="108">
        <f t="shared" si="4"/>
        <v>0</v>
      </c>
      <c r="P59" s="108">
        <v>0</v>
      </c>
      <c r="Q59" s="108">
        <f t="shared" si="7"/>
        <v>0</v>
      </c>
      <c r="S59" s="108">
        <f t="shared" si="5"/>
        <v>0</v>
      </c>
      <c r="T59" s="108">
        <f>S59*(Curves!B45+Curves!H45+Curves!I45)</f>
        <v>0</v>
      </c>
      <c r="U59">
        <v>0</v>
      </c>
      <c r="V59" s="108">
        <f t="shared" si="6"/>
        <v>0</v>
      </c>
      <c r="W59" s="108">
        <v>0</v>
      </c>
      <c r="Y59" s="108">
        <v>0</v>
      </c>
      <c r="Z59" s="111">
        <v>0</v>
      </c>
    </row>
    <row r="60" spans="2:26">
      <c r="B60" s="104">
        <v>38231</v>
      </c>
      <c r="C60">
        <f t="shared" si="8"/>
        <v>30</v>
      </c>
      <c r="D60" s="103">
        <f>WORKDAY(EOMONTH(B60,0)+24,1,'Financing Assumptions'!E78:E84)</f>
        <v>38285</v>
      </c>
      <c r="E60" s="105" t="str">
        <f t="shared" si="9"/>
        <v>Mon</v>
      </c>
      <c r="F60" s="101">
        <f t="shared" si="10"/>
        <v>1396</v>
      </c>
      <c r="H60">
        <f>(1+Curves!U46/12)^(-12*F60/360)</f>
        <v>0.7984190071933589</v>
      </c>
      <c r="I60" s="83">
        <f t="shared" si="3"/>
        <v>0</v>
      </c>
      <c r="J60" s="108">
        <f>I60*(Curves!B46+Curves!H46+Curves!I46)</f>
        <v>0</v>
      </c>
      <c r="K60" s="111">
        <v>0</v>
      </c>
      <c r="L60" s="108">
        <v>0</v>
      </c>
      <c r="N60" s="110">
        <f>(1+Curves!V46/12)^(-12*F60/360)</f>
        <v>0.77191850121811001</v>
      </c>
      <c r="O60" s="108">
        <f t="shared" si="4"/>
        <v>0</v>
      </c>
      <c r="P60" s="108">
        <v>0</v>
      </c>
      <c r="Q60" s="108">
        <f t="shared" si="7"/>
        <v>0</v>
      </c>
      <c r="S60" s="108">
        <f t="shared" si="5"/>
        <v>0</v>
      </c>
      <c r="T60" s="108">
        <f>S60*(Curves!B46+Curves!H46+Curves!I46)</f>
        <v>0</v>
      </c>
      <c r="U60">
        <v>0</v>
      </c>
      <c r="V60" s="108">
        <f t="shared" si="6"/>
        <v>0</v>
      </c>
      <c r="W60" s="108">
        <v>0</v>
      </c>
      <c r="Y60" s="108">
        <v>0</v>
      </c>
      <c r="Z60" s="111">
        <v>0</v>
      </c>
    </row>
    <row r="61" spans="2:26">
      <c r="B61" s="104">
        <v>38261</v>
      </c>
      <c r="C61">
        <f t="shared" si="8"/>
        <v>31</v>
      </c>
      <c r="D61" s="103">
        <f>WORKDAY(EOMONTH(B61,0)+24,1,'Financing Assumptions'!E79:E85)</f>
        <v>38316</v>
      </c>
      <c r="E61" s="105" t="str">
        <f t="shared" si="9"/>
        <v>Thu</v>
      </c>
      <c r="F61" s="101">
        <f t="shared" si="10"/>
        <v>1427</v>
      </c>
      <c r="H61">
        <f>(1+Curves!U47/12)^(-12*F61/360)</f>
        <v>0.79432738873647935</v>
      </c>
      <c r="I61" s="83">
        <f t="shared" si="3"/>
        <v>0</v>
      </c>
      <c r="J61" s="108">
        <f>I61*(Curves!B47+Curves!H47+Curves!I47)</f>
        <v>0</v>
      </c>
      <c r="K61" s="111">
        <v>0</v>
      </c>
      <c r="L61" s="108">
        <v>0</v>
      </c>
      <c r="N61" s="110">
        <f>(1+Curves!V47/12)^(-12*F61/360)</f>
        <v>0.76738734434972333</v>
      </c>
      <c r="O61" s="108">
        <f t="shared" si="4"/>
        <v>0</v>
      </c>
      <c r="P61" s="108">
        <v>0</v>
      </c>
      <c r="Q61" s="108">
        <f t="shared" si="7"/>
        <v>0</v>
      </c>
      <c r="S61" s="108">
        <f t="shared" si="5"/>
        <v>0</v>
      </c>
      <c r="T61" s="108">
        <f>S61*(Curves!B47+Curves!H47+Curves!I47)</f>
        <v>0</v>
      </c>
      <c r="U61">
        <v>0</v>
      </c>
      <c r="V61" s="108">
        <f t="shared" si="6"/>
        <v>0</v>
      </c>
      <c r="W61" s="108">
        <v>0</v>
      </c>
      <c r="Y61" s="108">
        <v>0</v>
      </c>
      <c r="Z61" s="111">
        <v>0</v>
      </c>
    </row>
    <row r="62" spans="2:26">
      <c r="B62" s="104">
        <v>38292</v>
      </c>
      <c r="C62">
        <f t="shared" si="8"/>
        <v>30</v>
      </c>
      <c r="D62" s="103">
        <f>WORKDAY(EOMONTH(B62,0)+24,1,'Financing Assumptions'!E80:E86)</f>
        <v>38348</v>
      </c>
      <c r="E62" s="105" t="str">
        <f t="shared" si="9"/>
        <v>Mon</v>
      </c>
      <c r="F62" s="101">
        <f t="shared" si="10"/>
        <v>1459</v>
      </c>
      <c r="H62">
        <f>(1+Curves!U48/12)^(-12*F62/360)</f>
        <v>0.79011747958269762</v>
      </c>
      <c r="I62" s="83">
        <f t="shared" si="3"/>
        <v>0</v>
      </c>
      <c r="J62" s="108">
        <f>I62*(Curves!B48+Curves!H48+Curves!I48)</f>
        <v>0</v>
      </c>
      <c r="K62" s="111">
        <v>0</v>
      </c>
      <c r="L62" s="108">
        <v>0</v>
      </c>
      <c r="N62" s="110">
        <f>(1+Curves!V48/12)^(-12*F62/360)</f>
        <v>0.76272991600730955</v>
      </c>
      <c r="O62" s="108">
        <f t="shared" si="4"/>
        <v>0</v>
      </c>
      <c r="P62" s="108">
        <v>0</v>
      </c>
      <c r="Q62" s="108">
        <f t="shared" si="7"/>
        <v>0</v>
      </c>
      <c r="S62" s="108">
        <f t="shared" si="5"/>
        <v>0</v>
      </c>
      <c r="T62" s="108">
        <f>S62*(Curves!B48+Curves!H48+Curves!I48)</f>
        <v>0</v>
      </c>
      <c r="U62">
        <v>0</v>
      </c>
      <c r="V62" s="108">
        <f t="shared" si="6"/>
        <v>0</v>
      </c>
      <c r="W62" s="108">
        <v>0</v>
      </c>
      <c r="Y62" s="108">
        <v>0</v>
      </c>
      <c r="Z62" s="111">
        <v>0</v>
      </c>
    </row>
    <row r="63" spans="2:26">
      <c r="B63" s="104">
        <v>38322</v>
      </c>
      <c r="C63">
        <f t="shared" si="8"/>
        <v>31</v>
      </c>
      <c r="D63" s="103">
        <f>WORKDAY(EOMONTH(B63,0)+24,1,'Financing Assumptions'!E81:E87)</f>
        <v>38377</v>
      </c>
      <c r="E63" s="105" t="str">
        <f t="shared" si="9"/>
        <v>Tue</v>
      </c>
      <c r="F63" s="101">
        <f t="shared" si="10"/>
        <v>1488</v>
      </c>
      <c r="H63">
        <f>(1+Curves!U49/12)^(-12*F63/360)</f>
        <v>0.78630961667936372</v>
      </c>
      <c r="I63" s="83">
        <f t="shared" si="3"/>
        <v>0</v>
      </c>
      <c r="J63" s="108">
        <f>I63*(Curves!B49+Curves!H49+Curves!I49)</f>
        <v>0</v>
      </c>
      <c r="K63" s="111">
        <v>0</v>
      </c>
      <c r="L63" s="108">
        <v>0</v>
      </c>
      <c r="N63" s="110">
        <f>(1+Curves!V49/12)^(-12*F63/360)</f>
        <v>0.75852206276133449</v>
      </c>
      <c r="O63" s="108">
        <f t="shared" si="4"/>
        <v>0</v>
      </c>
      <c r="P63" s="108">
        <v>0</v>
      </c>
      <c r="Q63" s="108">
        <f t="shared" si="7"/>
        <v>0</v>
      </c>
      <c r="S63" s="108">
        <f t="shared" si="5"/>
        <v>0</v>
      </c>
      <c r="T63" s="108">
        <f>S63*(Curves!B49+Curves!H49+Curves!I49)</f>
        <v>0</v>
      </c>
      <c r="U63">
        <v>0</v>
      </c>
      <c r="V63" s="108">
        <f t="shared" si="6"/>
        <v>0</v>
      </c>
      <c r="W63" s="108">
        <v>0</v>
      </c>
      <c r="Y63" s="108">
        <v>0</v>
      </c>
      <c r="Z63" s="111">
        <v>0</v>
      </c>
    </row>
    <row r="64" spans="2:26">
      <c r="B64" s="104">
        <v>38353</v>
      </c>
      <c r="C64">
        <f t="shared" si="8"/>
        <v>31</v>
      </c>
      <c r="D64" s="103">
        <f>WORKDAY(EOMONTH(B64,0)+24,1,'Financing Assumptions'!E82:E88)</f>
        <v>38408</v>
      </c>
      <c r="E64" s="105" t="str">
        <f t="shared" si="9"/>
        <v>Fri</v>
      </c>
      <c r="F64" s="101">
        <f t="shared" si="10"/>
        <v>1519</v>
      </c>
      <c r="H64">
        <f>(1+Curves!U50/12)^(-12*F64/360)</f>
        <v>0.78223476454482732</v>
      </c>
      <c r="I64" s="83">
        <f t="shared" si="3"/>
        <v>0</v>
      </c>
      <c r="J64" s="108">
        <f>I64*(Curves!B50+Curves!H50+Curves!I50)</f>
        <v>0</v>
      </c>
      <c r="K64" s="111">
        <v>0</v>
      </c>
      <c r="L64" s="108">
        <v>0</v>
      </c>
      <c r="N64" s="110">
        <f>(1+Curves!V50/12)^(-12*F64/360)</f>
        <v>0.75402591773235883</v>
      </c>
      <c r="O64" s="108">
        <f t="shared" si="4"/>
        <v>0</v>
      </c>
      <c r="P64" s="108">
        <v>0</v>
      </c>
      <c r="Q64" s="108">
        <f t="shared" si="7"/>
        <v>0</v>
      </c>
      <c r="S64" s="108">
        <f t="shared" si="5"/>
        <v>0</v>
      </c>
      <c r="T64" s="108">
        <f>S64*(Curves!B50+Curves!H50+Curves!I50)</f>
        <v>0</v>
      </c>
      <c r="U64">
        <v>0</v>
      </c>
      <c r="V64" s="108">
        <f t="shared" si="6"/>
        <v>0</v>
      </c>
      <c r="W64" s="108">
        <v>0</v>
      </c>
      <c r="Y64" s="108">
        <v>0</v>
      </c>
      <c r="Z64" s="111">
        <v>0</v>
      </c>
    </row>
    <row r="65" spans="2:26">
      <c r="B65" s="104">
        <v>38384</v>
      </c>
      <c r="C65">
        <f t="shared" si="8"/>
        <v>28</v>
      </c>
      <c r="D65" s="103">
        <f>WORKDAY(EOMONTH(B65,0)+24,1,'Financing Assumptions'!E83:E89)</f>
        <v>38436</v>
      </c>
      <c r="E65" s="105" t="str">
        <f t="shared" si="9"/>
        <v>Fri</v>
      </c>
      <c r="F65" s="101">
        <f t="shared" si="10"/>
        <v>1547</v>
      </c>
      <c r="H65">
        <f>(1+Curves!U51/12)^(-12*F65/360)</f>
        <v>0.77853298153760409</v>
      </c>
      <c r="I65" s="83">
        <f t="shared" si="3"/>
        <v>0</v>
      </c>
      <c r="J65" s="108">
        <f>I65*(Curves!B51+Curves!H51+Curves!I51)</f>
        <v>0</v>
      </c>
      <c r="K65" s="111">
        <v>0</v>
      </c>
      <c r="L65" s="108">
        <v>0</v>
      </c>
      <c r="N65" s="110">
        <f>(1+Curves!V51/12)^(-12*F65/360)</f>
        <v>0.74994984506657369</v>
      </c>
      <c r="O65" s="108">
        <f t="shared" si="4"/>
        <v>0</v>
      </c>
      <c r="P65" s="108">
        <v>0</v>
      </c>
      <c r="Q65" s="108">
        <f t="shared" si="7"/>
        <v>0</v>
      </c>
      <c r="S65" s="108">
        <f t="shared" si="5"/>
        <v>0</v>
      </c>
      <c r="T65" s="108">
        <f>S65*(Curves!B51+Curves!H51+Curves!I51)</f>
        <v>0</v>
      </c>
      <c r="U65">
        <v>0</v>
      </c>
      <c r="V65" s="108">
        <f t="shared" si="6"/>
        <v>0</v>
      </c>
      <c r="W65" s="108">
        <v>0</v>
      </c>
      <c r="Y65" s="108">
        <v>0</v>
      </c>
      <c r="Z65" s="111">
        <v>0</v>
      </c>
    </row>
    <row r="66" spans="2:26">
      <c r="B66" s="104">
        <v>38412</v>
      </c>
      <c r="C66">
        <f t="shared" si="8"/>
        <v>31</v>
      </c>
      <c r="D66" s="103">
        <f>WORKDAY(EOMONTH(B66,0)+24,1,'Financing Assumptions'!E84:E90)</f>
        <v>38467</v>
      </c>
      <c r="E66" s="105" t="str">
        <f t="shared" si="9"/>
        <v>Mon</v>
      </c>
      <c r="F66" s="101">
        <f t="shared" si="10"/>
        <v>1578</v>
      </c>
      <c r="H66">
        <f>(1+Curves!U52/12)^(-12*F66/360)</f>
        <v>0.77448279103437223</v>
      </c>
      <c r="I66" s="83">
        <f t="shared" si="3"/>
        <v>0</v>
      </c>
      <c r="J66" s="108">
        <f>I66*(Curves!B52+Curves!H52+Curves!I52)</f>
        <v>0</v>
      </c>
      <c r="K66" s="111">
        <v>0</v>
      </c>
      <c r="L66" s="108">
        <v>0</v>
      </c>
      <c r="N66" s="110">
        <f>(1+Curves!V52/12)^(-12*F66/360)</f>
        <v>0.74548946945810546</v>
      </c>
      <c r="O66" s="108">
        <f t="shared" si="4"/>
        <v>0</v>
      </c>
      <c r="P66" s="108">
        <v>0</v>
      </c>
      <c r="Q66" s="108">
        <f t="shared" si="7"/>
        <v>0</v>
      </c>
      <c r="S66" s="108">
        <f t="shared" si="5"/>
        <v>0</v>
      </c>
      <c r="T66" s="108">
        <f>S66*(Curves!B52+Curves!H52+Curves!I52)</f>
        <v>0</v>
      </c>
      <c r="U66">
        <v>0</v>
      </c>
      <c r="V66" s="108">
        <f t="shared" si="6"/>
        <v>0</v>
      </c>
      <c r="W66" s="108">
        <v>0</v>
      </c>
      <c r="Y66" s="108">
        <v>0</v>
      </c>
      <c r="Z66" s="111">
        <v>0</v>
      </c>
    </row>
    <row r="67" spans="2:26">
      <c r="B67" s="104">
        <v>38443</v>
      </c>
      <c r="C67">
        <f t="shared" si="8"/>
        <v>30</v>
      </c>
      <c r="D67" s="103">
        <f>WORKDAY(EOMONTH(B67,0)+24,1,'Financing Assumptions'!E85:E91)</f>
        <v>38497</v>
      </c>
      <c r="E67" s="105" t="str">
        <f t="shared" si="9"/>
        <v>Wed</v>
      </c>
      <c r="F67" s="101">
        <f t="shared" si="10"/>
        <v>1608</v>
      </c>
      <c r="H67">
        <f>(1+Curves!U53/12)^(-12*F67/360)</f>
        <v>0.77057120886696973</v>
      </c>
      <c r="I67" s="83">
        <f t="shared" si="3"/>
        <v>0</v>
      </c>
      <c r="J67" s="108">
        <f>I67*(Curves!B53+Curves!H53+Curves!I53)</f>
        <v>0</v>
      </c>
      <c r="K67" s="111">
        <v>0</v>
      </c>
      <c r="L67" s="108">
        <v>0</v>
      </c>
      <c r="N67" s="110">
        <f>(1+Curves!V53/12)^(-12*F67/360)</f>
        <v>0.74118660121164981</v>
      </c>
      <c r="O67" s="108">
        <f t="shared" si="4"/>
        <v>0</v>
      </c>
      <c r="P67" s="108">
        <v>0</v>
      </c>
      <c r="Q67" s="108">
        <f t="shared" si="7"/>
        <v>0</v>
      </c>
      <c r="S67" s="108">
        <f t="shared" si="5"/>
        <v>0</v>
      </c>
      <c r="T67" s="108">
        <f>S67*(Curves!B53+Curves!H53+Curves!I53)</f>
        <v>0</v>
      </c>
      <c r="U67">
        <v>0</v>
      </c>
      <c r="V67" s="108">
        <f t="shared" si="6"/>
        <v>0</v>
      </c>
      <c r="W67" s="108">
        <v>0</v>
      </c>
      <c r="Y67" s="108">
        <v>0</v>
      </c>
      <c r="Z67" s="111">
        <v>0</v>
      </c>
    </row>
    <row r="68" spans="2:26">
      <c r="B68" s="104">
        <v>38473</v>
      </c>
      <c r="C68">
        <f t="shared" si="8"/>
        <v>31</v>
      </c>
      <c r="D68" s="103">
        <f>WORKDAY(EOMONTH(B68,0)+24,1,'Financing Assumptions'!E86:E92)</f>
        <v>38530</v>
      </c>
      <c r="E68" s="105" t="str">
        <f t="shared" si="9"/>
        <v>Mon</v>
      </c>
      <c r="F68" s="101">
        <f t="shared" si="10"/>
        <v>1641</v>
      </c>
      <c r="H68">
        <f>(1+Curves!U54/12)^(-12*F68/360)</f>
        <v>0.76631820570642994</v>
      </c>
      <c r="I68" s="83">
        <f t="shared" si="3"/>
        <v>0</v>
      </c>
      <c r="J68" s="108">
        <f>I68*(Curves!B54+Curves!H54+Curves!I54)</f>
        <v>0</v>
      </c>
      <c r="K68" s="111">
        <v>0</v>
      </c>
      <c r="L68" s="108">
        <v>0</v>
      </c>
      <c r="N68" s="110">
        <f>(1+Curves!V54/12)^(-12*F68/360)</f>
        <v>0.73650798283493324</v>
      </c>
      <c r="O68" s="108">
        <f t="shared" si="4"/>
        <v>0</v>
      </c>
      <c r="P68" s="108">
        <v>0</v>
      </c>
      <c r="Q68" s="108">
        <f t="shared" si="7"/>
        <v>0</v>
      </c>
      <c r="S68" s="108">
        <f t="shared" si="5"/>
        <v>0</v>
      </c>
      <c r="T68" s="108">
        <f>S68*(Curves!B54+Curves!H54+Curves!I54)</f>
        <v>0</v>
      </c>
      <c r="U68">
        <v>0</v>
      </c>
      <c r="V68" s="108">
        <f t="shared" si="6"/>
        <v>0</v>
      </c>
      <c r="W68" s="108">
        <v>0</v>
      </c>
      <c r="Y68" s="108">
        <v>0</v>
      </c>
      <c r="Z68" s="111">
        <v>0</v>
      </c>
    </row>
    <row r="69" spans="2:26">
      <c r="B69" s="104">
        <v>38504</v>
      </c>
      <c r="C69">
        <f t="shared" si="8"/>
        <v>30</v>
      </c>
      <c r="D69" s="103">
        <f>WORKDAY(EOMONTH(B69,0)+24,1,'Financing Assumptions'!E87:E93)</f>
        <v>38558</v>
      </c>
      <c r="E69" s="105" t="str">
        <f t="shared" si="9"/>
        <v>Mon</v>
      </c>
      <c r="F69" s="101">
        <f t="shared" si="10"/>
        <v>1669</v>
      </c>
      <c r="H69">
        <f>(1+Curves!U55/12)^(-12*F69/360)</f>
        <v>0.76269687418547283</v>
      </c>
      <c r="I69" s="83">
        <f t="shared" si="3"/>
        <v>0</v>
      </c>
      <c r="J69" s="108">
        <f>I69*(Curves!B55+Curves!H55+Curves!I55)</f>
        <v>0</v>
      </c>
      <c r="K69" s="111">
        <v>0</v>
      </c>
      <c r="L69" s="108">
        <v>0</v>
      </c>
      <c r="N69" s="110">
        <f>(1+Curves!V55/12)^(-12*F69/360)</f>
        <v>0.73253153051758546</v>
      </c>
      <c r="O69" s="108">
        <f t="shared" si="4"/>
        <v>0</v>
      </c>
      <c r="P69" s="108">
        <v>0</v>
      </c>
      <c r="Q69" s="108">
        <f t="shared" si="7"/>
        <v>0</v>
      </c>
      <c r="S69" s="108">
        <f t="shared" si="5"/>
        <v>0</v>
      </c>
      <c r="T69" s="108">
        <f>S69*(Curves!B55+Curves!H55+Curves!I55)</f>
        <v>0</v>
      </c>
      <c r="U69">
        <v>0</v>
      </c>
      <c r="V69" s="108">
        <f t="shared" si="6"/>
        <v>0</v>
      </c>
      <c r="W69" s="108">
        <v>0</v>
      </c>
      <c r="Y69" s="108">
        <v>0</v>
      </c>
      <c r="Z69" s="111">
        <v>0</v>
      </c>
    </row>
    <row r="70" spans="2:26">
      <c r="B70" s="104">
        <v>38534</v>
      </c>
      <c r="C70">
        <f t="shared" si="8"/>
        <v>31</v>
      </c>
      <c r="D70" s="103">
        <f>WORKDAY(EOMONTH(B70,0)+24,1,'Financing Assumptions'!E88:E94)</f>
        <v>38589</v>
      </c>
      <c r="E70" s="105" t="str">
        <f t="shared" si="9"/>
        <v>Thu</v>
      </c>
      <c r="F70" s="101">
        <f t="shared" si="10"/>
        <v>1700</v>
      </c>
      <c r="H70">
        <f>(1+Curves!U56/12)^(-12*F70/360)</f>
        <v>0.75872275517131482</v>
      </c>
      <c r="I70" s="83">
        <f t="shared" si="3"/>
        <v>0</v>
      </c>
      <c r="J70" s="108">
        <f>I70*(Curves!B56+Curves!H56+Curves!I56)</f>
        <v>0</v>
      </c>
      <c r="K70" s="111">
        <v>0</v>
      </c>
      <c r="L70" s="108">
        <v>0</v>
      </c>
      <c r="N70" s="110">
        <f>(1+Curves!V56/12)^(-12*F70/360)</f>
        <v>0.72816869683118113</v>
      </c>
      <c r="O70" s="108">
        <f t="shared" si="4"/>
        <v>0</v>
      </c>
      <c r="P70" s="108">
        <v>0</v>
      </c>
      <c r="Q70" s="108">
        <f t="shared" si="7"/>
        <v>0</v>
      </c>
      <c r="S70" s="108">
        <f t="shared" si="5"/>
        <v>0</v>
      </c>
      <c r="T70" s="108">
        <f>S70*(Curves!B56+Curves!H56+Curves!I56)</f>
        <v>0</v>
      </c>
      <c r="U70">
        <v>0</v>
      </c>
      <c r="V70" s="108">
        <f t="shared" si="6"/>
        <v>0</v>
      </c>
      <c r="W70" s="108">
        <v>0</v>
      </c>
      <c r="Y70" s="108">
        <v>0</v>
      </c>
      <c r="Z70" s="111">
        <v>0</v>
      </c>
    </row>
    <row r="71" spans="2:26">
      <c r="B71" s="104">
        <v>38565</v>
      </c>
      <c r="C71">
        <f t="shared" si="8"/>
        <v>31</v>
      </c>
      <c r="D71" s="103">
        <f>WORKDAY(EOMONTH(B71,0)+24,1,'Financing Assumptions'!E89:E95)</f>
        <v>38621</v>
      </c>
      <c r="E71" s="105" t="str">
        <f t="shared" si="9"/>
        <v>Mon</v>
      </c>
      <c r="F71" s="101">
        <f t="shared" si="10"/>
        <v>1732</v>
      </c>
      <c r="H71">
        <f>(1+Curves!U57/12)^(-12*F71/360)</f>
        <v>0.75463644070646685</v>
      </c>
      <c r="I71" s="83">
        <f t="shared" si="3"/>
        <v>0</v>
      </c>
      <c r="J71" s="108">
        <f>I71*(Curves!B57+Curves!H57+Curves!I57)</f>
        <v>0</v>
      </c>
      <c r="K71" s="111">
        <v>0</v>
      </c>
      <c r="L71" s="108">
        <v>0</v>
      </c>
      <c r="N71" s="110">
        <f>(1+Curves!V57/12)^(-12*F71/360)</f>
        <v>0.72368690120111123</v>
      </c>
      <c r="O71" s="108">
        <f t="shared" si="4"/>
        <v>0</v>
      </c>
      <c r="P71" s="108">
        <v>0</v>
      </c>
      <c r="Q71" s="108">
        <f t="shared" si="7"/>
        <v>0</v>
      </c>
      <c r="S71" s="108">
        <f t="shared" si="5"/>
        <v>0</v>
      </c>
      <c r="T71" s="108">
        <f>S71*(Curves!B57+Curves!H57+Curves!I57)</f>
        <v>0</v>
      </c>
      <c r="U71">
        <v>0</v>
      </c>
      <c r="V71" s="108">
        <f t="shared" si="6"/>
        <v>0</v>
      </c>
      <c r="W71" s="108">
        <v>0</v>
      </c>
      <c r="Y71" s="108">
        <v>0</v>
      </c>
      <c r="Z71" s="111">
        <v>0</v>
      </c>
    </row>
    <row r="72" spans="2:26">
      <c r="B72" s="104">
        <v>38596</v>
      </c>
      <c r="C72">
        <f t="shared" si="8"/>
        <v>30</v>
      </c>
      <c r="D72" s="103">
        <f>WORKDAY(EOMONTH(B72,0)+24,1,'Financing Assumptions'!E90:E96)</f>
        <v>38650</v>
      </c>
      <c r="E72" s="105" t="str">
        <f t="shared" si="9"/>
        <v>Tue</v>
      </c>
      <c r="F72" s="101">
        <f t="shared" si="10"/>
        <v>1761</v>
      </c>
      <c r="H72">
        <f>(1+Curves!U58/12)^(-12*F72/360)</f>
        <v>0.75093285699709666</v>
      </c>
      <c r="I72" s="83">
        <f t="shared" si="3"/>
        <v>0</v>
      </c>
      <c r="J72" s="108">
        <f>I72*(Curves!B58+Curves!H58+Curves!I58)</f>
        <v>0</v>
      </c>
      <c r="K72" s="111">
        <v>0</v>
      </c>
      <c r="L72" s="108">
        <v>0</v>
      </c>
      <c r="N72" s="110">
        <f>(1+Curves!V58/12)^(-12*F72/360)</f>
        <v>0.71963055234089035</v>
      </c>
      <c r="O72" s="108">
        <f t="shared" si="4"/>
        <v>0</v>
      </c>
      <c r="P72" s="108">
        <v>0</v>
      </c>
      <c r="Q72" s="108">
        <f t="shared" si="7"/>
        <v>0</v>
      </c>
      <c r="S72" s="108">
        <f t="shared" si="5"/>
        <v>0</v>
      </c>
      <c r="T72" s="108">
        <f>S72*(Curves!B58+Curves!H58+Curves!I58)</f>
        <v>0</v>
      </c>
      <c r="U72">
        <v>0</v>
      </c>
      <c r="V72" s="108">
        <f t="shared" si="6"/>
        <v>0</v>
      </c>
      <c r="W72" s="108">
        <v>0</v>
      </c>
      <c r="Y72" s="108">
        <v>0</v>
      </c>
      <c r="Z72" s="111">
        <v>0</v>
      </c>
    </row>
    <row r="73" spans="2:26">
      <c r="B73" s="104">
        <v>38626</v>
      </c>
      <c r="C73">
        <f t="shared" si="8"/>
        <v>31</v>
      </c>
      <c r="D73" s="103">
        <f>WORKDAY(EOMONTH(B73,0)+24,1,'Financing Assumptions'!E91:E97)</f>
        <v>38681</v>
      </c>
      <c r="E73" s="105" t="str">
        <f t="shared" si="9"/>
        <v>Fri</v>
      </c>
      <c r="F73" s="101">
        <f t="shared" si="10"/>
        <v>1792</v>
      </c>
      <c r="H73">
        <f>(1+Curves!U59/12)^(-12*F73/360)</f>
        <v>0.74700421042646992</v>
      </c>
      <c r="I73" s="83">
        <f t="shared" si="3"/>
        <v>0</v>
      </c>
      <c r="J73" s="108">
        <f>I73*(Curves!B59+Curves!H59+Curves!I59)</f>
        <v>0</v>
      </c>
      <c r="K73" s="111">
        <v>0</v>
      </c>
      <c r="L73" s="108">
        <v>0</v>
      </c>
      <c r="N73" s="110">
        <f>(1+Curves!V59/12)^(-12*F73/360)</f>
        <v>0.71532941140457296</v>
      </c>
      <c r="O73" s="108">
        <f t="shared" si="4"/>
        <v>0</v>
      </c>
      <c r="P73" s="108">
        <v>0</v>
      </c>
      <c r="Q73" s="108">
        <f t="shared" si="7"/>
        <v>0</v>
      </c>
      <c r="S73" s="108">
        <f t="shared" si="5"/>
        <v>0</v>
      </c>
      <c r="T73" s="108">
        <f>S73*(Curves!B59+Curves!H59+Curves!I59)</f>
        <v>0</v>
      </c>
      <c r="U73">
        <v>0</v>
      </c>
      <c r="V73" s="108">
        <f t="shared" si="6"/>
        <v>0</v>
      </c>
      <c r="W73" s="108">
        <v>0</v>
      </c>
      <c r="Y73" s="108">
        <v>0</v>
      </c>
      <c r="Z73" s="111">
        <v>0</v>
      </c>
    </row>
    <row r="74" spans="2:26">
      <c r="B74" s="104">
        <v>38657</v>
      </c>
      <c r="C74">
        <f t="shared" si="8"/>
        <v>30</v>
      </c>
      <c r="D74" s="103">
        <f>WORKDAY(EOMONTH(B74,0)+24,1,'Financing Assumptions'!E92:E98)</f>
        <v>38712</v>
      </c>
      <c r="E74" s="105" t="str">
        <f t="shared" si="9"/>
        <v>Mon</v>
      </c>
      <c r="F74" s="101">
        <f t="shared" si="10"/>
        <v>1823</v>
      </c>
      <c r="H74">
        <f>(1+Curves!U60/12)^(-12*F74/360)</f>
        <v>0.74308578368263489</v>
      </c>
      <c r="I74" s="83">
        <f>$F$4*H74*C74</f>
        <v>0</v>
      </c>
      <c r="J74" s="108">
        <f>I74*(Curves!B60+Curves!H60+Curves!I60)</f>
        <v>0</v>
      </c>
      <c r="K74" s="111">
        <v>0</v>
      </c>
      <c r="L74" s="108">
        <v>0</v>
      </c>
      <c r="N74" s="110">
        <f>(1+Curves!V60/12)^(-12*F74/360)</f>
        <v>0.71104409697034632</v>
      </c>
      <c r="O74" s="108">
        <f t="shared" si="4"/>
        <v>0</v>
      </c>
      <c r="P74" s="108">
        <v>0</v>
      </c>
      <c r="Q74" s="108">
        <f t="shared" si="7"/>
        <v>0</v>
      </c>
      <c r="S74" s="108">
        <f t="shared" si="5"/>
        <v>0</v>
      </c>
      <c r="T74" s="108">
        <f>S74*(Curves!B60+Curves!H60+Curves!I60)</f>
        <v>0</v>
      </c>
      <c r="U74">
        <v>0</v>
      </c>
      <c r="V74" s="108">
        <f t="shared" si="6"/>
        <v>0</v>
      </c>
      <c r="W74" s="108">
        <v>0</v>
      </c>
      <c r="Y74" s="108">
        <v>0</v>
      </c>
      <c r="Z74" s="111">
        <v>0</v>
      </c>
    </row>
  </sheetData>
  <mergeCells count="2">
    <mergeCell ref="H9:L9"/>
    <mergeCell ref="N9:Q9"/>
  </mergeCells>
  <pageMargins left="0.75" right="0.75" top="1" bottom="1" header="0.5" footer="0.5"/>
  <pageSetup paperSize="5" scale="65" orientation="landscape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11"/>
  <dimension ref="A1:BB370"/>
  <sheetViews>
    <sheetView zoomScale="75" workbookViewId="0"/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8" width="15.42578125" style="2" customWidth="1"/>
    <col min="19" max="19" width="3.140625" style="2" customWidth="1"/>
    <col min="20" max="26" width="10.7109375" style="5" customWidth="1"/>
    <col min="27" max="27" width="4.28515625" style="2" customWidth="1"/>
    <col min="28" max="28" width="12.28515625" style="2" customWidth="1"/>
    <col min="29" max="29" width="18.85546875" style="2" customWidth="1"/>
    <col min="30" max="30" width="15.85546875" style="2" customWidth="1"/>
    <col min="31" max="31" width="17.140625" style="2" customWidth="1"/>
    <col min="32" max="32" width="20.5703125" style="2" customWidth="1"/>
    <col min="33" max="33" width="20.7109375" style="2" customWidth="1"/>
    <col min="34" max="34" width="14.28515625" style="2" customWidth="1"/>
    <col min="35" max="35" width="16.42578125" style="2" customWidth="1"/>
    <col min="36" max="36" width="15.140625" style="2" customWidth="1"/>
    <col min="37" max="37" width="6.5703125" style="6" customWidth="1"/>
    <col min="38" max="39" width="15.140625" style="2" customWidth="1"/>
    <col min="40" max="40" width="16.85546875" style="2" customWidth="1"/>
    <col min="41" max="41" width="16" style="2" customWidth="1"/>
    <col min="42" max="42" width="5.85546875" customWidth="1"/>
    <col min="43" max="44" width="15.140625" style="2" customWidth="1"/>
    <col min="45" max="45" width="16.85546875" style="2" customWidth="1"/>
    <col min="46" max="46" width="16" style="2" customWidth="1"/>
    <col min="47" max="47" width="6.28515625" style="2" customWidth="1"/>
    <col min="48" max="48" width="18.42578125" style="2" customWidth="1"/>
    <col min="49" max="49" width="3.85546875" style="2" customWidth="1"/>
    <col min="50" max="50" width="18.42578125" style="2" customWidth="1"/>
    <col min="51" max="51" width="9.140625" style="2"/>
    <col min="52" max="52" width="15.28515625" style="2" bestFit="1" customWidth="1"/>
    <col min="53" max="53" width="9.140625" style="2"/>
    <col min="54" max="54" width="15.28515625" style="2" bestFit="1" customWidth="1"/>
    <col min="55" max="16384" width="9.140625" style="2"/>
  </cols>
  <sheetData>
    <row r="1" spans="1:54" ht="13.5" thickBot="1">
      <c r="A1" s="1"/>
      <c r="B1" s="56" t="s">
        <v>52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B1" s="4"/>
      <c r="AC1" s="59"/>
      <c r="AD1" s="4"/>
      <c r="AE1" s="4"/>
      <c r="AF1" s="59"/>
      <c r="AG1" s="4"/>
      <c r="AH1" s="60"/>
    </row>
    <row r="2" spans="1:54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B2" s="4"/>
      <c r="AC2" s="4"/>
      <c r="AD2" s="4"/>
      <c r="AE2" s="4"/>
      <c r="AF2" s="4"/>
      <c r="AG2" s="4"/>
      <c r="AH2" s="4"/>
      <c r="AO2" s="54" t="s">
        <v>46</v>
      </c>
      <c r="AT2" s="54" t="s">
        <v>45</v>
      </c>
    </row>
    <row r="3" spans="1:54" ht="13.5" thickBot="1">
      <c r="A3" s="78">
        <f>Summary!C5</f>
        <v>36982</v>
      </c>
      <c r="B3" s="79">
        <f>Summary!D5</f>
        <v>38657</v>
      </c>
      <c r="C3" s="15">
        <f>Summary!B5</f>
        <v>36889</v>
      </c>
      <c r="D3" s="15">
        <f ca="1">IF(WEEKDAY(TODAY())=2,TODAY()-3,TODAY()-1)</f>
        <v>36888</v>
      </c>
      <c r="E3" s="16" t="str">
        <f>CONCATENATE(INT(Y8/12)," Y - ",Y8-INT(Y8/12)*12," M")</f>
        <v>4 Y - 8 M</v>
      </c>
      <c r="F3" s="77">
        <f>'Transco Z3'!F3</f>
        <v>1</v>
      </c>
      <c r="G3" s="77">
        <v>2</v>
      </c>
      <c r="H3" s="76">
        <v>1</v>
      </c>
      <c r="I3" s="75" t="s">
        <v>58</v>
      </c>
      <c r="J3" s="75" t="s">
        <v>58</v>
      </c>
      <c r="K3" s="75">
        <f>'ColGulf-LA'!K3</f>
        <v>0</v>
      </c>
      <c r="L3" s="62"/>
      <c r="AB3" s="4"/>
      <c r="AE3" s="4"/>
    </row>
    <row r="4" spans="1:54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IF-TETCO/ELA-D</v>
      </c>
      <c r="K4" s="18" t="str">
        <f>I3</f>
        <v>IF-TETCO/ELA</v>
      </c>
      <c r="L4" s="18" t="str">
        <f>I3</f>
        <v>IF-TETCO/ELA</v>
      </c>
      <c r="M4" s="63" t="str">
        <f>CONCATENATE(J3,"-","I")</f>
        <v>IF-TETCO/ELA-I</v>
      </c>
      <c r="N4" s="18" t="str">
        <f>J3</f>
        <v>IF-TETCO/ELA</v>
      </c>
      <c r="O4" s="18" t="str">
        <f>J3</f>
        <v>IF-TETCO/ELA</v>
      </c>
      <c r="Q4" s="18" t="str">
        <f>J4</f>
        <v>IF-TETCO/ELA-D</v>
      </c>
      <c r="R4" s="18" t="str">
        <f>K4</f>
        <v>IF-TETCO/ELA</v>
      </c>
      <c r="T4" s="19"/>
      <c r="U4" s="19"/>
      <c r="V4" s="19" t="s">
        <v>22</v>
      </c>
      <c r="W4" s="63" t="s">
        <v>44</v>
      </c>
      <c r="X4" s="19"/>
      <c r="Y4" s="19"/>
      <c r="Z4" s="19"/>
      <c r="AB4" s="20"/>
      <c r="AC4" s="20"/>
      <c r="AD4" s="20"/>
      <c r="AE4" s="20" t="str">
        <f>K4</f>
        <v>IF-TETCO/ELA</v>
      </c>
      <c r="AF4" s="20" t="str">
        <f>AE4</f>
        <v>IF-TETCO/ELA</v>
      </c>
      <c r="AG4" s="20" t="str">
        <f>AF4</f>
        <v>IF-TETCO/ELA</v>
      </c>
      <c r="AH4" s="20" t="str">
        <f>AG4</f>
        <v>IF-TETCO/ELA</v>
      </c>
      <c r="AI4" s="20" t="str">
        <f>AH4</f>
        <v>IF-TETCO/ELA</v>
      </c>
      <c r="AJ4" s="20" t="str">
        <f>AI4</f>
        <v>IF-TETCO/ELA</v>
      </c>
      <c r="AK4" s="21"/>
      <c r="AL4" s="22" t="s">
        <v>23</v>
      </c>
      <c r="AM4" s="22" t="s">
        <v>24</v>
      </c>
      <c r="AN4" s="22" t="s">
        <v>25</v>
      </c>
      <c r="AO4" s="22" t="s">
        <v>26</v>
      </c>
      <c r="AQ4" s="22" t="s">
        <v>23</v>
      </c>
      <c r="AR4" s="22" t="s">
        <v>7</v>
      </c>
      <c r="AS4" s="22" t="s">
        <v>25</v>
      </c>
      <c r="AT4" s="22" t="s">
        <v>26</v>
      </c>
      <c r="AU4" s="64"/>
      <c r="AV4" s="50"/>
      <c r="AX4" s="50"/>
    </row>
    <row r="5" spans="1:54">
      <c r="A5" s="17" t="s">
        <v>27</v>
      </c>
      <c r="B5" s="17" t="s">
        <v>1</v>
      </c>
      <c r="C5" s="17"/>
      <c r="D5" s="17" t="s">
        <v>1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T5" s="23" t="s">
        <v>28</v>
      </c>
      <c r="U5" s="23" t="s">
        <v>3</v>
      </c>
      <c r="V5" s="23" t="s">
        <v>3</v>
      </c>
      <c r="W5" s="24" t="s">
        <v>29</v>
      </c>
      <c r="X5" s="23" t="s">
        <v>3</v>
      </c>
      <c r="Y5" s="23" t="s">
        <v>30</v>
      </c>
      <c r="Z5" s="23" t="s">
        <v>30</v>
      </c>
      <c r="AB5" s="25" t="str">
        <f t="shared" ref="AB5:AJ6" si="0">G5</f>
        <v>Nymex</v>
      </c>
      <c r="AC5" s="25" t="str">
        <f t="shared" si="0"/>
        <v>Nymex</v>
      </c>
      <c r="AD5" s="25" t="str">
        <f t="shared" si="0"/>
        <v>Nymex</v>
      </c>
      <c r="AE5" s="25" t="str">
        <f t="shared" si="0"/>
        <v>Basis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Index</v>
      </c>
      <c r="AI5" s="25" t="str">
        <f t="shared" si="0"/>
        <v>Index</v>
      </c>
      <c r="AJ5" s="25" t="str">
        <f t="shared" si="0"/>
        <v>Index</v>
      </c>
      <c r="AK5" s="21"/>
      <c r="AL5" s="26" t="str">
        <f>CHOOSE(G3,"Bid-Contract","Contract-Offer")</f>
        <v>Contract-Offer</v>
      </c>
      <c r="AM5" s="26" t="str">
        <f>AL5</f>
        <v>Contract-Offer</v>
      </c>
      <c r="AN5" s="26" t="str">
        <f>AL5</f>
        <v>Contract-Offer</v>
      </c>
      <c r="AO5" s="26" t="str">
        <f>AL5</f>
        <v>Contract-Offer</v>
      </c>
      <c r="AQ5" s="26" t="str">
        <f>CHOOSE(G3,"Mid-Bid","Offer-Mid")</f>
        <v>Offer-Mid</v>
      </c>
      <c r="AR5" s="26" t="str">
        <f>AQ5</f>
        <v>Offer-Mid</v>
      </c>
      <c r="AS5" s="26" t="str">
        <f>AQ5</f>
        <v>Offer-Mid</v>
      </c>
      <c r="AT5" s="26" t="str">
        <f>AQ5</f>
        <v>Offer-Mid</v>
      </c>
      <c r="AU5" s="64"/>
      <c r="AV5" s="51" t="s">
        <v>26</v>
      </c>
      <c r="AX5" s="51" t="s">
        <v>26</v>
      </c>
    </row>
    <row r="6" spans="1:54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">
        <v>32</v>
      </c>
      <c r="T6" s="29" t="s">
        <v>33</v>
      </c>
      <c r="U6" s="29" t="s">
        <v>9</v>
      </c>
      <c r="V6" s="29" t="s">
        <v>33</v>
      </c>
      <c r="W6" s="30" t="s">
        <v>34</v>
      </c>
      <c r="X6" s="29" t="s">
        <v>4</v>
      </c>
      <c r="Y6" s="29" t="s">
        <v>35</v>
      </c>
      <c r="Z6" s="29" t="s">
        <v>33</v>
      </c>
      <c r="AB6" s="31" t="str">
        <f t="shared" si="0"/>
        <v>Mid</v>
      </c>
      <c r="AC6" s="31" t="str">
        <f t="shared" si="0"/>
        <v>Offer</v>
      </c>
      <c r="AD6" s="31" t="str">
        <f t="shared" si="0"/>
        <v>Contract</v>
      </c>
      <c r="AE6" s="31" t="str">
        <f t="shared" si="0"/>
        <v>Mid</v>
      </c>
      <c r="AF6" s="31" t="str">
        <f t="shared" si="0"/>
        <v>Offer</v>
      </c>
      <c r="AG6" s="31" t="str">
        <f t="shared" si="0"/>
        <v>Contract</v>
      </c>
      <c r="AH6" s="31" t="str">
        <f t="shared" si="0"/>
        <v>Mid</v>
      </c>
      <c r="AI6" s="31" t="str">
        <f t="shared" si="0"/>
        <v>Offer</v>
      </c>
      <c r="AJ6" s="31" t="str">
        <f t="shared" si="0"/>
        <v>Contract</v>
      </c>
      <c r="AK6" s="21"/>
      <c r="AL6" s="32" t="s">
        <v>5</v>
      </c>
      <c r="AM6" s="32" t="s">
        <v>5</v>
      </c>
      <c r="AN6" s="32" t="s">
        <v>5</v>
      </c>
      <c r="AO6" s="32" t="s">
        <v>5</v>
      </c>
      <c r="AQ6" s="32" t="s">
        <v>5</v>
      </c>
      <c r="AR6" s="32" t="s">
        <v>5</v>
      </c>
      <c r="AS6" s="32" t="s">
        <v>5</v>
      </c>
      <c r="AT6" s="32" t="s">
        <v>5</v>
      </c>
      <c r="AU6" s="64"/>
      <c r="AV6" s="51" t="s">
        <v>39</v>
      </c>
      <c r="AX6" s="51" t="s">
        <v>32</v>
      </c>
    </row>
    <row r="7" spans="1:54" ht="13.5" thickBot="1">
      <c r="A7" s="33"/>
      <c r="B7" s="33"/>
      <c r="C7" s="33"/>
      <c r="D7" s="33"/>
      <c r="V7" s="34"/>
      <c r="AV7" s="53"/>
      <c r="AX7" s="53"/>
    </row>
    <row r="8" spans="1:54" ht="13.5" thickBot="1">
      <c r="A8" s="46" t="s">
        <v>36</v>
      </c>
      <c r="B8" s="35"/>
      <c r="C8" s="35"/>
      <c r="D8" s="35">
        <f>SUM(D10:D370)</f>
        <v>0</v>
      </c>
      <c r="E8" s="35">
        <f>SUM(E10:E370)</f>
        <v>0</v>
      </c>
      <c r="F8" s="35">
        <f>SUM(F10:F370)</f>
        <v>0</v>
      </c>
      <c r="G8" s="36" t="e">
        <f t="shared" ref="G8:O8" si="1">AB8/$F$8</f>
        <v>#DIV/0!</v>
      </c>
      <c r="H8" s="36" t="e">
        <f t="shared" si="1"/>
        <v>#DIV/0!</v>
      </c>
      <c r="I8" s="36" t="e">
        <f t="shared" si="1"/>
        <v>#DIV/0!</v>
      </c>
      <c r="J8" s="36" t="e">
        <f t="shared" si="1"/>
        <v>#DIV/0!</v>
      </c>
      <c r="K8" s="36" t="e">
        <f t="shared" si="1"/>
        <v>#DIV/0!</v>
      </c>
      <c r="L8" s="36" t="e">
        <f t="shared" si="1"/>
        <v>#DIV/0!</v>
      </c>
      <c r="M8" s="65" t="e">
        <f t="shared" si="1"/>
        <v>#DIV/0!</v>
      </c>
      <c r="N8" s="36" t="e">
        <f t="shared" si="1"/>
        <v>#DIV/0!</v>
      </c>
      <c r="O8" s="36" t="e">
        <f t="shared" si="1"/>
        <v>#DIV/0!</v>
      </c>
      <c r="Q8" s="91" t="e">
        <f>M8+J8+G8</f>
        <v>#DIV/0!</v>
      </c>
      <c r="R8" s="36" t="e">
        <f>AX8/$F$8</f>
        <v>#DIV/0!</v>
      </c>
      <c r="W8" s="37"/>
      <c r="X8" s="14"/>
      <c r="Y8" s="38">
        <f>SUM(Y10:Y370)</f>
        <v>56</v>
      </c>
      <c r="Z8" s="38">
        <f>SUM(Z10:Z370)</f>
        <v>1705</v>
      </c>
      <c r="AB8" s="39">
        <f t="shared" ref="AB8:AJ8" si="2">SUM(AB10:AB370)</f>
        <v>0</v>
      </c>
      <c r="AC8" s="39">
        <f t="shared" si="2"/>
        <v>0</v>
      </c>
      <c r="AD8" s="39">
        <f t="shared" si="2"/>
        <v>0</v>
      </c>
      <c r="AE8" s="39">
        <f t="shared" si="2"/>
        <v>0</v>
      </c>
      <c r="AF8" s="39">
        <f t="shared" si="2"/>
        <v>0</v>
      </c>
      <c r="AG8" s="39">
        <f t="shared" si="2"/>
        <v>0</v>
      </c>
      <c r="AH8" s="39">
        <f t="shared" si="2"/>
        <v>0</v>
      </c>
      <c r="AI8" s="39">
        <f t="shared" si="2"/>
        <v>0</v>
      </c>
      <c r="AJ8" s="39">
        <f t="shared" si="2"/>
        <v>0</v>
      </c>
      <c r="AK8" s="39"/>
      <c r="AL8" s="39">
        <f>SUM(AL10:AL370)</f>
        <v>0</v>
      </c>
      <c r="AM8" s="39">
        <f>SUM(AM10:AM370)</f>
        <v>0</v>
      </c>
      <c r="AN8" s="39">
        <f>SUM(AN10:AN370)</f>
        <v>0</v>
      </c>
      <c r="AO8" s="39">
        <f>SUM(AO10:AO370)</f>
        <v>0</v>
      </c>
      <c r="AQ8" s="39">
        <f>SUM(AQ10:AQ370)</f>
        <v>0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/>
      <c r="AV8" s="52">
        <f>SUM(AV10:AV370)</f>
        <v>0</v>
      </c>
      <c r="AX8" s="52">
        <f>SUM(AX10:AX370)</f>
        <v>0</v>
      </c>
      <c r="AZ8" s="87">
        <f>SUM(AZ10:AZ369)</f>
        <v>0</v>
      </c>
      <c r="BB8" s="87">
        <f>AZ8+'ColGulf-LA'!AZ8+'TGT ZSL'!AZ8+'Transco Z3'!AZ8</f>
        <v>393577752.20000052</v>
      </c>
    </row>
    <row r="9" spans="1:54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X9" s="14"/>
      <c r="AB9" s="39"/>
      <c r="AC9" s="39"/>
      <c r="AD9" s="39"/>
      <c r="AE9" s="39"/>
      <c r="AF9" s="39"/>
      <c r="AG9" s="39"/>
      <c r="AH9" s="39"/>
      <c r="AI9" s="39"/>
      <c r="AJ9" s="39"/>
      <c r="AK9" s="43"/>
      <c r="AV9" s="53"/>
      <c r="AX9" s="53"/>
    </row>
    <row r="10" spans="1:54">
      <c r="A10" s="44">
        <f>A3</f>
        <v>36982</v>
      </c>
      <c r="B10" s="66">
        <f>VLOOKUP($A10,Table2,MATCH(I$3,Curves2,0))</f>
        <v>0</v>
      </c>
      <c r="C10" s="67"/>
      <c r="D10" s="68">
        <f t="shared" ref="D10:D73" si="3">B10+C10</f>
        <v>0</v>
      </c>
      <c r="E10" s="35">
        <f t="shared" ref="E10:E73" si="4">IF(Y10=0,0,IF(AND(Y10=1,$H$3=1),D10*T10,IF($H$3=2,D10,"N/A")))</f>
        <v>0</v>
      </c>
      <c r="F10" s="35">
        <f t="shared" ref="F10:F73" si="5">E10*X10</f>
        <v>0</v>
      </c>
      <c r="G10" s="55">
        <f t="shared" ref="G10:G73" si="6">VLOOKUP($A10,Table,MATCH(G$4,Curves,0))</f>
        <v>6.07</v>
      </c>
      <c r="H10" s="69">
        <f t="shared" ref="H10:H73" si="7">G10</f>
        <v>6.07</v>
      </c>
      <c r="I10" s="55">
        <f>VLOOKUP($A10,Table1,MATCH(I$3,Curves1,0))</f>
        <v>0</v>
      </c>
      <c r="J10" s="55">
        <f t="shared" ref="J10:J73" si="8">VLOOKUP($A10,Table,MATCH(J$4,Curves,0))</f>
        <v>-6.5000000000000002E-2</v>
      </c>
      <c r="K10" s="69">
        <f t="shared" ref="K10:K73" si="9">J10</f>
        <v>-6.5000000000000002E-2</v>
      </c>
      <c r="L10" s="72">
        <v>0</v>
      </c>
      <c r="M10" s="55">
        <f t="shared" ref="M10:M73" si="10">VLOOKUP($A10,Table,MATCH(M$4,Curves,0))</f>
        <v>7.4999999999999997E-3</v>
      </c>
      <c r="N10" s="69">
        <f t="shared" ref="N10:N73" si="11">M10</f>
        <v>7.4999999999999997E-3</v>
      </c>
      <c r="O10" s="72">
        <v>0</v>
      </c>
      <c r="P10" s="7"/>
      <c r="Q10" s="72">
        <f>M10+J10+G10</f>
        <v>6.0125000000000002</v>
      </c>
      <c r="R10" s="72">
        <f t="shared" ref="R10:R73" si="12">O10+L10+I10</f>
        <v>0</v>
      </c>
      <c r="S10" s="7"/>
      <c r="T10" s="5">
        <f t="shared" ref="T10:T73" si="13">A11-A10</f>
        <v>30</v>
      </c>
      <c r="U10" s="45">
        <f t="shared" ref="U10:U73" si="14">CHOOSE(F$3,A11+24,A10)</f>
        <v>37036</v>
      </c>
      <c r="V10" s="5">
        <f t="shared" ref="V10:V73" si="15">U10-C$3</f>
        <v>147</v>
      </c>
      <c r="W10" s="55">
        <f t="shared" ref="W10:W73" si="16">VLOOKUP($A10,Table,MATCH(W$4,Curves,0))</f>
        <v>6.5603579335411027E-2</v>
      </c>
      <c r="X10" s="47">
        <f t="shared" ref="X10:X73" si="17">1/(1+CHOOSE(F$3,(W11+($K$3/10000))/2,(W10+($K$3/10000))/2))^(2*V10/365.25)</f>
        <v>0.97470610698928362</v>
      </c>
      <c r="Y10" s="5">
        <f t="shared" ref="Y10:Y73" si="18">IF(AND(mthbeg&lt;=A10,mthend&gt;=A10),1,0)</f>
        <v>1</v>
      </c>
      <c r="Z10" s="5">
        <f t="shared" ref="Z10:Z73" si="19">T10*Y10</f>
        <v>30</v>
      </c>
      <c r="AB10" s="39">
        <f t="shared" ref="AB10:AB73" si="20">F10*G10</f>
        <v>0</v>
      </c>
      <c r="AC10" s="39">
        <f t="shared" ref="AC10:AC73" si="21">$F10*H10</f>
        <v>0</v>
      </c>
      <c r="AD10" s="39">
        <f t="shared" ref="AD10:AD73" si="22">$F10*I10</f>
        <v>0</v>
      </c>
      <c r="AE10" s="39">
        <f t="shared" ref="AE10:AE73" si="23">$F10*J10</f>
        <v>0</v>
      </c>
      <c r="AF10" s="39">
        <f t="shared" ref="AF10:AF73" si="24">$F10*K10</f>
        <v>0</v>
      </c>
      <c r="AG10" s="39">
        <f t="shared" ref="AG10:AG73" si="25">$F10*L10</f>
        <v>0</v>
      </c>
      <c r="AH10" s="39">
        <f t="shared" ref="AH10:AH73" si="26">$F10*M10</f>
        <v>0</v>
      </c>
      <c r="AI10" s="39">
        <f t="shared" ref="AI10:AI73" si="27">$F10*N10</f>
        <v>0</v>
      </c>
      <c r="AJ10" s="39">
        <f t="shared" ref="AJ10:AJ73" si="28">F10*O10</f>
        <v>0</v>
      </c>
      <c r="AK10" s="43"/>
      <c r="AL10" s="39">
        <f t="shared" ref="AL10:AL73" si="29">CHOOSE($G$3,AC10-AD10,AD10-AC10)</f>
        <v>0</v>
      </c>
      <c r="AM10" s="39">
        <f t="shared" ref="AM10:AM73" si="30">CHOOSE($G$3,AF10-AG10,AG10-AF10)</f>
        <v>0</v>
      </c>
      <c r="AN10" s="39">
        <f t="shared" ref="AN10:AN73" si="31">CHOOSE($G$3,AI10-AJ10,AJ10-AI10)</f>
        <v>0</v>
      </c>
      <c r="AO10" s="40">
        <f t="shared" ref="AO10:AO73" si="32">SUM(AL10:AN10)</f>
        <v>0</v>
      </c>
      <c r="AQ10" s="39">
        <f t="shared" ref="AQ10:AQ73" si="33">CHOOSE($G$3,AB10-AC10,AC10-AB10)</f>
        <v>0</v>
      </c>
      <c r="AR10" s="39">
        <f t="shared" ref="AR10:AR73" si="34">CHOOSE($G$3,AE10-AF10,AF10-AE10)</f>
        <v>0</v>
      </c>
      <c r="AS10" s="39">
        <f t="shared" ref="AS10:AS73" si="35">CHOOSE($G$3,AH10-AI10,AI10-AH10)</f>
        <v>0</v>
      </c>
      <c r="AT10" s="40">
        <f t="shared" ref="AT10:AT73" si="36">AQ10+AR10+AS10</f>
        <v>0</v>
      </c>
      <c r="AU10" s="40"/>
      <c r="AV10" s="52">
        <f t="shared" ref="AV10:AV73" si="37">AT10+AO10</f>
        <v>0</v>
      </c>
      <c r="AX10" s="52">
        <f t="shared" ref="AX10:AX73" si="38">AJ10+AG10+AD10</f>
        <v>0</v>
      </c>
      <c r="AY10" s="70"/>
      <c r="AZ10" s="2">
        <f>R10*E10</f>
        <v>0</v>
      </c>
      <c r="BB10" s="71"/>
    </row>
    <row r="11" spans="1:54">
      <c r="A11" s="44">
        <f t="shared" ref="A11:A74" si="39">EDATE(A10,1)</f>
        <v>37012</v>
      </c>
      <c r="B11" s="66">
        <f t="shared" ref="B11:B74" si="40">VLOOKUP($A11,Table2,MATCH(I$3,Curves2,0))</f>
        <v>0</v>
      </c>
      <c r="C11" s="67"/>
      <c r="D11" s="68">
        <f t="shared" si="3"/>
        <v>0</v>
      </c>
      <c r="E11" s="35">
        <f t="shared" si="4"/>
        <v>0</v>
      </c>
      <c r="F11" s="35">
        <f t="shared" si="5"/>
        <v>0</v>
      </c>
      <c r="G11" s="55">
        <f t="shared" si="6"/>
        <v>5.3550000000000004</v>
      </c>
      <c r="H11" s="69">
        <f t="shared" si="7"/>
        <v>5.3550000000000004</v>
      </c>
      <c r="I11" s="55">
        <f t="shared" ref="I11:I74" si="41">VLOOKUP($A11,Table1,MATCH(I$3,Curves1,0))</f>
        <v>0</v>
      </c>
      <c r="J11" s="55">
        <f t="shared" si="8"/>
        <v>-6.5000000000000002E-2</v>
      </c>
      <c r="K11" s="69">
        <f t="shared" si="9"/>
        <v>-6.5000000000000002E-2</v>
      </c>
      <c r="L11" s="72">
        <v>0</v>
      </c>
      <c r="M11" s="55">
        <f t="shared" si="10"/>
        <v>7.4999999999999997E-3</v>
      </c>
      <c r="N11" s="69">
        <f t="shared" si="11"/>
        <v>7.4999999999999997E-3</v>
      </c>
      <c r="O11" s="72">
        <v>0</v>
      </c>
      <c r="P11" s="7"/>
      <c r="Q11" s="72">
        <f t="shared" ref="Q11:Q74" si="42">M11+J11+G11</f>
        <v>5.2975000000000003</v>
      </c>
      <c r="R11" s="72">
        <f t="shared" si="12"/>
        <v>0</v>
      </c>
      <c r="S11" s="7"/>
      <c r="T11" s="5">
        <f t="shared" si="13"/>
        <v>31</v>
      </c>
      <c r="U11" s="45">
        <f t="shared" si="14"/>
        <v>37067</v>
      </c>
      <c r="V11" s="5">
        <f t="shared" si="15"/>
        <v>178</v>
      </c>
      <c r="W11" s="55">
        <f t="shared" si="16"/>
        <v>6.4679931020306017E-2</v>
      </c>
      <c r="X11" s="47">
        <f t="shared" si="17"/>
        <v>0.96988608526022257</v>
      </c>
      <c r="Y11" s="5">
        <f t="shared" si="18"/>
        <v>1</v>
      </c>
      <c r="Z11" s="5">
        <f t="shared" si="19"/>
        <v>31</v>
      </c>
      <c r="AB11" s="39">
        <f t="shared" si="20"/>
        <v>0</v>
      </c>
      <c r="AC11" s="39">
        <f t="shared" si="21"/>
        <v>0</v>
      </c>
      <c r="AD11" s="39">
        <f t="shared" si="22"/>
        <v>0</v>
      </c>
      <c r="AE11" s="39">
        <f t="shared" si="23"/>
        <v>0</v>
      </c>
      <c r="AF11" s="39">
        <f t="shared" si="24"/>
        <v>0</v>
      </c>
      <c r="AG11" s="39">
        <f t="shared" si="25"/>
        <v>0</v>
      </c>
      <c r="AH11" s="39">
        <f t="shared" si="26"/>
        <v>0</v>
      </c>
      <c r="AI11" s="39">
        <f t="shared" si="27"/>
        <v>0</v>
      </c>
      <c r="AJ11" s="39">
        <f t="shared" si="28"/>
        <v>0</v>
      </c>
      <c r="AK11" s="43"/>
      <c r="AL11" s="39">
        <f t="shared" si="29"/>
        <v>0</v>
      </c>
      <c r="AM11" s="39">
        <f t="shared" si="30"/>
        <v>0</v>
      </c>
      <c r="AN11" s="39">
        <f t="shared" si="31"/>
        <v>0</v>
      </c>
      <c r="AO11" s="40">
        <f t="shared" si="32"/>
        <v>0</v>
      </c>
      <c r="AQ11" s="39">
        <f t="shared" si="33"/>
        <v>0</v>
      </c>
      <c r="AR11" s="39">
        <f t="shared" si="34"/>
        <v>0</v>
      </c>
      <c r="AS11" s="39">
        <f t="shared" si="35"/>
        <v>0</v>
      </c>
      <c r="AT11" s="40">
        <f t="shared" si="36"/>
        <v>0</v>
      </c>
      <c r="AU11" s="40"/>
      <c r="AV11" s="52">
        <f t="shared" si="37"/>
        <v>0</v>
      </c>
      <c r="AX11" s="52">
        <f t="shared" si="38"/>
        <v>0</v>
      </c>
      <c r="AY11" s="70"/>
      <c r="AZ11" s="2">
        <f t="shared" ref="AZ11:AZ74" si="43">R11*E11</f>
        <v>0</v>
      </c>
    </row>
    <row r="12" spans="1:54">
      <c r="A12" s="44">
        <f t="shared" si="39"/>
        <v>37043</v>
      </c>
      <c r="B12" s="66">
        <f t="shared" si="40"/>
        <v>0</v>
      </c>
      <c r="C12" s="67"/>
      <c r="D12" s="68">
        <f t="shared" si="3"/>
        <v>0</v>
      </c>
      <c r="E12" s="35">
        <f t="shared" si="4"/>
        <v>0</v>
      </c>
      <c r="F12" s="35">
        <f t="shared" si="5"/>
        <v>0</v>
      </c>
      <c r="G12" s="55">
        <f t="shared" si="6"/>
        <v>5.2850000000000001</v>
      </c>
      <c r="H12" s="69">
        <f t="shared" si="7"/>
        <v>5.2850000000000001</v>
      </c>
      <c r="I12" s="55">
        <f t="shared" si="41"/>
        <v>0</v>
      </c>
      <c r="J12" s="55">
        <f t="shared" si="8"/>
        <v>-6.5000000000000002E-2</v>
      </c>
      <c r="K12" s="69">
        <f t="shared" si="9"/>
        <v>-6.5000000000000002E-2</v>
      </c>
      <c r="L12" s="72">
        <v>0</v>
      </c>
      <c r="M12" s="55">
        <f t="shared" si="10"/>
        <v>7.4999999999999997E-3</v>
      </c>
      <c r="N12" s="69">
        <f t="shared" si="11"/>
        <v>7.4999999999999997E-3</v>
      </c>
      <c r="O12" s="72">
        <v>0</v>
      </c>
      <c r="P12" s="7"/>
      <c r="Q12" s="72">
        <f t="shared" si="42"/>
        <v>5.2275</v>
      </c>
      <c r="R12" s="72">
        <f t="shared" si="12"/>
        <v>0</v>
      </c>
      <c r="S12" s="7"/>
      <c r="T12" s="5">
        <f t="shared" si="13"/>
        <v>30</v>
      </c>
      <c r="U12" s="45">
        <f t="shared" si="14"/>
        <v>37097</v>
      </c>
      <c r="V12" s="5">
        <f t="shared" si="15"/>
        <v>208</v>
      </c>
      <c r="W12" s="55">
        <f t="shared" si="16"/>
        <v>6.3736780045205013E-2</v>
      </c>
      <c r="X12" s="47">
        <f t="shared" si="17"/>
        <v>0.96533182014282648</v>
      </c>
      <c r="Y12" s="5">
        <f t="shared" si="18"/>
        <v>1</v>
      </c>
      <c r="Z12" s="5">
        <f t="shared" si="19"/>
        <v>30</v>
      </c>
      <c r="AB12" s="39">
        <f t="shared" si="20"/>
        <v>0</v>
      </c>
      <c r="AC12" s="39">
        <f t="shared" si="21"/>
        <v>0</v>
      </c>
      <c r="AD12" s="39">
        <f t="shared" si="22"/>
        <v>0</v>
      </c>
      <c r="AE12" s="39">
        <f t="shared" si="23"/>
        <v>0</v>
      </c>
      <c r="AF12" s="39">
        <f t="shared" si="24"/>
        <v>0</v>
      </c>
      <c r="AG12" s="39">
        <f t="shared" si="25"/>
        <v>0</v>
      </c>
      <c r="AH12" s="39">
        <f t="shared" si="26"/>
        <v>0</v>
      </c>
      <c r="AI12" s="39">
        <f t="shared" si="27"/>
        <v>0</v>
      </c>
      <c r="AJ12" s="39">
        <f t="shared" si="28"/>
        <v>0</v>
      </c>
      <c r="AK12" s="43"/>
      <c r="AL12" s="39">
        <f t="shared" si="29"/>
        <v>0</v>
      </c>
      <c r="AM12" s="39">
        <f t="shared" si="30"/>
        <v>0</v>
      </c>
      <c r="AN12" s="39">
        <f t="shared" si="31"/>
        <v>0</v>
      </c>
      <c r="AO12" s="40">
        <f t="shared" si="32"/>
        <v>0</v>
      </c>
      <c r="AQ12" s="39">
        <f t="shared" si="33"/>
        <v>0</v>
      </c>
      <c r="AR12" s="39">
        <f t="shared" si="34"/>
        <v>0</v>
      </c>
      <c r="AS12" s="39">
        <f t="shared" si="35"/>
        <v>0</v>
      </c>
      <c r="AT12" s="40">
        <f t="shared" si="36"/>
        <v>0</v>
      </c>
      <c r="AU12" s="40"/>
      <c r="AV12" s="52">
        <f t="shared" si="37"/>
        <v>0</v>
      </c>
      <c r="AX12" s="52">
        <f t="shared" si="38"/>
        <v>0</v>
      </c>
      <c r="AY12" s="70"/>
      <c r="AZ12" s="2">
        <f t="shared" si="43"/>
        <v>0</v>
      </c>
    </row>
    <row r="13" spans="1:54">
      <c r="A13" s="44">
        <f t="shared" si="39"/>
        <v>37073</v>
      </c>
      <c r="B13" s="66">
        <f t="shared" si="40"/>
        <v>0</v>
      </c>
      <c r="C13" s="67"/>
      <c r="D13" s="68">
        <f t="shared" si="3"/>
        <v>0</v>
      </c>
      <c r="E13" s="35">
        <f t="shared" si="4"/>
        <v>0</v>
      </c>
      <c r="F13" s="35">
        <f t="shared" si="5"/>
        <v>0</v>
      </c>
      <c r="G13" s="55">
        <f t="shared" si="6"/>
        <v>5.2649999999999997</v>
      </c>
      <c r="H13" s="69">
        <f t="shared" si="7"/>
        <v>5.2649999999999997</v>
      </c>
      <c r="I13" s="55">
        <f t="shared" si="41"/>
        <v>0</v>
      </c>
      <c r="J13" s="55">
        <f t="shared" si="8"/>
        <v>-6.5000000000000002E-2</v>
      </c>
      <c r="K13" s="69">
        <f t="shared" si="9"/>
        <v>-6.5000000000000002E-2</v>
      </c>
      <c r="L13" s="72">
        <v>0</v>
      </c>
      <c r="M13" s="55">
        <f t="shared" si="10"/>
        <v>7.4999999999999997E-3</v>
      </c>
      <c r="N13" s="69">
        <f t="shared" si="11"/>
        <v>7.4999999999999997E-3</v>
      </c>
      <c r="O13" s="72">
        <v>0</v>
      </c>
      <c r="P13" s="7"/>
      <c r="Q13" s="72">
        <f t="shared" si="42"/>
        <v>5.2074999999999996</v>
      </c>
      <c r="R13" s="72">
        <f t="shared" si="12"/>
        <v>0</v>
      </c>
      <c r="S13" s="7"/>
      <c r="T13" s="5">
        <f t="shared" si="13"/>
        <v>31</v>
      </c>
      <c r="U13" s="45">
        <f t="shared" si="14"/>
        <v>37128</v>
      </c>
      <c r="V13" s="5">
        <f t="shared" si="15"/>
        <v>239</v>
      </c>
      <c r="W13" s="55">
        <f t="shared" si="16"/>
        <v>6.2927641988127017E-2</v>
      </c>
      <c r="X13" s="47">
        <f t="shared" si="17"/>
        <v>0.96066000577343436</v>
      </c>
      <c r="Y13" s="5">
        <f t="shared" si="18"/>
        <v>1</v>
      </c>
      <c r="Z13" s="5">
        <f t="shared" si="19"/>
        <v>31</v>
      </c>
      <c r="AB13" s="39">
        <f t="shared" si="20"/>
        <v>0</v>
      </c>
      <c r="AC13" s="39">
        <f t="shared" si="21"/>
        <v>0</v>
      </c>
      <c r="AD13" s="39">
        <f t="shared" si="22"/>
        <v>0</v>
      </c>
      <c r="AE13" s="39">
        <f t="shared" si="23"/>
        <v>0</v>
      </c>
      <c r="AF13" s="39">
        <f t="shared" si="24"/>
        <v>0</v>
      </c>
      <c r="AG13" s="39">
        <f t="shared" si="25"/>
        <v>0</v>
      </c>
      <c r="AH13" s="39">
        <f t="shared" si="26"/>
        <v>0</v>
      </c>
      <c r="AI13" s="39">
        <f t="shared" si="27"/>
        <v>0</v>
      </c>
      <c r="AJ13" s="39">
        <f t="shared" si="28"/>
        <v>0</v>
      </c>
      <c r="AK13" s="43"/>
      <c r="AL13" s="39">
        <f t="shared" si="29"/>
        <v>0</v>
      </c>
      <c r="AM13" s="39">
        <f t="shared" si="30"/>
        <v>0</v>
      </c>
      <c r="AN13" s="39">
        <f t="shared" si="31"/>
        <v>0</v>
      </c>
      <c r="AO13" s="40">
        <f t="shared" si="32"/>
        <v>0</v>
      </c>
      <c r="AQ13" s="39">
        <f t="shared" si="33"/>
        <v>0</v>
      </c>
      <c r="AR13" s="39">
        <f t="shared" si="34"/>
        <v>0</v>
      </c>
      <c r="AS13" s="39">
        <f t="shared" si="35"/>
        <v>0</v>
      </c>
      <c r="AT13" s="40">
        <f t="shared" si="36"/>
        <v>0</v>
      </c>
      <c r="AU13" s="40"/>
      <c r="AV13" s="52">
        <f t="shared" si="37"/>
        <v>0</v>
      </c>
      <c r="AX13" s="52">
        <f t="shared" si="38"/>
        <v>0</v>
      </c>
      <c r="AY13" s="70"/>
      <c r="AZ13" s="2">
        <f t="shared" si="43"/>
        <v>0</v>
      </c>
    </row>
    <row r="14" spans="1:54">
      <c r="A14" s="44">
        <f t="shared" si="39"/>
        <v>37104</v>
      </c>
      <c r="B14" s="66">
        <f t="shared" si="40"/>
        <v>0</v>
      </c>
      <c r="C14" s="67"/>
      <c r="D14" s="68">
        <f t="shared" si="3"/>
        <v>0</v>
      </c>
      <c r="E14" s="35">
        <f t="shared" si="4"/>
        <v>0</v>
      </c>
      <c r="F14" s="35">
        <f t="shared" si="5"/>
        <v>0</v>
      </c>
      <c r="G14" s="55">
        <f t="shared" si="6"/>
        <v>5.2450000000000001</v>
      </c>
      <c r="H14" s="69">
        <f t="shared" si="7"/>
        <v>5.2450000000000001</v>
      </c>
      <c r="I14" s="55">
        <f t="shared" si="41"/>
        <v>0</v>
      </c>
      <c r="J14" s="55">
        <f t="shared" si="8"/>
        <v>-6.5000000000000002E-2</v>
      </c>
      <c r="K14" s="69">
        <f t="shared" si="9"/>
        <v>-6.5000000000000002E-2</v>
      </c>
      <c r="L14" s="72">
        <v>0</v>
      </c>
      <c r="M14" s="55">
        <f t="shared" si="10"/>
        <v>7.4999999999999997E-3</v>
      </c>
      <c r="N14" s="69">
        <f t="shared" si="11"/>
        <v>7.4999999999999997E-3</v>
      </c>
      <c r="O14" s="72">
        <v>0</v>
      </c>
      <c r="P14" s="7"/>
      <c r="Q14" s="72">
        <f t="shared" si="42"/>
        <v>5.1875</v>
      </c>
      <c r="R14" s="72">
        <f t="shared" si="12"/>
        <v>0</v>
      </c>
      <c r="S14" s="7"/>
      <c r="T14" s="5">
        <f t="shared" si="13"/>
        <v>31</v>
      </c>
      <c r="U14" s="45">
        <f t="shared" si="14"/>
        <v>37159</v>
      </c>
      <c r="V14" s="5">
        <f t="shared" si="15"/>
        <v>270</v>
      </c>
      <c r="W14" s="55">
        <f t="shared" si="16"/>
        <v>6.2285801793593006E-2</v>
      </c>
      <c r="X14" s="47">
        <f t="shared" si="17"/>
        <v>0.95611193938480388</v>
      </c>
      <c r="Y14" s="5">
        <f t="shared" si="18"/>
        <v>1</v>
      </c>
      <c r="Z14" s="5">
        <f t="shared" si="19"/>
        <v>31</v>
      </c>
      <c r="AB14" s="39">
        <f t="shared" si="20"/>
        <v>0</v>
      </c>
      <c r="AC14" s="39">
        <f t="shared" si="21"/>
        <v>0</v>
      </c>
      <c r="AD14" s="39">
        <f t="shared" si="22"/>
        <v>0</v>
      </c>
      <c r="AE14" s="39">
        <f t="shared" si="23"/>
        <v>0</v>
      </c>
      <c r="AF14" s="39">
        <f t="shared" si="24"/>
        <v>0</v>
      </c>
      <c r="AG14" s="39">
        <f t="shared" si="25"/>
        <v>0</v>
      </c>
      <c r="AH14" s="39">
        <f t="shared" si="26"/>
        <v>0</v>
      </c>
      <c r="AI14" s="39">
        <f t="shared" si="27"/>
        <v>0</v>
      </c>
      <c r="AJ14" s="39">
        <f t="shared" si="28"/>
        <v>0</v>
      </c>
      <c r="AK14" s="43"/>
      <c r="AL14" s="39">
        <f t="shared" si="29"/>
        <v>0</v>
      </c>
      <c r="AM14" s="39">
        <f t="shared" si="30"/>
        <v>0</v>
      </c>
      <c r="AN14" s="39">
        <f t="shared" si="31"/>
        <v>0</v>
      </c>
      <c r="AO14" s="40">
        <f t="shared" si="32"/>
        <v>0</v>
      </c>
      <c r="AQ14" s="39">
        <f t="shared" si="33"/>
        <v>0</v>
      </c>
      <c r="AR14" s="39">
        <f t="shared" si="34"/>
        <v>0</v>
      </c>
      <c r="AS14" s="39">
        <f t="shared" si="35"/>
        <v>0</v>
      </c>
      <c r="AT14" s="40">
        <f t="shared" si="36"/>
        <v>0</v>
      </c>
      <c r="AU14" s="40"/>
      <c r="AV14" s="52">
        <f t="shared" si="37"/>
        <v>0</v>
      </c>
      <c r="AX14" s="52">
        <f t="shared" si="38"/>
        <v>0</v>
      </c>
      <c r="AY14" s="70"/>
      <c r="AZ14" s="2">
        <f t="shared" si="43"/>
        <v>0</v>
      </c>
    </row>
    <row r="15" spans="1:54">
      <c r="A15" s="44">
        <f t="shared" si="39"/>
        <v>37135</v>
      </c>
      <c r="B15" s="66">
        <f t="shared" si="40"/>
        <v>0</v>
      </c>
      <c r="C15" s="67"/>
      <c r="D15" s="68">
        <f t="shared" si="3"/>
        <v>0</v>
      </c>
      <c r="E15" s="35">
        <f t="shared" si="4"/>
        <v>0</v>
      </c>
      <c r="F15" s="35">
        <f t="shared" si="5"/>
        <v>0</v>
      </c>
      <c r="G15" s="55">
        <f t="shared" si="6"/>
        <v>5.2149999999999999</v>
      </c>
      <c r="H15" s="69">
        <f t="shared" si="7"/>
        <v>5.2149999999999999</v>
      </c>
      <c r="I15" s="55">
        <f t="shared" si="41"/>
        <v>0</v>
      </c>
      <c r="J15" s="55">
        <f t="shared" si="8"/>
        <v>-6.5000000000000002E-2</v>
      </c>
      <c r="K15" s="69">
        <f t="shared" si="9"/>
        <v>-6.5000000000000002E-2</v>
      </c>
      <c r="L15" s="72">
        <v>0</v>
      </c>
      <c r="M15" s="55">
        <f t="shared" si="10"/>
        <v>7.4999999999999997E-3</v>
      </c>
      <c r="N15" s="69">
        <f t="shared" si="11"/>
        <v>7.4999999999999997E-3</v>
      </c>
      <c r="O15" s="72">
        <v>0</v>
      </c>
      <c r="P15" s="7"/>
      <c r="Q15" s="72">
        <f t="shared" si="42"/>
        <v>5.1574999999999998</v>
      </c>
      <c r="R15" s="72">
        <f t="shared" si="12"/>
        <v>0</v>
      </c>
      <c r="S15" s="7"/>
      <c r="T15" s="5">
        <f t="shared" si="13"/>
        <v>30</v>
      </c>
      <c r="U15" s="45">
        <f t="shared" si="14"/>
        <v>37189</v>
      </c>
      <c r="V15" s="5">
        <f t="shared" si="15"/>
        <v>300</v>
      </c>
      <c r="W15" s="55">
        <f t="shared" si="16"/>
        <v>6.164396173578502E-2</v>
      </c>
      <c r="X15" s="47">
        <f t="shared" si="17"/>
        <v>0.95176733038628081</v>
      </c>
      <c r="Y15" s="5">
        <f t="shared" si="18"/>
        <v>1</v>
      </c>
      <c r="Z15" s="5">
        <f t="shared" si="19"/>
        <v>30</v>
      </c>
      <c r="AB15" s="39">
        <f t="shared" si="20"/>
        <v>0</v>
      </c>
      <c r="AC15" s="39">
        <f t="shared" si="21"/>
        <v>0</v>
      </c>
      <c r="AD15" s="39">
        <f t="shared" si="22"/>
        <v>0</v>
      </c>
      <c r="AE15" s="39">
        <f t="shared" si="23"/>
        <v>0</v>
      </c>
      <c r="AF15" s="39">
        <f t="shared" si="24"/>
        <v>0</v>
      </c>
      <c r="AG15" s="39">
        <f t="shared" si="25"/>
        <v>0</v>
      </c>
      <c r="AH15" s="39">
        <f t="shared" si="26"/>
        <v>0</v>
      </c>
      <c r="AI15" s="39">
        <f t="shared" si="27"/>
        <v>0</v>
      </c>
      <c r="AJ15" s="39">
        <f t="shared" si="28"/>
        <v>0</v>
      </c>
      <c r="AK15" s="43"/>
      <c r="AL15" s="39">
        <f t="shared" si="29"/>
        <v>0</v>
      </c>
      <c r="AM15" s="39">
        <f t="shared" si="30"/>
        <v>0</v>
      </c>
      <c r="AN15" s="39">
        <f t="shared" si="31"/>
        <v>0</v>
      </c>
      <c r="AO15" s="40">
        <f t="shared" si="32"/>
        <v>0</v>
      </c>
      <c r="AQ15" s="39">
        <f t="shared" si="33"/>
        <v>0</v>
      </c>
      <c r="AR15" s="39">
        <f t="shared" si="34"/>
        <v>0</v>
      </c>
      <c r="AS15" s="39">
        <f t="shared" si="35"/>
        <v>0</v>
      </c>
      <c r="AT15" s="40">
        <f t="shared" si="36"/>
        <v>0</v>
      </c>
      <c r="AU15" s="40"/>
      <c r="AV15" s="52">
        <f t="shared" si="37"/>
        <v>0</v>
      </c>
      <c r="AX15" s="52">
        <f t="shared" si="38"/>
        <v>0</v>
      </c>
      <c r="AY15" s="70"/>
      <c r="AZ15" s="2">
        <f t="shared" si="43"/>
        <v>0</v>
      </c>
    </row>
    <row r="16" spans="1:54">
      <c r="A16" s="44">
        <f t="shared" si="39"/>
        <v>37165</v>
      </c>
      <c r="B16" s="66">
        <f t="shared" si="40"/>
        <v>0</v>
      </c>
      <c r="C16" s="67"/>
      <c r="D16" s="68">
        <f t="shared" si="3"/>
        <v>0</v>
      </c>
      <c r="E16" s="35">
        <f t="shared" si="4"/>
        <v>0</v>
      </c>
      <c r="F16" s="35">
        <f t="shared" si="5"/>
        <v>0</v>
      </c>
      <c r="G16" s="55">
        <f t="shared" si="6"/>
        <v>5.21</v>
      </c>
      <c r="H16" s="69">
        <f t="shared" si="7"/>
        <v>5.21</v>
      </c>
      <c r="I16" s="55">
        <f t="shared" si="41"/>
        <v>0</v>
      </c>
      <c r="J16" s="55">
        <f t="shared" si="8"/>
        <v>-6.5000000000000002E-2</v>
      </c>
      <c r="K16" s="69">
        <f t="shared" si="9"/>
        <v>-6.5000000000000002E-2</v>
      </c>
      <c r="L16" s="72">
        <v>0</v>
      </c>
      <c r="M16" s="55">
        <f t="shared" si="10"/>
        <v>7.4999999999999997E-3</v>
      </c>
      <c r="N16" s="69">
        <f t="shared" si="11"/>
        <v>7.4999999999999997E-3</v>
      </c>
      <c r="O16" s="72">
        <v>0</v>
      </c>
      <c r="P16" s="7"/>
      <c r="Q16" s="72">
        <f t="shared" si="42"/>
        <v>5.1524999999999999</v>
      </c>
      <c r="R16" s="72">
        <f t="shared" si="12"/>
        <v>0</v>
      </c>
      <c r="S16" s="7"/>
      <c r="T16" s="5">
        <f t="shared" si="13"/>
        <v>31</v>
      </c>
      <c r="U16" s="45">
        <f t="shared" si="14"/>
        <v>37220</v>
      </c>
      <c r="V16" s="5">
        <f t="shared" si="15"/>
        <v>331</v>
      </c>
      <c r="W16" s="55">
        <f t="shared" si="16"/>
        <v>6.1101479969497011E-2</v>
      </c>
      <c r="X16" s="47">
        <f t="shared" si="17"/>
        <v>0.94727844923658833</v>
      </c>
      <c r="Y16" s="5">
        <f t="shared" si="18"/>
        <v>1</v>
      </c>
      <c r="Z16" s="5">
        <f t="shared" si="19"/>
        <v>31</v>
      </c>
      <c r="AB16" s="39">
        <f t="shared" si="20"/>
        <v>0</v>
      </c>
      <c r="AC16" s="39">
        <f t="shared" si="21"/>
        <v>0</v>
      </c>
      <c r="AD16" s="39">
        <f t="shared" si="22"/>
        <v>0</v>
      </c>
      <c r="AE16" s="39">
        <f t="shared" si="23"/>
        <v>0</v>
      </c>
      <c r="AF16" s="39">
        <f t="shared" si="24"/>
        <v>0</v>
      </c>
      <c r="AG16" s="39">
        <f t="shared" si="25"/>
        <v>0</v>
      </c>
      <c r="AH16" s="39">
        <f t="shared" si="26"/>
        <v>0</v>
      </c>
      <c r="AI16" s="39">
        <f t="shared" si="27"/>
        <v>0</v>
      </c>
      <c r="AJ16" s="39">
        <f t="shared" si="28"/>
        <v>0</v>
      </c>
      <c r="AK16" s="43"/>
      <c r="AL16" s="39">
        <f t="shared" si="29"/>
        <v>0</v>
      </c>
      <c r="AM16" s="39">
        <f t="shared" si="30"/>
        <v>0</v>
      </c>
      <c r="AN16" s="39">
        <f t="shared" si="31"/>
        <v>0</v>
      </c>
      <c r="AO16" s="40">
        <f t="shared" si="32"/>
        <v>0</v>
      </c>
      <c r="AQ16" s="39">
        <f t="shared" si="33"/>
        <v>0</v>
      </c>
      <c r="AR16" s="39">
        <f t="shared" si="34"/>
        <v>0</v>
      </c>
      <c r="AS16" s="39">
        <f t="shared" si="35"/>
        <v>0</v>
      </c>
      <c r="AT16" s="40">
        <f t="shared" si="36"/>
        <v>0</v>
      </c>
      <c r="AU16" s="40"/>
      <c r="AV16" s="52">
        <f t="shared" si="37"/>
        <v>0</v>
      </c>
      <c r="AX16" s="52">
        <f t="shared" si="38"/>
        <v>0</v>
      </c>
      <c r="AY16" s="70"/>
      <c r="AZ16" s="2">
        <f t="shared" si="43"/>
        <v>0</v>
      </c>
    </row>
    <row r="17" spans="1:52">
      <c r="A17" s="44">
        <f t="shared" si="39"/>
        <v>37196</v>
      </c>
      <c r="B17" s="66">
        <f t="shared" si="40"/>
        <v>0</v>
      </c>
      <c r="C17" s="67"/>
      <c r="D17" s="68">
        <f t="shared" si="3"/>
        <v>0</v>
      </c>
      <c r="E17" s="35">
        <f t="shared" si="4"/>
        <v>0</v>
      </c>
      <c r="F17" s="35">
        <f t="shared" si="5"/>
        <v>0</v>
      </c>
      <c r="G17" s="55">
        <f t="shared" si="6"/>
        <v>5.2949999999999999</v>
      </c>
      <c r="H17" s="69">
        <f t="shared" si="7"/>
        <v>5.2949999999999999</v>
      </c>
      <c r="I17" s="55">
        <f t="shared" si="41"/>
        <v>0</v>
      </c>
      <c r="J17" s="55">
        <f t="shared" si="8"/>
        <v>-6.5000000000000002E-2</v>
      </c>
      <c r="K17" s="69">
        <f t="shared" si="9"/>
        <v>-6.5000000000000002E-2</v>
      </c>
      <c r="L17" s="72">
        <v>0</v>
      </c>
      <c r="M17" s="55">
        <f t="shared" si="10"/>
        <v>5.0000000000000001E-3</v>
      </c>
      <c r="N17" s="69">
        <f t="shared" si="11"/>
        <v>5.0000000000000001E-3</v>
      </c>
      <c r="O17" s="72">
        <v>0</v>
      </c>
      <c r="P17" s="7"/>
      <c r="Q17" s="72">
        <f t="shared" si="42"/>
        <v>5.2350000000000003</v>
      </c>
      <c r="R17" s="72">
        <f t="shared" si="12"/>
        <v>0</v>
      </c>
      <c r="S17" s="7"/>
      <c r="T17" s="5">
        <f t="shared" si="13"/>
        <v>30</v>
      </c>
      <c r="U17" s="45">
        <f t="shared" si="14"/>
        <v>37250</v>
      </c>
      <c r="V17" s="5">
        <f t="shared" si="15"/>
        <v>361</v>
      </c>
      <c r="W17" s="55">
        <f t="shared" si="16"/>
        <v>6.0668566070369016E-2</v>
      </c>
      <c r="X17" s="47">
        <f t="shared" si="17"/>
        <v>0.94301863765023808</v>
      </c>
      <c r="Y17" s="5">
        <f t="shared" si="18"/>
        <v>1</v>
      </c>
      <c r="Z17" s="5">
        <f t="shared" si="19"/>
        <v>30</v>
      </c>
      <c r="AB17" s="39">
        <f t="shared" si="20"/>
        <v>0</v>
      </c>
      <c r="AC17" s="39">
        <f t="shared" si="21"/>
        <v>0</v>
      </c>
      <c r="AD17" s="39">
        <f t="shared" si="22"/>
        <v>0</v>
      </c>
      <c r="AE17" s="39">
        <f t="shared" si="23"/>
        <v>0</v>
      </c>
      <c r="AF17" s="39">
        <f t="shared" si="24"/>
        <v>0</v>
      </c>
      <c r="AG17" s="39">
        <f t="shared" si="25"/>
        <v>0</v>
      </c>
      <c r="AH17" s="39">
        <f t="shared" si="26"/>
        <v>0</v>
      </c>
      <c r="AI17" s="39">
        <f t="shared" si="27"/>
        <v>0</v>
      </c>
      <c r="AJ17" s="39">
        <f t="shared" si="28"/>
        <v>0</v>
      </c>
      <c r="AK17" s="43"/>
      <c r="AL17" s="39">
        <f t="shared" si="29"/>
        <v>0</v>
      </c>
      <c r="AM17" s="39">
        <f t="shared" si="30"/>
        <v>0</v>
      </c>
      <c r="AN17" s="39">
        <f t="shared" si="31"/>
        <v>0</v>
      </c>
      <c r="AO17" s="40">
        <f t="shared" si="32"/>
        <v>0</v>
      </c>
      <c r="AQ17" s="39">
        <f t="shared" si="33"/>
        <v>0</v>
      </c>
      <c r="AR17" s="39">
        <f t="shared" si="34"/>
        <v>0</v>
      </c>
      <c r="AS17" s="39">
        <f t="shared" si="35"/>
        <v>0</v>
      </c>
      <c r="AT17" s="40">
        <f t="shared" si="36"/>
        <v>0</v>
      </c>
      <c r="AU17" s="40"/>
      <c r="AV17" s="52">
        <f t="shared" si="37"/>
        <v>0</v>
      </c>
      <c r="AX17" s="52">
        <f t="shared" si="38"/>
        <v>0</v>
      </c>
      <c r="AY17" s="70"/>
      <c r="AZ17" s="2">
        <f t="shared" si="43"/>
        <v>0</v>
      </c>
    </row>
    <row r="18" spans="1:52">
      <c r="A18" s="44">
        <f t="shared" si="39"/>
        <v>37226</v>
      </c>
      <c r="B18" s="66">
        <f t="shared" si="40"/>
        <v>0</v>
      </c>
      <c r="C18" s="67"/>
      <c r="D18" s="68">
        <f t="shared" si="3"/>
        <v>0</v>
      </c>
      <c r="E18" s="35">
        <f t="shared" si="4"/>
        <v>0</v>
      </c>
      <c r="F18" s="35">
        <f t="shared" si="5"/>
        <v>0</v>
      </c>
      <c r="G18" s="55">
        <f t="shared" si="6"/>
        <v>5.38</v>
      </c>
      <c r="H18" s="69">
        <f t="shared" si="7"/>
        <v>5.38</v>
      </c>
      <c r="I18" s="55">
        <f t="shared" si="41"/>
        <v>0</v>
      </c>
      <c r="J18" s="55">
        <f t="shared" si="8"/>
        <v>-6.5000000000000002E-2</v>
      </c>
      <c r="K18" s="69">
        <f t="shared" si="9"/>
        <v>-6.5000000000000002E-2</v>
      </c>
      <c r="L18" s="72">
        <v>0</v>
      </c>
      <c r="M18" s="55">
        <f t="shared" si="10"/>
        <v>5.0000000000000001E-3</v>
      </c>
      <c r="N18" s="69">
        <f t="shared" si="11"/>
        <v>5.0000000000000001E-3</v>
      </c>
      <c r="O18" s="72">
        <v>0</v>
      </c>
      <c r="P18" s="7"/>
      <c r="Q18" s="72">
        <f t="shared" si="42"/>
        <v>5.32</v>
      </c>
      <c r="R18" s="72">
        <f t="shared" si="12"/>
        <v>0</v>
      </c>
      <c r="S18" s="7"/>
      <c r="T18" s="5">
        <f t="shared" si="13"/>
        <v>31</v>
      </c>
      <c r="U18" s="45">
        <f t="shared" si="14"/>
        <v>37281</v>
      </c>
      <c r="V18" s="5">
        <f t="shared" si="15"/>
        <v>392</v>
      </c>
      <c r="W18" s="55">
        <f t="shared" si="16"/>
        <v>6.0249617195000015E-2</v>
      </c>
      <c r="X18" s="47">
        <f t="shared" si="17"/>
        <v>0.93859943141380475</v>
      </c>
      <c r="Y18" s="5">
        <f t="shared" si="18"/>
        <v>1</v>
      </c>
      <c r="Z18" s="5">
        <f t="shared" si="19"/>
        <v>31</v>
      </c>
      <c r="AB18" s="39">
        <f t="shared" si="20"/>
        <v>0</v>
      </c>
      <c r="AC18" s="39">
        <f t="shared" si="21"/>
        <v>0</v>
      </c>
      <c r="AD18" s="39">
        <f t="shared" si="22"/>
        <v>0</v>
      </c>
      <c r="AE18" s="39">
        <f t="shared" si="23"/>
        <v>0</v>
      </c>
      <c r="AF18" s="39">
        <f t="shared" si="24"/>
        <v>0</v>
      </c>
      <c r="AG18" s="39">
        <f t="shared" si="25"/>
        <v>0</v>
      </c>
      <c r="AH18" s="39">
        <f t="shared" si="26"/>
        <v>0</v>
      </c>
      <c r="AI18" s="39">
        <f t="shared" si="27"/>
        <v>0</v>
      </c>
      <c r="AJ18" s="39">
        <f t="shared" si="28"/>
        <v>0</v>
      </c>
      <c r="AK18" s="43"/>
      <c r="AL18" s="39">
        <f t="shared" si="29"/>
        <v>0</v>
      </c>
      <c r="AM18" s="39">
        <f t="shared" si="30"/>
        <v>0</v>
      </c>
      <c r="AN18" s="39">
        <f t="shared" si="31"/>
        <v>0</v>
      </c>
      <c r="AO18" s="40">
        <f t="shared" si="32"/>
        <v>0</v>
      </c>
      <c r="AQ18" s="39">
        <f t="shared" si="33"/>
        <v>0</v>
      </c>
      <c r="AR18" s="39">
        <f t="shared" si="34"/>
        <v>0</v>
      </c>
      <c r="AS18" s="39">
        <f t="shared" si="35"/>
        <v>0</v>
      </c>
      <c r="AT18" s="40">
        <f t="shared" si="36"/>
        <v>0</v>
      </c>
      <c r="AU18" s="40"/>
      <c r="AV18" s="52">
        <f t="shared" si="37"/>
        <v>0</v>
      </c>
      <c r="AX18" s="52">
        <f t="shared" si="38"/>
        <v>0</v>
      </c>
      <c r="AY18" s="70"/>
      <c r="AZ18" s="2">
        <f t="shared" si="43"/>
        <v>0</v>
      </c>
    </row>
    <row r="19" spans="1:52">
      <c r="A19" s="44">
        <f t="shared" si="39"/>
        <v>37257</v>
      </c>
      <c r="B19" s="66">
        <f t="shared" si="40"/>
        <v>0</v>
      </c>
      <c r="C19" s="67"/>
      <c r="D19" s="68">
        <f t="shared" si="3"/>
        <v>0</v>
      </c>
      <c r="E19" s="35">
        <f t="shared" si="4"/>
        <v>0</v>
      </c>
      <c r="F19" s="35">
        <f t="shared" si="5"/>
        <v>0</v>
      </c>
      <c r="G19" s="55">
        <f t="shared" si="6"/>
        <v>5.37</v>
      </c>
      <c r="H19" s="69">
        <f t="shared" si="7"/>
        <v>5.37</v>
      </c>
      <c r="I19" s="55">
        <f t="shared" si="41"/>
        <v>0</v>
      </c>
      <c r="J19" s="55">
        <f t="shared" si="8"/>
        <v>-6.5000000000000002E-2</v>
      </c>
      <c r="K19" s="69">
        <f t="shared" si="9"/>
        <v>-6.5000000000000002E-2</v>
      </c>
      <c r="L19" s="72">
        <v>0</v>
      </c>
      <c r="M19" s="55">
        <f t="shared" si="10"/>
        <v>0.01</v>
      </c>
      <c r="N19" s="69">
        <f t="shared" si="11"/>
        <v>0.01</v>
      </c>
      <c r="O19" s="72">
        <v>0</v>
      </c>
      <c r="P19" s="7"/>
      <c r="Q19" s="72">
        <f t="shared" si="42"/>
        <v>5.3150000000000004</v>
      </c>
      <c r="R19" s="72">
        <f t="shared" si="12"/>
        <v>0</v>
      </c>
      <c r="S19" s="7"/>
      <c r="T19" s="5">
        <f t="shared" si="13"/>
        <v>31</v>
      </c>
      <c r="U19" s="45">
        <f t="shared" si="14"/>
        <v>37312</v>
      </c>
      <c r="V19" s="5">
        <f t="shared" si="15"/>
        <v>423</v>
      </c>
      <c r="W19" s="55">
        <f t="shared" si="16"/>
        <v>5.9922505453547006E-2</v>
      </c>
      <c r="X19" s="47">
        <f t="shared" si="17"/>
        <v>0.93409745180691472</v>
      </c>
      <c r="Y19" s="5">
        <f t="shared" si="18"/>
        <v>1</v>
      </c>
      <c r="Z19" s="5">
        <f t="shared" si="19"/>
        <v>31</v>
      </c>
      <c r="AB19" s="39">
        <f t="shared" si="20"/>
        <v>0</v>
      </c>
      <c r="AC19" s="39">
        <f t="shared" si="21"/>
        <v>0</v>
      </c>
      <c r="AD19" s="39">
        <f t="shared" si="22"/>
        <v>0</v>
      </c>
      <c r="AE19" s="39">
        <f t="shared" si="23"/>
        <v>0</v>
      </c>
      <c r="AF19" s="39">
        <f t="shared" si="24"/>
        <v>0</v>
      </c>
      <c r="AG19" s="39">
        <f t="shared" si="25"/>
        <v>0</v>
      </c>
      <c r="AH19" s="39">
        <f t="shared" si="26"/>
        <v>0</v>
      </c>
      <c r="AI19" s="39">
        <f t="shared" si="27"/>
        <v>0</v>
      </c>
      <c r="AJ19" s="39">
        <f t="shared" si="28"/>
        <v>0</v>
      </c>
      <c r="AK19" s="43"/>
      <c r="AL19" s="39">
        <f t="shared" si="29"/>
        <v>0</v>
      </c>
      <c r="AM19" s="39">
        <f t="shared" si="30"/>
        <v>0</v>
      </c>
      <c r="AN19" s="39">
        <f t="shared" si="31"/>
        <v>0</v>
      </c>
      <c r="AO19" s="40">
        <f t="shared" si="32"/>
        <v>0</v>
      </c>
      <c r="AQ19" s="39">
        <f t="shared" si="33"/>
        <v>0</v>
      </c>
      <c r="AR19" s="39">
        <f t="shared" si="34"/>
        <v>0</v>
      </c>
      <c r="AS19" s="39">
        <f t="shared" si="35"/>
        <v>0</v>
      </c>
      <c r="AT19" s="40">
        <f t="shared" si="36"/>
        <v>0</v>
      </c>
      <c r="AU19" s="40"/>
      <c r="AV19" s="52">
        <f t="shared" si="37"/>
        <v>0</v>
      </c>
      <c r="AX19" s="52">
        <f t="shared" si="38"/>
        <v>0</v>
      </c>
      <c r="AY19" s="70"/>
      <c r="AZ19" s="2">
        <f t="shared" si="43"/>
        <v>0</v>
      </c>
    </row>
    <row r="20" spans="1:52">
      <c r="A20" s="44">
        <f t="shared" si="39"/>
        <v>37288</v>
      </c>
      <c r="B20" s="66">
        <f t="shared" si="40"/>
        <v>0</v>
      </c>
      <c r="C20" s="67"/>
      <c r="D20" s="68">
        <f t="shared" si="3"/>
        <v>0</v>
      </c>
      <c r="E20" s="35">
        <f t="shared" si="4"/>
        <v>0</v>
      </c>
      <c r="F20" s="35">
        <f t="shared" si="5"/>
        <v>0</v>
      </c>
      <c r="G20" s="55">
        <f t="shared" si="6"/>
        <v>5.1150000000000002</v>
      </c>
      <c r="H20" s="69">
        <f t="shared" si="7"/>
        <v>5.1150000000000002</v>
      </c>
      <c r="I20" s="55">
        <f t="shared" si="41"/>
        <v>0</v>
      </c>
      <c r="J20" s="55">
        <f t="shared" si="8"/>
        <v>-6.5000000000000002E-2</v>
      </c>
      <c r="K20" s="69">
        <f t="shared" si="9"/>
        <v>-6.5000000000000002E-2</v>
      </c>
      <c r="L20" s="72">
        <v>0</v>
      </c>
      <c r="M20" s="55">
        <f t="shared" si="10"/>
        <v>0.01</v>
      </c>
      <c r="N20" s="69">
        <f t="shared" si="11"/>
        <v>0.01</v>
      </c>
      <c r="O20" s="72">
        <v>0</v>
      </c>
      <c r="P20" s="7"/>
      <c r="Q20" s="72">
        <f t="shared" si="42"/>
        <v>5.0600000000000005</v>
      </c>
      <c r="R20" s="72">
        <f t="shared" si="12"/>
        <v>0</v>
      </c>
      <c r="S20" s="7"/>
      <c r="T20" s="5">
        <f t="shared" si="13"/>
        <v>28</v>
      </c>
      <c r="U20" s="45">
        <f t="shared" si="14"/>
        <v>37340</v>
      </c>
      <c r="V20" s="5">
        <f t="shared" si="15"/>
        <v>451</v>
      </c>
      <c r="W20" s="55">
        <f t="shared" si="16"/>
        <v>5.9741888863486005E-2</v>
      </c>
      <c r="X20" s="47">
        <f t="shared" si="17"/>
        <v>0.93007352311164548</v>
      </c>
      <c r="Y20" s="5">
        <f t="shared" si="18"/>
        <v>1</v>
      </c>
      <c r="Z20" s="5">
        <f t="shared" si="19"/>
        <v>28</v>
      </c>
      <c r="AB20" s="39">
        <f t="shared" si="20"/>
        <v>0</v>
      </c>
      <c r="AC20" s="39">
        <f t="shared" si="21"/>
        <v>0</v>
      </c>
      <c r="AD20" s="39">
        <f t="shared" si="22"/>
        <v>0</v>
      </c>
      <c r="AE20" s="39">
        <f t="shared" si="23"/>
        <v>0</v>
      </c>
      <c r="AF20" s="39">
        <f t="shared" si="24"/>
        <v>0</v>
      </c>
      <c r="AG20" s="39">
        <f t="shared" si="25"/>
        <v>0</v>
      </c>
      <c r="AH20" s="39">
        <f t="shared" si="26"/>
        <v>0</v>
      </c>
      <c r="AI20" s="39">
        <f t="shared" si="27"/>
        <v>0</v>
      </c>
      <c r="AJ20" s="39">
        <f t="shared" si="28"/>
        <v>0</v>
      </c>
      <c r="AK20" s="43"/>
      <c r="AL20" s="39">
        <f t="shared" si="29"/>
        <v>0</v>
      </c>
      <c r="AM20" s="39">
        <f t="shared" si="30"/>
        <v>0</v>
      </c>
      <c r="AN20" s="39">
        <f t="shared" si="31"/>
        <v>0</v>
      </c>
      <c r="AO20" s="40">
        <f t="shared" si="32"/>
        <v>0</v>
      </c>
      <c r="AQ20" s="39">
        <f t="shared" si="33"/>
        <v>0</v>
      </c>
      <c r="AR20" s="39">
        <f t="shared" si="34"/>
        <v>0</v>
      </c>
      <c r="AS20" s="39">
        <f t="shared" si="35"/>
        <v>0</v>
      </c>
      <c r="AT20" s="40">
        <f t="shared" si="36"/>
        <v>0</v>
      </c>
      <c r="AU20" s="40"/>
      <c r="AV20" s="52">
        <f t="shared" si="37"/>
        <v>0</v>
      </c>
      <c r="AX20" s="52">
        <f t="shared" si="38"/>
        <v>0</v>
      </c>
      <c r="AY20" s="70"/>
      <c r="AZ20" s="2">
        <f t="shared" si="43"/>
        <v>0</v>
      </c>
    </row>
    <row r="21" spans="1:52">
      <c r="A21" s="44">
        <f t="shared" si="39"/>
        <v>37316</v>
      </c>
      <c r="B21" s="66">
        <f t="shared" si="40"/>
        <v>0</v>
      </c>
      <c r="C21" s="67"/>
      <c r="D21" s="68">
        <f t="shared" si="3"/>
        <v>0</v>
      </c>
      <c r="E21" s="35">
        <f t="shared" si="4"/>
        <v>0</v>
      </c>
      <c r="F21" s="35">
        <f t="shared" si="5"/>
        <v>0</v>
      </c>
      <c r="G21" s="55">
        <f t="shared" si="6"/>
        <v>4.7850000000000001</v>
      </c>
      <c r="H21" s="69">
        <f t="shared" si="7"/>
        <v>4.7850000000000001</v>
      </c>
      <c r="I21" s="55">
        <f t="shared" si="41"/>
        <v>0</v>
      </c>
      <c r="J21" s="55">
        <f t="shared" si="8"/>
        <v>-6.5000000000000002E-2</v>
      </c>
      <c r="K21" s="69">
        <f t="shared" si="9"/>
        <v>-6.5000000000000002E-2</v>
      </c>
      <c r="L21" s="72">
        <v>0</v>
      </c>
      <c r="M21" s="55">
        <f t="shared" si="10"/>
        <v>0.01</v>
      </c>
      <c r="N21" s="69">
        <f t="shared" si="11"/>
        <v>0.01</v>
      </c>
      <c r="O21" s="72">
        <v>0</v>
      </c>
      <c r="P21" s="7"/>
      <c r="Q21" s="72">
        <f t="shared" si="42"/>
        <v>4.7300000000000004</v>
      </c>
      <c r="R21" s="72">
        <f t="shared" si="12"/>
        <v>0</v>
      </c>
      <c r="S21" s="7"/>
      <c r="T21" s="5">
        <f t="shared" si="13"/>
        <v>31</v>
      </c>
      <c r="U21" s="45">
        <f t="shared" si="14"/>
        <v>37371</v>
      </c>
      <c r="V21" s="5">
        <f t="shared" si="15"/>
        <v>482</v>
      </c>
      <c r="W21" s="55">
        <f t="shared" si="16"/>
        <v>5.957875130758801E-2</v>
      </c>
      <c r="X21" s="47">
        <f t="shared" si="17"/>
        <v>0.92564040109993484</v>
      </c>
      <c r="Y21" s="5">
        <f t="shared" si="18"/>
        <v>1</v>
      </c>
      <c r="Z21" s="5">
        <f t="shared" si="19"/>
        <v>31</v>
      </c>
      <c r="AB21" s="39">
        <f t="shared" si="20"/>
        <v>0</v>
      </c>
      <c r="AC21" s="39">
        <f t="shared" si="21"/>
        <v>0</v>
      </c>
      <c r="AD21" s="39">
        <f t="shared" si="22"/>
        <v>0</v>
      </c>
      <c r="AE21" s="39">
        <f t="shared" si="23"/>
        <v>0</v>
      </c>
      <c r="AF21" s="39">
        <f t="shared" si="24"/>
        <v>0</v>
      </c>
      <c r="AG21" s="39">
        <f t="shared" si="25"/>
        <v>0</v>
      </c>
      <c r="AH21" s="39">
        <f t="shared" si="26"/>
        <v>0</v>
      </c>
      <c r="AI21" s="39">
        <f t="shared" si="27"/>
        <v>0</v>
      </c>
      <c r="AJ21" s="39">
        <f t="shared" si="28"/>
        <v>0</v>
      </c>
      <c r="AK21" s="43"/>
      <c r="AL21" s="39">
        <f t="shared" si="29"/>
        <v>0</v>
      </c>
      <c r="AM21" s="39">
        <f t="shared" si="30"/>
        <v>0</v>
      </c>
      <c r="AN21" s="39">
        <f t="shared" si="31"/>
        <v>0</v>
      </c>
      <c r="AO21" s="40">
        <f t="shared" si="32"/>
        <v>0</v>
      </c>
      <c r="AQ21" s="39">
        <f t="shared" si="33"/>
        <v>0</v>
      </c>
      <c r="AR21" s="39">
        <f t="shared" si="34"/>
        <v>0</v>
      </c>
      <c r="AS21" s="39">
        <f t="shared" si="35"/>
        <v>0</v>
      </c>
      <c r="AT21" s="40">
        <f t="shared" si="36"/>
        <v>0</v>
      </c>
      <c r="AU21" s="40"/>
      <c r="AV21" s="52">
        <f t="shared" si="37"/>
        <v>0</v>
      </c>
      <c r="AX21" s="52">
        <f t="shared" si="38"/>
        <v>0</v>
      </c>
      <c r="AY21" s="70"/>
      <c r="AZ21" s="2">
        <f t="shared" si="43"/>
        <v>0</v>
      </c>
    </row>
    <row r="22" spans="1:52">
      <c r="A22" s="44">
        <f t="shared" si="39"/>
        <v>37347</v>
      </c>
      <c r="B22" s="66">
        <f t="shared" si="40"/>
        <v>0</v>
      </c>
      <c r="C22" s="67"/>
      <c r="D22" s="68">
        <f t="shared" si="3"/>
        <v>0</v>
      </c>
      <c r="E22" s="35">
        <f t="shared" si="4"/>
        <v>0</v>
      </c>
      <c r="F22" s="35">
        <f t="shared" si="5"/>
        <v>0</v>
      </c>
      <c r="G22" s="55">
        <f t="shared" si="6"/>
        <v>4.3150000000000004</v>
      </c>
      <c r="H22" s="69">
        <f t="shared" si="7"/>
        <v>4.3150000000000004</v>
      </c>
      <c r="I22" s="55">
        <f t="shared" si="41"/>
        <v>0</v>
      </c>
      <c r="J22" s="55">
        <f t="shared" si="8"/>
        <v>-6.5000000000000002E-2</v>
      </c>
      <c r="K22" s="69">
        <f t="shared" si="9"/>
        <v>-6.5000000000000002E-2</v>
      </c>
      <c r="L22" s="72">
        <v>0</v>
      </c>
      <c r="M22" s="55">
        <f t="shared" si="10"/>
        <v>7.4999999999999997E-3</v>
      </c>
      <c r="N22" s="69">
        <f t="shared" si="11"/>
        <v>7.4999999999999997E-3</v>
      </c>
      <c r="O22" s="72">
        <v>0</v>
      </c>
      <c r="P22" s="7"/>
      <c r="Q22" s="72">
        <f t="shared" si="42"/>
        <v>4.2575000000000003</v>
      </c>
      <c r="R22" s="72">
        <f t="shared" si="12"/>
        <v>0</v>
      </c>
      <c r="S22" s="7"/>
      <c r="T22" s="5">
        <f t="shared" si="13"/>
        <v>30</v>
      </c>
      <c r="U22" s="45">
        <f t="shared" si="14"/>
        <v>37401</v>
      </c>
      <c r="V22" s="5">
        <f t="shared" si="15"/>
        <v>512</v>
      </c>
      <c r="W22" s="55">
        <f t="shared" si="16"/>
        <v>5.9418801421727015E-2</v>
      </c>
      <c r="X22" s="47">
        <f t="shared" si="17"/>
        <v>0.92135890894074168</v>
      </c>
      <c r="Y22" s="5">
        <f t="shared" si="18"/>
        <v>1</v>
      </c>
      <c r="Z22" s="5">
        <f t="shared" si="19"/>
        <v>30</v>
      </c>
      <c r="AB22" s="39">
        <f t="shared" si="20"/>
        <v>0</v>
      </c>
      <c r="AC22" s="39">
        <f t="shared" si="21"/>
        <v>0</v>
      </c>
      <c r="AD22" s="39">
        <f t="shared" si="22"/>
        <v>0</v>
      </c>
      <c r="AE22" s="39">
        <f t="shared" si="23"/>
        <v>0</v>
      </c>
      <c r="AF22" s="39">
        <f t="shared" si="24"/>
        <v>0</v>
      </c>
      <c r="AG22" s="39">
        <f t="shared" si="25"/>
        <v>0</v>
      </c>
      <c r="AH22" s="39">
        <f t="shared" si="26"/>
        <v>0</v>
      </c>
      <c r="AI22" s="39">
        <f t="shared" si="27"/>
        <v>0</v>
      </c>
      <c r="AJ22" s="39">
        <f t="shared" si="28"/>
        <v>0</v>
      </c>
      <c r="AK22" s="43"/>
      <c r="AL22" s="39">
        <f t="shared" si="29"/>
        <v>0</v>
      </c>
      <c r="AM22" s="39">
        <f t="shared" si="30"/>
        <v>0</v>
      </c>
      <c r="AN22" s="39">
        <f t="shared" si="31"/>
        <v>0</v>
      </c>
      <c r="AO22" s="40">
        <f t="shared" si="32"/>
        <v>0</v>
      </c>
      <c r="AQ22" s="39">
        <f t="shared" si="33"/>
        <v>0</v>
      </c>
      <c r="AR22" s="39">
        <f t="shared" si="34"/>
        <v>0</v>
      </c>
      <c r="AS22" s="39">
        <f t="shared" si="35"/>
        <v>0</v>
      </c>
      <c r="AT22" s="40">
        <f t="shared" si="36"/>
        <v>0</v>
      </c>
      <c r="AU22" s="40"/>
      <c r="AV22" s="52">
        <f t="shared" si="37"/>
        <v>0</v>
      </c>
      <c r="AX22" s="52">
        <f t="shared" si="38"/>
        <v>0</v>
      </c>
      <c r="AY22" s="70"/>
      <c r="AZ22" s="2">
        <f t="shared" si="43"/>
        <v>0</v>
      </c>
    </row>
    <row r="23" spans="1:52">
      <c r="A23" s="44">
        <f t="shared" si="39"/>
        <v>37377</v>
      </c>
      <c r="B23" s="66">
        <f t="shared" si="40"/>
        <v>0</v>
      </c>
      <c r="C23" s="67"/>
      <c r="D23" s="68">
        <f t="shared" si="3"/>
        <v>0</v>
      </c>
      <c r="E23" s="35">
        <f t="shared" si="4"/>
        <v>0</v>
      </c>
      <c r="F23" s="35">
        <f t="shared" si="5"/>
        <v>0</v>
      </c>
      <c r="G23" s="55">
        <f t="shared" si="6"/>
        <v>4.1900000000000004</v>
      </c>
      <c r="H23" s="69">
        <f t="shared" si="7"/>
        <v>4.1900000000000004</v>
      </c>
      <c r="I23" s="55">
        <f t="shared" si="41"/>
        <v>0</v>
      </c>
      <c r="J23" s="55">
        <f t="shared" si="8"/>
        <v>-6.5000000000000002E-2</v>
      </c>
      <c r="K23" s="69">
        <f t="shared" si="9"/>
        <v>-6.5000000000000002E-2</v>
      </c>
      <c r="L23" s="72">
        <v>0</v>
      </c>
      <c r="M23" s="55">
        <f t="shared" si="10"/>
        <v>7.4999999999999997E-3</v>
      </c>
      <c r="N23" s="69">
        <f t="shared" si="11"/>
        <v>7.4999999999999997E-3</v>
      </c>
      <c r="O23" s="72">
        <v>0</v>
      </c>
      <c r="P23" s="7"/>
      <c r="Q23" s="72">
        <f t="shared" si="42"/>
        <v>4.1325000000000003</v>
      </c>
      <c r="R23" s="72">
        <f t="shared" si="12"/>
        <v>0</v>
      </c>
      <c r="S23" s="7"/>
      <c r="T23" s="5">
        <f t="shared" si="13"/>
        <v>31</v>
      </c>
      <c r="U23" s="45">
        <f t="shared" si="14"/>
        <v>37432</v>
      </c>
      <c r="V23" s="5">
        <f t="shared" si="15"/>
        <v>543</v>
      </c>
      <c r="W23" s="55">
        <f t="shared" si="16"/>
        <v>5.9291625860958021E-2</v>
      </c>
      <c r="X23" s="47">
        <f t="shared" si="17"/>
        <v>0.91697506017396402</v>
      </c>
      <c r="Y23" s="5">
        <f t="shared" si="18"/>
        <v>1</v>
      </c>
      <c r="Z23" s="5">
        <f t="shared" si="19"/>
        <v>31</v>
      </c>
      <c r="AB23" s="39">
        <f t="shared" si="20"/>
        <v>0</v>
      </c>
      <c r="AC23" s="39">
        <f t="shared" si="21"/>
        <v>0</v>
      </c>
      <c r="AD23" s="39">
        <f t="shared" si="22"/>
        <v>0</v>
      </c>
      <c r="AE23" s="39">
        <f t="shared" si="23"/>
        <v>0</v>
      </c>
      <c r="AF23" s="39">
        <f t="shared" si="24"/>
        <v>0</v>
      </c>
      <c r="AG23" s="39">
        <f t="shared" si="25"/>
        <v>0</v>
      </c>
      <c r="AH23" s="39">
        <f t="shared" si="26"/>
        <v>0</v>
      </c>
      <c r="AI23" s="39">
        <f t="shared" si="27"/>
        <v>0</v>
      </c>
      <c r="AJ23" s="39">
        <f t="shared" si="28"/>
        <v>0</v>
      </c>
      <c r="AK23" s="43"/>
      <c r="AL23" s="39">
        <f t="shared" si="29"/>
        <v>0</v>
      </c>
      <c r="AM23" s="39">
        <f t="shared" si="30"/>
        <v>0</v>
      </c>
      <c r="AN23" s="39">
        <f t="shared" si="31"/>
        <v>0</v>
      </c>
      <c r="AO23" s="40">
        <f t="shared" si="32"/>
        <v>0</v>
      </c>
      <c r="AQ23" s="39">
        <f t="shared" si="33"/>
        <v>0</v>
      </c>
      <c r="AR23" s="39">
        <f t="shared" si="34"/>
        <v>0</v>
      </c>
      <c r="AS23" s="39">
        <f t="shared" si="35"/>
        <v>0</v>
      </c>
      <c r="AT23" s="40">
        <f t="shared" si="36"/>
        <v>0</v>
      </c>
      <c r="AU23" s="40"/>
      <c r="AV23" s="52">
        <f t="shared" si="37"/>
        <v>0</v>
      </c>
      <c r="AX23" s="52">
        <f t="shared" si="38"/>
        <v>0</v>
      </c>
      <c r="AY23" s="70"/>
      <c r="AZ23" s="2">
        <f t="shared" si="43"/>
        <v>0</v>
      </c>
    </row>
    <row r="24" spans="1:52">
      <c r="A24" s="44">
        <f t="shared" si="39"/>
        <v>37408</v>
      </c>
      <c r="B24" s="66">
        <f t="shared" si="40"/>
        <v>0</v>
      </c>
      <c r="C24" s="67"/>
      <c r="D24" s="68">
        <f t="shared" si="3"/>
        <v>0</v>
      </c>
      <c r="E24" s="35">
        <f t="shared" si="4"/>
        <v>0</v>
      </c>
      <c r="F24" s="35">
        <f t="shared" si="5"/>
        <v>0</v>
      </c>
      <c r="G24" s="55">
        <f t="shared" si="6"/>
        <v>4.16</v>
      </c>
      <c r="H24" s="69">
        <f t="shared" si="7"/>
        <v>4.16</v>
      </c>
      <c r="I24" s="55">
        <f t="shared" si="41"/>
        <v>0</v>
      </c>
      <c r="J24" s="55">
        <f t="shared" si="8"/>
        <v>-6.5000000000000002E-2</v>
      </c>
      <c r="K24" s="69">
        <f t="shared" si="9"/>
        <v>-6.5000000000000002E-2</v>
      </c>
      <c r="L24" s="72">
        <v>0</v>
      </c>
      <c r="M24" s="55">
        <f t="shared" si="10"/>
        <v>7.4999999999999997E-3</v>
      </c>
      <c r="N24" s="69">
        <f t="shared" si="11"/>
        <v>7.4999999999999997E-3</v>
      </c>
      <c r="O24" s="72">
        <v>0</v>
      </c>
      <c r="P24" s="7"/>
      <c r="Q24" s="72">
        <f t="shared" si="42"/>
        <v>4.1025</v>
      </c>
      <c r="R24" s="72">
        <f t="shared" si="12"/>
        <v>0</v>
      </c>
      <c r="S24" s="7"/>
      <c r="T24" s="5">
        <f t="shared" si="13"/>
        <v>30</v>
      </c>
      <c r="U24" s="45">
        <f t="shared" si="14"/>
        <v>37462</v>
      </c>
      <c r="V24" s="5">
        <f t="shared" si="15"/>
        <v>573</v>
      </c>
      <c r="W24" s="55">
        <f t="shared" si="16"/>
        <v>5.9160211120477015E-2</v>
      </c>
      <c r="X24" s="47">
        <f t="shared" si="17"/>
        <v>0.91272091421469725</v>
      </c>
      <c r="Y24" s="5">
        <f t="shared" si="18"/>
        <v>1</v>
      </c>
      <c r="Z24" s="5">
        <f t="shared" si="19"/>
        <v>30</v>
      </c>
      <c r="AB24" s="39">
        <f t="shared" si="20"/>
        <v>0</v>
      </c>
      <c r="AC24" s="39">
        <f t="shared" si="21"/>
        <v>0</v>
      </c>
      <c r="AD24" s="39">
        <f t="shared" si="22"/>
        <v>0</v>
      </c>
      <c r="AE24" s="39">
        <f t="shared" si="23"/>
        <v>0</v>
      </c>
      <c r="AF24" s="39">
        <f t="shared" si="24"/>
        <v>0</v>
      </c>
      <c r="AG24" s="39">
        <f t="shared" si="25"/>
        <v>0</v>
      </c>
      <c r="AH24" s="39">
        <f t="shared" si="26"/>
        <v>0</v>
      </c>
      <c r="AI24" s="39">
        <f t="shared" si="27"/>
        <v>0</v>
      </c>
      <c r="AJ24" s="39">
        <f t="shared" si="28"/>
        <v>0</v>
      </c>
      <c r="AK24" s="43"/>
      <c r="AL24" s="39">
        <f t="shared" si="29"/>
        <v>0</v>
      </c>
      <c r="AM24" s="39">
        <f t="shared" si="30"/>
        <v>0</v>
      </c>
      <c r="AN24" s="39">
        <f t="shared" si="31"/>
        <v>0</v>
      </c>
      <c r="AO24" s="40">
        <f t="shared" si="32"/>
        <v>0</v>
      </c>
      <c r="AQ24" s="39">
        <f t="shared" si="33"/>
        <v>0</v>
      </c>
      <c r="AR24" s="39">
        <f t="shared" si="34"/>
        <v>0</v>
      </c>
      <c r="AS24" s="39">
        <f t="shared" si="35"/>
        <v>0</v>
      </c>
      <c r="AT24" s="40">
        <f t="shared" si="36"/>
        <v>0</v>
      </c>
      <c r="AU24" s="40"/>
      <c r="AV24" s="52">
        <f t="shared" si="37"/>
        <v>0</v>
      </c>
      <c r="AX24" s="52">
        <f t="shared" si="38"/>
        <v>0</v>
      </c>
      <c r="AY24" s="70"/>
      <c r="AZ24" s="2">
        <f t="shared" si="43"/>
        <v>0</v>
      </c>
    </row>
    <row r="25" spans="1:52">
      <c r="A25" s="44">
        <f t="shared" si="39"/>
        <v>37438</v>
      </c>
      <c r="B25" s="66">
        <f t="shared" si="40"/>
        <v>0</v>
      </c>
      <c r="C25" s="67"/>
      <c r="D25" s="68">
        <f t="shared" si="3"/>
        <v>0</v>
      </c>
      <c r="E25" s="35">
        <f t="shared" si="4"/>
        <v>0</v>
      </c>
      <c r="F25" s="35">
        <f t="shared" si="5"/>
        <v>0</v>
      </c>
      <c r="G25" s="55">
        <f t="shared" si="6"/>
        <v>4.16</v>
      </c>
      <c r="H25" s="69">
        <f t="shared" si="7"/>
        <v>4.16</v>
      </c>
      <c r="I25" s="55">
        <f t="shared" si="41"/>
        <v>0</v>
      </c>
      <c r="J25" s="55">
        <f t="shared" si="8"/>
        <v>-6.5000000000000002E-2</v>
      </c>
      <c r="K25" s="69">
        <f t="shared" si="9"/>
        <v>-6.5000000000000002E-2</v>
      </c>
      <c r="L25" s="72">
        <v>0</v>
      </c>
      <c r="M25" s="55">
        <f t="shared" si="10"/>
        <v>7.4999999999999997E-3</v>
      </c>
      <c r="N25" s="69">
        <f t="shared" si="11"/>
        <v>7.4999999999999997E-3</v>
      </c>
      <c r="O25" s="72">
        <v>0</v>
      </c>
      <c r="P25" s="7"/>
      <c r="Q25" s="72">
        <f t="shared" si="42"/>
        <v>4.1025</v>
      </c>
      <c r="R25" s="72">
        <f t="shared" si="12"/>
        <v>0</v>
      </c>
      <c r="S25" s="7"/>
      <c r="T25" s="5">
        <f t="shared" si="13"/>
        <v>31</v>
      </c>
      <c r="U25" s="45">
        <f t="shared" si="14"/>
        <v>37493</v>
      </c>
      <c r="V25" s="5">
        <f t="shared" si="15"/>
        <v>604</v>
      </c>
      <c r="W25" s="55">
        <f t="shared" si="16"/>
        <v>5.9069281859315002E-2</v>
      </c>
      <c r="X25" s="47">
        <f t="shared" si="17"/>
        <v>0.90827270114089675</v>
      </c>
      <c r="Y25" s="5">
        <f t="shared" si="18"/>
        <v>1</v>
      </c>
      <c r="Z25" s="5">
        <f t="shared" si="19"/>
        <v>31</v>
      </c>
      <c r="AB25" s="39">
        <f t="shared" si="20"/>
        <v>0</v>
      </c>
      <c r="AC25" s="39">
        <f t="shared" si="21"/>
        <v>0</v>
      </c>
      <c r="AD25" s="39">
        <f t="shared" si="22"/>
        <v>0</v>
      </c>
      <c r="AE25" s="39">
        <f t="shared" si="23"/>
        <v>0</v>
      </c>
      <c r="AF25" s="39">
        <f t="shared" si="24"/>
        <v>0</v>
      </c>
      <c r="AG25" s="39">
        <f t="shared" si="25"/>
        <v>0</v>
      </c>
      <c r="AH25" s="39">
        <f t="shared" si="26"/>
        <v>0</v>
      </c>
      <c r="AI25" s="39">
        <f t="shared" si="27"/>
        <v>0</v>
      </c>
      <c r="AJ25" s="39">
        <f t="shared" si="28"/>
        <v>0</v>
      </c>
      <c r="AK25" s="43"/>
      <c r="AL25" s="39">
        <f t="shared" si="29"/>
        <v>0</v>
      </c>
      <c r="AM25" s="39">
        <f t="shared" si="30"/>
        <v>0</v>
      </c>
      <c r="AN25" s="39">
        <f t="shared" si="31"/>
        <v>0</v>
      </c>
      <c r="AO25" s="40">
        <f t="shared" si="32"/>
        <v>0</v>
      </c>
      <c r="AQ25" s="39">
        <f t="shared" si="33"/>
        <v>0</v>
      </c>
      <c r="AR25" s="39">
        <f t="shared" si="34"/>
        <v>0</v>
      </c>
      <c r="AS25" s="39">
        <f t="shared" si="35"/>
        <v>0</v>
      </c>
      <c r="AT25" s="40">
        <f t="shared" si="36"/>
        <v>0</v>
      </c>
      <c r="AU25" s="40"/>
      <c r="AV25" s="52">
        <f t="shared" si="37"/>
        <v>0</v>
      </c>
      <c r="AX25" s="52">
        <f t="shared" si="38"/>
        <v>0</v>
      </c>
      <c r="AY25" s="70"/>
      <c r="AZ25" s="2">
        <f t="shared" si="43"/>
        <v>0</v>
      </c>
    </row>
    <row r="26" spans="1:52">
      <c r="A26" s="44">
        <f t="shared" si="39"/>
        <v>37469</v>
      </c>
      <c r="B26" s="66">
        <f t="shared" si="40"/>
        <v>0</v>
      </c>
      <c r="C26" s="67"/>
      <c r="D26" s="68">
        <f t="shared" si="3"/>
        <v>0</v>
      </c>
      <c r="E26" s="35">
        <f t="shared" si="4"/>
        <v>0</v>
      </c>
      <c r="F26" s="35">
        <f t="shared" si="5"/>
        <v>0</v>
      </c>
      <c r="G26" s="55">
        <f t="shared" si="6"/>
        <v>4.16</v>
      </c>
      <c r="H26" s="69">
        <f t="shared" si="7"/>
        <v>4.16</v>
      </c>
      <c r="I26" s="55">
        <f t="shared" si="41"/>
        <v>0</v>
      </c>
      <c r="J26" s="55">
        <f t="shared" si="8"/>
        <v>-6.5000000000000002E-2</v>
      </c>
      <c r="K26" s="69">
        <f t="shared" si="9"/>
        <v>-6.5000000000000002E-2</v>
      </c>
      <c r="L26" s="72">
        <v>0</v>
      </c>
      <c r="M26" s="55">
        <f t="shared" si="10"/>
        <v>7.4999999999999997E-3</v>
      </c>
      <c r="N26" s="69">
        <f t="shared" si="11"/>
        <v>7.4999999999999997E-3</v>
      </c>
      <c r="O26" s="72">
        <v>0</v>
      </c>
      <c r="P26" s="7"/>
      <c r="Q26" s="72">
        <f t="shared" si="42"/>
        <v>4.1025</v>
      </c>
      <c r="R26" s="72">
        <f t="shared" si="12"/>
        <v>0</v>
      </c>
      <c r="S26" s="7"/>
      <c r="T26" s="5">
        <f t="shared" si="13"/>
        <v>31</v>
      </c>
      <c r="U26" s="45">
        <f t="shared" si="14"/>
        <v>37524</v>
      </c>
      <c r="V26" s="5">
        <f t="shared" si="15"/>
        <v>635</v>
      </c>
      <c r="W26" s="55">
        <f t="shared" si="16"/>
        <v>5.9034846030954012E-2</v>
      </c>
      <c r="X26" s="47">
        <f t="shared" si="17"/>
        <v>0.9038512994501241</v>
      </c>
      <c r="Y26" s="5">
        <f t="shared" si="18"/>
        <v>1</v>
      </c>
      <c r="Z26" s="5">
        <f t="shared" si="19"/>
        <v>31</v>
      </c>
      <c r="AB26" s="39">
        <f t="shared" si="20"/>
        <v>0</v>
      </c>
      <c r="AC26" s="39">
        <f t="shared" si="21"/>
        <v>0</v>
      </c>
      <c r="AD26" s="39">
        <f t="shared" si="22"/>
        <v>0</v>
      </c>
      <c r="AE26" s="39">
        <f t="shared" si="23"/>
        <v>0</v>
      </c>
      <c r="AF26" s="39">
        <f t="shared" si="24"/>
        <v>0</v>
      </c>
      <c r="AG26" s="39">
        <f t="shared" si="25"/>
        <v>0</v>
      </c>
      <c r="AH26" s="39">
        <f t="shared" si="26"/>
        <v>0</v>
      </c>
      <c r="AI26" s="39">
        <f t="shared" si="27"/>
        <v>0</v>
      </c>
      <c r="AJ26" s="39">
        <f t="shared" si="28"/>
        <v>0</v>
      </c>
      <c r="AK26" s="43"/>
      <c r="AL26" s="39">
        <f t="shared" si="29"/>
        <v>0</v>
      </c>
      <c r="AM26" s="39">
        <f t="shared" si="30"/>
        <v>0</v>
      </c>
      <c r="AN26" s="39">
        <f t="shared" si="31"/>
        <v>0</v>
      </c>
      <c r="AO26" s="40">
        <f t="shared" si="32"/>
        <v>0</v>
      </c>
      <c r="AQ26" s="39">
        <f t="shared" si="33"/>
        <v>0</v>
      </c>
      <c r="AR26" s="39">
        <f t="shared" si="34"/>
        <v>0</v>
      </c>
      <c r="AS26" s="39">
        <f t="shared" si="35"/>
        <v>0</v>
      </c>
      <c r="AT26" s="40">
        <f t="shared" si="36"/>
        <v>0</v>
      </c>
      <c r="AU26" s="40"/>
      <c r="AV26" s="52">
        <f t="shared" si="37"/>
        <v>0</v>
      </c>
      <c r="AX26" s="52">
        <f t="shared" si="38"/>
        <v>0</v>
      </c>
      <c r="AY26" s="70"/>
      <c r="AZ26" s="2">
        <f t="shared" si="43"/>
        <v>0</v>
      </c>
    </row>
    <row r="27" spans="1:52">
      <c r="A27" s="44">
        <f t="shared" si="39"/>
        <v>37500</v>
      </c>
      <c r="B27" s="66">
        <f t="shared" si="40"/>
        <v>0</v>
      </c>
      <c r="C27" s="67"/>
      <c r="D27" s="68">
        <f t="shared" si="3"/>
        <v>0</v>
      </c>
      <c r="E27" s="35">
        <f t="shared" si="4"/>
        <v>0</v>
      </c>
      <c r="F27" s="35">
        <f t="shared" si="5"/>
        <v>0</v>
      </c>
      <c r="G27" s="55">
        <f t="shared" si="6"/>
        <v>4.1550000000000002</v>
      </c>
      <c r="H27" s="69">
        <f t="shared" si="7"/>
        <v>4.1550000000000002</v>
      </c>
      <c r="I27" s="55">
        <f t="shared" si="41"/>
        <v>0</v>
      </c>
      <c r="J27" s="55">
        <f t="shared" si="8"/>
        <v>-6.5000000000000002E-2</v>
      </c>
      <c r="K27" s="69">
        <f t="shared" si="9"/>
        <v>-6.5000000000000002E-2</v>
      </c>
      <c r="L27" s="72">
        <v>0</v>
      </c>
      <c r="M27" s="55">
        <f t="shared" si="10"/>
        <v>7.4999999999999997E-3</v>
      </c>
      <c r="N27" s="69">
        <f t="shared" si="11"/>
        <v>7.4999999999999997E-3</v>
      </c>
      <c r="O27" s="72">
        <v>0</v>
      </c>
      <c r="P27" s="7"/>
      <c r="Q27" s="72">
        <f t="shared" si="42"/>
        <v>4.0975000000000001</v>
      </c>
      <c r="R27" s="72">
        <f t="shared" si="12"/>
        <v>0</v>
      </c>
      <c r="S27" s="7"/>
      <c r="T27" s="5">
        <f t="shared" si="13"/>
        <v>30</v>
      </c>
      <c r="U27" s="45">
        <f t="shared" si="14"/>
        <v>37554</v>
      </c>
      <c r="V27" s="5">
        <f t="shared" si="15"/>
        <v>665</v>
      </c>
      <c r="W27" s="55">
        <f t="shared" si="16"/>
        <v>5.900041020298602E-2</v>
      </c>
      <c r="X27" s="47">
        <f t="shared" si="17"/>
        <v>0.89957440672238875</v>
      </c>
      <c r="Y27" s="5">
        <f t="shared" si="18"/>
        <v>1</v>
      </c>
      <c r="Z27" s="5">
        <f t="shared" si="19"/>
        <v>30</v>
      </c>
      <c r="AB27" s="39">
        <f t="shared" si="20"/>
        <v>0</v>
      </c>
      <c r="AC27" s="39">
        <f t="shared" si="21"/>
        <v>0</v>
      </c>
      <c r="AD27" s="39">
        <f t="shared" si="22"/>
        <v>0</v>
      </c>
      <c r="AE27" s="39">
        <f t="shared" si="23"/>
        <v>0</v>
      </c>
      <c r="AF27" s="39">
        <f t="shared" si="24"/>
        <v>0</v>
      </c>
      <c r="AG27" s="39">
        <f t="shared" si="25"/>
        <v>0</v>
      </c>
      <c r="AH27" s="39">
        <f t="shared" si="26"/>
        <v>0</v>
      </c>
      <c r="AI27" s="39">
        <f t="shared" si="27"/>
        <v>0</v>
      </c>
      <c r="AJ27" s="39">
        <f t="shared" si="28"/>
        <v>0</v>
      </c>
      <c r="AK27" s="43"/>
      <c r="AL27" s="39">
        <f t="shared" si="29"/>
        <v>0</v>
      </c>
      <c r="AM27" s="39">
        <f t="shared" si="30"/>
        <v>0</v>
      </c>
      <c r="AN27" s="39">
        <f t="shared" si="31"/>
        <v>0</v>
      </c>
      <c r="AO27" s="40">
        <f t="shared" si="32"/>
        <v>0</v>
      </c>
      <c r="AQ27" s="39">
        <f t="shared" si="33"/>
        <v>0</v>
      </c>
      <c r="AR27" s="39">
        <f t="shared" si="34"/>
        <v>0</v>
      </c>
      <c r="AS27" s="39">
        <f t="shared" si="35"/>
        <v>0</v>
      </c>
      <c r="AT27" s="40">
        <f t="shared" si="36"/>
        <v>0</v>
      </c>
      <c r="AU27" s="40"/>
      <c r="AV27" s="52">
        <f t="shared" si="37"/>
        <v>0</v>
      </c>
      <c r="AX27" s="52">
        <f t="shared" si="38"/>
        <v>0</v>
      </c>
      <c r="AY27" s="70"/>
      <c r="AZ27" s="2">
        <f t="shared" si="43"/>
        <v>0</v>
      </c>
    </row>
    <row r="28" spans="1:52">
      <c r="A28" s="44">
        <f t="shared" si="39"/>
        <v>37530</v>
      </c>
      <c r="B28" s="66">
        <f t="shared" si="40"/>
        <v>0</v>
      </c>
      <c r="C28" s="67"/>
      <c r="D28" s="68">
        <f t="shared" si="3"/>
        <v>0</v>
      </c>
      <c r="E28" s="35">
        <f t="shared" si="4"/>
        <v>0</v>
      </c>
      <c r="F28" s="35">
        <f t="shared" si="5"/>
        <v>0</v>
      </c>
      <c r="G28" s="55">
        <f t="shared" si="6"/>
        <v>4.1550000000000002</v>
      </c>
      <c r="H28" s="69">
        <f t="shared" si="7"/>
        <v>4.1550000000000002</v>
      </c>
      <c r="I28" s="55">
        <f t="shared" si="41"/>
        <v>0</v>
      </c>
      <c r="J28" s="55">
        <f t="shared" si="8"/>
        <v>-6.5000000000000002E-2</v>
      </c>
      <c r="K28" s="69">
        <f t="shared" si="9"/>
        <v>-6.5000000000000002E-2</v>
      </c>
      <c r="L28" s="72">
        <v>0</v>
      </c>
      <c r="M28" s="55">
        <f t="shared" si="10"/>
        <v>7.4999999999999997E-3</v>
      </c>
      <c r="N28" s="69">
        <f t="shared" si="11"/>
        <v>7.4999999999999997E-3</v>
      </c>
      <c r="O28" s="72">
        <v>0</v>
      </c>
      <c r="P28" s="7"/>
      <c r="Q28" s="72">
        <f t="shared" si="42"/>
        <v>4.0975000000000001</v>
      </c>
      <c r="R28" s="72">
        <f t="shared" si="12"/>
        <v>0</v>
      </c>
      <c r="S28" s="7"/>
      <c r="T28" s="5">
        <f t="shared" si="13"/>
        <v>31</v>
      </c>
      <c r="U28" s="45">
        <f t="shared" si="14"/>
        <v>37585</v>
      </c>
      <c r="V28" s="5">
        <f t="shared" si="15"/>
        <v>696</v>
      </c>
      <c r="W28" s="55">
        <f t="shared" si="16"/>
        <v>5.8981840594013006E-2</v>
      </c>
      <c r="X28" s="47">
        <f t="shared" si="17"/>
        <v>0.89514397544204272</v>
      </c>
      <c r="Y28" s="5">
        <f t="shared" si="18"/>
        <v>1</v>
      </c>
      <c r="Z28" s="5">
        <f t="shared" si="19"/>
        <v>31</v>
      </c>
      <c r="AB28" s="39">
        <f t="shared" si="20"/>
        <v>0</v>
      </c>
      <c r="AC28" s="39">
        <f t="shared" si="21"/>
        <v>0</v>
      </c>
      <c r="AD28" s="39">
        <f t="shared" si="22"/>
        <v>0</v>
      </c>
      <c r="AE28" s="39">
        <f t="shared" si="23"/>
        <v>0</v>
      </c>
      <c r="AF28" s="39">
        <f t="shared" si="24"/>
        <v>0</v>
      </c>
      <c r="AG28" s="39">
        <f t="shared" si="25"/>
        <v>0</v>
      </c>
      <c r="AH28" s="39">
        <f t="shared" si="26"/>
        <v>0</v>
      </c>
      <c r="AI28" s="39">
        <f t="shared" si="27"/>
        <v>0</v>
      </c>
      <c r="AJ28" s="39">
        <f t="shared" si="28"/>
        <v>0</v>
      </c>
      <c r="AK28" s="43"/>
      <c r="AL28" s="39">
        <f t="shared" si="29"/>
        <v>0</v>
      </c>
      <c r="AM28" s="39">
        <f t="shared" si="30"/>
        <v>0</v>
      </c>
      <c r="AN28" s="39">
        <f t="shared" si="31"/>
        <v>0</v>
      </c>
      <c r="AO28" s="40">
        <f t="shared" si="32"/>
        <v>0</v>
      </c>
      <c r="AQ28" s="39">
        <f t="shared" si="33"/>
        <v>0</v>
      </c>
      <c r="AR28" s="39">
        <f t="shared" si="34"/>
        <v>0</v>
      </c>
      <c r="AS28" s="39">
        <f t="shared" si="35"/>
        <v>0</v>
      </c>
      <c r="AT28" s="40">
        <f t="shared" si="36"/>
        <v>0</v>
      </c>
      <c r="AU28" s="40"/>
      <c r="AV28" s="52">
        <f t="shared" si="37"/>
        <v>0</v>
      </c>
      <c r="AX28" s="52">
        <f t="shared" si="38"/>
        <v>0</v>
      </c>
      <c r="AY28" s="70"/>
      <c r="AZ28" s="2">
        <f t="shared" si="43"/>
        <v>0</v>
      </c>
    </row>
    <row r="29" spans="1:52">
      <c r="A29" s="44">
        <f t="shared" si="39"/>
        <v>37561</v>
      </c>
      <c r="B29" s="66">
        <f t="shared" si="40"/>
        <v>0</v>
      </c>
      <c r="C29" s="67"/>
      <c r="D29" s="68">
        <f t="shared" si="3"/>
        <v>0</v>
      </c>
      <c r="E29" s="35">
        <f t="shared" si="4"/>
        <v>0</v>
      </c>
      <c r="F29" s="35">
        <f t="shared" si="5"/>
        <v>0</v>
      </c>
      <c r="G29" s="55">
        <f t="shared" si="6"/>
        <v>4.2519999999999998</v>
      </c>
      <c r="H29" s="69">
        <f t="shared" si="7"/>
        <v>4.2519999999999998</v>
      </c>
      <c r="I29" s="55">
        <f t="shared" si="41"/>
        <v>0</v>
      </c>
      <c r="J29" s="55">
        <f t="shared" si="8"/>
        <v>-6.5000000000000002E-2</v>
      </c>
      <c r="K29" s="69">
        <f t="shared" si="9"/>
        <v>-6.5000000000000002E-2</v>
      </c>
      <c r="L29" s="72">
        <v>0</v>
      </c>
      <c r="M29" s="55">
        <f t="shared" si="10"/>
        <v>5.0000000000000001E-3</v>
      </c>
      <c r="N29" s="69">
        <f t="shared" si="11"/>
        <v>5.0000000000000001E-3</v>
      </c>
      <c r="O29" s="72">
        <v>0</v>
      </c>
      <c r="P29" s="7"/>
      <c r="Q29" s="72">
        <f t="shared" si="42"/>
        <v>4.1920000000000002</v>
      </c>
      <c r="R29" s="72">
        <f t="shared" si="12"/>
        <v>0</v>
      </c>
      <c r="S29" s="7"/>
      <c r="T29" s="5">
        <f t="shared" si="13"/>
        <v>30</v>
      </c>
      <c r="U29" s="45">
        <f t="shared" si="14"/>
        <v>37615</v>
      </c>
      <c r="V29" s="5">
        <f t="shared" si="15"/>
        <v>726</v>
      </c>
      <c r="W29" s="55">
        <f t="shared" si="16"/>
        <v>5.8983788863626006E-2</v>
      </c>
      <c r="X29" s="47">
        <f t="shared" si="17"/>
        <v>0.8908769654735057</v>
      </c>
      <c r="Y29" s="5">
        <f t="shared" si="18"/>
        <v>1</v>
      </c>
      <c r="Z29" s="5">
        <f t="shared" si="19"/>
        <v>30</v>
      </c>
      <c r="AB29" s="39">
        <f t="shared" si="20"/>
        <v>0</v>
      </c>
      <c r="AC29" s="39">
        <f t="shared" si="21"/>
        <v>0</v>
      </c>
      <c r="AD29" s="39">
        <f t="shared" si="22"/>
        <v>0</v>
      </c>
      <c r="AE29" s="39">
        <f t="shared" si="23"/>
        <v>0</v>
      </c>
      <c r="AF29" s="39">
        <f t="shared" si="24"/>
        <v>0</v>
      </c>
      <c r="AG29" s="39">
        <f t="shared" si="25"/>
        <v>0</v>
      </c>
      <c r="AH29" s="39">
        <f t="shared" si="26"/>
        <v>0</v>
      </c>
      <c r="AI29" s="39">
        <f t="shared" si="27"/>
        <v>0</v>
      </c>
      <c r="AJ29" s="39">
        <f t="shared" si="28"/>
        <v>0</v>
      </c>
      <c r="AK29" s="43"/>
      <c r="AL29" s="39">
        <f t="shared" si="29"/>
        <v>0</v>
      </c>
      <c r="AM29" s="39">
        <f t="shared" si="30"/>
        <v>0</v>
      </c>
      <c r="AN29" s="39">
        <f t="shared" si="31"/>
        <v>0</v>
      </c>
      <c r="AO29" s="40">
        <f t="shared" si="32"/>
        <v>0</v>
      </c>
      <c r="AQ29" s="39">
        <f t="shared" si="33"/>
        <v>0</v>
      </c>
      <c r="AR29" s="39">
        <f t="shared" si="34"/>
        <v>0</v>
      </c>
      <c r="AS29" s="39">
        <f t="shared" si="35"/>
        <v>0</v>
      </c>
      <c r="AT29" s="40">
        <f t="shared" si="36"/>
        <v>0</v>
      </c>
      <c r="AU29" s="40"/>
      <c r="AV29" s="52">
        <f t="shared" si="37"/>
        <v>0</v>
      </c>
      <c r="AX29" s="52">
        <f t="shared" si="38"/>
        <v>0</v>
      </c>
      <c r="AY29" s="70"/>
      <c r="AZ29" s="2">
        <f t="shared" si="43"/>
        <v>0</v>
      </c>
    </row>
    <row r="30" spans="1:52">
      <c r="A30" s="44">
        <f t="shared" si="39"/>
        <v>37591</v>
      </c>
      <c r="B30" s="66">
        <f t="shared" si="40"/>
        <v>0</v>
      </c>
      <c r="C30" s="67"/>
      <c r="D30" s="68">
        <f t="shared" si="3"/>
        <v>0</v>
      </c>
      <c r="E30" s="35">
        <f t="shared" si="4"/>
        <v>0</v>
      </c>
      <c r="F30" s="35">
        <f t="shared" si="5"/>
        <v>0</v>
      </c>
      <c r="G30" s="55">
        <f t="shared" si="6"/>
        <v>4.3499999999999996</v>
      </c>
      <c r="H30" s="69">
        <f t="shared" si="7"/>
        <v>4.3499999999999996</v>
      </c>
      <c r="I30" s="55">
        <f t="shared" si="41"/>
        <v>0</v>
      </c>
      <c r="J30" s="55">
        <f t="shared" si="8"/>
        <v>-6.5000000000000002E-2</v>
      </c>
      <c r="K30" s="69">
        <f t="shared" si="9"/>
        <v>-6.5000000000000002E-2</v>
      </c>
      <c r="L30" s="72">
        <v>0</v>
      </c>
      <c r="M30" s="55">
        <f t="shared" si="10"/>
        <v>5.0000000000000001E-3</v>
      </c>
      <c r="N30" s="69">
        <f t="shared" si="11"/>
        <v>5.0000000000000001E-3</v>
      </c>
      <c r="O30" s="72">
        <v>0</v>
      </c>
      <c r="P30" s="7"/>
      <c r="Q30" s="72">
        <f t="shared" si="42"/>
        <v>4.29</v>
      </c>
      <c r="R30" s="72">
        <f t="shared" si="12"/>
        <v>0</v>
      </c>
      <c r="S30" s="7"/>
      <c r="T30" s="5">
        <f t="shared" si="13"/>
        <v>31</v>
      </c>
      <c r="U30" s="45">
        <f t="shared" si="14"/>
        <v>37646</v>
      </c>
      <c r="V30" s="5">
        <f t="shared" si="15"/>
        <v>757</v>
      </c>
      <c r="W30" s="55">
        <f t="shared" si="16"/>
        <v>5.8985674285833012E-2</v>
      </c>
      <c r="X30" s="47">
        <f t="shared" si="17"/>
        <v>0.88645355370753309</v>
      </c>
      <c r="Y30" s="5">
        <f t="shared" si="18"/>
        <v>1</v>
      </c>
      <c r="Z30" s="5">
        <f t="shared" si="19"/>
        <v>31</v>
      </c>
      <c r="AB30" s="39">
        <f t="shared" si="20"/>
        <v>0</v>
      </c>
      <c r="AC30" s="39">
        <f t="shared" si="21"/>
        <v>0</v>
      </c>
      <c r="AD30" s="39">
        <f t="shared" si="22"/>
        <v>0</v>
      </c>
      <c r="AE30" s="39">
        <f t="shared" si="23"/>
        <v>0</v>
      </c>
      <c r="AF30" s="39">
        <f t="shared" si="24"/>
        <v>0</v>
      </c>
      <c r="AG30" s="39">
        <f t="shared" si="25"/>
        <v>0</v>
      </c>
      <c r="AH30" s="39">
        <f t="shared" si="26"/>
        <v>0</v>
      </c>
      <c r="AI30" s="39">
        <f t="shared" si="27"/>
        <v>0</v>
      </c>
      <c r="AJ30" s="39">
        <f t="shared" si="28"/>
        <v>0</v>
      </c>
      <c r="AK30" s="43"/>
      <c r="AL30" s="39">
        <f t="shared" si="29"/>
        <v>0</v>
      </c>
      <c r="AM30" s="39">
        <f t="shared" si="30"/>
        <v>0</v>
      </c>
      <c r="AN30" s="39">
        <f t="shared" si="31"/>
        <v>0</v>
      </c>
      <c r="AO30" s="40">
        <f t="shared" si="32"/>
        <v>0</v>
      </c>
      <c r="AQ30" s="39">
        <f t="shared" si="33"/>
        <v>0</v>
      </c>
      <c r="AR30" s="39">
        <f t="shared" si="34"/>
        <v>0</v>
      </c>
      <c r="AS30" s="39">
        <f t="shared" si="35"/>
        <v>0</v>
      </c>
      <c r="AT30" s="40">
        <f t="shared" si="36"/>
        <v>0</v>
      </c>
      <c r="AU30" s="40"/>
      <c r="AV30" s="52">
        <f t="shared" si="37"/>
        <v>0</v>
      </c>
      <c r="AX30" s="52">
        <f t="shared" si="38"/>
        <v>0</v>
      </c>
      <c r="AY30" s="70"/>
      <c r="AZ30" s="2">
        <f t="shared" si="43"/>
        <v>0</v>
      </c>
    </row>
    <row r="31" spans="1:52">
      <c r="A31" s="44">
        <f t="shared" si="39"/>
        <v>37622</v>
      </c>
      <c r="B31" s="66">
        <f t="shared" si="40"/>
        <v>0</v>
      </c>
      <c r="C31" s="67"/>
      <c r="D31" s="68">
        <f t="shared" si="3"/>
        <v>0</v>
      </c>
      <c r="E31" s="35">
        <f t="shared" si="4"/>
        <v>0</v>
      </c>
      <c r="F31" s="35">
        <f t="shared" si="5"/>
        <v>0</v>
      </c>
      <c r="G31" s="55">
        <f t="shared" si="6"/>
        <v>4.3719999999999999</v>
      </c>
      <c r="H31" s="69">
        <f t="shared" si="7"/>
        <v>4.3719999999999999</v>
      </c>
      <c r="I31" s="55">
        <f t="shared" si="41"/>
        <v>0</v>
      </c>
      <c r="J31" s="55">
        <f t="shared" si="8"/>
        <v>-6.5000000000000002E-2</v>
      </c>
      <c r="K31" s="69">
        <f t="shared" si="9"/>
        <v>-6.5000000000000002E-2</v>
      </c>
      <c r="L31" s="72">
        <v>0</v>
      </c>
      <c r="M31" s="55">
        <f t="shared" si="10"/>
        <v>0.01</v>
      </c>
      <c r="N31" s="69">
        <f t="shared" si="11"/>
        <v>0.01</v>
      </c>
      <c r="O31" s="72">
        <v>0</v>
      </c>
      <c r="P31" s="7"/>
      <c r="Q31" s="72">
        <f t="shared" si="42"/>
        <v>4.3170000000000002</v>
      </c>
      <c r="R31" s="72">
        <f t="shared" si="12"/>
        <v>0</v>
      </c>
      <c r="S31" s="7"/>
      <c r="T31" s="5">
        <f t="shared" si="13"/>
        <v>31</v>
      </c>
      <c r="U31" s="45">
        <f t="shared" si="14"/>
        <v>37677</v>
      </c>
      <c r="V31" s="5">
        <f t="shared" si="15"/>
        <v>788</v>
      </c>
      <c r="W31" s="55">
        <f t="shared" si="16"/>
        <v>5.9007377684004006E-2</v>
      </c>
      <c r="X31" s="47">
        <f t="shared" si="17"/>
        <v>0.88200461044230927</v>
      </c>
      <c r="Y31" s="5">
        <f t="shared" si="18"/>
        <v>1</v>
      </c>
      <c r="Z31" s="5">
        <f t="shared" si="19"/>
        <v>31</v>
      </c>
      <c r="AB31" s="39">
        <f t="shared" si="20"/>
        <v>0</v>
      </c>
      <c r="AC31" s="39">
        <f t="shared" si="21"/>
        <v>0</v>
      </c>
      <c r="AD31" s="39">
        <f t="shared" si="22"/>
        <v>0</v>
      </c>
      <c r="AE31" s="39">
        <f t="shared" si="23"/>
        <v>0</v>
      </c>
      <c r="AF31" s="39">
        <f t="shared" si="24"/>
        <v>0</v>
      </c>
      <c r="AG31" s="39">
        <f t="shared" si="25"/>
        <v>0</v>
      </c>
      <c r="AH31" s="39">
        <f t="shared" si="26"/>
        <v>0</v>
      </c>
      <c r="AI31" s="39">
        <f t="shared" si="27"/>
        <v>0</v>
      </c>
      <c r="AJ31" s="39">
        <f t="shared" si="28"/>
        <v>0</v>
      </c>
      <c r="AK31" s="43"/>
      <c r="AL31" s="39">
        <f t="shared" si="29"/>
        <v>0</v>
      </c>
      <c r="AM31" s="39">
        <f t="shared" si="30"/>
        <v>0</v>
      </c>
      <c r="AN31" s="39">
        <f t="shared" si="31"/>
        <v>0</v>
      </c>
      <c r="AO31" s="40">
        <f t="shared" si="32"/>
        <v>0</v>
      </c>
      <c r="AQ31" s="39">
        <f t="shared" si="33"/>
        <v>0</v>
      </c>
      <c r="AR31" s="39">
        <f t="shared" si="34"/>
        <v>0</v>
      </c>
      <c r="AS31" s="39">
        <f t="shared" si="35"/>
        <v>0</v>
      </c>
      <c r="AT31" s="40">
        <f t="shared" si="36"/>
        <v>0</v>
      </c>
      <c r="AU31" s="40"/>
      <c r="AV31" s="52">
        <f t="shared" si="37"/>
        <v>0</v>
      </c>
      <c r="AX31" s="52">
        <f t="shared" si="38"/>
        <v>0</v>
      </c>
      <c r="AY31" s="70"/>
      <c r="AZ31" s="2">
        <f t="shared" si="43"/>
        <v>0</v>
      </c>
    </row>
    <row r="32" spans="1:52">
      <c r="A32" s="44">
        <f t="shared" si="39"/>
        <v>37653</v>
      </c>
      <c r="B32" s="66">
        <f t="shared" si="40"/>
        <v>0</v>
      </c>
      <c r="C32" s="67"/>
      <c r="D32" s="68">
        <f t="shared" si="3"/>
        <v>0</v>
      </c>
      <c r="E32" s="35">
        <f t="shared" si="4"/>
        <v>0</v>
      </c>
      <c r="F32" s="35">
        <f t="shared" si="5"/>
        <v>0</v>
      </c>
      <c r="G32" s="55">
        <f t="shared" si="6"/>
        <v>4.2119999999999997</v>
      </c>
      <c r="H32" s="69">
        <f t="shared" si="7"/>
        <v>4.2119999999999997</v>
      </c>
      <c r="I32" s="55">
        <f t="shared" si="41"/>
        <v>0</v>
      </c>
      <c r="J32" s="55">
        <f t="shared" si="8"/>
        <v>-6.5000000000000002E-2</v>
      </c>
      <c r="K32" s="69">
        <f t="shared" si="9"/>
        <v>-6.5000000000000002E-2</v>
      </c>
      <c r="L32" s="72">
        <v>0</v>
      </c>
      <c r="M32" s="55">
        <f t="shared" si="10"/>
        <v>0.01</v>
      </c>
      <c r="N32" s="69">
        <f t="shared" si="11"/>
        <v>0.01</v>
      </c>
      <c r="O32" s="72">
        <v>0</v>
      </c>
      <c r="P32" s="7"/>
      <c r="Q32" s="72">
        <f t="shared" si="42"/>
        <v>4.157</v>
      </c>
      <c r="R32" s="72">
        <f t="shared" si="12"/>
        <v>0</v>
      </c>
      <c r="S32" s="7"/>
      <c r="T32" s="5">
        <f t="shared" si="13"/>
        <v>28</v>
      </c>
      <c r="U32" s="45">
        <f t="shared" si="14"/>
        <v>37705</v>
      </c>
      <c r="V32" s="5">
        <f t="shared" si="15"/>
        <v>816</v>
      </c>
      <c r="W32" s="55">
        <f t="shared" si="16"/>
        <v>5.9053069453069006E-2</v>
      </c>
      <c r="X32" s="47">
        <f t="shared" si="17"/>
        <v>0.87799972121143033</v>
      </c>
      <c r="Y32" s="5">
        <f t="shared" si="18"/>
        <v>1</v>
      </c>
      <c r="Z32" s="5">
        <f t="shared" si="19"/>
        <v>28</v>
      </c>
      <c r="AB32" s="39">
        <f t="shared" si="20"/>
        <v>0</v>
      </c>
      <c r="AC32" s="39">
        <f t="shared" si="21"/>
        <v>0</v>
      </c>
      <c r="AD32" s="39">
        <f t="shared" si="22"/>
        <v>0</v>
      </c>
      <c r="AE32" s="39">
        <f t="shared" si="23"/>
        <v>0</v>
      </c>
      <c r="AF32" s="39">
        <f t="shared" si="24"/>
        <v>0</v>
      </c>
      <c r="AG32" s="39">
        <f t="shared" si="25"/>
        <v>0</v>
      </c>
      <c r="AH32" s="39">
        <f t="shared" si="26"/>
        <v>0</v>
      </c>
      <c r="AI32" s="39">
        <f t="shared" si="27"/>
        <v>0</v>
      </c>
      <c r="AJ32" s="39">
        <f t="shared" si="28"/>
        <v>0</v>
      </c>
      <c r="AK32" s="43"/>
      <c r="AL32" s="39">
        <f t="shared" si="29"/>
        <v>0</v>
      </c>
      <c r="AM32" s="39">
        <f t="shared" si="30"/>
        <v>0</v>
      </c>
      <c r="AN32" s="39">
        <f t="shared" si="31"/>
        <v>0</v>
      </c>
      <c r="AO32" s="40">
        <f t="shared" si="32"/>
        <v>0</v>
      </c>
      <c r="AQ32" s="39">
        <f t="shared" si="33"/>
        <v>0</v>
      </c>
      <c r="AR32" s="39">
        <f t="shared" si="34"/>
        <v>0</v>
      </c>
      <c r="AS32" s="39">
        <f t="shared" si="35"/>
        <v>0</v>
      </c>
      <c r="AT32" s="40">
        <f t="shared" si="36"/>
        <v>0</v>
      </c>
      <c r="AU32" s="40"/>
      <c r="AV32" s="52">
        <f t="shared" si="37"/>
        <v>0</v>
      </c>
      <c r="AX32" s="52">
        <f t="shared" si="38"/>
        <v>0</v>
      </c>
      <c r="AY32" s="70"/>
      <c r="AZ32" s="2">
        <f t="shared" si="43"/>
        <v>0</v>
      </c>
    </row>
    <row r="33" spans="1:52">
      <c r="A33" s="44">
        <f t="shared" si="39"/>
        <v>37681</v>
      </c>
      <c r="B33" s="66">
        <f t="shared" si="40"/>
        <v>0</v>
      </c>
      <c r="C33" s="67"/>
      <c r="D33" s="68">
        <f t="shared" si="3"/>
        <v>0</v>
      </c>
      <c r="E33" s="35">
        <f t="shared" si="4"/>
        <v>0</v>
      </c>
      <c r="F33" s="35">
        <f t="shared" si="5"/>
        <v>0</v>
      </c>
      <c r="G33" s="55">
        <f t="shared" si="6"/>
        <v>4.0069999999999997</v>
      </c>
      <c r="H33" s="69">
        <f t="shared" si="7"/>
        <v>4.0069999999999997</v>
      </c>
      <c r="I33" s="55">
        <f t="shared" si="41"/>
        <v>0</v>
      </c>
      <c r="J33" s="55">
        <f t="shared" si="8"/>
        <v>-6.5000000000000002E-2</v>
      </c>
      <c r="K33" s="69">
        <f t="shared" si="9"/>
        <v>-6.5000000000000002E-2</v>
      </c>
      <c r="L33" s="72">
        <v>0</v>
      </c>
      <c r="M33" s="55">
        <f t="shared" si="10"/>
        <v>0.01</v>
      </c>
      <c r="N33" s="69">
        <f t="shared" si="11"/>
        <v>0.01</v>
      </c>
      <c r="O33" s="72">
        <v>0</v>
      </c>
      <c r="P33" s="7"/>
      <c r="Q33" s="72">
        <f t="shared" si="42"/>
        <v>3.9519999999999995</v>
      </c>
      <c r="R33" s="72">
        <f t="shared" si="12"/>
        <v>0</v>
      </c>
      <c r="S33" s="7"/>
      <c r="T33" s="5">
        <f t="shared" si="13"/>
        <v>31</v>
      </c>
      <c r="U33" s="45">
        <f t="shared" si="14"/>
        <v>37736</v>
      </c>
      <c r="V33" s="5">
        <f t="shared" si="15"/>
        <v>847</v>
      </c>
      <c r="W33" s="55">
        <f t="shared" si="16"/>
        <v>5.9094339438627019E-2</v>
      </c>
      <c r="X33" s="47">
        <f t="shared" si="17"/>
        <v>0.87359649428950836</v>
      </c>
      <c r="Y33" s="5">
        <f t="shared" si="18"/>
        <v>1</v>
      </c>
      <c r="Z33" s="5">
        <f t="shared" si="19"/>
        <v>31</v>
      </c>
      <c r="AB33" s="39">
        <f t="shared" si="20"/>
        <v>0</v>
      </c>
      <c r="AC33" s="39">
        <f t="shared" si="21"/>
        <v>0</v>
      </c>
      <c r="AD33" s="39">
        <f t="shared" si="22"/>
        <v>0</v>
      </c>
      <c r="AE33" s="39">
        <f t="shared" si="23"/>
        <v>0</v>
      </c>
      <c r="AF33" s="39">
        <f t="shared" si="24"/>
        <v>0</v>
      </c>
      <c r="AG33" s="39">
        <f t="shared" si="25"/>
        <v>0</v>
      </c>
      <c r="AH33" s="39">
        <f t="shared" si="26"/>
        <v>0</v>
      </c>
      <c r="AI33" s="39">
        <f t="shared" si="27"/>
        <v>0</v>
      </c>
      <c r="AJ33" s="39">
        <f t="shared" si="28"/>
        <v>0</v>
      </c>
      <c r="AK33" s="43"/>
      <c r="AL33" s="39">
        <f t="shared" si="29"/>
        <v>0</v>
      </c>
      <c r="AM33" s="39">
        <f t="shared" si="30"/>
        <v>0</v>
      </c>
      <c r="AN33" s="39">
        <f t="shared" si="31"/>
        <v>0</v>
      </c>
      <c r="AO33" s="40">
        <f t="shared" si="32"/>
        <v>0</v>
      </c>
      <c r="AQ33" s="39">
        <f t="shared" si="33"/>
        <v>0</v>
      </c>
      <c r="AR33" s="39">
        <f t="shared" si="34"/>
        <v>0</v>
      </c>
      <c r="AS33" s="39">
        <f t="shared" si="35"/>
        <v>0</v>
      </c>
      <c r="AT33" s="40">
        <f t="shared" si="36"/>
        <v>0</v>
      </c>
      <c r="AU33" s="40"/>
      <c r="AV33" s="52">
        <f t="shared" si="37"/>
        <v>0</v>
      </c>
      <c r="AX33" s="52">
        <f t="shared" si="38"/>
        <v>0</v>
      </c>
      <c r="AY33" s="70"/>
      <c r="AZ33" s="2">
        <f t="shared" si="43"/>
        <v>0</v>
      </c>
    </row>
    <row r="34" spans="1:52">
      <c r="A34" s="44">
        <f t="shared" si="39"/>
        <v>37712</v>
      </c>
      <c r="B34" s="66">
        <f t="shared" si="40"/>
        <v>0</v>
      </c>
      <c r="C34" s="67"/>
      <c r="D34" s="68">
        <f t="shared" si="3"/>
        <v>0</v>
      </c>
      <c r="E34" s="35">
        <f t="shared" si="4"/>
        <v>0</v>
      </c>
      <c r="F34" s="35">
        <f t="shared" si="5"/>
        <v>0</v>
      </c>
      <c r="G34" s="55">
        <f t="shared" si="6"/>
        <v>3.7690000000000006</v>
      </c>
      <c r="H34" s="69">
        <f t="shared" si="7"/>
        <v>3.7690000000000006</v>
      </c>
      <c r="I34" s="55">
        <f t="shared" si="41"/>
        <v>0</v>
      </c>
      <c r="J34" s="55">
        <f t="shared" si="8"/>
        <v>-6.7500000000000004E-2</v>
      </c>
      <c r="K34" s="69">
        <f t="shared" si="9"/>
        <v>-6.7500000000000004E-2</v>
      </c>
      <c r="L34" s="72">
        <v>0</v>
      </c>
      <c r="M34" s="55">
        <f t="shared" si="10"/>
        <v>7.4999999999999997E-3</v>
      </c>
      <c r="N34" s="69">
        <f t="shared" si="11"/>
        <v>7.4999999999999997E-3</v>
      </c>
      <c r="O34" s="72">
        <v>0</v>
      </c>
      <c r="P34" s="7"/>
      <c r="Q34" s="72">
        <f t="shared" si="42"/>
        <v>3.7090000000000005</v>
      </c>
      <c r="R34" s="72">
        <f t="shared" si="12"/>
        <v>0</v>
      </c>
      <c r="S34" s="7"/>
      <c r="T34" s="5">
        <f t="shared" si="13"/>
        <v>30</v>
      </c>
      <c r="U34" s="45">
        <f t="shared" si="14"/>
        <v>37766</v>
      </c>
      <c r="V34" s="5">
        <f t="shared" si="15"/>
        <v>877</v>
      </c>
      <c r="W34" s="55">
        <f t="shared" si="16"/>
        <v>5.9131996178329004E-2</v>
      </c>
      <c r="X34" s="47">
        <f t="shared" si="17"/>
        <v>0.86937314102963514</v>
      </c>
      <c r="Y34" s="5">
        <f t="shared" si="18"/>
        <v>1</v>
      </c>
      <c r="Z34" s="5">
        <f t="shared" si="19"/>
        <v>30</v>
      </c>
      <c r="AB34" s="39">
        <f t="shared" si="20"/>
        <v>0</v>
      </c>
      <c r="AC34" s="39">
        <f t="shared" si="21"/>
        <v>0</v>
      </c>
      <c r="AD34" s="39">
        <f t="shared" si="22"/>
        <v>0</v>
      </c>
      <c r="AE34" s="39">
        <f t="shared" si="23"/>
        <v>0</v>
      </c>
      <c r="AF34" s="39">
        <f t="shared" si="24"/>
        <v>0</v>
      </c>
      <c r="AG34" s="39">
        <f t="shared" si="25"/>
        <v>0</v>
      </c>
      <c r="AH34" s="39">
        <f t="shared" si="26"/>
        <v>0</v>
      </c>
      <c r="AI34" s="39">
        <f t="shared" si="27"/>
        <v>0</v>
      </c>
      <c r="AJ34" s="39">
        <f t="shared" si="28"/>
        <v>0</v>
      </c>
      <c r="AK34" s="43"/>
      <c r="AL34" s="39">
        <f t="shared" si="29"/>
        <v>0</v>
      </c>
      <c r="AM34" s="39">
        <f t="shared" si="30"/>
        <v>0</v>
      </c>
      <c r="AN34" s="39">
        <f t="shared" si="31"/>
        <v>0</v>
      </c>
      <c r="AO34" s="40">
        <f t="shared" si="32"/>
        <v>0</v>
      </c>
      <c r="AQ34" s="39">
        <f t="shared" si="33"/>
        <v>0</v>
      </c>
      <c r="AR34" s="39">
        <f t="shared" si="34"/>
        <v>0</v>
      </c>
      <c r="AS34" s="39">
        <f t="shared" si="35"/>
        <v>0</v>
      </c>
      <c r="AT34" s="40">
        <f t="shared" si="36"/>
        <v>0</v>
      </c>
      <c r="AU34" s="40"/>
      <c r="AV34" s="52">
        <f t="shared" si="37"/>
        <v>0</v>
      </c>
      <c r="AX34" s="52">
        <f t="shared" si="38"/>
        <v>0</v>
      </c>
      <c r="AY34" s="70"/>
      <c r="AZ34" s="2">
        <f t="shared" si="43"/>
        <v>0</v>
      </c>
    </row>
    <row r="35" spans="1:52">
      <c r="A35" s="44">
        <f t="shared" si="39"/>
        <v>37742</v>
      </c>
      <c r="B35" s="66">
        <f t="shared" si="40"/>
        <v>0</v>
      </c>
      <c r="C35" s="67"/>
      <c r="D35" s="68">
        <f t="shared" si="3"/>
        <v>0</v>
      </c>
      <c r="E35" s="35">
        <f t="shared" si="4"/>
        <v>0</v>
      </c>
      <c r="F35" s="35">
        <f t="shared" si="5"/>
        <v>0</v>
      </c>
      <c r="G35" s="55">
        <f t="shared" si="6"/>
        <v>3.7149999999999999</v>
      </c>
      <c r="H35" s="69">
        <f t="shared" si="7"/>
        <v>3.7149999999999999</v>
      </c>
      <c r="I35" s="55">
        <f t="shared" si="41"/>
        <v>0</v>
      </c>
      <c r="J35" s="55">
        <f t="shared" si="8"/>
        <v>-6.7500000000000004E-2</v>
      </c>
      <c r="K35" s="69">
        <f t="shared" si="9"/>
        <v>-6.7500000000000004E-2</v>
      </c>
      <c r="L35" s="72">
        <v>0</v>
      </c>
      <c r="M35" s="55">
        <f t="shared" si="10"/>
        <v>7.4999999999999997E-3</v>
      </c>
      <c r="N35" s="69">
        <f t="shared" si="11"/>
        <v>7.4999999999999997E-3</v>
      </c>
      <c r="O35" s="72">
        <v>0</v>
      </c>
      <c r="P35" s="7"/>
      <c r="Q35" s="72">
        <f t="shared" si="42"/>
        <v>3.6549999999999998</v>
      </c>
      <c r="R35" s="72">
        <f t="shared" si="12"/>
        <v>0</v>
      </c>
      <c r="S35" s="7"/>
      <c r="T35" s="5">
        <f t="shared" si="13"/>
        <v>31</v>
      </c>
      <c r="U35" s="45">
        <f t="shared" si="14"/>
        <v>37797</v>
      </c>
      <c r="V35" s="5">
        <f t="shared" si="15"/>
        <v>908</v>
      </c>
      <c r="W35" s="55">
        <f t="shared" si="16"/>
        <v>5.9157614088050016E-2</v>
      </c>
      <c r="X35" s="47">
        <f t="shared" si="17"/>
        <v>0.86502674418494274</v>
      </c>
      <c r="Y35" s="5">
        <f t="shared" si="18"/>
        <v>1</v>
      </c>
      <c r="Z35" s="5">
        <f t="shared" si="19"/>
        <v>31</v>
      </c>
      <c r="AB35" s="39">
        <f t="shared" si="20"/>
        <v>0</v>
      </c>
      <c r="AC35" s="39">
        <f t="shared" si="21"/>
        <v>0</v>
      </c>
      <c r="AD35" s="39">
        <f t="shared" si="22"/>
        <v>0</v>
      </c>
      <c r="AE35" s="39">
        <f t="shared" si="23"/>
        <v>0</v>
      </c>
      <c r="AF35" s="39">
        <f t="shared" si="24"/>
        <v>0</v>
      </c>
      <c r="AG35" s="39">
        <f t="shared" si="25"/>
        <v>0</v>
      </c>
      <c r="AH35" s="39">
        <f t="shared" si="26"/>
        <v>0</v>
      </c>
      <c r="AI35" s="39">
        <f t="shared" si="27"/>
        <v>0</v>
      </c>
      <c r="AJ35" s="39">
        <f t="shared" si="28"/>
        <v>0</v>
      </c>
      <c r="AK35" s="43"/>
      <c r="AL35" s="39">
        <f t="shared" si="29"/>
        <v>0</v>
      </c>
      <c r="AM35" s="39">
        <f t="shared" si="30"/>
        <v>0</v>
      </c>
      <c r="AN35" s="39">
        <f t="shared" si="31"/>
        <v>0</v>
      </c>
      <c r="AO35" s="40">
        <f t="shared" si="32"/>
        <v>0</v>
      </c>
      <c r="AQ35" s="39">
        <f t="shared" si="33"/>
        <v>0</v>
      </c>
      <c r="AR35" s="39">
        <f t="shared" si="34"/>
        <v>0</v>
      </c>
      <c r="AS35" s="39">
        <f t="shared" si="35"/>
        <v>0</v>
      </c>
      <c r="AT35" s="40">
        <f t="shared" si="36"/>
        <v>0</v>
      </c>
      <c r="AU35" s="40"/>
      <c r="AV35" s="52">
        <f t="shared" si="37"/>
        <v>0</v>
      </c>
      <c r="AX35" s="52">
        <f t="shared" si="38"/>
        <v>0</v>
      </c>
      <c r="AY35" s="70"/>
      <c r="AZ35" s="2">
        <f t="shared" si="43"/>
        <v>0</v>
      </c>
    </row>
    <row r="36" spans="1:52">
      <c r="A36" s="44">
        <f t="shared" si="39"/>
        <v>37773</v>
      </c>
      <c r="B36" s="66">
        <f t="shared" si="40"/>
        <v>0</v>
      </c>
      <c r="C36" s="67"/>
      <c r="D36" s="68">
        <f t="shared" si="3"/>
        <v>0</v>
      </c>
      <c r="E36" s="35">
        <f t="shared" si="4"/>
        <v>0</v>
      </c>
      <c r="F36" s="35">
        <f t="shared" si="5"/>
        <v>0</v>
      </c>
      <c r="G36" s="55">
        <f t="shared" si="6"/>
        <v>3.7250000000000001</v>
      </c>
      <c r="H36" s="69">
        <f t="shared" si="7"/>
        <v>3.7250000000000001</v>
      </c>
      <c r="I36" s="55">
        <f t="shared" si="41"/>
        <v>0</v>
      </c>
      <c r="J36" s="55">
        <f t="shared" si="8"/>
        <v>-6.7500000000000004E-2</v>
      </c>
      <c r="K36" s="69">
        <f t="shared" si="9"/>
        <v>-6.7500000000000004E-2</v>
      </c>
      <c r="L36" s="72">
        <v>0</v>
      </c>
      <c r="M36" s="55">
        <f t="shared" si="10"/>
        <v>7.4999999999999997E-3</v>
      </c>
      <c r="N36" s="69">
        <f t="shared" si="11"/>
        <v>7.4999999999999997E-3</v>
      </c>
      <c r="O36" s="72">
        <v>0</v>
      </c>
      <c r="P36" s="7"/>
      <c r="Q36" s="72">
        <f t="shared" si="42"/>
        <v>3.665</v>
      </c>
      <c r="R36" s="72">
        <f t="shared" si="12"/>
        <v>0</v>
      </c>
      <c r="S36" s="7"/>
      <c r="T36" s="5">
        <f t="shared" si="13"/>
        <v>30</v>
      </c>
      <c r="U36" s="45">
        <f t="shared" si="14"/>
        <v>37827</v>
      </c>
      <c r="V36" s="5">
        <f t="shared" si="15"/>
        <v>938</v>
      </c>
      <c r="W36" s="55">
        <f t="shared" si="16"/>
        <v>5.9184085928326011E-2</v>
      </c>
      <c r="X36" s="47">
        <f t="shared" si="17"/>
        <v>0.86083292235192044</v>
      </c>
      <c r="Y36" s="5">
        <f t="shared" si="18"/>
        <v>1</v>
      </c>
      <c r="Z36" s="5">
        <f t="shared" si="19"/>
        <v>30</v>
      </c>
      <c r="AB36" s="39">
        <f t="shared" si="20"/>
        <v>0</v>
      </c>
      <c r="AC36" s="39">
        <f t="shared" si="21"/>
        <v>0</v>
      </c>
      <c r="AD36" s="39">
        <f t="shared" si="22"/>
        <v>0</v>
      </c>
      <c r="AE36" s="39">
        <f t="shared" si="23"/>
        <v>0</v>
      </c>
      <c r="AF36" s="39">
        <f t="shared" si="24"/>
        <v>0</v>
      </c>
      <c r="AG36" s="39">
        <f t="shared" si="25"/>
        <v>0</v>
      </c>
      <c r="AH36" s="39">
        <f t="shared" si="26"/>
        <v>0</v>
      </c>
      <c r="AI36" s="39">
        <f t="shared" si="27"/>
        <v>0</v>
      </c>
      <c r="AJ36" s="39">
        <f t="shared" si="28"/>
        <v>0</v>
      </c>
      <c r="AK36" s="43"/>
      <c r="AL36" s="39">
        <f t="shared" si="29"/>
        <v>0</v>
      </c>
      <c r="AM36" s="39">
        <f t="shared" si="30"/>
        <v>0</v>
      </c>
      <c r="AN36" s="39">
        <f t="shared" si="31"/>
        <v>0</v>
      </c>
      <c r="AO36" s="40">
        <f t="shared" si="32"/>
        <v>0</v>
      </c>
      <c r="AQ36" s="39">
        <f t="shared" si="33"/>
        <v>0</v>
      </c>
      <c r="AR36" s="39">
        <f t="shared" si="34"/>
        <v>0</v>
      </c>
      <c r="AS36" s="39">
        <f t="shared" si="35"/>
        <v>0</v>
      </c>
      <c r="AT36" s="40">
        <f t="shared" si="36"/>
        <v>0</v>
      </c>
      <c r="AU36" s="40"/>
      <c r="AV36" s="52">
        <f t="shared" si="37"/>
        <v>0</v>
      </c>
      <c r="AX36" s="52">
        <f t="shared" si="38"/>
        <v>0</v>
      </c>
      <c r="AY36" s="70"/>
      <c r="AZ36" s="2">
        <f t="shared" si="43"/>
        <v>0</v>
      </c>
    </row>
    <row r="37" spans="1:52">
      <c r="A37" s="44">
        <f t="shared" si="39"/>
        <v>37803</v>
      </c>
      <c r="B37" s="66">
        <f t="shared" si="40"/>
        <v>0</v>
      </c>
      <c r="C37" s="67"/>
      <c r="D37" s="68">
        <f t="shared" si="3"/>
        <v>0</v>
      </c>
      <c r="E37" s="35">
        <f t="shared" si="4"/>
        <v>0</v>
      </c>
      <c r="F37" s="35">
        <f t="shared" si="5"/>
        <v>0</v>
      </c>
      <c r="G37" s="55">
        <f t="shared" si="6"/>
        <v>3.74</v>
      </c>
      <c r="H37" s="69">
        <f t="shared" si="7"/>
        <v>3.74</v>
      </c>
      <c r="I37" s="55">
        <f t="shared" si="41"/>
        <v>0</v>
      </c>
      <c r="J37" s="55">
        <f t="shared" si="8"/>
        <v>-6.7500000000000004E-2</v>
      </c>
      <c r="K37" s="69">
        <f t="shared" si="9"/>
        <v>-6.7500000000000004E-2</v>
      </c>
      <c r="L37" s="72">
        <v>0</v>
      </c>
      <c r="M37" s="55">
        <f t="shared" si="10"/>
        <v>7.4999999999999997E-3</v>
      </c>
      <c r="N37" s="69">
        <f t="shared" si="11"/>
        <v>7.4999999999999997E-3</v>
      </c>
      <c r="O37" s="72">
        <v>0</v>
      </c>
      <c r="P37" s="7"/>
      <c r="Q37" s="72">
        <f t="shared" si="42"/>
        <v>3.68</v>
      </c>
      <c r="R37" s="72">
        <f t="shared" si="12"/>
        <v>0</v>
      </c>
      <c r="S37" s="7"/>
      <c r="T37" s="5">
        <f t="shared" si="13"/>
        <v>31</v>
      </c>
      <c r="U37" s="45">
        <f t="shared" si="14"/>
        <v>37858</v>
      </c>
      <c r="V37" s="5">
        <f t="shared" si="15"/>
        <v>969</v>
      </c>
      <c r="W37" s="55">
        <f t="shared" si="16"/>
        <v>5.9211913961496013E-2</v>
      </c>
      <c r="X37" s="47">
        <f t="shared" si="17"/>
        <v>0.85650966630128988</v>
      </c>
      <c r="Y37" s="5">
        <f t="shared" si="18"/>
        <v>1</v>
      </c>
      <c r="Z37" s="5">
        <f t="shared" si="19"/>
        <v>31</v>
      </c>
      <c r="AB37" s="39">
        <f t="shared" si="20"/>
        <v>0</v>
      </c>
      <c r="AC37" s="39">
        <f t="shared" si="21"/>
        <v>0</v>
      </c>
      <c r="AD37" s="39">
        <f t="shared" si="22"/>
        <v>0</v>
      </c>
      <c r="AE37" s="39">
        <f t="shared" si="23"/>
        <v>0</v>
      </c>
      <c r="AF37" s="39">
        <f t="shared" si="24"/>
        <v>0</v>
      </c>
      <c r="AG37" s="39">
        <f t="shared" si="25"/>
        <v>0</v>
      </c>
      <c r="AH37" s="39">
        <f t="shared" si="26"/>
        <v>0</v>
      </c>
      <c r="AI37" s="39">
        <f t="shared" si="27"/>
        <v>0</v>
      </c>
      <c r="AJ37" s="39">
        <f t="shared" si="28"/>
        <v>0</v>
      </c>
      <c r="AK37" s="43"/>
      <c r="AL37" s="39">
        <f t="shared" si="29"/>
        <v>0</v>
      </c>
      <c r="AM37" s="39">
        <f t="shared" si="30"/>
        <v>0</v>
      </c>
      <c r="AN37" s="39">
        <f t="shared" si="31"/>
        <v>0</v>
      </c>
      <c r="AO37" s="40">
        <f t="shared" si="32"/>
        <v>0</v>
      </c>
      <c r="AQ37" s="39">
        <f t="shared" si="33"/>
        <v>0</v>
      </c>
      <c r="AR37" s="39">
        <f t="shared" si="34"/>
        <v>0</v>
      </c>
      <c r="AS37" s="39">
        <f t="shared" si="35"/>
        <v>0</v>
      </c>
      <c r="AT37" s="40">
        <f t="shared" si="36"/>
        <v>0</v>
      </c>
      <c r="AU37" s="40"/>
      <c r="AV37" s="52">
        <f t="shared" si="37"/>
        <v>0</v>
      </c>
      <c r="AX37" s="52">
        <f t="shared" si="38"/>
        <v>0</v>
      </c>
      <c r="AY37" s="70"/>
      <c r="AZ37" s="2">
        <f t="shared" si="43"/>
        <v>0</v>
      </c>
    </row>
    <row r="38" spans="1:52">
      <c r="A38" s="44">
        <f t="shared" si="39"/>
        <v>37834</v>
      </c>
      <c r="B38" s="66">
        <f t="shared" si="40"/>
        <v>0</v>
      </c>
      <c r="C38" s="67"/>
      <c r="D38" s="68">
        <f t="shared" si="3"/>
        <v>0</v>
      </c>
      <c r="E38" s="35">
        <f t="shared" si="4"/>
        <v>0</v>
      </c>
      <c r="F38" s="35">
        <f t="shared" si="5"/>
        <v>0</v>
      </c>
      <c r="G38" s="55">
        <f t="shared" si="6"/>
        <v>3.7349999999999999</v>
      </c>
      <c r="H38" s="69">
        <f t="shared" si="7"/>
        <v>3.7349999999999999</v>
      </c>
      <c r="I38" s="55">
        <f t="shared" si="41"/>
        <v>0</v>
      </c>
      <c r="J38" s="55">
        <f t="shared" si="8"/>
        <v>-6.7500000000000004E-2</v>
      </c>
      <c r="K38" s="69">
        <f t="shared" si="9"/>
        <v>-6.7500000000000004E-2</v>
      </c>
      <c r="L38" s="72">
        <v>0</v>
      </c>
      <c r="M38" s="55">
        <f t="shared" si="10"/>
        <v>7.4999999999999997E-3</v>
      </c>
      <c r="N38" s="69">
        <f t="shared" si="11"/>
        <v>7.4999999999999997E-3</v>
      </c>
      <c r="O38" s="72">
        <v>0</v>
      </c>
      <c r="P38" s="7"/>
      <c r="Q38" s="72">
        <f t="shared" si="42"/>
        <v>3.6749999999999998</v>
      </c>
      <c r="R38" s="72">
        <f t="shared" si="12"/>
        <v>0</v>
      </c>
      <c r="S38" s="7"/>
      <c r="T38" s="5">
        <f t="shared" si="13"/>
        <v>31</v>
      </c>
      <c r="U38" s="45">
        <f t="shared" si="14"/>
        <v>37889</v>
      </c>
      <c r="V38" s="5">
        <f t="shared" si="15"/>
        <v>1000</v>
      </c>
      <c r="W38" s="55">
        <f t="shared" si="16"/>
        <v>5.9243843742811012E-2</v>
      </c>
      <c r="X38" s="47">
        <f t="shared" si="17"/>
        <v>0.85220363744742123</v>
      </c>
      <c r="Y38" s="5">
        <f t="shared" si="18"/>
        <v>1</v>
      </c>
      <c r="Z38" s="5">
        <f t="shared" si="19"/>
        <v>31</v>
      </c>
      <c r="AB38" s="39">
        <f t="shared" si="20"/>
        <v>0</v>
      </c>
      <c r="AC38" s="39">
        <f t="shared" si="21"/>
        <v>0</v>
      </c>
      <c r="AD38" s="39">
        <f t="shared" si="22"/>
        <v>0</v>
      </c>
      <c r="AE38" s="39">
        <f t="shared" si="23"/>
        <v>0</v>
      </c>
      <c r="AF38" s="39">
        <f t="shared" si="24"/>
        <v>0</v>
      </c>
      <c r="AG38" s="39">
        <f t="shared" si="25"/>
        <v>0</v>
      </c>
      <c r="AH38" s="39">
        <f t="shared" si="26"/>
        <v>0</v>
      </c>
      <c r="AI38" s="39">
        <f t="shared" si="27"/>
        <v>0</v>
      </c>
      <c r="AJ38" s="39">
        <f t="shared" si="28"/>
        <v>0</v>
      </c>
      <c r="AK38" s="43"/>
      <c r="AL38" s="39">
        <f t="shared" si="29"/>
        <v>0</v>
      </c>
      <c r="AM38" s="39">
        <f t="shared" si="30"/>
        <v>0</v>
      </c>
      <c r="AN38" s="39">
        <f t="shared" si="31"/>
        <v>0</v>
      </c>
      <c r="AO38" s="40">
        <f t="shared" si="32"/>
        <v>0</v>
      </c>
      <c r="AQ38" s="39">
        <f t="shared" si="33"/>
        <v>0</v>
      </c>
      <c r="AR38" s="39">
        <f t="shared" si="34"/>
        <v>0</v>
      </c>
      <c r="AS38" s="39">
        <f t="shared" si="35"/>
        <v>0</v>
      </c>
      <c r="AT38" s="40">
        <f t="shared" si="36"/>
        <v>0</v>
      </c>
      <c r="AU38" s="40"/>
      <c r="AV38" s="52">
        <f t="shared" si="37"/>
        <v>0</v>
      </c>
      <c r="AX38" s="52">
        <f t="shared" si="38"/>
        <v>0</v>
      </c>
      <c r="AY38" s="70"/>
      <c r="AZ38" s="2">
        <f t="shared" si="43"/>
        <v>0</v>
      </c>
    </row>
    <row r="39" spans="1:52">
      <c r="A39" s="44">
        <f t="shared" si="39"/>
        <v>37865</v>
      </c>
      <c r="B39" s="66">
        <f t="shared" si="40"/>
        <v>0</v>
      </c>
      <c r="C39" s="67"/>
      <c r="D39" s="68">
        <f t="shared" si="3"/>
        <v>0</v>
      </c>
      <c r="E39" s="35">
        <f t="shared" si="4"/>
        <v>0</v>
      </c>
      <c r="F39" s="35">
        <f t="shared" si="5"/>
        <v>0</v>
      </c>
      <c r="G39" s="55">
        <f t="shared" si="6"/>
        <v>3.7469999999999999</v>
      </c>
      <c r="H39" s="69">
        <f t="shared" si="7"/>
        <v>3.7469999999999999</v>
      </c>
      <c r="I39" s="55">
        <f t="shared" si="41"/>
        <v>0</v>
      </c>
      <c r="J39" s="55">
        <f t="shared" si="8"/>
        <v>-6.7500000000000004E-2</v>
      </c>
      <c r="K39" s="69">
        <f t="shared" si="9"/>
        <v>-6.7500000000000004E-2</v>
      </c>
      <c r="L39" s="72">
        <v>0</v>
      </c>
      <c r="M39" s="55">
        <f t="shared" si="10"/>
        <v>7.4999999999999997E-3</v>
      </c>
      <c r="N39" s="69">
        <f t="shared" si="11"/>
        <v>7.4999999999999997E-3</v>
      </c>
      <c r="O39" s="72">
        <v>0</v>
      </c>
      <c r="P39" s="7"/>
      <c r="Q39" s="72">
        <f t="shared" si="42"/>
        <v>3.6869999999999998</v>
      </c>
      <c r="R39" s="72">
        <f t="shared" si="12"/>
        <v>0</v>
      </c>
      <c r="S39" s="7"/>
      <c r="T39" s="5">
        <f t="shared" si="13"/>
        <v>30</v>
      </c>
      <c r="U39" s="45">
        <f t="shared" si="14"/>
        <v>37919</v>
      </c>
      <c r="V39" s="5">
        <f t="shared" si="15"/>
        <v>1030</v>
      </c>
      <c r="W39" s="55">
        <f t="shared" si="16"/>
        <v>5.9275773524464011E-2</v>
      </c>
      <c r="X39" s="47">
        <f t="shared" si="17"/>
        <v>0.84804886214409847</v>
      </c>
      <c r="Y39" s="5">
        <f t="shared" si="18"/>
        <v>1</v>
      </c>
      <c r="Z39" s="5">
        <f t="shared" si="19"/>
        <v>30</v>
      </c>
      <c r="AB39" s="39">
        <f t="shared" si="20"/>
        <v>0</v>
      </c>
      <c r="AC39" s="39">
        <f t="shared" si="21"/>
        <v>0</v>
      </c>
      <c r="AD39" s="39">
        <f t="shared" si="22"/>
        <v>0</v>
      </c>
      <c r="AE39" s="39">
        <f t="shared" si="23"/>
        <v>0</v>
      </c>
      <c r="AF39" s="39">
        <f t="shared" si="24"/>
        <v>0</v>
      </c>
      <c r="AG39" s="39">
        <f t="shared" si="25"/>
        <v>0</v>
      </c>
      <c r="AH39" s="39">
        <f t="shared" si="26"/>
        <v>0</v>
      </c>
      <c r="AI39" s="39">
        <f t="shared" si="27"/>
        <v>0</v>
      </c>
      <c r="AJ39" s="39">
        <f t="shared" si="28"/>
        <v>0</v>
      </c>
      <c r="AK39" s="43"/>
      <c r="AL39" s="39">
        <f t="shared" si="29"/>
        <v>0</v>
      </c>
      <c r="AM39" s="39">
        <f t="shared" si="30"/>
        <v>0</v>
      </c>
      <c r="AN39" s="39">
        <f t="shared" si="31"/>
        <v>0</v>
      </c>
      <c r="AO39" s="40">
        <f t="shared" si="32"/>
        <v>0</v>
      </c>
      <c r="AQ39" s="39">
        <f t="shared" si="33"/>
        <v>0</v>
      </c>
      <c r="AR39" s="39">
        <f t="shared" si="34"/>
        <v>0</v>
      </c>
      <c r="AS39" s="39">
        <f t="shared" si="35"/>
        <v>0</v>
      </c>
      <c r="AT39" s="40">
        <f t="shared" si="36"/>
        <v>0</v>
      </c>
      <c r="AU39" s="40"/>
      <c r="AV39" s="52">
        <f t="shared" si="37"/>
        <v>0</v>
      </c>
      <c r="AX39" s="52">
        <f t="shared" si="38"/>
        <v>0</v>
      </c>
      <c r="AY39" s="70"/>
      <c r="AZ39" s="2">
        <f t="shared" si="43"/>
        <v>0</v>
      </c>
    </row>
    <row r="40" spans="1:52">
      <c r="A40" s="44">
        <f t="shared" si="39"/>
        <v>37895</v>
      </c>
      <c r="B40" s="66">
        <f t="shared" si="40"/>
        <v>0</v>
      </c>
      <c r="C40" s="67"/>
      <c r="D40" s="68">
        <f t="shared" si="3"/>
        <v>0</v>
      </c>
      <c r="E40" s="35">
        <f t="shared" si="4"/>
        <v>0</v>
      </c>
      <c r="F40" s="35">
        <f t="shared" si="5"/>
        <v>0</v>
      </c>
      <c r="G40" s="55">
        <f t="shared" si="6"/>
        <v>3.7650000000000001</v>
      </c>
      <c r="H40" s="69">
        <f t="shared" si="7"/>
        <v>3.7650000000000001</v>
      </c>
      <c r="I40" s="55">
        <f t="shared" si="41"/>
        <v>0</v>
      </c>
      <c r="J40" s="55">
        <f t="shared" si="8"/>
        <v>-6.7500000000000004E-2</v>
      </c>
      <c r="K40" s="69">
        <f t="shared" si="9"/>
        <v>-6.7500000000000004E-2</v>
      </c>
      <c r="L40" s="72">
        <v>0</v>
      </c>
      <c r="M40" s="55">
        <f t="shared" si="10"/>
        <v>7.4999999999999997E-3</v>
      </c>
      <c r="N40" s="69">
        <f t="shared" si="11"/>
        <v>7.4999999999999997E-3</v>
      </c>
      <c r="O40" s="72">
        <v>0</v>
      </c>
      <c r="P40" s="7"/>
      <c r="Q40" s="72">
        <f t="shared" si="42"/>
        <v>3.7050000000000001</v>
      </c>
      <c r="R40" s="72">
        <f t="shared" si="12"/>
        <v>0</v>
      </c>
      <c r="S40" s="7"/>
      <c r="T40" s="5">
        <f t="shared" si="13"/>
        <v>31</v>
      </c>
      <c r="U40" s="45">
        <f t="shared" si="14"/>
        <v>37950</v>
      </c>
      <c r="V40" s="5">
        <f t="shared" si="15"/>
        <v>1061</v>
      </c>
      <c r="W40" s="55">
        <f t="shared" si="16"/>
        <v>5.9308401663754021E-2</v>
      </c>
      <c r="X40" s="47">
        <f t="shared" si="17"/>
        <v>0.84376709576466424</v>
      </c>
      <c r="Y40" s="5">
        <f t="shared" si="18"/>
        <v>1</v>
      </c>
      <c r="Z40" s="5">
        <f t="shared" si="19"/>
        <v>31</v>
      </c>
      <c r="AB40" s="39">
        <f t="shared" si="20"/>
        <v>0</v>
      </c>
      <c r="AC40" s="39">
        <f t="shared" si="21"/>
        <v>0</v>
      </c>
      <c r="AD40" s="39">
        <f t="shared" si="22"/>
        <v>0</v>
      </c>
      <c r="AE40" s="39">
        <f t="shared" si="23"/>
        <v>0</v>
      </c>
      <c r="AF40" s="39">
        <f t="shared" si="24"/>
        <v>0</v>
      </c>
      <c r="AG40" s="39">
        <f t="shared" si="25"/>
        <v>0</v>
      </c>
      <c r="AH40" s="39">
        <f t="shared" si="26"/>
        <v>0</v>
      </c>
      <c r="AI40" s="39">
        <f t="shared" si="27"/>
        <v>0</v>
      </c>
      <c r="AJ40" s="39">
        <f t="shared" si="28"/>
        <v>0</v>
      </c>
      <c r="AK40" s="43"/>
      <c r="AL40" s="39">
        <f t="shared" si="29"/>
        <v>0</v>
      </c>
      <c r="AM40" s="39">
        <f t="shared" si="30"/>
        <v>0</v>
      </c>
      <c r="AN40" s="39">
        <f t="shared" si="31"/>
        <v>0</v>
      </c>
      <c r="AO40" s="40">
        <f t="shared" si="32"/>
        <v>0</v>
      </c>
      <c r="AQ40" s="39">
        <f t="shared" si="33"/>
        <v>0</v>
      </c>
      <c r="AR40" s="39">
        <f t="shared" si="34"/>
        <v>0</v>
      </c>
      <c r="AS40" s="39">
        <f t="shared" si="35"/>
        <v>0</v>
      </c>
      <c r="AT40" s="40">
        <f t="shared" si="36"/>
        <v>0</v>
      </c>
      <c r="AU40" s="40"/>
      <c r="AV40" s="52">
        <f t="shared" si="37"/>
        <v>0</v>
      </c>
      <c r="AX40" s="52">
        <f t="shared" si="38"/>
        <v>0</v>
      </c>
      <c r="AY40" s="70"/>
      <c r="AZ40" s="2">
        <f t="shared" si="43"/>
        <v>0</v>
      </c>
    </row>
    <row r="41" spans="1:52">
      <c r="A41" s="44">
        <f t="shared" si="39"/>
        <v>37926</v>
      </c>
      <c r="B41" s="66">
        <f t="shared" si="40"/>
        <v>0</v>
      </c>
      <c r="C41" s="67"/>
      <c r="D41" s="68">
        <f t="shared" si="3"/>
        <v>0</v>
      </c>
      <c r="E41" s="35">
        <f t="shared" si="4"/>
        <v>0</v>
      </c>
      <c r="F41" s="35">
        <f t="shared" si="5"/>
        <v>0</v>
      </c>
      <c r="G41" s="55">
        <f t="shared" si="6"/>
        <v>3.9</v>
      </c>
      <c r="H41" s="69">
        <f t="shared" si="7"/>
        <v>3.9</v>
      </c>
      <c r="I41" s="55">
        <f t="shared" si="41"/>
        <v>0</v>
      </c>
      <c r="J41" s="55">
        <f t="shared" si="8"/>
        <v>-6.5000000000000002E-2</v>
      </c>
      <c r="K41" s="69">
        <f t="shared" si="9"/>
        <v>-6.5000000000000002E-2</v>
      </c>
      <c r="L41" s="72">
        <v>0</v>
      </c>
      <c r="M41" s="55">
        <f t="shared" si="10"/>
        <v>5.0000000000000001E-3</v>
      </c>
      <c r="N41" s="69">
        <f t="shared" si="11"/>
        <v>5.0000000000000001E-3</v>
      </c>
      <c r="O41" s="72">
        <v>0</v>
      </c>
      <c r="P41" s="7"/>
      <c r="Q41" s="72">
        <f t="shared" si="42"/>
        <v>3.84</v>
      </c>
      <c r="R41" s="72">
        <f t="shared" si="12"/>
        <v>0</v>
      </c>
      <c r="S41" s="7"/>
      <c r="T41" s="5">
        <f t="shared" si="13"/>
        <v>30</v>
      </c>
      <c r="U41" s="45">
        <f t="shared" si="14"/>
        <v>37980</v>
      </c>
      <c r="V41" s="5">
        <f t="shared" si="15"/>
        <v>1091</v>
      </c>
      <c r="W41" s="55">
        <f t="shared" si="16"/>
        <v>5.9344286918144994E-2</v>
      </c>
      <c r="X41" s="47">
        <f t="shared" si="17"/>
        <v>0.83963930763072214</v>
      </c>
      <c r="Y41" s="5">
        <f t="shared" si="18"/>
        <v>1</v>
      </c>
      <c r="Z41" s="5">
        <f t="shared" si="19"/>
        <v>30</v>
      </c>
      <c r="AB41" s="39">
        <f t="shared" si="20"/>
        <v>0</v>
      </c>
      <c r="AC41" s="39">
        <f t="shared" si="21"/>
        <v>0</v>
      </c>
      <c r="AD41" s="39">
        <f t="shared" si="22"/>
        <v>0</v>
      </c>
      <c r="AE41" s="39">
        <f t="shared" si="23"/>
        <v>0</v>
      </c>
      <c r="AF41" s="39">
        <f t="shared" si="24"/>
        <v>0</v>
      </c>
      <c r="AG41" s="39">
        <f t="shared" si="25"/>
        <v>0</v>
      </c>
      <c r="AH41" s="39">
        <f t="shared" si="26"/>
        <v>0</v>
      </c>
      <c r="AI41" s="39">
        <f t="shared" si="27"/>
        <v>0</v>
      </c>
      <c r="AJ41" s="39">
        <f t="shared" si="28"/>
        <v>0</v>
      </c>
      <c r="AK41" s="43"/>
      <c r="AL41" s="39">
        <f t="shared" si="29"/>
        <v>0</v>
      </c>
      <c r="AM41" s="39">
        <f t="shared" si="30"/>
        <v>0</v>
      </c>
      <c r="AN41" s="39">
        <f t="shared" si="31"/>
        <v>0</v>
      </c>
      <c r="AO41" s="40">
        <f t="shared" si="32"/>
        <v>0</v>
      </c>
      <c r="AQ41" s="39">
        <f t="shared" si="33"/>
        <v>0</v>
      </c>
      <c r="AR41" s="39">
        <f t="shared" si="34"/>
        <v>0</v>
      </c>
      <c r="AS41" s="39">
        <f t="shared" si="35"/>
        <v>0</v>
      </c>
      <c r="AT41" s="40">
        <f t="shared" si="36"/>
        <v>0</v>
      </c>
      <c r="AU41" s="40"/>
      <c r="AV41" s="52">
        <f t="shared" si="37"/>
        <v>0</v>
      </c>
      <c r="AX41" s="52">
        <f t="shared" si="38"/>
        <v>0</v>
      </c>
      <c r="AY41" s="70"/>
      <c r="AZ41" s="2">
        <f t="shared" si="43"/>
        <v>0</v>
      </c>
    </row>
    <row r="42" spans="1:52">
      <c r="A42" s="44">
        <f t="shared" si="39"/>
        <v>37956</v>
      </c>
      <c r="B42" s="66">
        <f t="shared" si="40"/>
        <v>0</v>
      </c>
      <c r="C42" s="67"/>
      <c r="D42" s="68">
        <f t="shared" si="3"/>
        <v>0</v>
      </c>
      <c r="E42" s="35">
        <f t="shared" si="4"/>
        <v>0</v>
      </c>
      <c r="F42" s="35">
        <f t="shared" si="5"/>
        <v>0</v>
      </c>
      <c r="G42" s="55">
        <f t="shared" si="6"/>
        <v>4.0250000000000004</v>
      </c>
      <c r="H42" s="69">
        <f t="shared" si="7"/>
        <v>4.0250000000000004</v>
      </c>
      <c r="I42" s="55">
        <f t="shared" si="41"/>
        <v>0</v>
      </c>
      <c r="J42" s="55">
        <f t="shared" si="8"/>
        <v>-6.5000000000000002E-2</v>
      </c>
      <c r="K42" s="69">
        <f t="shared" si="9"/>
        <v>-6.5000000000000002E-2</v>
      </c>
      <c r="L42" s="72">
        <v>0</v>
      </c>
      <c r="M42" s="55">
        <f t="shared" si="10"/>
        <v>5.0000000000000001E-3</v>
      </c>
      <c r="N42" s="69">
        <f t="shared" si="11"/>
        <v>5.0000000000000001E-3</v>
      </c>
      <c r="O42" s="72">
        <v>0</v>
      </c>
      <c r="P42" s="7"/>
      <c r="Q42" s="72">
        <f t="shared" si="42"/>
        <v>3.9650000000000003</v>
      </c>
      <c r="R42" s="72">
        <f t="shared" si="12"/>
        <v>0</v>
      </c>
      <c r="S42" s="7"/>
      <c r="T42" s="5">
        <f t="shared" si="13"/>
        <v>31</v>
      </c>
      <c r="U42" s="45">
        <f t="shared" si="14"/>
        <v>38011</v>
      </c>
      <c r="V42" s="5">
        <f t="shared" si="15"/>
        <v>1122</v>
      </c>
      <c r="W42" s="55">
        <f t="shared" si="16"/>
        <v>5.9379014584094003E-2</v>
      </c>
      <c r="X42" s="47">
        <f t="shared" si="17"/>
        <v>0.83536883924239991</v>
      </c>
      <c r="Y42" s="5">
        <f t="shared" si="18"/>
        <v>1</v>
      </c>
      <c r="Z42" s="5">
        <f t="shared" si="19"/>
        <v>31</v>
      </c>
      <c r="AB42" s="39">
        <f t="shared" si="20"/>
        <v>0</v>
      </c>
      <c r="AC42" s="39">
        <f t="shared" si="21"/>
        <v>0</v>
      </c>
      <c r="AD42" s="39">
        <f t="shared" si="22"/>
        <v>0</v>
      </c>
      <c r="AE42" s="39">
        <f t="shared" si="23"/>
        <v>0</v>
      </c>
      <c r="AF42" s="39">
        <f t="shared" si="24"/>
        <v>0</v>
      </c>
      <c r="AG42" s="39">
        <f t="shared" si="25"/>
        <v>0</v>
      </c>
      <c r="AH42" s="39">
        <f t="shared" si="26"/>
        <v>0</v>
      </c>
      <c r="AI42" s="39">
        <f t="shared" si="27"/>
        <v>0</v>
      </c>
      <c r="AJ42" s="39">
        <f t="shared" si="28"/>
        <v>0</v>
      </c>
      <c r="AK42" s="43"/>
      <c r="AL42" s="39">
        <f t="shared" si="29"/>
        <v>0</v>
      </c>
      <c r="AM42" s="39">
        <f t="shared" si="30"/>
        <v>0</v>
      </c>
      <c r="AN42" s="39">
        <f t="shared" si="31"/>
        <v>0</v>
      </c>
      <c r="AO42" s="40">
        <f t="shared" si="32"/>
        <v>0</v>
      </c>
      <c r="AQ42" s="39">
        <f t="shared" si="33"/>
        <v>0</v>
      </c>
      <c r="AR42" s="39">
        <f t="shared" si="34"/>
        <v>0</v>
      </c>
      <c r="AS42" s="39">
        <f t="shared" si="35"/>
        <v>0</v>
      </c>
      <c r="AT42" s="40">
        <f t="shared" si="36"/>
        <v>0</v>
      </c>
      <c r="AU42" s="40"/>
      <c r="AV42" s="52">
        <f t="shared" si="37"/>
        <v>0</v>
      </c>
      <c r="AX42" s="52">
        <f t="shared" si="38"/>
        <v>0</v>
      </c>
      <c r="AY42" s="70"/>
      <c r="AZ42" s="2">
        <f t="shared" si="43"/>
        <v>0</v>
      </c>
    </row>
    <row r="43" spans="1:52">
      <c r="A43" s="44">
        <f t="shared" si="39"/>
        <v>37987</v>
      </c>
      <c r="B43" s="66">
        <f t="shared" si="40"/>
        <v>0</v>
      </c>
      <c r="C43" s="67"/>
      <c r="D43" s="68">
        <f t="shared" si="3"/>
        <v>0</v>
      </c>
      <c r="E43" s="35">
        <f t="shared" si="4"/>
        <v>0</v>
      </c>
      <c r="F43" s="35">
        <f t="shared" si="5"/>
        <v>0</v>
      </c>
      <c r="G43" s="55">
        <f t="shared" si="6"/>
        <v>4.0250000000000004</v>
      </c>
      <c r="H43" s="69">
        <f t="shared" si="7"/>
        <v>4.0250000000000004</v>
      </c>
      <c r="I43" s="55">
        <f t="shared" si="41"/>
        <v>0</v>
      </c>
      <c r="J43" s="55">
        <f t="shared" si="8"/>
        <v>-6.3E-2</v>
      </c>
      <c r="K43" s="69">
        <f t="shared" si="9"/>
        <v>-6.3E-2</v>
      </c>
      <c r="L43" s="72">
        <v>0</v>
      </c>
      <c r="M43" s="55">
        <f t="shared" si="10"/>
        <v>0.01</v>
      </c>
      <c r="N43" s="69">
        <f t="shared" si="11"/>
        <v>0.01</v>
      </c>
      <c r="O43" s="72">
        <v>0</v>
      </c>
      <c r="P43" s="7"/>
      <c r="Q43" s="72">
        <f t="shared" si="42"/>
        <v>3.9720000000000004</v>
      </c>
      <c r="R43" s="72">
        <f t="shared" si="12"/>
        <v>0</v>
      </c>
      <c r="S43" s="7"/>
      <c r="T43" s="5">
        <f t="shared" si="13"/>
        <v>31</v>
      </c>
      <c r="U43" s="45">
        <f t="shared" si="14"/>
        <v>38042</v>
      </c>
      <c r="V43" s="5">
        <f t="shared" si="15"/>
        <v>1153</v>
      </c>
      <c r="W43" s="55">
        <f t="shared" si="16"/>
        <v>5.9423502819744012E-2</v>
      </c>
      <c r="X43" s="47">
        <f t="shared" si="17"/>
        <v>0.83109061784584815</v>
      </c>
      <c r="Y43" s="5">
        <f t="shared" si="18"/>
        <v>1</v>
      </c>
      <c r="Z43" s="5">
        <f t="shared" si="19"/>
        <v>31</v>
      </c>
      <c r="AB43" s="39">
        <f t="shared" si="20"/>
        <v>0</v>
      </c>
      <c r="AC43" s="39">
        <f t="shared" si="21"/>
        <v>0</v>
      </c>
      <c r="AD43" s="39">
        <f t="shared" si="22"/>
        <v>0</v>
      </c>
      <c r="AE43" s="39">
        <f t="shared" si="23"/>
        <v>0</v>
      </c>
      <c r="AF43" s="39">
        <f t="shared" si="24"/>
        <v>0</v>
      </c>
      <c r="AG43" s="39">
        <f t="shared" si="25"/>
        <v>0</v>
      </c>
      <c r="AH43" s="39">
        <f t="shared" si="26"/>
        <v>0</v>
      </c>
      <c r="AI43" s="39">
        <f t="shared" si="27"/>
        <v>0</v>
      </c>
      <c r="AJ43" s="39">
        <f t="shared" si="28"/>
        <v>0</v>
      </c>
      <c r="AK43" s="43"/>
      <c r="AL43" s="39">
        <f t="shared" si="29"/>
        <v>0</v>
      </c>
      <c r="AM43" s="39">
        <f t="shared" si="30"/>
        <v>0</v>
      </c>
      <c r="AN43" s="39">
        <f t="shared" si="31"/>
        <v>0</v>
      </c>
      <c r="AO43" s="40">
        <f t="shared" si="32"/>
        <v>0</v>
      </c>
      <c r="AQ43" s="39">
        <f t="shared" si="33"/>
        <v>0</v>
      </c>
      <c r="AR43" s="39">
        <f t="shared" si="34"/>
        <v>0</v>
      </c>
      <c r="AS43" s="39">
        <f t="shared" si="35"/>
        <v>0</v>
      </c>
      <c r="AT43" s="40">
        <f t="shared" si="36"/>
        <v>0</v>
      </c>
      <c r="AU43" s="40"/>
      <c r="AV43" s="52">
        <f t="shared" si="37"/>
        <v>0</v>
      </c>
      <c r="AX43" s="52">
        <f t="shared" si="38"/>
        <v>0</v>
      </c>
      <c r="AY43" s="70"/>
      <c r="AZ43" s="2">
        <f t="shared" si="43"/>
        <v>0</v>
      </c>
    </row>
    <row r="44" spans="1:52">
      <c r="A44" s="44">
        <f t="shared" si="39"/>
        <v>38018</v>
      </c>
      <c r="B44" s="66">
        <f t="shared" si="40"/>
        <v>0</v>
      </c>
      <c r="C44" s="67"/>
      <c r="D44" s="68">
        <f t="shared" si="3"/>
        <v>0</v>
      </c>
      <c r="E44" s="35">
        <f t="shared" si="4"/>
        <v>0</v>
      </c>
      <c r="F44" s="35">
        <f t="shared" si="5"/>
        <v>0</v>
      </c>
      <c r="G44" s="55">
        <f t="shared" si="6"/>
        <v>3.9819999999999998</v>
      </c>
      <c r="H44" s="69">
        <f t="shared" si="7"/>
        <v>3.9819999999999998</v>
      </c>
      <c r="I44" s="55">
        <f t="shared" si="41"/>
        <v>0</v>
      </c>
      <c r="J44" s="55">
        <f t="shared" si="8"/>
        <v>-6.3E-2</v>
      </c>
      <c r="K44" s="69">
        <f t="shared" si="9"/>
        <v>-6.3E-2</v>
      </c>
      <c r="L44" s="72">
        <v>0</v>
      </c>
      <c r="M44" s="55">
        <f t="shared" si="10"/>
        <v>0.01</v>
      </c>
      <c r="N44" s="69">
        <f t="shared" si="11"/>
        <v>0.01</v>
      </c>
      <c r="O44" s="72">
        <v>0</v>
      </c>
      <c r="P44" s="7"/>
      <c r="Q44" s="72">
        <f t="shared" si="42"/>
        <v>3.9289999999999998</v>
      </c>
      <c r="R44" s="72">
        <f t="shared" si="12"/>
        <v>0</v>
      </c>
      <c r="S44" s="7"/>
      <c r="T44" s="5">
        <f t="shared" si="13"/>
        <v>29</v>
      </c>
      <c r="U44" s="45">
        <f t="shared" si="14"/>
        <v>38071</v>
      </c>
      <c r="V44" s="5">
        <f t="shared" si="15"/>
        <v>1182</v>
      </c>
      <c r="W44" s="55">
        <f t="shared" si="16"/>
        <v>5.9477167568658E-2</v>
      </c>
      <c r="X44" s="47">
        <f t="shared" si="17"/>
        <v>0.82710162767013862</v>
      </c>
      <c r="Y44" s="5">
        <f t="shared" si="18"/>
        <v>1</v>
      </c>
      <c r="Z44" s="5">
        <f t="shared" si="19"/>
        <v>29</v>
      </c>
      <c r="AB44" s="39">
        <f t="shared" si="20"/>
        <v>0</v>
      </c>
      <c r="AC44" s="39">
        <f t="shared" si="21"/>
        <v>0</v>
      </c>
      <c r="AD44" s="39">
        <f t="shared" si="22"/>
        <v>0</v>
      </c>
      <c r="AE44" s="39">
        <f t="shared" si="23"/>
        <v>0</v>
      </c>
      <c r="AF44" s="39">
        <f t="shared" si="24"/>
        <v>0</v>
      </c>
      <c r="AG44" s="39">
        <f t="shared" si="25"/>
        <v>0</v>
      </c>
      <c r="AH44" s="39">
        <f t="shared" si="26"/>
        <v>0</v>
      </c>
      <c r="AI44" s="39">
        <f t="shared" si="27"/>
        <v>0</v>
      </c>
      <c r="AJ44" s="39">
        <f t="shared" si="28"/>
        <v>0</v>
      </c>
      <c r="AK44" s="43"/>
      <c r="AL44" s="39">
        <f t="shared" si="29"/>
        <v>0</v>
      </c>
      <c r="AM44" s="39">
        <f t="shared" si="30"/>
        <v>0</v>
      </c>
      <c r="AN44" s="39">
        <f t="shared" si="31"/>
        <v>0</v>
      </c>
      <c r="AO44" s="40">
        <f t="shared" si="32"/>
        <v>0</v>
      </c>
      <c r="AQ44" s="39">
        <f t="shared" si="33"/>
        <v>0</v>
      </c>
      <c r="AR44" s="39">
        <f t="shared" si="34"/>
        <v>0</v>
      </c>
      <c r="AS44" s="39">
        <f t="shared" si="35"/>
        <v>0</v>
      </c>
      <c r="AT44" s="40">
        <f t="shared" si="36"/>
        <v>0</v>
      </c>
      <c r="AU44" s="40"/>
      <c r="AV44" s="52">
        <f t="shared" si="37"/>
        <v>0</v>
      </c>
      <c r="AX44" s="52">
        <f t="shared" si="38"/>
        <v>0</v>
      </c>
      <c r="AY44" s="70"/>
      <c r="AZ44" s="2">
        <f t="shared" si="43"/>
        <v>0</v>
      </c>
    </row>
    <row r="45" spans="1:52">
      <c r="A45" s="44">
        <f t="shared" si="39"/>
        <v>38047</v>
      </c>
      <c r="B45" s="66">
        <f t="shared" si="40"/>
        <v>0</v>
      </c>
      <c r="C45" s="67"/>
      <c r="D45" s="68">
        <f t="shared" si="3"/>
        <v>0</v>
      </c>
      <c r="E45" s="35">
        <f t="shared" si="4"/>
        <v>0</v>
      </c>
      <c r="F45" s="35">
        <f t="shared" si="5"/>
        <v>0</v>
      </c>
      <c r="G45" s="55">
        <f t="shared" si="6"/>
        <v>3.8170000000000002</v>
      </c>
      <c r="H45" s="69">
        <f t="shared" si="7"/>
        <v>3.8170000000000002</v>
      </c>
      <c r="I45" s="55">
        <f t="shared" si="41"/>
        <v>0</v>
      </c>
      <c r="J45" s="55">
        <f t="shared" si="8"/>
        <v>-6.3E-2</v>
      </c>
      <c r="K45" s="69">
        <f t="shared" si="9"/>
        <v>-6.3E-2</v>
      </c>
      <c r="L45" s="72">
        <v>0</v>
      </c>
      <c r="M45" s="55">
        <f t="shared" si="10"/>
        <v>0.01</v>
      </c>
      <c r="N45" s="69">
        <f t="shared" si="11"/>
        <v>0.01</v>
      </c>
      <c r="O45" s="72">
        <v>0</v>
      </c>
      <c r="P45" s="7"/>
      <c r="Q45" s="72">
        <f t="shared" si="42"/>
        <v>3.7640000000000002</v>
      </c>
      <c r="R45" s="72">
        <f t="shared" si="12"/>
        <v>0</v>
      </c>
      <c r="S45" s="7"/>
      <c r="T45" s="5">
        <f t="shared" si="13"/>
        <v>31</v>
      </c>
      <c r="U45" s="45">
        <f t="shared" si="14"/>
        <v>38102</v>
      </c>
      <c r="V45" s="5">
        <f t="shared" si="15"/>
        <v>1213</v>
      </c>
      <c r="W45" s="55">
        <f t="shared" si="16"/>
        <v>5.9527370076573015E-2</v>
      </c>
      <c r="X45" s="47">
        <f t="shared" si="17"/>
        <v>0.82287633949726335</v>
      </c>
      <c r="Y45" s="5">
        <f t="shared" si="18"/>
        <v>1</v>
      </c>
      <c r="Z45" s="5">
        <f t="shared" si="19"/>
        <v>31</v>
      </c>
      <c r="AB45" s="39">
        <f t="shared" si="20"/>
        <v>0</v>
      </c>
      <c r="AC45" s="39">
        <f t="shared" si="21"/>
        <v>0</v>
      </c>
      <c r="AD45" s="39">
        <f t="shared" si="22"/>
        <v>0</v>
      </c>
      <c r="AE45" s="39">
        <f t="shared" si="23"/>
        <v>0</v>
      </c>
      <c r="AF45" s="39">
        <f t="shared" si="24"/>
        <v>0</v>
      </c>
      <c r="AG45" s="39">
        <f t="shared" si="25"/>
        <v>0</v>
      </c>
      <c r="AH45" s="39">
        <f t="shared" si="26"/>
        <v>0</v>
      </c>
      <c r="AI45" s="39">
        <f t="shared" si="27"/>
        <v>0</v>
      </c>
      <c r="AJ45" s="39">
        <f t="shared" si="28"/>
        <v>0</v>
      </c>
      <c r="AK45" s="43"/>
      <c r="AL45" s="39">
        <f t="shared" si="29"/>
        <v>0</v>
      </c>
      <c r="AM45" s="39">
        <f t="shared" si="30"/>
        <v>0</v>
      </c>
      <c r="AN45" s="39">
        <f t="shared" si="31"/>
        <v>0</v>
      </c>
      <c r="AO45" s="40">
        <f t="shared" si="32"/>
        <v>0</v>
      </c>
      <c r="AQ45" s="39">
        <f t="shared" si="33"/>
        <v>0</v>
      </c>
      <c r="AR45" s="39">
        <f t="shared" si="34"/>
        <v>0</v>
      </c>
      <c r="AS45" s="39">
        <f t="shared" si="35"/>
        <v>0</v>
      </c>
      <c r="AT45" s="40">
        <f t="shared" si="36"/>
        <v>0</v>
      </c>
      <c r="AU45" s="40"/>
      <c r="AV45" s="52">
        <f t="shared" si="37"/>
        <v>0</v>
      </c>
      <c r="AX45" s="52">
        <f t="shared" si="38"/>
        <v>0</v>
      </c>
      <c r="AY45" s="70"/>
      <c r="AZ45" s="2">
        <f t="shared" si="43"/>
        <v>0</v>
      </c>
    </row>
    <row r="46" spans="1:52">
      <c r="A46" s="44">
        <f t="shared" si="39"/>
        <v>38078</v>
      </c>
      <c r="B46" s="66">
        <f t="shared" si="40"/>
        <v>0</v>
      </c>
      <c r="C46" s="67"/>
      <c r="D46" s="68">
        <f t="shared" si="3"/>
        <v>0</v>
      </c>
      <c r="E46" s="35">
        <f t="shared" si="4"/>
        <v>0</v>
      </c>
      <c r="F46" s="35">
        <f t="shared" si="5"/>
        <v>0</v>
      </c>
      <c r="G46" s="55">
        <f t="shared" si="6"/>
        <v>3.6890000000000005</v>
      </c>
      <c r="H46" s="69">
        <f t="shared" si="7"/>
        <v>3.6890000000000005</v>
      </c>
      <c r="I46" s="55">
        <f t="shared" si="41"/>
        <v>0</v>
      </c>
      <c r="J46" s="55">
        <f t="shared" si="8"/>
        <v>-6.5500000000000003E-2</v>
      </c>
      <c r="K46" s="69">
        <f t="shared" si="9"/>
        <v>-6.5500000000000003E-2</v>
      </c>
      <c r="L46" s="72">
        <v>0</v>
      </c>
      <c r="M46" s="55">
        <f t="shared" si="10"/>
        <v>7.4999999999999997E-3</v>
      </c>
      <c r="N46" s="69">
        <f t="shared" si="11"/>
        <v>7.4999999999999997E-3</v>
      </c>
      <c r="O46" s="72">
        <v>0</v>
      </c>
      <c r="P46" s="7"/>
      <c r="Q46" s="72">
        <f t="shared" si="42"/>
        <v>3.6310000000000007</v>
      </c>
      <c r="R46" s="72">
        <f t="shared" si="12"/>
        <v>0</v>
      </c>
      <c r="S46" s="7"/>
      <c r="T46" s="5">
        <f t="shared" si="13"/>
        <v>30</v>
      </c>
      <c r="U46" s="45">
        <f t="shared" si="14"/>
        <v>38132</v>
      </c>
      <c r="V46" s="5">
        <f t="shared" si="15"/>
        <v>1243</v>
      </c>
      <c r="W46" s="55">
        <f t="shared" si="16"/>
        <v>5.9571736182630002E-2</v>
      </c>
      <c r="X46" s="47">
        <f t="shared" si="17"/>
        <v>0.818828177775902</v>
      </c>
      <c r="Y46" s="5">
        <f t="shared" si="18"/>
        <v>1</v>
      </c>
      <c r="Z46" s="5">
        <f t="shared" si="19"/>
        <v>30</v>
      </c>
      <c r="AB46" s="39">
        <f t="shared" si="20"/>
        <v>0</v>
      </c>
      <c r="AC46" s="39">
        <f t="shared" si="21"/>
        <v>0</v>
      </c>
      <c r="AD46" s="39">
        <f t="shared" si="22"/>
        <v>0</v>
      </c>
      <c r="AE46" s="39">
        <f t="shared" si="23"/>
        <v>0</v>
      </c>
      <c r="AF46" s="39">
        <f t="shared" si="24"/>
        <v>0</v>
      </c>
      <c r="AG46" s="39">
        <f t="shared" si="25"/>
        <v>0</v>
      </c>
      <c r="AH46" s="39">
        <f t="shared" si="26"/>
        <v>0</v>
      </c>
      <c r="AI46" s="39">
        <f t="shared" si="27"/>
        <v>0</v>
      </c>
      <c r="AJ46" s="39">
        <f t="shared" si="28"/>
        <v>0</v>
      </c>
      <c r="AK46" s="43"/>
      <c r="AL46" s="39">
        <f t="shared" si="29"/>
        <v>0</v>
      </c>
      <c r="AM46" s="39">
        <f t="shared" si="30"/>
        <v>0</v>
      </c>
      <c r="AN46" s="39">
        <f t="shared" si="31"/>
        <v>0</v>
      </c>
      <c r="AO46" s="40">
        <f t="shared" si="32"/>
        <v>0</v>
      </c>
      <c r="AQ46" s="39">
        <f t="shared" si="33"/>
        <v>0</v>
      </c>
      <c r="AR46" s="39">
        <f t="shared" si="34"/>
        <v>0</v>
      </c>
      <c r="AS46" s="39">
        <f t="shared" si="35"/>
        <v>0</v>
      </c>
      <c r="AT46" s="40">
        <f t="shared" si="36"/>
        <v>0</v>
      </c>
      <c r="AU46" s="40"/>
      <c r="AV46" s="52">
        <f t="shared" si="37"/>
        <v>0</v>
      </c>
      <c r="AX46" s="52">
        <f t="shared" si="38"/>
        <v>0</v>
      </c>
      <c r="AY46" s="70"/>
      <c r="AZ46" s="2">
        <f t="shared" si="43"/>
        <v>0</v>
      </c>
    </row>
    <row r="47" spans="1:52">
      <c r="A47" s="44">
        <f t="shared" si="39"/>
        <v>38108</v>
      </c>
      <c r="B47" s="66">
        <f t="shared" si="40"/>
        <v>0</v>
      </c>
      <c r="C47" s="67"/>
      <c r="D47" s="68">
        <f t="shared" si="3"/>
        <v>0</v>
      </c>
      <c r="E47" s="35">
        <f t="shared" si="4"/>
        <v>0</v>
      </c>
      <c r="F47" s="35">
        <f t="shared" si="5"/>
        <v>0</v>
      </c>
      <c r="G47" s="55">
        <f t="shared" si="6"/>
        <v>3.64</v>
      </c>
      <c r="H47" s="69">
        <f t="shared" si="7"/>
        <v>3.64</v>
      </c>
      <c r="I47" s="55">
        <f t="shared" si="41"/>
        <v>0</v>
      </c>
      <c r="J47" s="55">
        <f t="shared" si="8"/>
        <v>-6.5500000000000003E-2</v>
      </c>
      <c r="K47" s="69">
        <f t="shared" si="9"/>
        <v>-6.5500000000000003E-2</v>
      </c>
      <c r="L47" s="72">
        <v>0</v>
      </c>
      <c r="M47" s="55">
        <f t="shared" si="10"/>
        <v>7.4999999999999997E-3</v>
      </c>
      <c r="N47" s="69">
        <f t="shared" si="11"/>
        <v>7.4999999999999997E-3</v>
      </c>
      <c r="O47" s="72">
        <v>0</v>
      </c>
      <c r="P47" s="7"/>
      <c r="Q47" s="72">
        <f t="shared" si="42"/>
        <v>3.5820000000000003</v>
      </c>
      <c r="R47" s="72">
        <f t="shared" si="12"/>
        <v>0</v>
      </c>
      <c r="S47" s="7"/>
      <c r="T47" s="5">
        <f t="shared" si="13"/>
        <v>31</v>
      </c>
      <c r="U47" s="45">
        <f t="shared" si="14"/>
        <v>38163</v>
      </c>
      <c r="V47" s="5">
        <f t="shared" si="15"/>
        <v>1274</v>
      </c>
      <c r="W47" s="55">
        <f t="shared" si="16"/>
        <v>5.9605072523503014E-2</v>
      </c>
      <c r="X47" s="47">
        <f t="shared" si="17"/>
        <v>0.81466144840215793</v>
      </c>
      <c r="Y47" s="5">
        <f t="shared" si="18"/>
        <v>1</v>
      </c>
      <c r="Z47" s="5">
        <f t="shared" si="19"/>
        <v>31</v>
      </c>
      <c r="AB47" s="39">
        <f t="shared" si="20"/>
        <v>0</v>
      </c>
      <c r="AC47" s="39">
        <f t="shared" si="21"/>
        <v>0</v>
      </c>
      <c r="AD47" s="39">
        <f t="shared" si="22"/>
        <v>0</v>
      </c>
      <c r="AE47" s="39">
        <f t="shared" si="23"/>
        <v>0</v>
      </c>
      <c r="AF47" s="39">
        <f t="shared" si="24"/>
        <v>0</v>
      </c>
      <c r="AG47" s="39">
        <f t="shared" si="25"/>
        <v>0</v>
      </c>
      <c r="AH47" s="39">
        <f t="shared" si="26"/>
        <v>0</v>
      </c>
      <c r="AI47" s="39">
        <f t="shared" si="27"/>
        <v>0</v>
      </c>
      <c r="AJ47" s="39">
        <f t="shared" si="28"/>
        <v>0</v>
      </c>
      <c r="AK47" s="43"/>
      <c r="AL47" s="39">
        <f t="shared" si="29"/>
        <v>0</v>
      </c>
      <c r="AM47" s="39">
        <f t="shared" si="30"/>
        <v>0</v>
      </c>
      <c r="AN47" s="39">
        <f t="shared" si="31"/>
        <v>0</v>
      </c>
      <c r="AO47" s="40">
        <f t="shared" si="32"/>
        <v>0</v>
      </c>
      <c r="AQ47" s="39">
        <f t="shared" si="33"/>
        <v>0</v>
      </c>
      <c r="AR47" s="39">
        <f t="shared" si="34"/>
        <v>0</v>
      </c>
      <c r="AS47" s="39">
        <f t="shared" si="35"/>
        <v>0</v>
      </c>
      <c r="AT47" s="40">
        <f t="shared" si="36"/>
        <v>0</v>
      </c>
      <c r="AU47" s="40"/>
      <c r="AV47" s="52">
        <f t="shared" si="37"/>
        <v>0</v>
      </c>
      <c r="AX47" s="52">
        <f t="shared" si="38"/>
        <v>0</v>
      </c>
      <c r="AY47" s="70"/>
      <c r="AZ47" s="2">
        <f t="shared" si="43"/>
        <v>0</v>
      </c>
    </row>
    <row r="48" spans="1:52">
      <c r="A48" s="44">
        <f t="shared" si="39"/>
        <v>38139</v>
      </c>
      <c r="B48" s="66">
        <f t="shared" si="40"/>
        <v>0</v>
      </c>
      <c r="C48" s="67"/>
      <c r="D48" s="68">
        <f t="shared" si="3"/>
        <v>0</v>
      </c>
      <c r="E48" s="35">
        <f t="shared" si="4"/>
        <v>0</v>
      </c>
      <c r="F48" s="35">
        <f t="shared" si="5"/>
        <v>0</v>
      </c>
      <c r="G48" s="55">
        <f t="shared" si="6"/>
        <v>3.63</v>
      </c>
      <c r="H48" s="69">
        <f t="shared" si="7"/>
        <v>3.63</v>
      </c>
      <c r="I48" s="55">
        <f t="shared" si="41"/>
        <v>0</v>
      </c>
      <c r="J48" s="55">
        <f t="shared" si="8"/>
        <v>-6.5500000000000003E-2</v>
      </c>
      <c r="K48" s="69">
        <f t="shared" si="9"/>
        <v>-6.5500000000000003E-2</v>
      </c>
      <c r="L48" s="72">
        <v>0</v>
      </c>
      <c r="M48" s="55">
        <f t="shared" si="10"/>
        <v>7.4999999999999997E-3</v>
      </c>
      <c r="N48" s="69">
        <f t="shared" si="11"/>
        <v>7.4999999999999997E-3</v>
      </c>
      <c r="O48" s="72">
        <v>0</v>
      </c>
      <c r="P48" s="7"/>
      <c r="Q48" s="72">
        <f t="shared" si="42"/>
        <v>3.5720000000000001</v>
      </c>
      <c r="R48" s="72">
        <f t="shared" si="12"/>
        <v>0</v>
      </c>
      <c r="S48" s="7"/>
      <c r="T48" s="5">
        <f t="shared" si="13"/>
        <v>30</v>
      </c>
      <c r="U48" s="45">
        <f t="shared" si="14"/>
        <v>38193</v>
      </c>
      <c r="V48" s="5">
        <f t="shared" si="15"/>
        <v>1304</v>
      </c>
      <c r="W48" s="55">
        <f t="shared" si="16"/>
        <v>5.963952007612501E-2</v>
      </c>
      <c r="X48" s="47">
        <f t="shared" si="17"/>
        <v>0.81064202694275644</v>
      </c>
      <c r="Y48" s="5">
        <f t="shared" si="18"/>
        <v>1</v>
      </c>
      <c r="Z48" s="5">
        <f t="shared" si="19"/>
        <v>30</v>
      </c>
      <c r="AB48" s="39">
        <f t="shared" si="20"/>
        <v>0</v>
      </c>
      <c r="AC48" s="39">
        <f t="shared" si="21"/>
        <v>0</v>
      </c>
      <c r="AD48" s="39">
        <f t="shared" si="22"/>
        <v>0</v>
      </c>
      <c r="AE48" s="39">
        <f t="shared" si="23"/>
        <v>0</v>
      </c>
      <c r="AF48" s="39">
        <f t="shared" si="24"/>
        <v>0</v>
      </c>
      <c r="AG48" s="39">
        <f t="shared" si="25"/>
        <v>0</v>
      </c>
      <c r="AH48" s="39">
        <f t="shared" si="26"/>
        <v>0</v>
      </c>
      <c r="AI48" s="39">
        <f t="shared" si="27"/>
        <v>0</v>
      </c>
      <c r="AJ48" s="39">
        <f t="shared" si="28"/>
        <v>0</v>
      </c>
      <c r="AK48" s="43"/>
      <c r="AL48" s="39">
        <f t="shared" si="29"/>
        <v>0</v>
      </c>
      <c r="AM48" s="39">
        <f t="shared" si="30"/>
        <v>0</v>
      </c>
      <c r="AN48" s="39">
        <f t="shared" si="31"/>
        <v>0</v>
      </c>
      <c r="AO48" s="40">
        <f t="shared" si="32"/>
        <v>0</v>
      </c>
      <c r="AQ48" s="39">
        <f t="shared" si="33"/>
        <v>0</v>
      </c>
      <c r="AR48" s="39">
        <f t="shared" si="34"/>
        <v>0</v>
      </c>
      <c r="AS48" s="39">
        <f t="shared" si="35"/>
        <v>0</v>
      </c>
      <c r="AT48" s="40">
        <f t="shared" si="36"/>
        <v>0</v>
      </c>
      <c r="AU48" s="40"/>
      <c r="AV48" s="52">
        <f t="shared" si="37"/>
        <v>0</v>
      </c>
      <c r="AX48" s="52">
        <f t="shared" si="38"/>
        <v>0</v>
      </c>
      <c r="AY48" s="70"/>
      <c r="AZ48" s="2">
        <f t="shared" si="43"/>
        <v>0</v>
      </c>
    </row>
    <row r="49" spans="1:52">
      <c r="A49" s="44">
        <f t="shared" si="39"/>
        <v>38169</v>
      </c>
      <c r="B49" s="66">
        <f t="shared" si="40"/>
        <v>0</v>
      </c>
      <c r="C49" s="67"/>
      <c r="D49" s="68">
        <f t="shared" si="3"/>
        <v>0</v>
      </c>
      <c r="E49" s="35">
        <f t="shared" si="4"/>
        <v>0</v>
      </c>
      <c r="F49" s="35">
        <f t="shared" si="5"/>
        <v>0</v>
      </c>
      <c r="G49" s="55">
        <f t="shared" si="6"/>
        <v>3.645</v>
      </c>
      <c r="H49" s="69">
        <f t="shared" si="7"/>
        <v>3.645</v>
      </c>
      <c r="I49" s="55">
        <f t="shared" si="41"/>
        <v>0</v>
      </c>
      <c r="J49" s="55">
        <f t="shared" si="8"/>
        <v>-6.5500000000000003E-2</v>
      </c>
      <c r="K49" s="69">
        <f t="shared" si="9"/>
        <v>-6.5500000000000003E-2</v>
      </c>
      <c r="L49" s="72">
        <v>0</v>
      </c>
      <c r="M49" s="55">
        <f t="shared" si="10"/>
        <v>7.4999999999999997E-3</v>
      </c>
      <c r="N49" s="69">
        <f t="shared" si="11"/>
        <v>7.4999999999999997E-3</v>
      </c>
      <c r="O49" s="72">
        <v>0</v>
      </c>
      <c r="P49" s="7"/>
      <c r="Q49" s="72">
        <f t="shared" si="42"/>
        <v>3.5870000000000002</v>
      </c>
      <c r="R49" s="72">
        <f t="shared" si="12"/>
        <v>0</v>
      </c>
      <c r="S49" s="7"/>
      <c r="T49" s="5">
        <f t="shared" si="13"/>
        <v>31</v>
      </c>
      <c r="U49" s="45">
        <f t="shared" si="14"/>
        <v>38224</v>
      </c>
      <c r="V49" s="5">
        <f t="shared" si="15"/>
        <v>1335</v>
      </c>
      <c r="W49" s="55">
        <f t="shared" si="16"/>
        <v>5.9673892209691999E-2</v>
      </c>
      <c r="X49" s="47">
        <f t="shared" si="17"/>
        <v>0.80650155585963235</v>
      </c>
      <c r="Y49" s="5">
        <f t="shared" si="18"/>
        <v>1</v>
      </c>
      <c r="Z49" s="5">
        <f t="shared" si="19"/>
        <v>31</v>
      </c>
      <c r="AB49" s="39">
        <f t="shared" si="20"/>
        <v>0</v>
      </c>
      <c r="AC49" s="39">
        <f t="shared" si="21"/>
        <v>0</v>
      </c>
      <c r="AD49" s="39">
        <f t="shared" si="22"/>
        <v>0</v>
      </c>
      <c r="AE49" s="39">
        <f t="shared" si="23"/>
        <v>0</v>
      </c>
      <c r="AF49" s="39">
        <f t="shared" si="24"/>
        <v>0</v>
      </c>
      <c r="AG49" s="39">
        <f t="shared" si="25"/>
        <v>0</v>
      </c>
      <c r="AH49" s="39">
        <f t="shared" si="26"/>
        <v>0</v>
      </c>
      <c r="AI49" s="39">
        <f t="shared" si="27"/>
        <v>0</v>
      </c>
      <c r="AJ49" s="39">
        <f t="shared" si="28"/>
        <v>0</v>
      </c>
      <c r="AK49" s="43"/>
      <c r="AL49" s="39">
        <f t="shared" si="29"/>
        <v>0</v>
      </c>
      <c r="AM49" s="39">
        <f t="shared" si="30"/>
        <v>0</v>
      </c>
      <c r="AN49" s="39">
        <f t="shared" si="31"/>
        <v>0</v>
      </c>
      <c r="AO49" s="40">
        <f t="shared" si="32"/>
        <v>0</v>
      </c>
      <c r="AQ49" s="39">
        <f t="shared" si="33"/>
        <v>0</v>
      </c>
      <c r="AR49" s="39">
        <f t="shared" si="34"/>
        <v>0</v>
      </c>
      <c r="AS49" s="39">
        <f t="shared" si="35"/>
        <v>0</v>
      </c>
      <c r="AT49" s="40">
        <f t="shared" si="36"/>
        <v>0</v>
      </c>
      <c r="AU49" s="40"/>
      <c r="AV49" s="52">
        <f t="shared" si="37"/>
        <v>0</v>
      </c>
      <c r="AX49" s="52">
        <f t="shared" si="38"/>
        <v>0</v>
      </c>
      <c r="AY49" s="70"/>
      <c r="AZ49" s="2">
        <f t="shared" si="43"/>
        <v>0</v>
      </c>
    </row>
    <row r="50" spans="1:52">
      <c r="A50" s="44">
        <f t="shared" si="39"/>
        <v>38200</v>
      </c>
      <c r="B50" s="66">
        <f t="shared" si="40"/>
        <v>0</v>
      </c>
      <c r="C50" s="67"/>
      <c r="D50" s="68">
        <f t="shared" si="3"/>
        <v>0</v>
      </c>
      <c r="E50" s="35">
        <f t="shared" si="4"/>
        <v>0</v>
      </c>
      <c r="F50" s="35">
        <f t="shared" si="5"/>
        <v>0</v>
      </c>
      <c r="G50" s="55">
        <f t="shared" si="6"/>
        <v>3.6549999999999998</v>
      </c>
      <c r="H50" s="69">
        <f t="shared" si="7"/>
        <v>3.6549999999999998</v>
      </c>
      <c r="I50" s="55">
        <f t="shared" si="41"/>
        <v>0</v>
      </c>
      <c r="J50" s="55">
        <f t="shared" si="8"/>
        <v>-6.5500000000000003E-2</v>
      </c>
      <c r="K50" s="69">
        <f t="shared" si="9"/>
        <v>-6.5500000000000003E-2</v>
      </c>
      <c r="L50" s="72">
        <v>0</v>
      </c>
      <c r="M50" s="55">
        <f t="shared" si="10"/>
        <v>7.4999999999999997E-3</v>
      </c>
      <c r="N50" s="69">
        <f t="shared" si="11"/>
        <v>7.4999999999999997E-3</v>
      </c>
      <c r="O50" s="72">
        <v>0</v>
      </c>
      <c r="P50" s="7"/>
      <c r="Q50" s="72">
        <f t="shared" si="42"/>
        <v>3.597</v>
      </c>
      <c r="R50" s="72">
        <f t="shared" si="12"/>
        <v>0</v>
      </c>
      <c r="S50" s="7"/>
      <c r="T50" s="5">
        <f t="shared" si="13"/>
        <v>31</v>
      </c>
      <c r="U50" s="45">
        <f t="shared" si="14"/>
        <v>38255</v>
      </c>
      <c r="V50" s="5">
        <f t="shared" si="15"/>
        <v>1366</v>
      </c>
      <c r="W50" s="55">
        <f t="shared" si="16"/>
        <v>5.9710548254904995E-2</v>
      </c>
      <c r="X50" s="47">
        <f t="shared" si="17"/>
        <v>0.80237738681732051</v>
      </c>
      <c r="Y50" s="5">
        <f t="shared" si="18"/>
        <v>1</v>
      </c>
      <c r="Z50" s="5">
        <f t="shared" si="19"/>
        <v>31</v>
      </c>
      <c r="AB50" s="39">
        <f t="shared" si="20"/>
        <v>0</v>
      </c>
      <c r="AC50" s="39">
        <f t="shared" si="21"/>
        <v>0</v>
      </c>
      <c r="AD50" s="39">
        <f t="shared" si="22"/>
        <v>0</v>
      </c>
      <c r="AE50" s="39">
        <f t="shared" si="23"/>
        <v>0</v>
      </c>
      <c r="AF50" s="39">
        <f t="shared" si="24"/>
        <v>0</v>
      </c>
      <c r="AG50" s="39">
        <f t="shared" si="25"/>
        <v>0</v>
      </c>
      <c r="AH50" s="39">
        <f t="shared" si="26"/>
        <v>0</v>
      </c>
      <c r="AI50" s="39">
        <f t="shared" si="27"/>
        <v>0</v>
      </c>
      <c r="AJ50" s="39">
        <f t="shared" si="28"/>
        <v>0</v>
      </c>
      <c r="AK50" s="43"/>
      <c r="AL50" s="39">
        <f t="shared" si="29"/>
        <v>0</v>
      </c>
      <c r="AM50" s="39">
        <f t="shared" si="30"/>
        <v>0</v>
      </c>
      <c r="AN50" s="39">
        <f t="shared" si="31"/>
        <v>0</v>
      </c>
      <c r="AO50" s="40">
        <f t="shared" si="32"/>
        <v>0</v>
      </c>
      <c r="AQ50" s="39">
        <f t="shared" si="33"/>
        <v>0</v>
      </c>
      <c r="AR50" s="39">
        <f t="shared" si="34"/>
        <v>0</v>
      </c>
      <c r="AS50" s="39">
        <f t="shared" si="35"/>
        <v>0</v>
      </c>
      <c r="AT50" s="40">
        <f t="shared" si="36"/>
        <v>0</v>
      </c>
      <c r="AU50" s="40"/>
      <c r="AV50" s="52">
        <f t="shared" si="37"/>
        <v>0</v>
      </c>
      <c r="AX50" s="52">
        <f t="shared" si="38"/>
        <v>0</v>
      </c>
      <c r="AY50" s="70"/>
      <c r="AZ50" s="2">
        <f t="shared" si="43"/>
        <v>0</v>
      </c>
    </row>
    <row r="51" spans="1:52">
      <c r="A51" s="44">
        <f t="shared" si="39"/>
        <v>38231</v>
      </c>
      <c r="B51" s="66">
        <f t="shared" si="40"/>
        <v>0</v>
      </c>
      <c r="C51" s="67"/>
      <c r="D51" s="68">
        <f t="shared" si="3"/>
        <v>0</v>
      </c>
      <c r="E51" s="35">
        <f t="shared" si="4"/>
        <v>0</v>
      </c>
      <c r="F51" s="35">
        <f t="shared" si="5"/>
        <v>0</v>
      </c>
      <c r="G51" s="55">
        <f t="shared" si="6"/>
        <v>3.6720000000000002</v>
      </c>
      <c r="H51" s="69">
        <f t="shared" si="7"/>
        <v>3.6720000000000002</v>
      </c>
      <c r="I51" s="55">
        <f t="shared" si="41"/>
        <v>0</v>
      </c>
      <c r="J51" s="55">
        <f t="shared" si="8"/>
        <v>-6.5500000000000003E-2</v>
      </c>
      <c r="K51" s="69">
        <f t="shared" si="9"/>
        <v>-6.5500000000000003E-2</v>
      </c>
      <c r="L51" s="72">
        <v>0</v>
      </c>
      <c r="M51" s="55">
        <f t="shared" si="10"/>
        <v>7.4999999999999997E-3</v>
      </c>
      <c r="N51" s="69">
        <f t="shared" si="11"/>
        <v>7.4999999999999997E-3</v>
      </c>
      <c r="O51" s="72">
        <v>0</v>
      </c>
      <c r="P51" s="7"/>
      <c r="Q51" s="72">
        <f t="shared" si="42"/>
        <v>3.6140000000000003</v>
      </c>
      <c r="R51" s="72">
        <f t="shared" si="12"/>
        <v>0</v>
      </c>
      <c r="S51" s="7"/>
      <c r="T51" s="5">
        <f t="shared" si="13"/>
        <v>30</v>
      </c>
      <c r="U51" s="45">
        <f t="shared" si="14"/>
        <v>38285</v>
      </c>
      <c r="V51" s="5">
        <f t="shared" si="15"/>
        <v>1396</v>
      </c>
      <c r="W51" s="55">
        <f t="shared" si="16"/>
        <v>5.9747204300564009E-2</v>
      </c>
      <c r="X51" s="47">
        <f t="shared" si="17"/>
        <v>0.79839854918891484</v>
      </c>
      <c r="Y51" s="5">
        <f t="shared" si="18"/>
        <v>1</v>
      </c>
      <c r="Z51" s="5">
        <f t="shared" si="19"/>
        <v>30</v>
      </c>
      <c r="AB51" s="39">
        <f t="shared" si="20"/>
        <v>0</v>
      </c>
      <c r="AC51" s="39">
        <f t="shared" si="21"/>
        <v>0</v>
      </c>
      <c r="AD51" s="39">
        <f t="shared" si="22"/>
        <v>0</v>
      </c>
      <c r="AE51" s="39">
        <f t="shared" si="23"/>
        <v>0</v>
      </c>
      <c r="AF51" s="39">
        <f t="shared" si="24"/>
        <v>0</v>
      </c>
      <c r="AG51" s="39">
        <f t="shared" si="25"/>
        <v>0</v>
      </c>
      <c r="AH51" s="39">
        <f t="shared" si="26"/>
        <v>0</v>
      </c>
      <c r="AI51" s="39">
        <f t="shared" si="27"/>
        <v>0</v>
      </c>
      <c r="AJ51" s="39">
        <f t="shared" si="28"/>
        <v>0</v>
      </c>
      <c r="AK51" s="43"/>
      <c r="AL51" s="39">
        <f t="shared" si="29"/>
        <v>0</v>
      </c>
      <c r="AM51" s="39">
        <f t="shared" si="30"/>
        <v>0</v>
      </c>
      <c r="AN51" s="39">
        <f t="shared" si="31"/>
        <v>0</v>
      </c>
      <c r="AO51" s="40">
        <f t="shared" si="32"/>
        <v>0</v>
      </c>
      <c r="AQ51" s="39">
        <f t="shared" si="33"/>
        <v>0</v>
      </c>
      <c r="AR51" s="39">
        <f t="shared" si="34"/>
        <v>0</v>
      </c>
      <c r="AS51" s="39">
        <f t="shared" si="35"/>
        <v>0</v>
      </c>
      <c r="AT51" s="40">
        <f t="shared" si="36"/>
        <v>0</v>
      </c>
      <c r="AU51" s="40"/>
      <c r="AV51" s="52">
        <f t="shared" si="37"/>
        <v>0</v>
      </c>
      <c r="AX51" s="52">
        <f t="shared" si="38"/>
        <v>0</v>
      </c>
      <c r="AY51" s="70"/>
      <c r="AZ51" s="2">
        <f t="shared" si="43"/>
        <v>0</v>
      </c>
    </row>
    <row r="52" spans="1:52">
      <c r="A52" s="44">
        <f t="shared" si="39"/>
        <v>38261</v>
      </c>
      <c r="B52" s="66">
        <f t="shared" si="40"/>
        <v>0</v>
      </c>
      <c r="C52" s="67"/>
      <c r="D52" s="68">
        <f t="shared" si="3"/>
        <v>0</v>
      </c>
      <c r="E52" s="35">
        <f t="shared" si="4"/>
        <v>0</v>
      </c>
      <c r="F52" s="35">
        <f t="shared" si="5"/>
        <v>0</v>
      </c>
      <c r="G52" s="55">
        <f t="shared" si="6"/>
        <v>3.67</v>
      </c>
      <c r="H52" s="69">
        <f t="shared" si="7"/>
        <v>3.67</v>
      </c>
      <c r="I52" s="55">
        <f t="shared" si="41"/>
        <v>0</v>
      </c>
      <c r="J52" s="55">
        <f t="shared" si="8"/>
        <v>-6.5500000000000003E-2</v>
      </c>
      <c r="K52" s="69">
        <f t="shared" si="9"/>
        <v>-6.5500000000000003E-2</v>
      </c>
      <c r="L52" s="72">
        <v>0</v>
      </c>
      <c r="M52" s="55">
        <f t="shared" si="10"/>
        <v>7.4999999999999997E-3</v>
      </c>
      <c r="N52" s="69">
        <f t="shared" si="11"/>
        <v>7.4999999999999997E-3</v>
      </c>
      <c r="O52" s="72">
        <v>0</v>
      </c>
      <c r="P52" s="7"/>
      <c r="Q52" s="72">
        <f t="shared" si="42"/>
        <v>3.6120000000000001</v>
      </c>
      <c r="R52" s="72">
        <f t="shared" si="12"/>
        <v>0</v>
      </c>
      <c r="S52" s="7"/>
      <c r="T52" s="5">
        <f t="shared" si="13"/>
        <v>31</v>
      </c>
      <c r="U52" s="45">
        <f t="shared" si="14"/>
        <v>38316</v>
      </c>
      <c r="V52" s="5">
        <f t="shared" si="15"/>
        <v>1427</v>
      </c>
      <c r="W52" s="55">
        <f t="shared" si="16"/>
        <v>5.9783756688708015E-2</v>
      </c>
      <c r="X52" s="47">
        <f t="shared" si="17"/>
        <v>0.79429981890271772</v>
      </c>
      <c r="Y52" s="5">
        <f t="shared" si="18"/>
        <v>1</v>
      </c>
      <c r="Z52" s="5">
        <f t="shared" si="19"/>
        <v>31</v>
      </c>
      <c r="AB52" s="39">
        <f t="shared" si="20"/>
        <v>0</v>
      </c>
      <c r="AC52" s="39">
        <f t="shared" si="21"/>
        <v>0</v>
      </c>
      <c r="AD52" s="39">
        <f t="shared" si="22"/>
        <v>0</v>
      </c>
      <c r="AE52" s="39">
        <f t="shared" si="23"/>
        <v>0</v>
      </c>
      <c r="AF52" s="39">
        <f t="shared" si="24"/>
        <v>0</v>
      </c>
      <c r="AG52" s="39">
        <f t="shared" si="25"/>
        <v>0</v>
      </c>
      <c r="AH52" s="39">
        <f t="shared" si="26"/>
        <v>0</v>
      </c>
      <c r="AI52" s="39">
        <f t="shared" si="27"/>
        <v>0</v>
      </c>
      <c r="AJ52" s="39">
        <f t="shared" si="28"/>
        <v>0</v>
      </c>
      <c r="AK52" s="43"/>
      <c r="AL52" s="39">
        <f t="shared" si="29"/>
        <v>0</v>
      </c>
      <c r="AM52" s="39">
        <f t="shared" si="30"/>
        <v>0</v>
      </c>
      <c r="AN52" s="39">
        <f t="shared" si="31"/>
        <v>0</v>
      </c>
      <c r="AO52" s="40">
        <f t="shared" si="32"/>
        <v>0</v>
      </c>
      <c r="AQ52" s="39">
        <f t="shared" si="33"/>
        <v>0</v>
      </c>
      <c r="AR52" s="39">
        <f t="shared" si="34"/>
        <v>0</v>
      </c>
      <c r="AS52" s="39">
        <f t="shared" si="35"/>
        <v>0</v>
      </c>
      <c r="AT52" s="40">
        <f t="shared" si="36"/>
        <v>0</v>
      </c>
      <c r="AU52" s="40"/>
      <c r="AV52" s="52">
        <f t="shared" si="37"/>
        <v>0</v>
      </c>
      <c r="AX52" s="52">
        <f t="shared" si="38"/>
        <v>0</v>
      </c>
      <c r="AY52" s="70"/>
      <c r="AZ52" s="2">
        <f t="shared" si="43"/>
        <v>0</v>
      </c>
    </row>
    <row r="53" spans="1:52">
      <c r="A53" s="44">
        <f t="shared" si="39"/>
        <v>38292</v>
      </c>
      <c r="B53" s="66">
        <f t="shared" si="40"/>
        <v>0</v>
      </c>
      <c r="C53" s="67"/>
      <c r="D53" s="68">
        <f t="shared" si="3"/>
        <v>0</v>
      </c>
      <c r="E53" s="35">
        <f t="shared" si="4"/>
        <v>0</v>
      </c>
      <c r="F53" s="35">
        <f t="shared" si="5"/>
        <v>0</v>
      </c>
      <c r="G53" s="55">
        <f t="shared" si="6"/>
        <v>3.835</v>
      </c>
      <c r="H53" s="69">
        <f t="shared" si="7"/>
        <v>3.835</v>
      </c>
      <c r="I53" s="55">
        <f t="shared" si="41"/>
        <v>0</v>
      </c>
      <c r="J53" s="55">
        <f t="shared" si="8"/>
        <v>-6.3E-2</v>
      </c>
      <c r="K53" s="69">
        <f t="shared" si="9"/>
        <v>-6.3E-2</v>
      </c>
      <c r="L53" s="72">
        <v>0</v>
      </c>
      <c r="M53" s="55">
        <f t="shared" si="10"/>
        <v>5.0000000000000001E-3</v>
      </c>
      <c r="N53" s="69">
        <f t="shared" si="11"/>
        <v>5.0000000000000001E-3</v>
      </c>
      <c r="O53" s="72">
        <v>0</v>
      </c>
      <c r="P53" s="7"/>
      <c r="Q53" s="72">
        <f t="shared" si="42"/>
        <v>3.7770000000000001</v>
      </c>
      <c r="R53" s="72">
        <f t="shared" si="12"/>
        <v>0</v>
      </c>
      <c r="S53" s="7"/>
      <c r="T53" s="5">
        <f t="shared" si="13"/>
        <v>30</v>
      </c>
      <c r="U53" s="45">
        <f t="shared" si="14"/>
        <v>38346</v>
      </c>
      <c r="V53" s="5">
        <f t="shared" si="15"/>
        <v>1457</v>
      </c>
      <c r="W53" s="55">
        <f t="shared" si="16"/>
        <v>5.9822565703612017E-2</v>
      </c>
      <c r="X53" s="47">
        <f t="shared" si="17"/>
        <v>0.79034852992861615</v>
      </c>
      <c r="Y53" s="5">
        <f t="shared" si="18"/>
        <v>1</v>
      </c>
      <c r="Z53" s="5">
        <f t="shared" si="19"/>
        <v>30</v>
      </c>
      <c r="AB53" s="39">
        <f t="shared" si="20"/>
        <v>0</v>
      </c>
      <c r="AC53" s="39">
        <f t="shared" si="21"/>
        <v>0</v>
      </c>
      <c r="AD53" s="39">
        <f t="shared" si="22"/>
        <v>0</v>
      </c>
      <c r="AE53" s="39">
        <f t="shared" si="23"/>
        <v>0</v>
      </c>
      <c r="AF53" s="39">
        <f t="shared" si="24"/>
        <v>0</v>
      </c>
      <c r="AG53" s="39">
        <f t="shared" si="25"/>
        <v>0</v>
      </c>
      <c r="AH53" s="39">
        <f t="shared" si="26"/>
        <v>0</v>
      </c>
      <c r="AI53" s="39">
        <f t="shared" si="27"/>
        <v>0</v>
      </c>
      <c r="AJ53" s="39">
        <f t="shared" si="28"/>
        <v>0</v>
      </c>
      <c r="AK53" s="43"/>
      <c r="AL53" s="39">
        <f t="shared" si="29"/>
        <v>0</v>
      </c>
      <c r="AM53" s="39">
        <f t="shared" si="30"/>
        <v>0</v>
      </c>
      <c r="AN53" s="39">
        <f t="shared" si="31"/>
        <v>0</v>
      </c>
      <c r="AO53" s="40">
        <f t="shared" si="32"/>
        <v>0</v>
      </c>
      <c r="AQ53" s="39">
        <f t="shared" si="33"/>
        <v>0</v>
      </c>
      <c r="AR53" s="39">
        <f t="shared" si="34"/>
        <v>0</v>
      </c>
      <c r="AS53" s="39">
        <f t="shared" si="35"/>
        <v>0</v>
      </c>
      <c r="AT53" s="40">
        <f t="shared" si="36"/>
        <v>0</v>
      </c>
      <c r="AU53" s="40"/>
      <c r="AV53" s="52">
        <f t="shared" si="37"/>
        <v>0</v>
      </c>
      <c r="AX53" s="52">
        <f t="shared" si="38"/>
        <v>0</v>
      </c>
      <c r="AY53" s="70"/>
      <c r="AZ53" s="2">
        <f t="shared" si="43"/>
        <v>0</v>
      </c>
    </row>
    <row r="54" spans="1:52">
      <c r="A54" s="44">
        <f t="shared" si="39"/>
        <v>38322</v>
      </c>
      <c r="B54" s="66">
        <f t="shared" si="40"/>
        <v>0</v>
      </c>
      <c r="C54" s="67"/>
      <c r="D54" s="68">
        <f t="shared" si="3"/>
        <v>0</v>
      </c>
      <c r="E54" s="35">
        <f t="shared" si="4"/>
        <v>0</v>
      </c>
      <c r="F54" s="35">
        <f t="shared" si="5"/>
        <v>0</v>
      </c>
      <c r="G54" s="55">
        <f t="shared" si="6"/>
        <v>3.98</v>
      </c>
      <c r="H54" s="69">
        <f t="shared" si="7"/>
        <v>3.98</v>
      </c>
      <c r="I54" s="55">
        <f t="shared" si="41"/>
        <v>0</v>
      </c>
      <c r="J54" s="55">
        <f t="shared" si="8"/>
        <v>-6.3E-2</v>
      </c>
      <c r="K54" s="69">
        <f t="shared" si="9"/>
        <v>-6.3E-2</v>
      </c>
      <c r="L54" s="72">
        <v>0</v>
      </c>
      <c r="M54" s="55">
        <f t="shared" si="10"/>
        <v>5.0000000000000001E-3</v>
      </c>
      <c r="N54" s="69">
        <f t="shared" si="11"/>
        <v>5.0000000000000001E-3</v>
      </c>
      <c r="O54" s="72">
        <v>0</v>
      </c>
      <c r="P54" s="7"/>
      <c r="Q54" s="72">
        <f t="shared" si="42"/>
        <v>3.9220000000000002</v>
      </c>
      <c r="R54" s="72">
        <f t="shared" si="12"/>
        <v>0</v>
      </c>
      <c r="S54" s="7"/>
      <c r="T54" s="5">
        <f t="shared" si="13"/>
        <v>31</v>
      </c>
      <c r="U54" s="45">
        <f t="shared" si="14"/>
        <v>38377</v>
      </c>
      <c r="V54" s="5">
        <f t="shared" si="15"/>
        <v>1488</v>
      </c>
      <c r="W54" s="55">
        <f t="shared" si="16"/>
        <v>5.9860122815286021E-2</v>
      </c>
      <c r="X54" s="47">
        <f t="shared" si="17"/>
        <v>0.78625771865538341</v>
      </c>
      <c r="Y54" s="5">
        <f t="shared" si="18"/>
        <v>1</v>
      </c>
      <c r="Z54" s="5">
        <f t="shared" si="19"/>
        <v>31</v>
      </c>
      <c r="AB54" s="39">
        <f t="shared" si="20"/>
        <v>0</v>
      </c>
      <c r="AC54" s="39">
        <f t="shared" si="21"/>
        <v>0</v>
      </c>
      <c r="AD54" s="39">
        <f t="shared" si="22"/>
        <v>0</v>
      </c>
      <c r="AE54" s="39">
        <f t="shared" si="23"/>
        <v>0</v>
      </c>
      <c r="AF54" s="39">
        <f t="shared" si="24"/>
        <v>0</v>
      </c>
      <c r="AG54" s="39">
        <f t="shared" si="25"/>
        <v>0</v>
      </c>
      <c r="AH54" s="39">
        <f t="shared" si="26"/>
        <v>0</v>
      </c>
      <c r="AI54" s="39">
        <f t="shared" si="27"/>
        <v>0</v>
      </c>
      <c r="AJ54" s="39">
        <f t="shared" si="28"/>
        <v>0</v>
      </c>
      <c r="AK54" s="43"/>
      <c r="AL54" s="39">
        <f t="shared" si="29"/>
        <v>0</v>
      </c>
      <c r="AM54" s="39">
        <f t="shared" si="30"/>
        <v>0</v>
      </c>
      <c r="AN54" s="39">
        <f t="shared" si="31"/>
        <v>0</v>
      </c>
      <c r="AO54" s="40">
        <f t="shared" si="32"/>
        <v>0</v>
      </c>
      <c r="AQ54" s="39">
        <f t="shared" si="33"/>
        <v>0</v>
      </c>
      <c r="AR54" s="39">
        <f t="shared" si="34"/>
        <v>0</v>
      </c>
      <c r="AS54" s="39">
        <f t="shared" si="35"/>
        <v>0</v>
      </c>
      <c r="AT54" s="40">
        <f t="shared" si="36"/>
        <v>0</v>
      </c>
      <c r="AU54" s="40"/>
      <c r="AV54" s="52">
        <f t="shared" si="37"/>
        <v>0</v>
      </c>
      <c r="AX54" s="52">
        <f t="shared" si="38"/>
        <v>0</v>
      </c>
      <c r="AY54" s="70"/>
      <c r="AZ54" s="2">
        <f t="shared" si="43"/>
        <v>0</v>
      </c>
    </row>
    <row r="55" spans="1:52">
      <c r="A55" s="44">
        <f t="shared" si="39"/>
        <v>38353</v>
      </c>
      <c r="B55" s="66">
        <f t="shared" si="40"/>
        <v>0</v>
      </c>
      <c r="C55" s="67"/>
      <c r="D55" s="68">
        <f t="shared" si="3"/>
        <v>0</v>
      </c>
      <c r="E55" s="35">
        <f t="shared" si="4"/>
        <v>0</v>
      </c>
      <c r="F55" s="35">
        <f t="shared" si="5"/>
        <v>0</v>
      </c>
      <c r="G55" s="55">
        <f t="shared" si="6"/>
        <v>4.0149999999999997</v>
      </c>
      <c r="H55" s="69">
        <f t="shared" si="7"/>
        <v>4.0149999999999997</v>
      </c>
      <c r="I55" s="55">
        <f t="shared" si="41"/>
        <v>0</v>
      </c>
      <c r="J55" s="55">
        <f t="shared" si="8"/>
        <v>-6.1000000000000006E-2</v>
      </c>
      <c r="K55" s="69">
        <f t="shared" si="9"/>
        <v>-6.1000000000000006E-2</v>
      </c>
      <c r="L55" s="72">
        <v>0</v>
      </c>
      <c r="M55" s="55">
        <f t="shared" si="10"/>
        <v>0.01</v>
      </c>
      <c r="N55" s="69">
        <f t="shared" si="11"/>
        <v>0.01</v>
      </c>
      <c r="O55" s="72">
        <v>0</v>
      </c>
      <c r="P55" s="7"/>
      <c r="Q55" s="72">
        <f t="shared" si="42"/>
        <v>3.9639999999999995</v>
      </c>
      <c r="R55" s="72">
        <f t="shared" si="12"/>
        <v>0</v>
      </c>
      <c r="S55" s="7"/>
      <c r="T55" s="5">
        <f t="shared" si="13"/>
        <v>31</v>
      </c>
      <c r="U55" s="45">
        <f t="shared" si="14"/>
        <v>38408</v>
      </c>
      <c r="V55" s="5">
        <f t="shared" si="15"/>
        <v>1519</v>
      </c>
      <c r="W55" s="55">
        <f t="shared" si="16"/>
        <v>5.9906492859468009E-2</v>
      </c>
      <c r="X55" s="47">
        <f t="shared" si="17"/>
        <v>0.78216244145721736</v>
      </c>
      <c r="Y55" s="5">
        <f t="shared" si="18"/>
        <v>1</v>
      </c>
      <c r="Z55" s="5">
        <f t="shared" si="19"/>
        <v>31</v>
      </c>
      <c r="AB55" s="39">
        <f t="shared" si="20"/>
        <v>0</v>
      </c>
      <c r="AC55" s="39">
        <f t="shared" si="21"/>
        <v>0</v>
      </c>
      <c r="AD55" s="39">
        <f t="shared" si="22"/>
        <v>0</v>
      </c>
      <c r="AE55" s="39">
        <f t="shared" si="23"/>
        <v>0</v>
      </c>
      <c r="AF55" s="39">
        <f t="shared" si="24"/>
        <v>0</v>
      </c>
      <c r="AG55" s="39">
        <f t="shared" si="25"/>
        <v>0</v>
      </c>
      <c r="AH55" s="39">
        <f t="shared" si="26"/>
        <v>0</v>
      </c>
      <c r="AI55" s="39">
        <f t="shared" si="27"/>
        <v>0</v>
      </c>
      <c r="AJ55" s="39">
        <f t="shared" si="28"/>
        <v>0</v>
      </c>
      <c r="AK55" s="43"/>
      <c r="AL55" s="39">
        <f t="shared" si="29"/>
        <v>0</v>
      </c>
      <c r="AM55" s="39">
        <f t="shared" si="30"/>
        <v>0</v>
      </c>
      <c r="AN55" s="39">
        <f t="shared" si="31"/>
        <v>0</v>
      </c>
      <c r="AO55" s="40">
        <f t="shared" si="32"/>
        <v>0</v>
      </c>
      <c r="AQ55" s="39">
        <f t="shared" si="33"/>
        <v>0</v>
      </c>
      <c r="AR55" s="39">
        <f t="shared" si="34"/>
        <v>0</v>
      </c>
      <c r="AS55" s="39">
        <f t="shared" si="35"/>
        <v>0</v>
      </c>
      <c r="AT55" s="40">
        <f t="shared" si="36"/>
        <v>0</v>
      </c>
      <c r="AU55" s="40"/>
      <c r="AV55" s="52">
        <f t="shared" si="37"/>
        <v>0</v>
      </c>
      <c r="AX55" s="52">
        <f t="shared" si="38"/>
        <v>0</v>
      </c>
      <c r="AY55" s="70"/>
      <c r="AZ55" s="2">
        <f t="shared" si="43"/>
        <v>0</v>
      </c>
    </row>
    <row r="56" spans="1:52">
      <c r="A56" s="44">
        <f t="shared" si="39"/>
        <v>38384</v>
      </c>
      <c r="B56" s="66">
        <f t="shared" si="40"/>
        <v>0</v>
      </c>
      <c r="C56" s="67"/>
      <c r="D56" s="68">
        <f t="shared" si="3"/>
        <v>0</v>
      </c>
      <c r="E56" s="35">
        <f t="shared" si="4"/>
        <v>0</v>
      </c>
      <c r="F56" s="35">
        <f t="shared" si="5"/>
        <v>0</v>
      </c>
      <c r="G56" s="55">
        <f t="shared" si="6"/>
        <v>3.972</v>
      </c>
      <c r="H56" s="69">
        <f t="shared" si="7"/>
        <v>3.972</v>
      </c>
      <c r="I56" s="55">
        <f t="shared" si="41"/>
        <v>0</v>
      </c>
      <c r="J56" s="55">
        <f t="shared" si="8"/>
        <v>-6.1000000000000006E-2</v>
      </c>
      <c r="K56" s="69">
        <f t="shared" si="9"/>
        <v>-6.1000000000000006E-2</v>
      </c>
      <c r="L56" s="72">
        <v>0</v>
      </c>
      <c r="M56" s="55">
        <f t="shared" si="10"/>
        <v>0.01</v>
      </c>
      <c r="N56" s="69">
        <f t="shared" si="11"/>
        <v>0.01</v>
      </c>
      <c r="O56" s="72">
        <v>0</v>
      </c>
      <c r="P56" s="7"/>
      <c r="Q56" s="72">
        <f t="shared" si="42"/>
        <v>3.9209999999999998</v>
      </c>
      <c r="R56" s="72">
        <f t="shared" si="12"/>
        <v>0</v>
      </c>
      <c r="S56" s="7"/>
      <c r="T56" s="5">
        <f t="shared" si="13"/>
        <v>28</v>
      </c>
      <c r="U56" s="45">
        <f t="shared" si="14"/>
        <v>38436</v>
      </c>
      <c r="V56" s="5">
        <f t="shared" si="15"/>
        <v>1547</v>
      </c>
      <c r="W56" s="55">
        <f t="shared" si="16"/>
        <v>5.9959089633657002E-2</v>
      </c>
      <c r="X56" s="47">
        <f t="shared" si="17"/>
        <v>0.77847602205776245</v>
      </c>
      <c r="Y56" s="5">
        <f t="shared" si="18"/>
        <v>1</v>
      </c>
      <c r="Z56" s="5">
        <f t="shared" si="19"/>
        <v>28</v>
      </c>
      <c r="AB56" s="39">
        <f t="shared" si="20"/>
        <v>0</v>
      </c>
      <c r="AC56" s="39">
        <f t="shared" si="21"/>
        <v>0</v>
      </c>
      <c r="AD56" s="39">
        <f t="shared" si="22"/>
        <v>0</v>
      </c>
      <c r="AE56" s="39">
        <f t="shared" si="23"/>
        <v>0</v>
      </c>
      <c r="AF56" s="39">
        <f t="shared" si="24"/>
        <v>0</v>
      </c>
      <c r="AG56" s="39">
        <f t="shared" si="25"/>
        <v>0</v>
      </c>
      <c r="AH56" s="39">
        <f t="shared" si="26"/>
        <v>0</v>
      </c>
      <c r="AI56" s="39">
        <f t="shared" si="27"/>
        <v>0</v>
      </c>
      <c r="AJ56" s="39">
        <f t="shared" si="28"/>
        <v>0</v>
      </c>
      <c r="AK56" s="43"/>
      <c r="AL56" s="39">
        <f t="shared" si="29"/>
        <v>0</v>
      </c>
      <c r="AM56" s="39">
        <f t="shared" si="30"/>
        <v>0</v>
      </c>
      <c r="AN56" s="39">
        <f t="shared" si="31"/>
        <v>0</v>
      </c>
      <c r="AO56" s="40">
        <f t="shared" si="32"/>
        <v>0</v>
      </c>
      <c r="AQ56" s="39">
        <f t="shared" si="33"/>
        <v>0</v>
      </c>
      <c r="AR56" s="39">
        <f t="shared" si="34"/>
        <v>0</v>
      </c>
      <c r="AS56" s="39">
        <f t="shared" si="35"/>
        <v>0</v>
      </c>
      <c r="AT56" s="40">
        <f t="shared" si="36"/>
        <v>0</v>
      </c>
      <c r="AU56" s="40"/>
      <c r="AV56" s="52">
        <f t="shared" si="37"/>
        <v>0</v>
      </c>
      <c r="AX56" s="52">
        <f t="shared" si="38"/>
        <v>0</v>
      </c>
      <c r="AY56" s="70"/>
      <c r="AZ56" s="2">
        <f t="shared" si="43"/>
        <v>0</v>
      </c>
    </row>
    <row r="57" spans="1:52">
      <c r="A57" s="44">
        <f t="shared" si="39"/>
        <v>38412</v>
      </c>
      <c r="B57" s="66">
        <f t="shared" si="40"/>
        <v>0</v>
      </c>
      <c r="C57" s="67"/>
      <c r="D57" s="68">
        <f t="shared" si="3"/>
        <v>0</v>
      </c>
      <c r="E57" s="35">
        <f t="shared" si="4"/>
        <v>0</v>
      </c>
      <c r="F57" s="35">
        <f t="shared" si="5"/>
        <v>0</v>
      </c>
      <c r="G57" s="55">
        <f t="shared" si="6"/>
        <v>3.8069999999999999</v>
      </c>
      <c r="H57" s="69">
        <f t="shared" si="7"/>
        <v>3.8069999999999999</v>
      </c>
      <c r="I57" s="55">
        <f t="shared" si="41"/>
        <v>0</v>
      </c>
      <c r="J57" s="55">
        <f t="shared" si="8"/>
        <v>-6.1000000000000006E-2</v>
      </c>
      <c r="K57" s="69">
        <f t="shared" si="9"/>
        <v>-6.1000000000000006E-2</v>
      </c>
      <c r="L57" s="72">
        <v>0</v>
      </c>
      <c r="M57" s="55">
        <f t="shared" si="10"/>
        <v>0.01</v>
      </c>
      <c r="N57" s="69">
        <f t="shared" si="11"/>
        <v>0.01</v>
      </c>
      <c r="O57" s="72">
        <v>0</v>
      </c>
      <c r="P57" s="7"/>
      <c r="Q57" s="72">
        <f t="shared" si="42"/>
        <v>3.7559999999999998</v>
      </c>
      <c r="R57" s="72">
        <f t="shared" si="12"/>
        <v>0</v>
      </c>
      <c r="S57" s="7"/>
      <c r="T57" s="5">
        <f t="shared" si="13"/>
        <v>31</v>
      </c>
      <c r="U57" s="45">
        <f t="shared" si="14"/>
        <v>38467</v>
      </c>
      <c r="V57" s="5">
        <f t="shared" si="15"/>
        <v>1578</v>
      </c>
      <c r="W57" s="55">
        <f t="shared" si="16"/>
        <v>6.0006596398231013E-2</v>
      </c>
      <c r="X57" s="47">
        <f t="shared" si="17"/>
        <v>0.77442374569891492</v>
      </c>
      <c r="Y57" s="5">
        <f t="shared" si="18"/>
        <v>1</v>
      </c>
      <c r="Z57" s="5">
        <f t="shared" si="19"/>
        <v>31</v>
      </c>
      <c r="AB57" s="39">
        <f t="shared" si="20"/>
        <v>0</v>
      </c>
      <c r="AC57" s="39">
        <f t="shared" si="21"/>
        <v>0</v>
      </c>
      <c r="AD57" s="39">
        <f t="shared" si="22"/>
        <v>0</v>
      </c>
      <c r="AE57" s="39">
        <f t="shared" si="23"/>
        <v>0</v>
      </c>
      <c r="AF57" s="39">
        <f t="shared" si="24"/>
        <v>0</v>
      </c>
      <c r="AG57" s="39">
        <f t="shared" si="25"/>
        <v>0</v>
      </c>
      <c r="AH57" s="39">
        <f t="shared" si="26"/>
        <v>0</v>
      </c>
      <c r="AI57" s="39">
        <f t="shared" si="27"/>
        <v>0</v>
      </c>
      <c r="AJ57" s="39">
        <f t="shared" si="28"/>
        <v>0</v>
      </c>
      <c r="AK57" s="43"/>
      <c r="AL57" s="39">
        <f t="shared" si="29"/>
        <v>0</v>
      </c>
      <c r="AM57" s="39">
        <f t="shared" si="30"/>
        <v>0</v>
      </c>
      <c r="AN57" s="39">
        <f t="shared" si="31"/>
        <v>0</v>
      </c>
      <c r="AO57" s="40">
        <f t="shared" si="32"/>
        <v>0</v>
      </c>
      <c r="AQ57" s="39">
        <f t="shared" si="33"/>
        <v>0</v>
      </c>
      <c r="AR57" s="39">
        <f t="shared" si="34"/>
        <v>0</v>
      </c>
      <c r="AS57" s="39">
        <f t="shared" si="35"/>
        <v>0</v>
      </c>
      <c r="AT57" s="40">
        <f t="shared" si="36"/>
        <v>0</v>
      </c>
      <c r="AU57" s="40"/>
      <c r="AV57" s="52">
        <f t="shared" si="37"/>
        <v>0</v>
      </c>
      <c r="AX57" s="52">
        <f t="shared" si="38"/>
        <v>0</v>
      </c>
      <c r="AY57" s="70"/>
      <c r="AZ57" s="2">
        <f t="shared" si="43"/>
        <v>0</v>
      </c>
    </row>
    <row r="58" spans="1:52">
      <c r="A58" s="44">
        <f t="shared" si="39"/>
        <v>38443</v>
      </c>
      <c r="B58" s="66">
        <f t="shared" si="40"/>
        <v>0</v>
      </c>
      <c r="C58" s="67"/>
      <c r="D58" s="68">
        <f t="shared" si="3"/>
        <v>0</v>
      </c>
      <c r="E58" s="35">
        <f t="shared" si="4"/>
        <v>0</v>
      </c>
      <c r="F58" s="35">
        <f t="shared" si="5"/>
        <v>0</v>
      </c>
      <c r="G58" s="55">
        <f t="shared" si="6"/>
        <v>3.6790000000000003</v>
      </c>
      <c r="H58" s="69">
        <f t="shared" si="7"/>
        <v>3.6790000000000003</v>
      </c>
      <c r="I58" s="55">
        <f t="shared" si="41"/>
        <v>0</v>
      </c>
      <c r="J58" s="55">
        <f t="shared" si="8"/>
        <v>-6.3500000000000001E-2</v>
      </c>
      <c r="K58" s="69">
        <f t="shared" si="9"/>
        <v>-6.3500000000000001E-2</v>
      </c>
      <c r="L58" s="72">
        <v>0</v>
      </c>
      <c r="M58" s="55">
        <f t="shared" si="10"/>
        <v>7.4999999999999997E-3</v>
      </c>
      <c r="N58" s="69">
        <f t="shared" si="11"/>
        <v>7.4999999999999997E-3</v>
      </c>
      <c r="O58" s="72">
        <v>0</v>
      </c>
      <c r="P58" s="7"/>
      <c r="Q58" s="72">
        <f t="shared" si="42"/>
        <v>3.6230000000000002</v>
      </c>
      <c r="R58" s="72">
        <f t="shared" si="12"/>
        <v>0</v>
      </c>
      <c r="S58" s="7"/>
      <c r="T58" s="5">
        <f t="shared" si="13"/>
        <v>30</v>
      </c>
      <c r="U58" s="45">
        <f t="shared" si="14"/>
        <v>38497</v>
      </c>
      <c r="V58" s="5">
        <f t="shared" si="15"/>
        <v>1608</v>
      </c>
      <c r="W58" s="55">
        <f t="shared" si="16"/>
        <v>6.0054502209163002E-2</v>
      </c>
      <c r="X58" s="47">
        <f t="shared" si="17"/>
        <v>0.77052879645232619</v>
      </c>
      <c r="Y58" s="5">
        <f t="shared" si="18"/>
        <v>1</v>
      </c>
      <c r="Z58" s="5">
        <f t="shared" si="19"/>
        <v>30</v>
      </c>
      <c r="AB58" s="39">
        <f t="shared" si="20"/>
        <v>0</v>
      </c>
      <c r="AC58" s="39">
        <f t="shared" si="21"/>
        <v>0</v>
      </c>
      <c r="AD58" s="39">
        <f t="shared" si="22"/>
        <v>0</v>
      </c>
      <c r="AE58" s="39">
        <f t="shared" si="23"/>
        <v>0</v>
      </c>
      <c r="AF58" s="39">
        <f t="shared" si="24"/>
        <v>0</v>
      </c>
      <c r="AG58" s="39">
        <f t="shared" si="25"/>
        <v>0</v>
      </c>
      <c r="AH58" s="39">
        <f t="shared" si="26"/>
        <v>0</v>
      </c>
      <c r="AI58" s="39">
        <f t="shared" si="27"/>
        <v>0</v>
      </c>
      <c r="AJ58" s="39">
        <f t="shared" si="28"/>
        <v>0</v>
      </c>
      <c r="AK58" s="43"/>
      <c r="AL58" s="39">
        <f t="shared" si="29"/>
        <v>0</v>
      </c>
      <c r="AM58" s="39">
        <f t="shared" si="30"/>
        <v>0</v>
      </c>
      <c r="AN58" s="39">
        <f t="shared" si="31"/>
        <v>0</v>
      </c>
      <c r="AO58" s="40">
        <f t="shared" si="32"/>
        <v>0</v>
      </c>
      <c r="AQ58" s="39">
        <f t="shared" si="33"/>
        <v>0</v>
      </c>
      <c r="AR58" s="39">
        <f t="shared" si="34"/>
        <v>0</v>
      </c>
      <c r="AS58" s="39">
        <f t="shared" si="35"/>
        <v>0</v>
      </c>
      <c r="AT58" s="40">
        <f t="shared" si="36"/>
        <v>0</v>
      </c>
      <c r="AU58" s="40"/>
      <c r="AV58" s="52">
        <f t="shared" si="37"/>
        <v>0</v>
      </c>
      <c r="AX58" s="52">
        <f t="shared" si="38"/>
        <v>0</v>
      </c>
      <c r="AY58" s="70"/>
      <c r="AZ58" s="2">
        <f t="shared" si="43"/>
        <v>0</v>
      </c>
    </row>
    <row r="59" spans="1:52">
      <c r="A59" s="44">
        <f t="shared" si="39"/>
        <v>38473</v>
      </c>
      <c r="B59" s="66">
        <f t="shared" si="40"/>
        <v>0</v>
      </c>
      <c r="C59" s="67"/>
      <c r="D59" s="68">
        <f t="shared" si="3"/>
        <v>0</v>
      </c>
      <c r="E59" s="35">
        <f t="shared" si="4"/>
        <v>0</v>
      </c>
      <c r="F59" s="35">
        <f t="shared" si="5"/>
        <v>0</v>
      </c>
      <c r="G59" s="55">
        <f t="shared" si="6"/>
        <v>3.63</v>
      </c>
      <c r="H59" s="69">
        <f t="shared" si="7"/>
        <v>3.63</v>
      </c>
      <c r="I59" s="55">
        <f t="shared" si="41"/>
        <v>0</v>
      </c>
      <c r="J59" s="55">
        <f t="shared" si="8"/>
        <v>-6.3500000000000001E-2</v>
      </c>
      <c r="K59" s="69">
        <f t="shared" si="9"/>
        <v>-6.3500000000000001E-2</v>
      </c>
      <c r="L59" s="72">
        <v>0</v>
      </c>
      <c r="M59" s="55">
        <f t="shared" si="10"/>
        <v>7.4999999999999997E-3</v>
      </c>
      <c r="N59" s="69">
        <f t="shared" si="11"/>
        <v>7.4999999999999997E-3</v>
      </c>
      <c r="O59" s="72">
        <v>0</v>
      </c>
      <c r="P59" s="7"/>
      <c r="Q59" s="72">
        <f t="shared" si="42"/>
        <v>3.5739999999999998</v>
      </c>
      <c r="R59" s="72">
        <f t="shared" si="12"/>
        <v>0</v>
      </c>
      <c r="S59" s="7"/>
      <c r="T59" s="5">
        <f t="shared" si="13"/>
        <v>31</v>
      </c>
      <c r="U59" s="45">
        <f t="shared" si="14"/>
        <v>38528</v>
      </c>
      <c r="V59" s="5">
        <f t="shared" si="15"/>
        <v>1639</v>
      </c>
      <c r="W59" s="55">
        <f t="shared" si="16"/>
        <v>6.0097124142042019E-2</v>
      </c>
      <c r="X59" s="47">
        <f t="shared" si="17"/>
        <v>0.7665191236931207</v>
      </c>
      <c r="Y59" s="5">
        <f t="shared" si="18"/>
        <v>1</v>
      </c>
      <c r="Z59" s="5">
        <f t="shared" si="19"/>
        <v>31</v>
      </c>
      <c r="AB59" s="39">
        <f t="shared" si="20"/>
        <v>0</v>
      </c>
      <c r="AC59" s="39">
        <f t="shared" si="21"/>
        <v>0</v>
      </c>
      <c r="AD59" s="39">
        <f t="shared" si="22"/>
        <v>0</v>
      </c>
      <c r="AE59" s="39">
        <f t="shared" si="23"/>
        <v>0</v>
      </c>
      <c r="AF59" s="39">
        <f t="shared" si="24"/>
        <v>0</v>
      </c>
      <c r="AG59" s="39">
        <f t="shared" si="25"/>
        <v>0</v>
      </c>
      <c r="AH59" s="39">
        <f t="shared" si="26"/>
        <v>0</v>
      </c>
      <c r="AI59" s="39">
        <f t="shared" si="27"/>
        <v>0</v>
      </c>
      <c r="AJ59" s="39">
        <f t="shared" si="28"/>
        <v>0</v>
      </c>
      <c r="AK59" s="43"/>
      <c r="AL59" s="39">
        <f t="shared" si="29"/>
        <v>0</v>
      </c>
      <c r="AM59" s="39">
        <f t="shared" si="30"/>
        <v>0</v>
      </c>
      <c r="AN59" s="39">
        <f t="shared" si="31"/>
        <v>0</v>
      </c>
      <c r="AO59" s="40">
        <f t="shared" si="32"/>
        <v>0</v>
      </c>
      <c r="AQ59" s="39">
        <f t="shared" si="33"/>
        <v>0</v>
      </c>
      <c r="AR59" s="39">
        <f t="shared" si="34"/>
        <v>0</v>
      </c>
      <c r="AS59" s="39">
        <f t="shared" si="35"/>
        <v>0</v>
      </c>
      <c r="AT59" s="40">
        <f t="shared" si="36"/>
        <v>0</v>
      </c>
      <c r="AU59" s="40"/>
      <c r="AV59" s="52">
        <f t="shared" si="37"/>
        <v>0</v>
      </c>
      <c r="AX59" s="52">
        <f t="shared" si="38"/>
        <v>0</v>
      </c>
      <c r="AY59" s="70"/>
      <c r="AZ59" s="2">
        <f t="shared" si="43"/>
        <v>0</v>
      </c>
    </row>
    <row r="60" spans="1:52">
      <c r="A60" s="44">
        <f t="shared" si="39"/>
        <v>38504</v>
      </c>
      <c r="B60" s="66">
        <f t="shared" si="40"/>
        <v>0</v>
      </c>
      <c r="C60" s="67"/>
      <c r="D60" s="68">
        <f t="shared" si="3"/>
        <v>0</v>
      </c>
      <c r="E60" s="35">
        <f t="shared" si="4"/>
        <v>0</v>
      </c>
      <c r="F60" s="35">
        <f t="shared" si="5"/>
        <v>0</v>
      </c>
      <c r="G60" s="55">
        <f t="shared" si="6"/>
        <v>3.62</v>
      </c>
      <c r="H60" s="69">
        <f t="shared" si="7"/>
        <v>3.62</v>
      </c>
      <c r="I60" s="55">
        <f t="shared" si="41"/>
        <v>0</v>
      </c>
      <c r="J60" s="55">
        <f t="shared" si="8"/>
        <v>-6.3500000000000001E-2</v>
      </c>
      <c r="K60" s="69">
        <f t="shared" si="9"/>
        <v>-6.3500000000000001E-2</v>
      </c>
      <c r="L60" s="72">
        <v>0</v>
      </c>
      <c r="M60" s="55">
        <f t="shared" si="10"/>
        <v>7.4999999999999997E-3</v>
      </c>
      <c r="N60" s="69">
        <f t="shared" si="11"/>
        <v>7.4999999999999997E-3</v>
      </c>
      <c r="O60" s="72">
        <v>0</v>
      </c>
      <c r="P60" s="7"/>
      <c r="Q60" s="72">
        <f t="shared" si="42"/>
        <v>3.5640000000000001</v>
      </c>
      <c r="R60" s="72">
        <f t="shared" si="12"/>
        <v>0</v>
      </c>
      <c r="S60" s="7"/>
      <c r="T60" s="5">
        <f t="shared" si="13"/>
        <v>30</v>
      </c>
      <c r="U60" s="45">
        <f t="shared" si="14"/>
        <v>38558</v>
      </c>
      <c r="V60" s="5">
        <f t="shared" si="15"/>
        <v>1669</v>
      </c>
      <c r="W60" s="55">
        <f t="shared" si="16"/>
        <v>6.0141166806651006E-2</v>
      </c>
      <c r="X60" s="47">
        <f t="shared" si="17"/>
        <v>0.7626533957584718</v>
      </c>
      <c r="Y60" s="5">
        <f t="shared" si="18"/>
        <v>1</v>
      </c>
      <c r="Z60" s="5">
        <f t="shared" si="19"/>
        <v>30</v>
      </c>
      <c r="AB60" s="39">
        <f t="shared" si="20"/>
        <v>0</v>
      </c>
      <c r="AC60" s="39">
        <f t="shared" si="21"/>
        <v>0</v>
      </c>
      <c r="AD60" s="39">
        <f t="shared" si="22"/>
        <v>0</v>
      </c>
      <c r="AE60" s="39">
        <f t="shared" si="23"/>
        <v>0</v>
      </c>
      <c r="AF60" s="39">
        <f t="shared" si="24"/>
        <v>0</v>
      </c>
      <c r="AG60" s="39">
        <f t="shared" si="25"/>
        <v>0</v>
      </c>
      <c r="AH60" s="39">
        <f t="shared" si="26"/>
        <v>0</v>
      </c>
      <c r="AI60" s="39">
        <f t="shared" si="27"/>
        <v>0</v>
      </c>
      <c r="AJ60" s="39">
        <f t="shared" si="28"/>
        <v>0</v>
      </c>
      <c r="AK60" s="43"/>
      <c r="AL60" s="39">
        <f t="shared" si="29"/>
        <v>0</v>
      </c>
      <c r="AM60" s="39">
        <f t="shared" si="30"/>
        <v>0</v>
      </c>
      <c r="AN60" s="39">
        <f t="shared" si="31"/>
        <v>0</v>
      </c>
      <c r="AO60" s="40">
        <f t="shared" si="32"/>
        <v>0</v>
      </c>
      <c r="AQ60" s="39">
        <f t="shared" si="33"/>
        <v>0</v>
      </c>
      <c r="AR60" s="39">
        <f t="shared" si="34"/>
        <v>0</v>
      </c>
      <c r="AS60" s="39">
        <f t="shared" si="35"/>
        <v>0</v>
      </c>
      <c r="AT60" s="40">
        <f t="shared" si="36"/>
        <v>0</v>
      </c>
      <c r="AU60" s="40"/>
      <c r="AV60" s="52">
        <f t="shared" si="37"/>
        <v>0</v>
      </c>
      <c r="AX60" s="52">
        <f t="shared" si="38"/>
        <v>0</v>
      </c>
      <c r="AY60" s="70"/>
      <c r="AZ60" s="2">
        <f t="shared" si="43"/>
        <v>0</v>
      </c>
    </row>
    <row r="61" spans="1:52">
      <c r="A61" s="44">
        <f t="shared" si="39"/>
        <v>38534</v>
      </c>
      <c r="B61" s="66">
        <f t="shared" si="40"/>
        <v>0</v>
      </c>
      <c r="C61" s="67"/>
      <c r="D61" s="68">
        <f t="shared" si="3"/>
        <v>0</v>
      </c>
      <c r="E61" s="35">
        <f t="shared" si="4"/>
        <v>0</v>
      </c>
      <c r="F61" s="35">
        <f t="shared" si="5"/>
        <v>0</v>
      </c>
      <c r="G61" s="55">
        <f t="shared" si="6"/>
        <v>3.6349999999999998</v>
      </c>
      <c r="H61" s="69">
        <f t="shared" si="7"/>
        <v>3.6349999999999998</v>
      </c>
      <c r="I61" s="55">
        <f t="shared" si="41"/>
        <v>0</v>
      </c>
      <c r="J61" s="55">
        <f t="shared" si="8"/>
        <v>-6.3500000000000001E-2</v>
      </c>
      <c r="K61" s="69">
        <f t="shared" si="9"/>
        <v>-6.3500000000000001E-2</v>
      </c>
      <c r="L61" s="72">
        <v>0</v>
      </c>
      <c r="M61" s="55">
        <f t="shared" si="10"/>
        <v>7.4999999999999997E-3</v>
      </c>
      <c r="N61" s="69">
        <f t="shared" si="11"/>
        <v>7.4999999999999997E-3</v>
      </c>
      <c r="O61" s="72">
        <v>0</v>
      </c>
      <c r="P61" s="7"/>
      <c r="Q61" s="72">
        <f t="shared" si="42"/>
        <v>3.5789999999999997</v>
      </c>
      <c r="R61" s="72">
        <f t="shared" si="12"/>
        <v>0</v>
      </c>
      <c r="S61" s="7"/>
      <c r="T61" s="5">
        <f t="shared" si="13"/>
        <v>31</v>
      </c>
      <c r="U61" s="45">
        <f t="shared" si="14"/>
        <v>38589</v>
      </c>
      <c r="V61" s="5">
        <f t="shared" si="15"/>
        <v>1700</v>
      </c>
      <c r="W61" s="55">
        <f t="shared" si="16"/>
        <v>6.0183788740758005E-2</v>
      </c>
      <c r="X61" s="47">
        <f t="shared" si="17"/>
        <v>0.75867387610771897</v>
      </c>
      <c r="Y61" s="5">
        <f t="shared" si="18"/>
        <v>1</v>
      </c>
      <c r="Z61" s="5">
        <f t="shared" si="19"/>
        <v>31</v>
      </c>
      <c r="AB61" s="39">
        <f t="shared" si="20"/>
        <v>0</v>
      </c>
      <c r="AC61" s="39">
        <f t="shared" si="21"/>
        <v>0</v>
      </c>
      <c r="AD61" s="39">
        <f t="shared" si="22"/>
        <v>0</v>
      </c>
      <c r="AE61" s="39">
        <f t="shared" si="23"/>
        <v>0</v>
      </c>
      <c r="AF61" s="39">
        <f t="shared" si="24"/>
        <v>0</v>
      </c>
      <c r="AG61" s="39">
        <f t="shared" si="25"/>
        <v>0</v>
      </c>
      <c r="AH61" s="39">
        <f t="shared" si="26"/>
        <v>0</v>
      </c>
      <c r="AI61" s="39">
        <f t="shared" si="27"/>
        <v>0</v>
      </c>
      <c r="AJ61" s="39">
        <f t="shared" si="28"/>
        <v>0</v>
      </c>
      <c r="AK61" s="43"/>
      <c r="AL61" s="39">
        <f t="shared" si="29"/>
        <v>0</v>
      </c>
      <c r="AM61" s="39">
        <f t="shared" si="30"/>
        <v>0</v>
      </c>
      <c r="AN61" s="39">
        <f t="shared" si="31"/>
        <v>0</v>
      </c>
      <c r="AO61" s="40">
        <f t="shared" si="32"/>
        <v>0</v>
      </c>
      <c r="AQ61" s="39">
        <f t="shared" si="33"/>
        <v>0</v>
      </c>
      <c r="AR61" s="39">
        <f t="shared" si="34"/>
        <v>0</v>
      </c>
      <c r="AS61" s="39">
        <f t="shared" si="35"/>
        <v>0</v>
      </c>
      <c r="AT61" s="40">
        <f t="shared" si="36"/>
        <v>0</v>
      </c>
      <c r="AU61" s="40"/>
      <c r="AV61" s="52">
        <f t="shared" si="37"/>
        <v>0</v>
      </c>
      <c r="AX61" s="52">
        <f t="shared" si="38"/>
        <v>0</v>
      </c>
      <c r="AY61" s="70"/>
      <c r="AZ61" s="2">
        <f t="shared" si="43"/>
        <v>0</v>
      </c>
    </row>
    <row r="62" spans="1:52">
      <c r="A62" s="44">
        <f t="shared" si="39"/>
        <v>38565</v>
      </c>
      <c r="B62" s="66">
        <f t="shared" si="40"/>
        <v>0</v>
      </c>
      <c r="C62" s="67"/>
      <c r="D62" s="68">
        <f t="shared" si="3"/>
        <v>0</v>
      </c>
      <c r="E62" s="35">
        <f t="shared" si="4"/>
        <v>0</v>
      </c>
      <c r="F62" s="35">
        <f t="shared" si="5"/>
        <v>0</v>
      </c>
      <c r="G62" s="55">
        <f t="shared" si="6"/>
        <v>3.645</v>
      </c>
      <c r="H62" s="69">
        <f t="shared" si="7"/>
        <v>3.645</v>
      </c>
      <c r="I62" s="55">
        <f t="shared" si="41"/>
        <v>0</v>
      </c>
      <c r="J62" s="55">
        <f t="shared" si="8"/>
        <v>-6.3500000000000001E-2</v>
      </c>
      <c r="K62" s="69">
        <f t="shared" si="9"/>
        <v>-6.3500000000000001E-2</v>
      </c>
      <c r="L62" s="72">
        <v>0</v>
      </c>
      <c r="M62" s="55">
        <f t="shared" si="10"/>
        <v>7.4999999999999997E-3</v>
      </c>
      <c r="N62" s="69">
        <f t="shared" si="11"/>
        <v>7.4999999999999997E-3</v>
      </c>
      <c r="O62" s="72">
        <v>0</v>
      </c>
      <c r="P62" s="7"/>
      <c r="Q62" s="72">
        <f t="shared" si="42"/>
        <v>3.589</v>
      </c>
      <c r="R62" s="72">
        <f t="shared" si="12"/>
        <v>0</v>
      </c>
      <c r="S62" s="7"/>
      <c r="T62" s="5">
        <f t="shared" si="13"/>
        <v>31</v>
      </c>
      <c r="U62" s="45">
        <f t="shared" si="14"/>
        <v>38620</v>
      </c>
      <c r="V62" s="5">
        <f t="shared" si="15"/>
        <v>1731</v>
      </c>
      <c r="W62" s="55">
        <f t="shared" si="16"/>
        <v>6.0227831406635013E-2</v>
      </c>
      <c r="X62" s="47">
        <f t="shared" si="17"/>
        <v>0.75470964740876545</v>
      </c>
      <c r="Y62" s="5">
        <f t="shared" si="18"/>
        <v>1</v>
      </c>
      <c r="Z62" s="5">
        <f t="shared" si="19"/>
        <v>31</v>
      </c>
      <c r="AB62" s="39">
        <f t="shared" si="20"/>
        <v>0</v>
      </c>
      <c r="AC62" s="39">
        <f t="shared" si="21"/>
        <v>0</v>
      </c>
      <c r="AD62" s="39">
        <f t="shared" si="22"/>
        <v>0</v>
      </c>
      <c r="AE62" s="39">
        <f t="shared" si="23"/>
        <v>0</v>
      </c>
      <c r="AF62" s="39">
        <f t="shared" si="24"/>
        <v>0</v>
      </c>
      <c r="AG62" s="39">
        <f t="shared" si="25"/>
        <v>0</v>
      </c>
      <c r="AH62" s="39">
        <f t="shared" si="26"/>
        <v>0</v>
      </c>
      <c r="AI62" s="39">
        <f t="shared" si="27"/>
        <v>0</v>
      </c>
      <c r="AJ62" s="39">
        <f t="shared" si="28"/>
        <v>0</v>
      </c>
      <c r="AK62" s="43"/>
      <c r="AL62" s="39">
        <f t="shared" si="29"/>
        <v>0</v>
      </c>
      <c r="AM62" s="39">
        <f t="shared" si="30"/>
        <v>0</v>
      </c>
      <c r="AN62" s="39">
        <f t="shared" si="31"/>
        <v>0</v>
      </c>
      <c r="AO62" s="40">
        <f t="shared" si="32"/>
        <v>0</v>
      </c>
      <c r="AQ62" s="39">
        <f t="shared" si="33"/>
        <v>0</v>
      </c>
      <c r="AR62" s="39">
        <f t="shared" si="34"/>
        <v>0</v>
      </c>
      <c r="AS62" s="39">
        <f t="shared" si="35"/>
        <v>0</v>
      </c>
      <c r="AT62" s="40">
        <f t="shared" si="36"/>
        <v>0</v>
      </c>
      <c r="AU62" s="40"/>
      <c r="AV62" s="52">
        <f t="shared" si="37"/>
        <v>0</v>
      </c>
      <c r="AX62" s="52">
        <f t="shared" si="38"/>
        <v>0</v>
      </c>
      <c r="AY62" s="70"/>
      <c r="AZ62" s="2">
        <f t="shared" si="43"/>
        <v>0</v>
      </c>
    </row>
    <row r="63" spans="1:52">
      <c r="A63" s="44">
        <f t="shared" si="39"/>
        <v>38596</v>
      </c>
      <c r="B63" s="66">
        <f t="shared" si="40"/>
        <v>0</v>
      </c>
      <c r="C63" s="67"/>
      <c r="D63" s="68">
        <f t="shared" si="3"/>
        <v>0</v>
      </c>
      <c r="E63" s="35">
        <f t="shared" si="4"/>
        <v>0</v>
      </c>
      <c r="F63" s="35">
        <f t="shared" si="5"/>
        <v>0</v>
      </c>
      <c r="G63" s="55">
        <f t="shared" si="6"/>
        <v>3.6619999999999999</v>
      </c>
      <c r="H63" s="69">
        <f t="shared" si="7"/>
        <v>3.6619999999999999</v>
      </c>
      <c r="I63" s="55">
        <f t="shared" si="41"/>
        <v>0</v>
      </c>
      <c r="J63" s="55">
        <f t="shared" si="8"/>
        <v>-6.3500000000000001E-2</v>
      </c>
      <c r="K63" s="69">
        <f t="shared" si="9"/>
        <v>-6.3500000000000001E-2</v>
      </c>
      <c r="L63" s="72">
        <v>0</v>
      </c>
      <c r="M63" s="55">
        <f t="shared" si="10"/>
        <v>7.4999999999999997E-3</v>
      </c>
      <c r="N63" s="69">
        <f t="shared" si="11"/>
        <v>7.4999999999999997E-3</v>
      </c>
      <c r="O63" s="72">
        <v>0</v>
      </c>
      <c r="P63" s="7"/>
      <c r="Q63" s="72">
        <f t="shared" si="42"/>
        <v>3.6059999999999999</v>
      </c>
      <c r="R63" s="72">
        <f t="shared" si="12"/>
        <v>0</v>
      </c>
      <c r="S63" s="7"/>
      <c r="T63" s="5">
        <f t="shared" si="13"/>
        <v>30</v>
      </c>
      <c r="U63" s="45">
        <f t="shared" si="14"/>
        <v>38650</v>
      </c>
      <c r="V63" s="5">
        <f t="shared" si="15"/>
        <v>1761</v>
      </c>
      <c r="W63" s="55">
        <f t="shared" si="16"/>
        <v>6.0271874073157018E-2</v>
      </c>
      <c r="X63" s="47">
        <f t="shared" si="17"/>
        <v>0.75088783501205159</v>
      </c>
      <c r="Y63" s="5">
        <f t="shared" si="18"/>
        <v>1</v>
      </c>
      <c r="Z63" s="5">
        <f t="shared" si="19"/>
        <v>30</v>
      </c>
      <c r="AB63" s="39">
        <f t="shared" si="20"/>
        <v>0</v>
      </c>
      <c r="AC63" s="39">
        <f t="shared" si="21"/>
        <v>0</v>
      </c>
      <c r="AD63" s="39">
        <f t="shared" si="22"/>
        <v>0</v>
      </c>
      <c r="AE63" s="39">
        <f t="shared" si="23"/>
        <v>0</v>
      </c>
      <c r="AF63" s="39">
        <f t="shared" si="24"/>
        <v>0</v>
      </c>
      <c r="AG63" s="39">
        <f t="shared" si="25"/>
        <v>0</v>
      </c>
      <c r="AH63" s="39">
        <f t="shared" si="26"/>
        <v>0</v>
      </c>
      <c r="AI63" s="39">
        <f t="shared" si="27"/>
        <v>0</v>
      </c>
      <c r="AJ63" s="39">
        <f t="shared" si="28"/>
        <v>0</v>
      </c>
      <c r="AK63" s="43"/>
      <c r="AL63" s="39">
        <f t="shared" si="29"/>
        <v>0</v>
      </c>
      <c r="AM63" s="39">
        <f t="shared" si="30"/>
        <v>0</v>
      </c>
      <c r="AN63" s="39">
        <f t="shared" si="31"/>
        <v>0</v>
      </c>
      <c r="AO63" s="40">
        <f t="shared" si="32"/>
        <v>0</v>
      </c>
      <c r="AQ63" s="39">
        <f t="shared" si="33"/>
        <v>0</v>
      </c>
      <c r="AR63" s="39">
        <f t="shared" si="34"/>
        <v>0</v>
      </c>
      <c r="AS63" s="39">
        <f t="shared" si="35"/>
        <v>0</v>
      </c>
      <c r="AT63" s="40">
        <f t="shared" si="36"/>
        <v>0</v>
      </c>
      <c r="AU63" s="40"/>
      <c r="AV63" s="52">
        <f t="shared" si="37"/>
        <v>0</v>
      </c>
      <c r="AX63" s="52">
        <f t="shared" si="38"/>
        <v>0</v>
      </c>
      <c r="AY63" s="70"/>
      <c r="AZ63" s="2">
        <f t="shared" si="43"/>
        <v>0</v>
      </c>
    </row>
    <row r="64" spans="1:52">
      <c r="A64" s="44">
        <f t="shared" si="39"/>
        <v>38626</v>
      </c>
      <c r="B64" s="66">
        <f t="shared" si="40"/>
        <v>0</v>
      </c>
      <c r="C64" s="67"/>
      <c r="D64" s="68">
        <f t="shared" si="3"/>
        <v>0</v>
      </c>
      <c r="E64" s="35">
        <f t="shared" si="4"/>
        <v>0</v>
      </c>
      <c r="F64" s="35">
        <f t="shared" si="5"/>
        <v>0</v>
      </c>
      <c r="G64" s="55">
        <f t="shared" si="6"/>
        <v>3.66</v>
      </c>
      <c r="H64" s="69">
        <f t="shared" si="7"/>
        <v>3.66</v>
      </c>
      <c r="I64" s="55">
        <f t="shared" si="41"/>
        <v>0</v>
      </c>
      <c r="J64" s="55">
        <f t="shared" si="8"/>
        <v>-6.3500000000000001E-2</v>
      </c>
      <c r="K64" s="69">
        <f t="shared" si="9"/>
        <v>-6.3500000000000001E-2</v>
      </c>
      <c r="L64" s="72">
        <v>0</v>
      </c>
      <c r="M64" s="55">
        <f t="shared" si="10"/>
        <v>7.4999999999999997E-3</v>
      </c>
      <c r="N64" s="69">
        <f t="shared" si="11"/>
        <v>7.4999999999999997E-3</v>
      </c>
      <c r="O64" s="72">
        <v>0</v>
      </c>
      <c r="P64" s="7"/>
      <c r="Q64" s="72">
        <f t="shared" si="42"/>
        <v>3.6040000000000001</v>
      </c>
      <c r="R64" s="72">
        <f t="shared" si="12"/>
        <v>0</v>
      </c>
      <c r="S64" s="7"/>
      <c r="T64" s="5">
        <f t="shared" si="13"/>
        <v>31</v>
      </c>
      <c r="U64" s="45">
        <f t="shared" si="14"/>
        <v>38681</v>
      </c>
      <c r="V64" s="5">
        <f t="shared" si="15"/>
        <v>1792</v>
      </c>
      <c r="W64" s="55">
        <f t="shared" si="16"/>
        <v>6.0314496009115016E-2</v>
      </c>
      <c r="X64" s="47">
        <f t="shared" si="17"/>
        <v>0.74695362944691501</v>
      </c>
      <c r="Y64" s="5">
        <f t="shared" si="18"/>
        <v>1</v>
      </c>
      <c r="Z64" s="5">
        <f t="shared" si="19"/>
        <v>31</v>
      </c>
      <c r="AB64" s="39">
        <f t="shared" si="20"/>
        <v>0</v>
      </c>
      <c r="AC64" s="39">
        <f t="shared" si="21"/>
        <v>0</v>
      </c>
      <c r="AD64" s="39">
        <f t="shared" si="22"/>
        <v>0</v>
      </c>
      <c r="AE64" s="39">
        <f t="shared" si="23"/>
        <v>0</v>
      </c>
      <c r="AF64" s="39">
        <f t="shared" si="24"/>
        <v>0</v>
      </c>
      <c r="AG64" s="39">
        <f t="shared" si="25"/>
        <v>0</v>
      </c>
      <c r="AH64" s="39">
        <f t="shared" si="26"/>
        <v>0</v>
      </c>
      <c r="AI64" s="39">
        <f t="shared" si="27"/>
        <v>0</v>
      </c>
      <c r="AJ64" s="39">
        <f t="shared" si="28"/>
        <v>0</v>
      </c>
      <c r="AK64" s="43"/>
      <c r="AL64" s="39">
        <f t="shared" si="29"/>
        <v>0</v>
      </c>
      <c r="AM64" s="39">
        <f t="shared" si="30"/>
        <v>0</v>
      </c>
      <c r="AN64" s="39">
        <f t="shared" si="31"/>
        <v>0</v>
      </c>
      <c r="AO64" s="40">
        <f t="shared" si="32"/>
        <v>0</v>
      </c>
      <c r="AQ64" s="39">
        <f t="shared" si="33"/>
        <v>0</v>
      </c>
      <c r="AR64" s="39">
        <f t="shared" si="34"/>
        <v>0</v>
      </c>
      <c r="AS64" s="39">
        <f t="shared" si="35"/>
        <v>0</v>
      </c>
      <c r="AT64" s="40">
        <f t="shared" si="36"/>
        <v>0</v>
      </c>
      <c r="AU64" s="40"/>
      <c r="AV64" s="52">
        <f t="shared" si="37"/>
        <v>0</v>
      </c>
      <c r="AX64" s="52">
        <f t="shared" si="38"/>
        <v>0</v>
      </c>
      <c r="AY64" s="70"/>
      <c r="AZ64" s="2">
        <f t="shared" si="43"/>
        <v>0</v>
      </c>
    </row>
    <row r="65" spans="1:52">
      <c r="A65" s="44">
        <f t="shared" si="39"/>
        <v>38657</v>
      </c>
      <c r="B65" s="66">
        <f t="shared" si="40"/>
        <v>0</v>
      </c>
      <c r="C65" s="67"/>
      <c r="D65" s="68">
        <f t="shared" si="3"/>
        <v>0</v>
      </c>
      <c r="E65" s="35">
        <f t="shared" si="4"/>
        <v>0</v>
      </c>
      <c r="F65" s="35">
        <f t="shared" si="5"/>
        <v>0</v>
      </c>
      <c r="G65" s="55">
        <f t="shared" si="6"/>
        <v>3.8250000000000002</v>
      </c>
      <c r="H65" s="69">
        <f t="shared" si="7"/>
        <v>3.8250000000000002</v>
      </c>
      <c r="I65" s="55">
        <f t="shared" si="41"/>
        <v>0</v>
      </c>
      <c r="J65" s="55">
        <f t="shared" si="8"/>
        <v>-6.1000000000000006E-2</v>
      </c>
      <c r="K65" s="69">
        <f t="shared" si="9"/>
        <v>-6.1000000000000006E-2</v>
      </c>
      <c r="L65" s="72">
        <v>0</v>
      </c>
      <c r="M65" s="55">
        <f t="shared" si="10"/>
        <v>5.0000000000000001E-3</v>
      </c>
      <c r="N65" s="69">
        <f t="shared" si="11"/>
        <v>5.0000000000000001E-3</v>
      </c>
      <c r="O65" s="72">
        <v>0</v>
      </c>
      <c r="P65" s="7"/>
      <c r="Q65" s="72">
        <f t="shared" si="42"/>
        <v>3.7690000000000001</v>
      </c>
      <c r="R65" s="72">
        <f t="shared" si="12"/>
        <v>0</v>
      </c>
      <c r="S65" s="7"/>
      <c r="T65" s="5">
        <f t="shared" si="13"/>
        <v>30</v>
      </c>
      <c r="U65" s="45">
        <f t="shared" si="14"/>
        <v>38711</v>
      </c>
      <c r="V65" s="5">
        <f t="shared" si="15"/>
        <v>1822</v>
      </c>
      <c r="W65" s="55">
        <f t="shared" si="16"/>
        <v>6.0358538676905001E-2</v>
      </c>
      <c r="X65" s="47">
        <f t="shared" si="17"/>
        <v>0.74316082919236837</v>
      </c>
      <c r="Y65" s="5">
        <f t="shared" si="18"/>
        <v>1</v>
      </c>
      <c r="Z65" s="5">
        <f t="shared" si="19"/>
        <v>30</v>
      </c>
      <c r="AB65" s="39">
        <f t="shared" si="20"/>
        <v>0</v>
      </c>
      <c r="AC65" s="39">
        <f t="shared" si="21"/>
        <v>0</v>
      </c>
      <c r="AD65" s="39">
        <f t="shared" si="22"/>
        <v>0</v>
      </c>
      <c r="AE65" s="39">
        <f t="shared" si="23"/>
        <v>0</v>
      </c>
      <c r="AF65" s="39">
        <f t="shared" si="24"/>
        <v>0</v>
      </c>
      <c r="AG65" s="39">
        <f t="shared" si="25"/>
        <v>0</v>
      </c>
      <c r="AH65" s="39">
        <f t="shared" si="26"/>
        <v>0</v>
      </c>
      <c r="AI65" s="39">
        <f t="shared" si="27"/>
        <v>0</v>
      </c>
      <c r="AJ65" s="39">
        <f t="shared" si="28"/>
        <v>0</v>
      </c>
      <c r="AK65" s="43"/>
      <c r="AL65" s="39">
        <f t="shared" si="29"/>
        <v>0</v>
      </c>
      <c r="AM65" s="39">
        <f t="shared" si="30"/>
        <v>0</v>
      </c>
      <c r="AN65" s="39">
        <f t="shared" si="31"/>
        <v>0</v>
      </c>
      <c r="AO65" s="40">
        <f t="shared" si="32"/>
        <v>0</v>
      </c>
      <c r="AQ65" s="39">
        <f t="shared" si="33"/>
        <v>0</v>
      </c>
      <c r="AR65" s="39">
        <f t="shared" si="34"/>
        <v>0</v>
      </c>
      <c r="AS65" s="39">
        <f t="shared" si="35"/>
        <v>0</v>
      </c>
      <c r="AT65" s="40">
        <f t="shared" si="36"/>
        <v>0</v>
      </c>
      <c r="AU65" s="40"/>
      <c r="AV65" s="52">
        <f t="shared" si="37"/>
        <v>0</v>
      </c>
      <c r="AX65" s="52">
        <f t="shared" si="38"/>
        <v>0</v>
      </c>
      <c r="AY65" s="70"/>
      <c r="AZ65" s="2">
        <f t="shared" si="43"/>
        <v>0</v>
      </c>
    </row>
    <row r="66" spans="1:52">
      <c r="A66" s="44">
        <f t="shared" si="39"/>
        <v>38687</v>
      </c>
      <c r="B66" s="66">
        <f t="shared" si="40"/>
        <v>0</v>
      </c>
      <c r="C66" s="67"/>
      <c r="D66" s="68">
        <f t="shared" si="3"/>
        <v>0</v>
      </c>
      <c r="E66" s="35">
        <f t="shared" si="4"/>
        <v>0</v>
      </c>
      <c r="F66" s="35">
        <f t="shared" si="5"/>
        <v>0</v>
      </c>
      <c r="G66" s="55">
        <f t="shared" si="6"/>
        <v>3.97</v>
      </c>
      <c r="H66" s="69">
        <f t="shared" si="7"/>
        <v>3.97</v>
      </c>
      <c r="I66" s="55">
        <f t="shared" si="41"/>
        <v>0</v>
      </c>
      <c r="J66" s="55">
        <f t="shared" si="8"/>
        <v>-6.1000000000000006E-2</v>
      </c>
      <c r="K66" s="69">
        <f t="shared" si="9"/>
        <v>-6.1000000000000006E-2</v>
      </c>
      <c r="L66" s="72">
        <v>0</v>
      </c>
      <c r="M66" s="55">
        <f t="shared" si="10"/>
        <v>5.0000000000000001E-3</v>
      </c>
      <c r="N66" s="69">
        <f t="shared" si="11"/>
        <v>5.0000000000000001E-3</v>
      </c>
      <c r="O66" s="72">
        <v>0</v>
      </c>
      <c r="P66" s="7"/>
      <c r="Q66" s="72">
        <f t="shared" si="42"/>
        <v>3.9140000000000001</v>
      </c>
      <c r="R66" s="72">
        <f t="shared" si="12"/>
        <v>0</v>
      </c>
      <c r="S66" s="7"/>
      <c r="T66" s="5">
        <f t="shared" si="13"/>
        <v>31</v>
      </c>
      <c r="U66" s="45">
        <f t="shared" si="14"/>
        <v>38742</v>
      </c>
      <c r="V66" s="5">
        <f t="shared" si="15"/>
        <v>1853</v>
      </c>
      <c r="W66" s="55">
        <f t="shared" si="16"/>
        <v>6.040116061409001E-2</v>
      </c>
      <c r="X66" s="47">
        <f t="shared" si="17"/>
        <v>0.73941691061872195</v>
      </c>
      <c r="Y66" s="5">
        <f t="shared" si="18"/>
        <v>0</v>
      </c>
      <c r="Z66" s="5">
        <f t="shared" si="19"/>
        <v>0</v>
      </c>
      <c r="AB66" s="39">
        <f t="shared" si="20"/>
        <v>0</v>
      </c>
      <c r="AC66" s="39">
        <f t="shared" si="21"/>
        <v>0</v>
      </c>
      <c r="AD66" s="39">
        <f t="shared" si="22"/>
        <v>0</v>
      </c>
      <c r="AE66" s="39">
        <f t="shared" si="23"/>
        <v>0</v>
      </c>
      <c r="AF66" s="39">
        <f t="shared" si="24"/>
        <v>0</v>
      </c>
      <c r="AG66" s="39">
        <f t="shared" si="25"/>
        <v>0</v>
      </c>
      <c r="AH66" s="39">
        <f t="shared" si="26"/>
        <v>0</v>
      </c>
      <c r="AI66" s="39">
        <f t="shared" si="27"/>
        <v>0</v>
      </c>
      <c r="AJ66" s="39">
        <f t="shared" si="28"/>
        <v>0</v>
      </c>
      <c r="AK66" s="43"/>
      <c r="AL66" s="39">
        <f t="shared" si="29"/>
        <v>0</v>
      </c>
      <c r="AM66" s="39">
        <f t="shared" si="30"/>
        <v>0</v>
      </c>
      <c r="AN66" s="39">
        <f t="shared" si="31"/>
        <v>0</v>
      </c>
      <c r="AO66" s="40">
        <f t="shared" si="32"/>
        <v>0</v>
      </c>
      <c r="AQ66" s="39">
        <f t="shared" si="33"/>
        <v>0</v>
      </c>
      <c r="AR66" s="39">
        <f t="shared" si="34"/>
        <v>0</v>
      </c>
      <c r="AS66" s="39">
        <f t="shared" si="35"/>
        <v>0</v>
      </c>
      <c r="AT66" s="40">
        <f t="shared" si="36"/>
        <v>0</v>
      </c>
      <c r="AU66" s="40"/>
      <c r="AV66" s="52">
        <f t="shared" si="37"/>
        <v>0</v>
      </c>
      <c r="AX66" s="52">
        <f t="shared" si="38"/>
        <v>0</v>
      </c>
      <c r="AY66" s="70"/>
      <c r="AZ66" s="2">
        <f t="shared" si="43"/>
        <v>0</v>
      </c>
    </row>
    <row r="67" spans="1:52">
      <c r="A67" s="44">
        <f t="shared" si="39"/>
        <v>38718</v>
      </c>
      <c r="B67" s="66">
        <f t="shared" si="40"/>
        <v>0</v>
      </c>
      <c r="C67" s="67"/>
      <c r="D67" s="68">
        <f t="shared" si="3"/>
        <v>0</v>
      </c>
      <c r="E67" s="35">
        <f t="shared" si="4"/>
        <v>0</v>
      </c>
      <c r="F67" s="35">
        <f t="shared" si="5"/>
        <v>0</v>
      </c>
      <c r="G67" s="55">
        <f t="shared" si="6"/>
        <v>3.97</v>
      </c>
      <c r="H67" s="69">
        <f t="shared" si="7"/>
        <v>3.97</v>
      </c>
      <c r="I67" s="55">
        <f t="shared" si="41"/>
        <v>0</v>
      </c>
      <c r="J67" s="55">
        <f t="shared" si="8"/>
        <v>-6.1000000000000006E-2</v>
      </c>
      <c r="K67" s="69">
        <f t="shared" si="9"/>
        <v>-6.1000000000000006E-2</v>
      </c>
      <c r="L67" s="72">
        <v>0</v>
      </c>
      <c r="M67" s="55">
        <f t="shared" si="10"/>
        <v>5.0000000000000001E-3</v>
      </c>
      <c r="N67" s="69">
        <f t="shared" si="11"/>
        <v>5.0000000000000001E-3</v>
      </c>
      <c r="O67" s="72">
        <v>0</v>
      </c>
      <c r="P67" s="7"/>
      <c r="Q67" s="72">
        <f t="shared" si="42"/>
        <v>3.9140000000000001</v>
      </c>
      <c r="R67" s="72">
        <f t="shared" si="12"/>
        <v>0</v>
      </c>
      <c r="S67" s="7"/>
      <c r="T67" s="5">
        <f t="shared" si="13"/>
        <v>31</v>
      </c>
      <c r="U67" s="45">
        <f t="shared" si="14"/>
        <v>38773</v>
      </c>
      <c r="V67" s="5">
        <f t="shared" si="15"/>
        <v>1884</v>
      </c>
      <c r="W67" s="55">
        <f t="shared" si="16"/>
        <v>6.040116061409001E-2</v>
      </c>
      <c r="X67" s="47">
        <f t="shared" si="17"/>
        <v>0.73569185327367559</v>
      </c>
      <c r="Y67" s="5">
        <f t="shared" si="18"/>
        <v>0</v>
      </c>
      <c r="Z67" s="5">
        <f t="shared" si="19"/>
        <v>0</v>
      </c>
      <c r="AB67" s="39">
        <f t="shared" si="20"/>
        <v>0</v>
      </c>
      <c r="AC67" s="39">
        <f t="shared" si="21"/>
        <v>0</v>
      </c>
      <c r="AD67" s="39">
        <f t="shared" si="22"/>
        <v>0</v>
      </c>
      <c r="AE67" s="39">
        <f t="shared" si="23"/>
        <v>0</v>
      </c>
      <c r="AF67" s="39">
        <f t="shared" si="24"/>
        <v>0</v>
      </c>
      <c r="AG67" s="39">
        <f t="shared" si="25"/>
        <v>0</v>
      </c>
      <c r="AH67" s="39">
        <f t="shared" si="26"/>
        <v>0</v>
      </c>
      <c r="AI67" s="39">
        <f t="shared" si="27"/>
        <v>0</v>
      </c>
      <c r="AJ67" s="39">
        <f t="shared" si="28"/>
        <v>0</v>
      </c>
      <c r="AK67" s="43"/>
      <c r="AL67" s="39">
        <f t="shared" si="29"/>
        <v>0</v>
      </c>
      <c r="AM67" s="39">
        <f t="shared" si="30"/>
        <v>0</v>
      </c>
      <c r="AN67" s="39">
        <f t="shared" si="31"/>
        <v>0</v>
      </c>
      <c r="AO67" s="40">
        <f t="shared" si="32"/>
        <v>0</v>
      </c>
      <c r="AQ67" s="39">
        <f t="shared" si="33"/>
        <v>0</v>
      </c>
      <c r="AR67" s="39">
        <f t="shared" si="34"/>
        <v>0</v>
      </c>
      <c r="AS67" s="39">
        <f t="shared" si="35"/>
        <v>0</v>
      </c>
      <c r="AT67" s="40">
        <f t="shared" si="36"/>
        <v>0</v>
      </c>
      <c r="AU67" s="40"/>
      <c r="AV67" s="52">
        <f t="shared" si="37"/>
        <v>0</v>
      </c>
      <c r="AX67" s="52">
        <f t="shared" si="38"/>
        <v>0</v>
      </c>
      <c r="AY67" s="70"/>
      <c r="AZ67" s="2">
        <f t="shared" si="43"/>
        <v>0</v>
      </c>
    </row>
    <row r="68" spans="1:52">
      <c r="A68" s="44">
        <f t="shared" si="39"/>
        <v>38749</v>
      </c>
      <c r="B68" s="66">
        <f t="shared" si="40"/>
        <v>0</v>
      </c>
      <c r="C68" s="67"/>
      <c r="D68" s="68">
        <f t="shared" si="3"/>
        <v>0</v>
      </c>
      <c r="E68" s="35">
        <f t="shared" si="4"/>
        <v>0</v>
      </c>
      <c r="F68" s="35">
        <f t="shared" si="5"/>
        <v>0</v>
      </c>
      <c r="G68" s="55">
        <f t="shared" si="6"/>
        <v>3.97</v>
      </c>
      <c r="H68" s="69">
        <f t="shared" si="7"/>
        <v>3.97</v>
      </c>
      <c r="I68" s="55">
        <f t="shared" si="41"/>
        <v>0</v>
      </c>
      <c r="J68" s="55">
        <f t="shared" si="8"/>
        <v>-6.1000000000000006E-2</v>
      </c>
      <c r="K68" s="69">
        <f t="shared" si="9"/>
        <v>-6.1000000000000006E-2</v>
      </c>
      <c r="L68" s="72">
        <v>0</v>
      </c>
      <c r="M68" s="55">
        <f t="shared" si="10"/>
        <v>5.0000000000000001E-3</v>
      </c>
      <c r="N68" s="69">
        <f t="shared" si="11"/>
        <v>5.0000000000000001E-3</v>
      </c>
      <c r="O68" s="72">
        <v>0</v>
      </c>
      <c r="P68" s="7"/>
      <c r="Q68" s="72">
        <f t="shared" si="42"/>
        <v>3.9140000000000001</v>
      </c>
      <c r="R68" s="72">
        <f t="shared" si="12"/>
        <v>0</v>
      </c>
      <c r="S68" s="7"/>
      <c r="T68" s="5">
        <f t="shared" si="13"/>
        <v>28</v>
      </c>
      <c r="U68" s="45">
        <f t="shared" si="14"/>
        <v>38801</v>
      </c>
      <c r="V68" s="5">
        <f t="shared" si="15"/>
        <v>1912</v>
      </c>
      <c r="W68" s="55">
        <f t="shared" si="16"/>
        <v>6.040116061409001E-2</v>
      </c>
      <c r="X68" s="47">
        <f t="shared" si="17"/>
        <v>0.73234341793092328</v>
      </c>
      <c r="Y68" s="5">
        <f t="shared" si="18"/>
        <v>0</v>
      </c>
      <c r="Z68" s="5">
        <f t="shared" si="19"/>
        <v>0</v>
      </c>
      <c r="AB68" s="39">
        <f t="shared" si="20"/>
        <v>0</v>
      </c>
      <c r="AC68" s="39">
        <f t="shared" si="21"/>
        <v>0</v>
      </c>
      <c r="AD68" s="39">
        <f t="shared" si="22"/>
        <v>0</v>
      </c>
      <c r="AE68" s="39">
        <f t="shared" si="23"/>
        <v>0</v>
      </c>
      <c r="AF68" s="39">
        <f t="shared" si="24"/>
        <v>0</v>
      </c>
      <c r="AG68" s="39">
        <f t="shared" si="25"/>
        <v>0</v>
      </c>
      <c r="AH68" s="39">
        <f t="shared" si="26"/>
        <v>0</v>
      </c>
      <c r="AI68" s="39">
        <f t="shared" si="27"/>
        <v>0</v>
      </c>
      <c r="AJ68" s="39">
        <f t="shared" si="28"/>
        <v>0</v>
      </c>
      <c r="AK68" s="43"/>
      <c r="AL68" s="39">
        <f t="shared" si="29"/>
        <v>0</v>
      </c>
      <c r="AM68" s="39">
        <f t="shared" si="30"/>
        <v>0</v>
      </c>
      <c r="AN68" s="39">
        <f t="shared" si="31"/>
        <v>0</v>
      </c>
      <c r="AO68" s="40">
        <f t="shared" si="32"/>
        <v>0</v>
      </c>
      <c r="AQ68" s="39">
        <f t="shared" si="33"/>
        <v>0</v>
      </c>
      <c r="AR68" s="39">
        <f t="shared" si="34"/>
        <v>0</v>
      </c>
      <c r="AS68" s="39">
        <f t="shared" si="35"/>
        <v>0</v>
      </c>
      <c r="AT68" s="40">
        <f t="shared" si="36"/>
        <v>0</v>
      </c>
      <c r="AU68" s="40"/>
      <c r="AV68" s="52">
        <f t="shared" si="37"/>
        <v>0</v>
      </c>
      <c r="AX68" s="52">
        <f t="shared" si="38"/>
        <v>0</v>
      </c>
      <c r="AY68" s="70"/>
      <c r="AZ68" s="2">
        <f t="shared" si="43"/>
        <v>0</v>
      </c>
    </row>
    <row r="69" spans="1:52">
      <c r="A69" s="44">
        <f t="shared" si="39"/>
        <v>38777</v>
      </c>
      <c r="B69" s="66">
        <f t="shared" si="40"/>
        <v>0</v>
      </c>
      <c r="C69" s="67"/>
      <c r="D69" s="68">
        <f t="shared" si="3"/>
        <v>0</v>
      </c>
      <c r="E69" s="35">
        <f t="shared" si="4"/>
        <v>0</v>
      </c>
      <c r="F69" s="35">
        <f t="shared" si="5"/>
        <v>0</v>
      </c>
      <c r="G69" s="55">
        <f t="shared" si="6"/>
        <v>3.97</v>
      </c>
      <c r="H69" s="69">
        <f t="shared" si="7"/>
        <v>3.97</v>
      </c>
      <c r="I69" s="55">
        <f t="shared" si="41"/>
        <v>0</v>
      </c>
      <c r="J69" s="55">
        <f t="shared" si="8"/>
        <v>-6.1000000000000006E-2</v>
      </c>
      <c r="K69" s="69">
        <f t="shared" si="9"/>
        <v>-6.1000000000000006E-2</v>
      </c>
      <c r="L69" s="72">
        <v>0</v>
      </c>
      <c r="M69" s="55">
        <f t="shared" si="10"/>
        <v>5.0000000000000001E-3</v>
      </c>
      <c r="N69" s="69">
        <f t="shared" si="11"/>
        <v>5.0000000000000001E-3</v>
      </c>
      <c r="O69" s="72">
        <v>0</v>
      </c>
      <c r="P69" s="7"/>
      <c r="Q69" s="72">
        <f t="shared" si="42"/>
        <v>3.9140000000000001</v>
      </c>
      <c r="R69" s="72">
        <f t="shared" si="12"/>
        <v>0</v>
      </c>
      <c r="S69" s="7"/>
      <c r="T69" s="5">
        <f t="shared" si="13"/>
        <v>31</v>
      </c>
      <c r="U69" s="45">
        <f t="shared" si="14"/>
        <v>38832</v>
      </c>
      <c r="V69" s="5">
        <f t="shared" si="15"/>
        <v>1943</v>
      </c>
      <c r="W69" s="55">
        <f t="shared" si="16"/>
        <v>6.040116061409001E-2</v>
      </c>
      <c r="X69" s="47">
        <f t="shared" si="17"/>
        <v>0.7286539956457645</v>
      </c>
      <c r="Y69" s="5">
        <f t="shared" si="18"/>
        <v>0</v>
      </c>
      <c r="Z69" s="5">
        <f t="shared" si="19"/>
        <v>0</v>
      </c>
      <c r="AB69" s="39">
        <f t="shared" si="20"/>
        <v>0</v>
      </c>
      <c r="AC69" s="39">
        <f t="shared" si="21"/>
        <v>0</v>
      </c>
      <c r="AD69" s="39">
        <f t="shared" si="22"/>
        <v>0</v>
      </c>
      <c r="AE69" s="39">
        <f t="shared" si="23"/>
        <v>0</v>
      </c>
      <c r="AF69" s="39">
        <f t="shared" si="24"/>
        <v>0</v>
      </c>
      <c r="AG69" s="39">
        <f t="shared" si="25"/>
        <v>0</v>
      </c>
      <c r="AH69" s="39">
        <f t="shared" si="26"/>
        <v>0</v>
      </c>
      <c r="AI69" s="39">
        <f t="shared" si="27"/>
        <v>0</v>
      </c>
      <c r="AJ69" s="39">
        <f t="shared" si="28"/>
        <v>0</v>
      </c>
      <c r="AK69" s="43"/>
      <c r="AL69" s="39">
        <f t="shared" si="29"/>
        <v>0</v>
      </c>
      <c r="AM69" s="39">
        <f t="shared" si="30"/>
        <v>0</v>
      </c>
      <c r="AN69" s="39">
        <f t="shared" si="31"/>
        <v>0</v>
      </c>
      <c r="AO69" s="40">
        <f t="shared" si="32"/>
        <v>0</v>
      </c>
      <c r="AQ69" s="39">
        <f t="shared" si="33"/>
        <v>0</v>
      </c>
      <c r="AR69" s="39">
        <f t="shared" si="34"/>
        <v>0</v>
      </c>
      <c r="AS69" s="39">
        <f t="shared" si="35"/>
        <v>0</v>
      </c>
      <c r="AT69" s="40">
        <f t="shared" si="36"/>
        <v>0</v>
      </c>
      <c r="AU69" s="40"/>
      <c r="AV69" s="52">
        <f t="shared" si="37"/>
        <v>0</v>
      </c>
      <c r="AX69" s="52">
        <f t="shared" si="38"/>
        <v>0</v>
      </c>
      <c r="AY69" s="70"/>
      <c r="AZ69" s="2">
        <f t="shared" si="43"/>
        <v>0</v>
      </c>
    </row>
    <row r="70" spans="1:52">
      <c r="A70" s="44">
        <f t="shared" si="39"/>
        <v>38808</v>
      </c>
      <c r="B70" s="66">
        <f t="shared" si="40"/>
        <v>0</v>
      </c>
      <c r="C70" s="67"/>
      <c r="D70" s="68">
        <f t="shared" si="3"/>
        <v>0</v>
      </c>
      <c r="E70" s="35">
        <f t="shared" si="4"/>
        <v>0</v>
      </c>
      <c r="F70" s="35">
        <f t="shared" si="5"/>
        <v>0</v>
      </c>
      <c r="G70" s="55">
        <f t="shared" si="6"/>
        <v>3.97</v>
      </c>
      <c r="H70" s="69">
        <f t="shared" si="7"/>
        <v>3.97</v>
      </c>
      <c r="I70" s="55">
        <f t="shared" si="41"/>
        <v>0</v>
      </c>
      <c r="J70" s="55">
        <f t="shared" si="8"/>
        <v>-6.1000000000000006E-2</v>
      </c>
      <c r="K70" s="69">
        <f t="shared" si="9"/>
        <v>-6.1000000000000006E-2</v>
      </c>
      <c r="L70" s="72">
        <v>0</v>
      </c>
      <c r="M70" s="55">
        <f t="shared" si="10"/>
        <v>5.0000000000000001E-3</v>
      </c>
      <c r="N70" s="69">
        <f t="shared" si="11"/>
        <v>5.0000000000000001E-3</v>
      </c>
      <c r="O70" s="72">
        <v>0</v>
      </c>
      <c r="P70" s="7"/>
      <c r="Q70" s="72">
        <f t="shared" si="42"/>
        <v>3.9140000000000001</v>
      </c>
      <c r="R70" s="72">
        <f t="shared" si="12"/>
        <v>0</v>
      </c>
      <c r="S70" s="7"/>
      <c r="T70" s="5">
        <f t="shared" si="13"/>
        <v>30</v>
      </c>
      <c r="U70" s="45">
        <f t="shared" si="14"/>
        <v>38862</v>
      </c>
      <c r="V70" s="5">
        <f t="shared" si="15"/>
        <v>1973</v>
      </c>
      <c r="W70" s="55">
        <f t="shared" si="16"/>
        <v>6.040116061409001E-2</v>
      </c>
      <c r="X70" s="47">
        <f t="shared" si="17"/>
        <v>0.72510128494286352</v>
      </c>
      <c r="Y70" s="5">
        <f t="shared" si="18"/>
        <v>0</v>
      </c>
      <c r="Z70" s="5">
        <f t="shared" si="19"/>
        <v>0</v>
      </c>
      <c r="AB70" s="39">
        <f t="shared" si="20"/>
        <v>0</v>
      </c>
      <c r="AC70" s="39">
        <f t="shared" si="21"/>
        <v>0</v>
      </c>
      <c r="AD70" s="39">
        <f t="shared" si="22"/>
        <v>0</v>
      </c>
      <c r="AE70" s="39">
        <f t="shared" si="23"/>
        <v>0</v>
      </c>
      <c r="AF70" s="39">
        <f t="shared" si="24"/>
        <v>0</v>
      </c>
      <c r="AG70" s="39">
        <f t="shared" si="25"/>
        <v>0</v>
      </c>
      <c r="AH70" s="39">
        <f t="shared" si="26"/>
        <v>0</v>
      </c>
      <c r="AI70" s="39">
        <f t="shared" si="27"/>
        <v>0</v>
      </c>
      <c r="AJ70" s="39">
        <f t="shared" si="28"/>
        <v>0</v>
      </c>
      <c r="AK70" s="43"/>
      <c r="AL70" s="39">
        <f t="shared" si="29"/>
        <v>0</v>
      </c>
      <c r="AM70" s="39">
        <f t="shared" si="30"/>
        <v>0</v>
      </c>
      <c r="AN70" s="39">
        <f t="shared" si="31"/>
        <v>0</v>
      </c>
      <c r="AO70" s="40">
        <f t="shared" si="32"/>
        <v>0</v>
      </c>
      <c r="AQ70" s="39">
        <f t="shared" si="33"/>
        <v>0</v>
      </c>
      <c r="AR70" s="39">
        <f t="shared" si="34"/>
        <v>0</v>
      </c>
      <c r="AS70" s="39">
        <f t="shared" si="35"/>
        <v>0</v>
      </c>
      <c r="AT70" s="40">
        <f t="shared" si="36"/>
        <v>0</v>
      </c>
      <c r="AU70" s="40"/>
      <c r="AV70" s="52">
        <f t="shared" si="37"/>
        <v>0</v>
      </c>
      <c r="AX70" s="52">
        <f t="shared" si="38"/>
        <v>0</v>
      </c>
      <c r="AY70" s="70"/>
      <c r="AZ70" s="2">
        <f t="shared" si="43"/>
        <v>0</v>
      </c>
    </row>
    <row r="71" spans="1:52">
      <c r="A71" s="44">
        <f t="shared" si="39"/>
        <v>38838</v>
      </c>
      <c r="B71" s="66">
        <f t="shared" si="40"/>
        <v>0</v>
      </c>
      <c r="C71" s="67"/>
      <c r="D71" s="68">
        <f t="shared" si="3"/>
        <v>0</v>
      </c>
      <c r="E71" s="35">
        <f t="shared" si="4"/>
        <v>0</v>
      </c>
      <c r="F71" s="35">
        <f t="shared" si="5"/>
        <v>0</v>
      </c>
      <c r="G71" s="55">
        <f t="shared" si="6"/>
        <v>3.97</v>
      </c>
      <c r="H71" s="69">
        <f t="shared" si="7"/>
        <v>3.97</v>
      </c>
      <c r="I71" s="55">
        <f t="shared" si="41"/>
        <v>0</v>
      </c>
      <c r="J71" s="55">
        <f t="shared" si="8"/>
        <v>-6.1000000000000006E-2</v>
      </c>
      <c r="K71" s="69">
        <f t="shared" si="9"/>
        <v>-6.1000000000000006E-2</v>
      </c>
      <c r="L71" s="72">
        <v>0</v>
      </c>
      <c r="M71" s="55">
        <f t="shared" si="10"/>
        <v>5.0000000000000001E-3</v>
      </c>
      <c r="N71" s="69">
        <f t="shared" si="11"/>
        <v>5.0000000000000001E-3</v>
      </c>
      <c r="O71" s="72">
        <v>0</v>
      </c>
      <c r="P71" s="7"/>
      <c r="Q71" s="72">
        <f t="shared" si="42"/>
        <v>3.9140000000000001</v>
      </c>
      <c r="R71" s="72">
        <f t="shared" si="12"/>
        <v>0</v>
      </c>
      <c r="S71" s="7"/>
      <c r="T71" s="5">
        <f t="shared" si="13"/>
        <v>31</v>
      </c>
      <c r="U71" s="45">
        <f t="shared" si="14"/>
        <v>38893</v>
      </c>
      <c r="V71" s="5">
        <f t="shared" si="15"/>
        <v>2004</v>
      </c>
      <c r="W71" s="55">
        <f t="shared" si="16"/>
        <v>6.040116061409001E-2</v>
      </c>
      <c r="X71" s="47">
        <f t="shared" si="17"/>
        <v>0.72144834729890461</v>
      </c>
      <c r="Y71" s="5">
        <f t="shared" si="18"/>
        <v>0</v>
      </c>
      <c r="Z71" s="5">
        <f t="shared" si="19"/>
        <v>0</v>
      </c>
      <c r="AB71" s="39">
        <f t="shared" si="20"/>
        <v>0</v>
      </c>
      <c r="AC71" s="39">
        <f t="shared" si="21"/>
        <v>0</v>
      </c>
      <c r="AD71" s="39">
        <f t="shared" si="22"/>
        <v>0</v>
      </c>
      <c r="AE71" s="39">
        <f t="shared" si="23"/>
        <v>0</v>
      </c>
      <c r="AF71" s="39">
        <f t="shared" si="24"/>
        <v>0</v>
      </c>
      <c r="AG71" s="39">
        <f t="shared" si="25"/>
        <v>0</v>
      </c>
      <c r="AH71" s="39">
        <f t="shared" si="26"/>
        <v>0</v>
      </c>
      <c r="AI71" s="39">
        <f t="shared" si="27"/>
        <v>0</v>
      </c>
      <c r="AJ71" s="39">
        <f t="shared" si="28"/>
        <v>0</v>
      </c>
      <c r="AK71" s="43"/>
      <c r="AL71" s="39">
        <f t="shared" si="29"/>
        <v>0</v>
      </c>
      <c r="AM71" s="39">
        <f t="shared" si="30"/>
        <v>0</v>
      </c>
      <c r="AN71" s="39">
        <f t="shared" si="31"/>
        <v>0</v>
      </c>
      <c r="AO71" s="40">
        <f t="shared" si="32"/>
        <v>0</v>
      </c>
      <c r="AQ71" s="39">
        <f t="shared" si="33"/>
        <v>0</v>
      </c>
      <c r="AR71" s="39">
        <f t="shared" si="34"/>
        <v>0</v>
      </c>
      <c r="AS71" s="39">
        <f t="shared" si="35"/>
        <v>0</v>
      </c>
      <c r="AT71" s="40">
        <f t="shared" si="36"/>
        <v>0</v>
      </c>
      <c r="AU71" s="40"/>
      <c r="AV71" s="52">
        <f t="shared" si="37"/>
        <v>0</v>
      </c>
      <c r="AX71" s="52">
        <f t="shared" si="38"/>
        <v>0</v>
      </c>
      <c r="AY71" s="70"/>
      <c r="AZ71" s="2">
        <f t="shared" si="43"/>
        <v>0</v>
      </c>
    </row>
    <row r="72" spans="1:52">
      <c r="A72" s="44">
        <f t="shared" si="39"/>
        <v>38869</v>
      </c>
      <c r="B72" s="66">
        <f t="shared" si="40"/>
        <v>0</v>
      </c>
      <c r="C72" s="67"/>
      <c r="D72" s="68">
        <f t="shared" si="3"/>
        <v>0</v>
      </c>
      <c r="E72" s="35">
        <f t="shared" si="4"/>
        <v>0</v>
      </c>
      <c r="F72" s="35">
        <f t="shared" si="5"/>
        <v>0</v>
      </c>
      <c r="G72" s="55">
        <f t="shared" si="6"/>
        <v>3.97</v>
      </c>
      <c r="H72" s="69">
        <f t="shared" si="7"/>
        <v>3.97</v>
      </c>
      <c r="I72" s="55">
        <f t="shared" si="41"/>
        <v>0</v>
      </c>
      <c r="J72" s="55">
        <f t="shared" si="8"/>
        <v>-6.1000000000000006E-2</v>
      </c>
      <c r="K72" s="69">
        <f t="shared" si="9"/>
        <v>-6.1000000000000006E-2</v>
      </c>
      <c r="L72" s="72">
        <v>0</v>
      </c>
      <c r="M72" s="55">
        <f t="shared" si="10"/>
        <v>5.0000000000000001E-3</v>
      </c>
      <c r="N72" s="69">
        <f t="shared" si="11"/>
        <v>5.0000000000000001E-3</v>
      </c>
      <c r="O72" s="72">
        <v>0</v>
      </c>
      <c r="P72" s="7"/>
      <c r="Q72" s="72">
        <f t="shared" si="42"/>
        <v>3.9140000000000001</v>
      </c>
      <c r="R72" s="72">
        <f t="shared" si="12"/>
        <v>0</v>
      </c>
      <c r="S72" s="7"/>
      <c r="T72" s="5">
        <f t="shared" si="13"/>
        <v>30</v>
      </c>
      <c r="U72" s="45">
        <f t="shared" si="14"/>
        <v>38923</v>
      </c>
      <c r="V72" s="5">
        <f t="shared" si="15"/>
        <v>2034</v>
      </c>
      <c r="W72" s="55">
        <f t="shared" si="16"/>
        <v>6.040116061409001E-2</v>
      </c>
      <c r="X72" s="47">
        <f t="shared" si="17"/>
        <v>0.71793076929843325</v>
      </c>
      <c r="Y72" s="5">
        <f t="shared" si="18"/>
        <v>0</v>
      </c>
      <c r="Z72" s="5">
        <f t="shared" si="19"/>
        <v>0</v>
      </c>
      <c r="AB72" s="39">
        <f t="shared" si="20"/>
        <v>0</v>
      </c>
      <c r="AC72" s="39">
        <f t="shared" si="21"/>
        <v>0</v>
      </c>
      <c r="AD72" s="39">
        <f t="shared" si="22"/>
        <v>0</v>
      </c>
      <c r="AE72" s="39">
        <f t="shared" si="23"/>
        <v>0</v>
      </c>
      <c r="AF72" s="39">
        <f t="shared" si="24"/>
        <v>0</v>
      </c>
      <c r="AG72" s="39">
        <f t="shared" si="25"/>
        <v>0</v>
      </c>
      <c r="AH72" s="39">
        <f t="shared" si="26"/>
        <v>0</v>
      </c>
      <c r="AI72" s="39">
        <f t="shared" si="27"/>
        <v>0</v>
      </c>
      <c r="AJ72" s="39">
        <f t="shared" si="28"/>
        <v>0</v>
      </c>
      <c r="AK72" s="43"/>
      <c r="AL72" s="39">
        <f t="shared" si="29"/>
        <v>0</v>
      </c>
      <c r="AM72" s="39">
        <f t="shared" si="30"/>
        <v>0</v>
      </c>
      <c r="AN72" s="39">
        <f t="shared" si="31"/>
        <v>0</v>
      </c>
      <c r="AO72" s="40">
        <f t="shared" si="32"/>
        <v>0</v>
      </c>
      <c r="AQ72" s="39">
        <f t="shared" si="33"/>
        <v>0</v>
      </c>
      <c r="AR72" s="39">
        <f t="shared" si="34"/>
        <v>0</v>
      </c>
      <c r="AS72" s="39">
        <f t="shared" si="35"/>
        <v>0</v>
      </c>
      <c r="AT72" s="40">
        <f t="shared" si="36"/>
        <v>0</v>
      </c>
      <c r="AU72" s="40"/>
      <c r="AV72" s="52">
        <f t="shared" si="37"/>
        <v>0</v>
      </c>
      <c r="AX72" s="52">
        <f t="shared" si="38"/>
        <v>0</v>
      </c>
      <c r="AY72" s="70"/>
      <c r="AZ72" s="2">
        <f t="shared" si="43"/>
        <v>0</v>
      </c>
    </row>
    <row r="73" spans="1:52">
      <c r="A73" s="44">
        <f t="shared" si="39"/>
        <v>38899</v>
      </c>
      <c r="B73" s="66">
        <f t="shared" si="40"/>
        <v>0</v>
      </c>
      <c r="C73" s="67"/>
      <c r="D73" s="68">
        <f t="shared" si="3"/>
        <v>0</v>
      </c>
      <c r="E73" s="35">
        <f t="shared" si="4"/>
        <v>0</v>
      </c>
      <c r="F73" s="35">
        <f t="shared" si="5"/>
        <v>0</v>
      </c>
      <c r="G73" s="55">
        <f t="shared" si="6"/>
        <v>3.97</v>
      </c>
      <c r="H73" s="69">
        <f t="shared" si="7"/>
        <v>3.97</v>
      </c>
      <c r="I73" s="55">
        <f t="shared" si="41"/>
        <v>0</v>
      </c>
      <c r="J73" s="55">
        <f t="shared" si="8"/>
        <v>-6.1000000000000006E-2</v>
      </c>
      <c r="K73" s="69">
        <f t="shared" si="9"/>
        <v>-6.1000000000000006E-2</v>
      </c>
      <c r="L73" s="72">
        <v>0</v>
      </c>
      <c r="M73" s="55">
        <f t="shared" si="10"/>
        <v>5.0000000000000001E-3</v>
      </c>
      <c r="N73" s="69">
        <f t="shared" si="11"/>
        <v>5.0000000000000001E-3</v>
      </c>
      <c r="O73" s="72">
        <v>0</v>
      </c>
      <c r="P73" s="7"/>
      <c r="Q73" s="72">
        <f t="shared" si="42"/>
        <v>3.9140000000000001</v>
      </c>
      <c r="R73" s="72">
        <f t="shared" si="12"/>
        <v>0</v>
      </c>
      <c r="S73" s="7"/>
      <c r="T73" s="5">
        <f t="shared" si="13"/>
        <v>31</v>
      </c>
      <c r="U73" s="45">
        <f t="shared" si="14"/>
        <v>38954</v>
      </c>
      <c r="V73" s="5">
        <f t="shared" si="15"/>
        <v>2065</v>
      </c>
      <c r="W73" s="55">
        <f t="shared" si="16"/>
        <v>6.040116061409001E-2</v>
      </c>
      <c r="X73" s="47">
        <f t="shared" si="17"/>
        <v>0.71431395549960885</v>
      </c>
      <c r="Y73" s="5">
        <f t="shared" si="18"/>
        <v>0</v>
      </c>
      <c r="Z73" s="5">
        <f t="shared" si="19"/>
        <v>0</v>
      </c>
      <c r="AB73" s="39">
        <f t="shared" si="20"/>
        <v>0</v>
      </c>
      <c r="AC73" s="39">
        <f t="shared" si="21"/>
        <v>0</v>
      </c>
      <c r="AD73" s="39">
        <f t="shared" si="22"/>
        <v>0</v>
      </c>
      <c r="AE73" s="39">
        <f t="shared" si="23"/>
        <v>0</v>
      </c>
      <c r="AF73" s="39">
        <f t="shared" si="24"/>
        <v>0</v>
      </c>
      <c r="AG73" s="39">
        <f t="shared" si="25"/>
        <v>0</v>
      </c>
      <c r="AH73" s="39">
        <f t="shared" si="26"/>
        <v>0</v>
      </c>
      <c r="AI73" s="39">
        <f t="shared" si="27"/>
        <v>0</v>
      </c>
      <c r="AJ73" s="39">
        <f t="shared" si="28"/>
        <v>0</v>
      </c>
      <c r="AK73" s="43"/>
      <c r="AL73" s="39">
        <f t="shared" si="29"/>
        <v>0</v>
      </c>
      <c r="AM73" s="39">
        <f t="shared" si="30"/>
        <v>0</v>
      </c>
      <c r="AN73" s="39">
        <f t="shared" si="31"/>
        <v>0</v>
      </c>
      <c r="AO73" s="40">
        <f t="shared" si="32"/>
        <v>0</v>
      </c>
      <c r="AQ73" s="39">
        <f t="shared" si="33"/>
        <v>0</v>
      </c>
      <c r="AR73" s="39">
        <f t="shared" si="34"/>
        <v>0</v>
      </c>
      <c r="AS73" s="39">
        <f t="shared" si="35"/>
        <v>0</v>
      </c>
      <c r="AT73" s="40">
        <f t="shared" si="36"/>
        <v>0</v>
      </c>
      <c r="AU73" s="40"/>
      <c r="AV73" s="52">
        <f t="shared" si="37"/>
        <v>0</v>
      </c>
      <c r="AX73" s="52">
        <f t="shared" si="38"/>
        <v>0</v>
      </c>
      <c r="AY73" s="70"/>
      <c r="AZ73" s="2">
        <f t="shared" si="43"/>
        <v>0</v>
      </c>
    </row>
    <row r="74" spans="1:52">
      <c r="A74" s="44">
        <f t="shared" si="39"/>
        <v>38930</v>
      </c>
      <c r="B74" s="66">
        <f t="shared" si="40"/>
        <v>0</v>
      </c>
      <c r="C74" s="67"/>
      <c r="D74" s="68">
        <f t="shared" ref="D74:D137" si="44">B74+C74</f>
        <v>0</v>
      </c>
      <c r="E74" s="35">
        <f t="shared" ref="E74:E137" si="45">IF(Y74=0,0,IF(AND(Y74=1,$H$3=1),D74*T74,IF($H$3=2,D74,"N/A")))</f>
        <v>0</v>
      </c>
      <c r="F74" s="35">
        <f t="shared" ref="F74:F137" si="46">E74*X74</f>
        <v>0</v>
      </c>
      <c r="G74" s="55">
        <f t="shared" ref="G74:G137" si="47">VLOOKUP($A74,Table,MATCH(G$4,Curves,0))</f>
        <v>3.97</v>
      </c>
      <c r="H74" s="69">
        <f t="shared" ref="H74:H137" si="48">G74</f>
        <v>3.97</v>
      </c>
      <c r="I74" s="55">
        <f t="shared" si="41"/>
        <v>0</v>
      </c>
      <c r="J74" s="55">
        <f t="shared" ref="J74:J137" si="49">VLOOKUP($A74,Table,MATCH(J$4,Curves,0))</f>
        <v>-6.1000000000000006E-2</v>
      </c>
      <c r="K74" s="69">
        <f t="shared" ref="K74:K137" si="50">J74</f>
        <v>-6.1000000000000006E-2</v>
      </c>
      <c r="L74" s="72">
        <v>0</v>
      </c>
      <c r="M74" s="55">
        <f t="shared" ref="M74:M137" si="51">VLOOKUP($A74,Table,MATCH(M$4,Curves,0))</f>
        <v>5.0000000000000001E-3</v>
      </c>
      <c r="N74" s="69">
        <f t="shared" ref="N74:N137" si="52">M74</f>
        <v>5.0000000000000001E-3</v>
      </c>
      <c r="O74" s="72">
        <v>0</v>
      </c>
      <c r="P74" s="7"/>
      <c r="Q74" s="72">
        <f t="shared" si="42"/>
        <v>3.9140000000000001</v>
      </c>
      <c r="R74" s="72">
        <f t="shared" ref="R74:R137" si="53">O74+L74+I74</f>
        <v>0</v>
      </c>
      <c r="S74" s="7"/>
      <c r="T74" s="5">
        <f t="shared" ref="T74:T137" si="54">A75-A74</f>
        <v>31</v>
      </c>
      <c r="U74" s="45">
        <f t="shared" ref="U74:U137" si="55">CHOOSE(F$3,A75+24,A74)</f>
        <v>38985</v>
      </c>
      <c r="V74" s="5">
        <f t="shared" ref="V74:V137" si="56">U74-C$3</f>
        <v>2096</v>
      </c>
      <c r="W74" s="55">
        <f t="shared" ref="W74:W137" si="57">VLOOKUP($A74,Table,MATCH(W$4,Curves,0))</f>
        <v>6.040116061409001E-2</v>
      </c>
      <c r="X74" s="47">
        <f t="shared" ref="X74:X137" si="58">1/(1+CHOOSE(F$3,(W75+($K$3/10000))/2,(W74+($K$3/10000))/2))^(2*V74/365.25)</f>
        <v>0.71071536259702528</v>
      </c>
      <c r="Y74" s="5">
        <f t="shared" ref="Y74:Y137" si="59">IF(AND(mthbeg&lt;=A74,mthend&gt;=A74),1,0)</f>
        <v>0</v>
      </c>
      <c r="Z74" s="5">
        <f t="shared" ref="Z74:Z137" si="60">T74*Y74</f>
        <v>0</v>
      </c>
      <c r="AB74" s="39">
        <f t="shared" ref="AB74:AB137" si="61">F74*G74</f>
        <v>0</v>
      </c>
      <c r="AC74" s="39">
        <f t="shared" ref="AC74:AC137" si="62">$F74*H74</f>
        <v>0</v>
      </c>
      <c r="AD74" s="39">
        <f t="shared" ref="AD74:AD137" si="63">$F74*I74</f>
        <v>0</v>
      </c>
      <c r="AE74" s="39">
        <f t="shared" ref="AE74:AE137" si="64">$F74*J74</f>
        <v>0</v>
      </c>
      <c r="AF74" s="39">
        <f t="shared" ref="AF74:AF137" si="65">$F74*K74</f>
        <v>0</v>
      </c>
      <c r="AG74" s="39">
        <f t="shared" ref="AG74:AG137" si="66">$F74*L74</f>
        <v>0</v>
      </c>
      <c r="AH74" s="39">
        <f t="shared" ref="AH74:AH137" si="67">$F74*M74</f>
        <v>0</v>
      </c>
      <c r="AI74" s="39">
        <f t="shared" ref="AI74:AI137" si="68">$F74*N74</f>
        <v>0</v>
      </c>
      <c r="AJ74" s="39">
        <f t="shared" ref="AJ74:AJ137" si="69">F74*O74</f>
        <v>0</v>
      </c>
      <c r="AK74" s="43"/>
      <c r="AL74" s="39">
        <f t="shared" ref="AL74:AL137" si="70">CHOOSE($G$3,AC74-AD74,AD74-AC74)</f>
        <v>0</v>
      </c>
      <c r="AM74" s="39">
        <f t="shared" ref="AM74:AM137" si="71">CHOOSE($G$3,AF74-AG74,AG74-AF74)</f>
        <v>0</v>
      </c>
      <c r="AN74" s="39">
        <f t="shared" ref="AN74:AN137" si="72">CHOOSE($G$3,AI74-AJ74,AJ74-AI74)</f>
        <v>0</v>
      </c>
      <c r="AO74" s="40">
        <f t="shared" ref="AO74:AO137" si="73">SUM(AL74:AN74)</f>
        <v>0</v>
      </c>
      <c r="AQ74" s="39">
        <f t="shared" ref="AQ74:AQ137" si="74">CHOOSE($G$3,AB74-AC74,AC74-AB74)</f>
        <v>0</v>
      </c>
      <c r="AR74" s="39">
        <f t="shared" ref="AR74:AR137" si="75">CHOOSE($G$3,AE74-AF74,AF74-AE74)</f>
        <v>0</v>
      </c>
      <c r="AS74" s="39">
        <f t="shared" ref="AS74:AS137" si="76">CHOOSE($G$3,AH74-AI74,AI74-AH74)</f>
        <v>0</v>
      </c>
      <c r="AT74" s="40">
        <f t="shared" ref="AT74:AT137" si="77">AQ74+AR74+AS74</f>
        <v>0</v>
      </c>
      <c r="AU74" s="40"/>
      <c r="AV74" s="52">
        <f t="shared" ref="AV74:AV137" si="78">AT74+AO74</f>
        <v>0</v>
      </c>
      <c r="AX74" s="52">
        <f t="shared" ref="AX74:AX137" si="79">AJ74+AG74+AD74</f>
        <v>0</v>
      </c>
      <c r="AY74" s="70"/>
      <c r="AZ74" s="2">
        <f t="shared" si="43"/>
        <v>0</v>
      </c>
    </row>
    <row r="75" spans="1:52">
      <c r="A75" s="44">
        <f t="shared" ref="A75:A138" si="80">EDATE(A74,1)</f>
        <v>38961</v>
      </c>
      <c r="B75" s="66">
        <f t="shared" ref="B75:B138" si="81">VLOOKUP($A75,Table2,MATCH(I$3,Curves2,0))</f>
        <v>0</v>
      </c>
      <c r="C75" s="67"/>
      <c r="D75" s="68">
        <f t="shared" si="44"/>
        <v>0</v>
      </c>
      <c r="E75" s="35">
        <f t="shared" si="45"/>
        <v>0</v>
      </c>
      <c r="F75" s="35">
        <f t="shared" si="46"/>
        <v>0</v>
      </c>
      <c r="G75" s="55">
        <f t="shared" si="47"/>
        <v>3.97</v>
      </c>
      <c r="H75" s="69">
        <f t="shared" si="48"/>
        <v>3.97</v>
      </c>
      <c r="I75" s="55">
        <f t="shared" ref="I75:I138" si="82">VLOOKUP($A75,Table1,MATCH(I$3,Curves1,0))</f>
        <v>0</v>
      </c>
      <c r="J75" s="55">
        <f t="shared" si="49"/>
        <v>-6.1000000000000006E-2</v>
      </c>
      <c r="K75" s="69">
        <f t="shared" si="50"/>
        <v>-6.1000000000000006E-2</v>
      </c>
      <c r="L75" s="72">
        <v>0</v>
      </c>
      <c r="M75" s="55">
        <f t="shared" si="51"/>
        <v>5.0000000000000001E-3</v>
      </c>
      <c r="N75" s="69">
        <f t="shared" si="52"/>
        <v>5.0000000000000001E-3</v>
      </c>
      <c r="O75" s="72">
        <v>0</v>
      </c>
      <c r="P75" s="7"/>
      <c r="Q75" s="72">
        <f t="shared" ref="Q75:Q138" si="83">M75+J75+G75</f>
        <v>3.9140000000000001</v>
      </c>
      <c r="R75" s="72">
        <f t="shared" si="53"/>
        <v>0</v>
      </c>
      <c r="S75" s="7"/>
      <c r="T75" s="5">
        <f t="shared" si="54"/>
        <v>30</v>
      </c>
      <c r="U75" s="45">
        <f t="shared" si="55"/>
        <v>39015</v>
      </c>
      <c r="V75" s="5">
        <f t="shared" si="56"/>
        <v>2126</v>
      </c>
      <c r="W75" s="55">
        <f t="shared" si="57"/>
        <v>6.040116061409001E-2</v>
      </c>
      <c r="X75" s="47">
        <f t="shared" si="58"/>
        <v>0.70725011559295592</v>
      </c>
      <c r="Y75" s="5">
        <f t="shared" si="59"/>
        <v>0</v>
      </c>
      <c r="Z75" s="5">
        <f t="shared" si="60"/>
        <v>0</v>
      </c>
      <c r="AB75" s="39">
        <f t="shared" si="61"/>
        <v>0</v>
      </c>
      <c r="AC75" s="39">
        <f t="shared" si="62"/>
        <v>0</v>
      </c>
      <c r="AD75" s="39">
        <f t="shared" si="63"/>
        <v>0</v>
      </c>
      <c r="AE75" s="39">
        <f t="shared" si="64"/>
        <v>0</v>
      </c>
      <c r="AF75" s="39">
        <f t="shared" si="65"/>
        <v>0</v>
      </c>
      <c r="AG75" s="39">
        <f t="shared" si="66"/>
        <v>0</v>
      </c>
      <c r="AH75" s="39">
        <f t="shared" si="67"/>
        <v>0</v>
      </c>
      <c r="AI75" s="39">
        <f t="shared" si="68"/>
        <v>0</v>
      </c>
      <c r="AJ75" s="39">
        <f t="shared" si="69"/>
        <v>0</v>
      </c>
      <c r="AK75" s="43"/>
      <c r="AL75" s="39">
        <f t="shared" si="70"/>
        <v>0</v>
      </c>
      <c r="AM75" s="39">
        <f t="shared" si="71"/>
        <v>0</v>
      </c>
      <c r="AN75" s="39">
        <f t="shared" si="72"/>
        <v>0</v>
      </c>
      <c r="AO75" s="40">
        <f t="shared" si="73"/>
        <v>0</v>
      </c>
      <c r="AQ75" s="39">
        <f t="shared" si="74"/>
        <v>0</v>
      </c>
      <c r="AR75" s="39">
        <f t="shared" si="75"/>
        <v>0</v>
      </c>
      <c r="AS75" s="39">
        <f t="shared" si="76"/>
        <v>0</v>
      </c>
      <c r="AT75" s="40">
        <f t="shared" si="77"/>
        <v>0</v>
      </c>
      <c r="AU75" s="40"/>
      <c r="AV75" s="52">
        <f t="shared" si="78"/>
        <v>0</v>
      </c>
      <c r="AX75" s="52">
        <f t="shared" si="79"/>
        <v>0</v>
      </c>
      <c r="AY75" s="70"/>
      <c r="AZ75" s="2">
        <f t="shared" ref="AZ75:AZ138" si="84">R75*E75</f>
        <v>0</v>
      </c>
    </row>
    <row r="76" spans="1:52">
      <c r="A76" s="44">
        <f t="shared" si="80"/>
        <v>38991</v>
      </c>
      <c r="B76" s="66">
        <f t="shared" si="81"/>
        <v>0</v>
      </c>
      <c r="C76" s="67"/>
      <c r="D76" s="68">
        <f t="shared" si="44"/>
        <v>0</v>
      </c>
      <c r="E76" s="35">
        <f t="shared" si="45"/>
        <v>0</v>
      </c>
      <c r="F76" s="35">
        <f t="shared" si="46"/>
        <v>0</v>
      </c>
      <c r="G76" s="55">
        <f t="shared" si="47"/>
        <v>3.97</v>
      </c>
      <c r="H76" s="69">
        <f t="shared" si="48"/>
        <v>3.97</v>
      </c>
      <c r="I76" s="55">
        <f t="shared" si="82"/>
        <v>0</v>
      </c>
      <c r="J76" s="55">
        <f t="shared" si="49"/>
        <v>-6.1000000000000006E-2</v>
      </c>
      <c r="K76" s="69">
        <f t="shared" si="50"/>
        <v>-6.1000000000000006E-2</v>
      </c>
      <c r="L76" s="72">
        <v>0</v>
      </c>
      <c r="M76" s="55">
        <f t="shared" si="51"/>
        <v>5.0000000000000001E-3</v>
      </c>
      <c r="N76" s="69">
        <f t="shared" si="52"/>
        <v>5.0000000000000001E-3</v>
      </c>
      <c r="O76" s="72">
        <v>0</v>
      </c>
      <c r="P76" s="7"/>
      <c r="Q76" s="72">
        <f t="shared" si="83"/>
        <v>3.9140000000000001</v>
      </c>
      <c r="R76" s="72">
        <f t="shared" si="53"/>
        <v>0</v>
      </c>
      <c r="S76" s="7"/>
      <c r="T76" s="5">
        <f t="shared" si="54"/>
        <v>31</v>
      </c>
      <c r="U76" s="45">
        <f t="shared" si="55"/>
        <v>39046</v>
      </c>
      <c r="V76" s="5">
        <f t="shared" si="56"/>
        <v>2157</v>
      </c>
      <c r="W76" s="55">
        <f t="shared" si="57"/>
        <v>6.040116061409001E-2</v>
      </c>
      <c r="X76" s="47">
        <f t="shared" si="58"/>
        <v>0.70368710912118093</v>
      </c>
      <c r="Y76" s="5">
        <f t="shared" si="59"/>
        <v>0</v>
      </c>
      <c r="Z76" s="5">
        <f t="shared" si="60"/>
        <v>0</v>
      </c>
      <c r="AB76" s="39">
        <f t="shared" si="61"/>
        <v>0</v>
      </c>
      <c r="AC76" s="39">
        <f t="shared" si="62"/>
        <v>0</v>
      </c>
      <c r="AD76" s="39">
        <f t="shared" si="63"/>
        <v>0</v>
      </c>
      <c r="AE76" s="39">
        <f t="shared" si="64"/>
        <v>0</v>
      </c>
      <c r="AF76" s="39">
        <f t="shared" si="65"/>
        <v>0</v>
      </c>
      <c r="AG76" s="39">
        <f t="shared" si="66"/>
        <v>0</v>
      </c>
      <c r="AH76" s="39">
        <f t="shared" si="67"/>
        <v>0</v>
      </c>
      <c r="AI76" s="39">
        <f t="shared" si="68"/>
        <v>0</v>
      </c>
      <c r="AJ76" s="39">
        <f t="shared" si="69"/>
        <v>0</v>
      </c>
      <c r="AK76" s="43"/>
      <c r="AL76" s="39">
        <f t="shared" si="70"/>
        <v>0</v>
      </c>
      <c r="AM76" s="39">
        <f t="shared" si="71"/>
        <v>0</v>
      </c>
      <c r="AN76" s="39">
        <f t="shared" si="72"/>
        <v>0</v>
      </c>
      <c r="AO76" s="40">
        <f t="shared" si="73"/>
        <v>0</v>
      </c>
      <c r="AQ76" s="39">
        <f t="shared" si="74"/>
        <v>0</v>
      </c>
      <c r="AR76" s="39">
        <f t="shared" si="75"/>
        <v>0</v>
      </c>
      <c r="AS76" s="39">
        <f t="shared" si="76"/>
        <v>0</v>
      </c>
      <c r="AT76" s="40">
        <f t="shared" si="77"/>
        <v>0</v>
      </c>
      <c r="AU76" s="40"/>
      <c r="AV76" s="52">
        <f t="shared" si="78"/>
        <v>0</v>
      </c>
      <c r="AX76" s="52">
        <f t="shared" si="79"/>
        <v>0</v>
      </c>
      <c r="AY76" s="70"/>
      <c r="AZ76" s="2">
        <f t="shared" si="84"/>
        <v>0</v>
      </c>
    </row>
    <row r="77" spans="1:52">
      <c r="A77" s="44">
        <f t="shared" si="80"/>
        <v>39022</v>
      </c>
      <c r="B77" s="66">
        <f t="shared" si="81"/>
        <v>0</v>
      </c>
      <c r="C77" s="67"/>
      <c r="D77" s="68">
        <f t="shared" si="44"/>
        <v>0</v>
      </c>
      <c r="E77" s="35">
        <f t="shared" si="45"/>
        <v>0</v>
      </c>
      <c r="F77" s="35">
        <f t="shared" si="46"/>
        <v>0</v>
      </c>
      <c r="G77" s="55">
        <f t="shared" si="47"/>
        <v>3.97</v>
      </c>
      <c r="H77" s="69">
        <f t="shared" si="48"/>
        <v>3.97</v>
      </c>
      <c r="I77" s="55">
        <f t="shared" si="82"/>
        <v>0</v>
      </c>
      <c r="J77" s="55">
        <f t="shared" si="49"/>
        <v>-6.1000000000000006E-2</v>
      </c>
      <c r="K77" s="69">
        <f t="shared" si="50"/>
        <v>-6.1000000000000006E-2</v>
      </c>
      <c r="L77" s="72">
        <v>0</v>
      </c>
      <c r="M77" s="55">
        <f t="shared" si="51"/>
        <v>5.0000000000000001E-3</v>
      </c>
      <c r="N77" s="69">
        <f t="shared" si="52"/>
        <v>5.0000000000000001E-3</v>
      </c>
      <c r="O77" s="72">
        <v>0</v>
      </c>
      <c r="P77" s="7"/>
      <c r="Q77" s="72">
        <f t="shared" si="83"/>
        <v>3.9140000000000001</v>
      </c>
      <c r="R77" s="72">
        <f t="shared" si="53"/>
        <v>0</v>
      </c>
      <c r="S77" s="7"/>
      <c r="T77" s="5">
        <f t="shared" si="54"/>
        <v>30</v>
      </c>
      <c r="U77" s="45">
        <f t="shared" si="55"/>
        <v>39076</v>
      </c>
      <c r="V77" s="5">
        <f t="shared" si="56"/>
        <v>2187</v>
      </c>
      <c r="W77" s="55">
        <f t="shared" si="57"/>
        <v>6.040116061409001E-2</v>
      </c>
      <c r="X77" s="47">
        <f t="shared" si="58"/>
        <v>0.70025612989234587</v>
      </c>
      <c r="Y77" s="5">
        <f t="shared" si="59"/>
        <v>0</v>
      </c>
      <c r="Z77" s="5">
        <f t="shared" si="60"/>
        <v>0</v>
      </c>
      <c r="AB77" s="39">
        <f t="shared" si="61"/>
        <v>0</v>
      </c>
      <c r="AC77" s="39">
        <f t="shared" si="62"/>
        <v>0</v>
      </c>
      <c r="AD77" s="39">
        <f t="shared" si="63"/>
        <v>0</v>
      </c>
      <c r="AE77" s="39">
        <f t="shared" si="64"/>
        <v>0</v>
      </c>
      <c r="AF77" s="39">
        <f t="shared" si="65"/>
        <v>0</v>
      </c>
      <c r="AG77" s="39">
        <f t="shared" si="66"/>
        <v>0</v>
      </c>
      <c r="AH77" s="39">
        <f t="shared" si="67"/>
        <v>0</v>
      </c>
      <c r="AI77" s="39">
        <f t="shared" si="68"/>
        <v>0</v>
      </c>
      <c r="AJ77" s="39">
        <f t="shared" si="69"/>
        <v>0</v>
      </c>
      <c r="AK77" s="43"/>
      <c r="AL77" s="39">
        <f t="shared" si="70"/>
        <v>0</v>
      </c>
      <c r="AM77" s="39">
        <f t="shared" si="71"/>
        <v>0</v>
      </c>
      <c r="AN77" s="39">
        <f t="shared" si="72"/>
        <v>0</v>
      </c>
      <c r="AO77" s="40">
        <f t="shared" si="73"/>
        <v>0</v>
      </c>
      <c r="AQ77" s="39">
        <f t="shared" si="74"/>
        <v>0</v>
      </c>
      <c r="AR77" s="39">
        <f t="shared" si="75"/>
        <v>0</v>
      </c>
      <c r="AS77" s="39">
        <f t="shared" si="76"/>
        <v>0</v>
      </c>
      <c r="AT77" s="40">
        <f t="shared" si="77"/>
        <v>0</v>
      </c>
      <c r="AU77" s="40"/>
      <c r="AV77" s="52">
        <f t="shared" si="78"/>
        <v>0</v>
      </c>
      <c r="AX77" s="52">
        <f t="shared" si="79"/>
        <v>0</v>
      </c>
      <c r="AY77" s="70"/>
      <c r="AZ77" s="2">
        <f t="shared" si="84"/>
        <v>0</v>
      </c>
    </row>
    <row r="78" spans="1:52">
      <c r="A78" s="44">
        <f t="shared" si="80"/>
        <v>39052</v>
      </c>
      <c r="B78" s="66">
        <f t="shared" si="81"/>
        <v>0</v>
      </c>
      <c r="C78" s="67"/>
      <c r="D78" s="68">
        <f t="shared" si="44"/>
        <v>0</v>
      </c>
      <c r="E78" s="35">
        <f t="shared" si="45"/>
        <v>0</v>
      </c>
      <c r="F78" s="35">
        <f t="shared" si="46"/>
        <v>0</v>
      </c>
      <c r="G78" s="55">
        <f t="shared" si="47"/>
        <v>3.97</v>
      </c>
      <c r="H78" s="69">
        <f t="shared" si="48"/>
        <v>3.97</v>
      </c>
      <c r="I78" s="55">
        <f t="shared" si="82"/>
        <v>0</v>
      </c>
      <c r="J78" s="55">
        <f t="shared" si="49"/>
        <v>-6.1000000000000006E-2</v>
      </c>
      <c r="K78" s="69">
        <f t="shared" si="50"/>
        <v>-6.1000000000000006E-2</v>
      </c>
      <c r="L78" s="72">
        <v>0</v>
      </c>
      <c r="M78" s="55">
        <f t="shared" si="51"/>
        <v>5.0000000000000001E-3</v>
      </c>
      <c r="N78" s="69">
        <f t="shared" si="52"/>
        <v>5.0000000000000001E-3</v>
      </c>
      <c r="O78" s="72">
        <v>0</v>
      </c>
      <c r="P78" s="7"/>
      <c r="Q78" s="72">
        <f t="shared" si="83"/>
        <v>3.9140000000000001</v>
      </c>
      <c r="R78" s="72">
        <f t="shared" si="53"/>
        <v>0</v>
      </c>
      <c r="S78" s="7"/>
      <c r="T78" s="5">
        <f t="shared" si="54"/>
        <v>31</v>
      </c>
      <c r="U78" s="45">
        <f t="shared" si="55"/>
        <v>39107</v>
      </c>
      <c r="V78" s="5">
        <f t="shared" si="56"/>
        <v>2218</v>
      </c>
      <c r="W78" s="55">
        <f t="shared" si="57"/>
        <v>6.040116061409001E-2</v>
      </c>
      <c r="X78" s="47">
        <f t="shared" si="58"/>
        <v>0.69672835793770327</v>
      </c>
      <c r="Y78" s="5">
        <f t="shared" si="59"/>
        <v>0</v>
      </c>
      <c r="Z78" s="5">
        <f t="shared" si="60"/>
        <v>0</v>
      </c>
      <c r="AB78" s="39">
        <f t="shared" si="61"/>
        <v>0</v>
      </c>
      <c r="AC78" s="39">
        <f t="shared" si="62"/>
        <v>0</v>
      </c>
      <c r="AD78" s="39">
        <f t="shared" si="63"/>
        <v>0</v>
      </c>
      <c r="AE78" s="39">
        <f t="shared" si="64"/>
        <v>0</v>
      </c>
      <c r="AF78" s="39">
        <f t="shared" si="65"/>
        <v>0</v>
      </c>
      <c r="AG78" s="39">
        <f t="shared" si="66"/>
        <v>0</v>
      </c>
      <c r="AH78" s="39">
        <f t="shared" si="67"/>
        <v>0</v>
      </c>
      <c r="AI78" s="39">
        <f t="shared" si="68"/>
        <v>0</v>
      </c>
      <c r="AJ78" s="39">
        <f t="shared" si="69"/>
        <v>0</v>
      </c>
      <c r="AK78" s="43"/>
      <c r="AL78" s="39">
        <f t="shared" si="70"/>
        <v>0</v>
      </c>
      <c r="AM78" s="39">
        <f t="shared" si="71"/>
        <v>0</v>
      </c>
      <c r="AN78" s="39">
        <f t="shared" si="72"/>
        <v>0</v>
      </c>
      <c r="AO78" s="40">
        <f t="shared" si="73"/>
        <v>0</v>
      </c>
      <c r="AQ78" s="39">
        <f t="shared" si="74"/>
        <v>0</v>
      </c>
      <c r="AR78" s="39">
        <f t="shared" si="75"/>
        <v>0</v>
      </c>
      <c r="AS78" s="39">
        <f t="shared" si="76"/>
        <v>0</v>
      </c>
      <c r="AT78" s="40">
        <f t="shared" si="77"/>
        <v>0</v>
      </c>
      <c r="AU78" s="40"/>
      <c r="AV78" s="52">
        <f t="shared" si="78"/>
        <v>0</v>
      </c>
      <c r="AX78" s="52">
        <f t="shared" si="79"/>
        <v>0</v>
      </c>
      <c r="AY78" s="70"/>
      <c r="AZ78" s="2">
        <f t="shared" si="84"/>
        <v>0</v>
      </c>
    </row>
    <row r="79" spans="1:52">
      <c r="A79" s="44">
        <f t="shared" si="80"/>
        <v>39083</v>
      </c>
      <c r="B79" s="66">
        <f t="shared" si="81"/>
        <v>0</v>
      </c>
      <c r="C79" s="67"/>
      <c r="D79" s="68">
        <f t="shared" si="44"/>
        <v>0</v>
      </c>
      <c r="E79" s="35">
        <f t="shared" si="45"/>
        <v>0</v>
      </c>
      <c r="F79" s="35">
        <f t="shared" si="46"/>
        <v>0</v>
      </c>
      <c r="G79" s="55">
        <f t="shared" si="47"/>
        <v>3.97</v>
      </c>
      <c r="H79" s="69">
        <f t="shared" si="48"/>
        <v>3.97</v>
      </c>
      <c r="I79" s="55">
        <f t="shared" si="82"/>
        <v>0</v>
      </c>
      <c r="J79" s="55">
        <f t="shared" si="49"/>
        <v>-6.1000000000000006E-2</v>
      </c>
      <c r="K79" s="69">
        <f t="shared" si="50"/>
        <v>-6.1000000000000006E-2</v>
      </c>
      <c r="L79" s="72">
        <v>0</v>
      </c>
      <c r="M79" s="55">
        <f t="shared" si="51"/>
        <v>5.0000000000000001E-3</v>
      </c>
      <c r="N79" s="69">
        <f t="shared" si="52"/>
        <v>5.0000000000000001E-3</v>
      </c>
      <c r="O79" s="72">
        <v>0</v>
      </c>
      <c r="P79" s="7"/>
      <c r="Q79" s="72">
        <f t="shared" si="83"/>
        <v>3.9140000000000001</v>
      </c>
      <c r="R79" s="72">
        <f t="shared" si="53"/>
        <v>0</v>
      </c>
      <c r="S79" s="7"/>
      <c r="T79" s="5">
        <f t="shared" si="54"/>
        <v>31</v>
      </c>
      <c r="U79" s="45">
        <f t="shared" si="55"/>
        <v>39138</v>
      </c>
      <c r="V79" s="5">
        <f t="shared" si="56"/>
        <v>2249</v>
      </c>
      <c r="W79" s="55">
        <f t="shared" si="57"/>
        <v>6.040116061409001E-2</v>
      </c>
      <c r="X79" s="47">
        <f t="shared" si="58"/>
        <v>0.6932183583015491</v>
      </c>
      <c r="Y79" s="5">
        <f t="shared" si="59"/>
        <v>0</v>
      </c>
      <c r="Z79" s="5">
        <f t="shared" si="60"/>
        <v>0</v>
      </c>
      <c r="AB79" s="39">
        <f t="shared" si="61"/>
        <v>0</v>
      </c>
      <c r="AC79" s="39">
        <f t="shared" si="62"/>
        <v>0</v>
      </c>
      <c r="AD79" s="39">
        <f t="shared" si="63"/>
        <v>0</v>
      </c>
      <c r="AE79" s="39">
        <f t="shared" si="64"/>
        <v>0</v>
      </c>
      <c r="AF79" s="39">
        <f t="shared" si="65"/>
        <v>0</v>
      </c>
      <c r="AG79" s="39">
        <f t="shared" si="66"/>
        <v>0</v>
      </c>
      <c r="AH79" s="39">
        <f t="shared" si="67"/>
        <v>0</v>
      </c>
      <c r="AI79" s="39">
        <f t="shared" si="68"/>
        <v>0</v>
      </c>
      <c r="AJ79" s="39">
        <f t="shared" si="69"/>
        <v>0</v>
      </c>
      <c r="AK79" s="43"/>
      <c r="AL79" s="39">
        <f t="shared" si="70"/>
        <v>0</v>
      </c>
      <c r="AM79" s="39">
        <f t="shared" si="71"/>
        <v>0</v>
      </c>
      <c r="AN79" s="39">
        <f t="shared" si="72"/>
        <v>0</v>
      </c>
      <c r="AO79" s="40">
        <f t="shared" si="73"/>
        <v>0</v>
      </c>
      <c r="AQ79" s="39">
        <f t="shared" si="74"/>
        <v>0</v>
      </c>
      <c r="AR79" s="39">
        <f t="shared" si="75"/>
        <v>0</v>
      </c>
      <c r="AS79" s="39">
        <f t="shared" si="76"/>
        <v>0</v>
      </c>
      <c r="AT79" s="40">
        <f t="shared" si="77"/>
        <v>0</v>
      </c>
      <c r="AU79" s="40"/>
      <c r="AV79" s="52">
        <f t="shared" si="78"/>
        <v>0</v>
      </c>
      <c r="AX79" s="52">
        <f t="shared" si="79"/>
        <v>0</v>
      </c>
      <c r="AY79" s="70"/>
      <c r="AZ79" s="2">
        <f t="shared" si="84"/>
        <v>0</v>
      </c>
    </row>
    <row r="80" spans="1:52">
      <c r="A80" s="44">
        <f t="shared" si="80"/>
        <v>39114</v>
      </c>
      <c r="B80" s="66">
        <f t="shared" si="81"/>
        <v>0</v>
      </c>
      <c r="C80" s="67"/>
      <c r="D80" s="68">
        <f t="shared" si="44"/>
        <v>0</v>
      </c>
      <c r="E80" s="35">
        <f t="shared" si="45"/>
        <v>0</v>
      </c>
      <c r="F80" s="35">
        <f t="shared" si="46"/>
        <v>0</v>
      </c>
      <c r="G80" s="55">
        <f t="shared" si="47"/>
        <v>3.97</v>
      </c>
      <c r="H80" s="69">
        <f t="shared" si="48"/>
        <v>3.97</v>
      </c>
      <c r="I80" s="55">
        <f t="shared" si="82"/>
        <v>0</v>
      </c>
      <c r="J80" s="55">
        <f t="shared" si="49"/>
        <v>-6.1000000000000006E-2</v>
      </c>
      <c r="K80" s="69">
        <f t="shared" si="50"/>
        <v>-6.1000000000000006E-2</v>
      </c>
      <c r="L80" s="72">
        <v>0</v>
      </c>
      <c r="M80" s="55">
        <f t="shared" si="51"/>
        <v>5.0000000000000001E-3</v>
      </c>
      <c r="N80" s="69">
        <f t="shared" si="52"/>
        <v>5.0000000000000001E-3</v>
      </c>
      <c r="O80" s="72">
        <v>0</v>
      </c>
      <c r="P80" s="7"/>
      <c r="Q80" s="72">
        <f t="shared" si="83"/>
        <v>3.9140000000000001</v>
      </c>
      <c r="R80" s="72">
        <f t="shared" si="53"/>
        <v>0</v>
      </c>
      <c r="S80" s="7"/>
      <c r="T80" s="5">
        <f t="shared" si="54"/>
        <v>28</v>
      </c>
      <c r="U80" s="45">
        <f t="shared" si="55"/>
        <v>39166</v>
      </c>
      <c r="V80" s="5">
        <f t="shared" si="56"/>
        <v>2277</v>
      </c>
      <c r="W80" s="55">
        <f t="shared" si="57"/>
        <v>6.040116061409001E-2</v>
      </c>
      <c r="X80" s="47">
        <f t="shared" si="58"/>
        <v>0.69006323725344609</v>
      </c>
      <c r="Y80" s="5">
        <f t="shared" si="59"/>
        <v>0</v>
      </c>
      <c r="Z80" s="5">
        <f t="shared" si="60"/>
        <v>0</v>
      </c>
      <c r="AB80" s="39">
        <f t="shared" si="61"/>
        <v>0</v>
      </c>
      <c r="AC80" s="39">
        <f t="shared" si="62"/>
        <v>0</v>
      </c>
      <c r="AD80" s="39">
        <f t="shared" si="63"/>
        <v>0</v>
      </c>
      <c r="AE80" s="39">
        <f t="shared" si="64"/>
        <v>0</v>
      </c>
      <c r="AF80" s="39">
        <f t="shared" si="65"/>
        <v>0</v>
      </c>
      <c r="AG80" s="39">
        <f t="shared" si="66"/>
        <v>0</v>
      </c>
      <c r="AH80" s="39">
        <f t="shared" si="67"/>
        <v>0</v>
      </c>
      <c r="AI80" s="39">
        <f t="shared" si="68"/>
        <v>0</v>
      </c>
      <c r="AJ80" s="39">
        <f t="shared" si="69"/>
        <v>0</v>
      </c>
      <c r="AK80" s="43"/>
      <c r="AL80" s="39">
        <f t="shared" si="70"/>
        <v>0</v>
      </c>
      <c r="AM80" s="39">
        <f t="shared" si="71"/>
        <v>0</v>
      </c>
      <c r="AN80" s="39">
        <f t="shared" si="72"/>
        <v>0</v>
      </c>
      <c r="AO80" s="40">
        <f t="shared" si="73"/>
        <v>0</v>
      </c>
      <c r="AQ80" s="39">
        <f t="shared" si="74"/>
        <v>0</v>
      </c>
      <c r="AR80" s="39">
        <f t="shared" si="75"/>
        <v>0</v>
      </c>
      <c r="AS80" s="39">
        <f t="shared" si="76"/>
        <v>0</v>
      </c>
      <c r="AT80" s="40">
        <f t="shared" si="77"/>
        <v>0</v>
      </c>
      <c r="AU80" s="40"/>
      <c r="AV80" s="52">
        <f t="shared" si="78"/>
        <v>0</v>
      </c>
      <c r="AX80" s="52">
        <f t="shared" si="79"/>
        <v>0</v>
      </c>
      <c r="AY80" s="70"/>
      <c r="AZ80" s="2">
        <f t="shared" si="84"/>
        <v>0</v>
      </c>
    </row>
    <row r="81" spans="1:52">
      <c r="A81" s="44">
        <f t="shared" si="80"/>
        <v>39142</v>
      </c>
      <c r="B81" s="66">
        <f t="shared" si="81"/>
        <v>0</v>
      </c>
      <c r="C81" s="67"/>
      <c r="D81" s="68">
        <f t="shared" si="44"/>
        <v>0</v>
      </c>
      <c r="E81" s="35">
        <f t="shared" si="45"/>
        <v>0</v>
      </c>
      <c r="F81" s="35">
        <f t="shared" si="46"/>
        <v>0</v>
      </c>
      <c r="G81" s="55">
        <f t="shared" si="47"/>
        <v>3.97</v>
      </c>
      <c r="H81" s="69">
        <f t="shared" si="48"/>
        <v>3.97</v>
      </c>
      <c r="I81" s="55">
        <f t="shared" si="82"/>
        <v>0</v>
      </c>
      <c r="J81" s="55">
        <f t="shared" si="49"/>
        <v>-6.1000000000000006E-2</v>
      </c>
      <c r="K81" s="69">
        <f t="shared" si="50"/>
        <v>-6.1000000000000006E-2</v>
      </c>
      <c r="L81" s="72">
        <v>0</v>
      </c>
      <c r="M81" s="55">
        <f t="shared" si="51"/>
        <v>5.0000000000000001E-3</v>
      </c>
      <c r="N81" s="69">
        <f t="shared" si="52"/>
        <v>5.0000000000000001E-3</v>
      </c>
      <c r="O81" s="72">
        <v>0</v>
      </c>
      <c r="P81" s="7"/>
      <c r="Q81" s="72">
        <f t="shared" si="83"/>
        <v>3.9140000000000001</v>
      </c>
      <c r="R81" s="72">
        <f t="shared" si="53"/>
        <v>0</v>
      </c>
      <c r="S81" s="7"/>
      <c r="T81" s="5">
        <f t="shared" si="54"/>
        <v>31</v>
      </c>
      <c r="U81" s="45">
        <f t="shared" si="55"/>
        <v>39197</v>
      </c>
      <c r="V81" s="5">
        <f t="shared" si="56"/>
        <v>2308</v>
      </c>
      <c r="W81" s="55">
        <f t="shared" si="57"/>
        <v>6.040116061409001E-2</v>
      </c>
      <c r="X81" s="47">
        <f t="shared" si="58"/>
        <v>0.68658681536808985</v>
      </c>
      <c r="Y81" s="5">
        <f t="shared" si="59"/>
        <v>0</v>
      </c>
      <c r="Z81" s="5">
        <f t="shared" si="60"/>
        <v>0</v>
      </c>
      <c r="AB81" s="39">
        <f t="shared" si="61"/>
        <v>0</v>
      </c>
      <c r="AC81" s="39">
        <f t="shared" si="62"/>
        <v>0</v>
      </c>
      <c r="AD81" s="39">
        <f t="shared" si="63"/>
        <v>0</v>
      </c>
      <c r="AE81" s="39">
        <f t="shared" si="64"/>
        <v>0</v>
      </c>
      <c r="AF81" s="39">
        <f t="shared" si="65"/>
        <v>0</v>
      </c>
      <c r="AG81" s="39">
        <f t="shared" si="66"/>
        <v>0</v>
      </c>
      <c r="AH81" s="39">
        <f t="shared" si="67"/>
        <v>0</v>
      </c>
      <c r="AI81" s="39">
        <f t="shared" si="68"/>
        <v>0</v>
      </c>
      <c r="AJ81" s="39">
        <f t="shared" si="69"/>
        <v>0</v>
      </c>
      <c r="AK81" s="43"/>
      <c r="AL81" s="39">
        <f t="shared" si="70"/>
        <v>0</v>
      </c>
      <c r="AM81" s="39">
        <f t="shared" si="71"/>
        <v>0</v>
      </c>
      <c r="AN81" s="39">
        <f t="shared" si="72"/>
        <v>0</v>
      </c>
      <c r="AO81" s="40">
        <f t="shared" si="73"/>
        <v>0</v>
      </c>
      <c r="AQ81" s="39">
        <f t="shared" si="74"/>
        <v>0</v>
      </c>
      <c r="AR81" s="39">
        <f t="shared" si="75"/>
        <v>0</v>
      </c>
      <c r="AS81" s="39">
        <f t="shared" si="76"/>
        <v>0</v>
      </c>
      <c r="AT81" s="40">
        <f t="shared" si="77"/>
        <v>0</v>
      </c>
      <c r="AU81" s="40"/>
      <c r="AV81" s="52">
        <f t="shared" si="78"/>
        <v>0</v>
      </c>
      <c r="AX81" s="52">
        <f t="shared" si="79"/>
        <v>0</v>
      </c>
      <c r="AY81" s="70"/>
      <c r="AZ81" s="2">
        <f t="shared" si="84"/>
        <v>0</v>
      </c>
    </row>
    <row r="82" spans="1:52">
      <c r="A82" s="44">
        <f t="shared" si="80"/>
        <v>39173</v>
      </c>
      <c r="B82" s="66">
        <f t="shared" si="81"/>
        <v>0</v>
      </c>
      <c r="C82" s="67"/>
      <c r="D82" s="68">
        <f t="shared" si="44"/>
        <v>0</v>
      </c>
      <c r="E82" s="35">
        <f t="shared" si="45"/>
        <v>0</v>
      </c>
      <c r="F82" s="35">
        <f t="shared" si="46"/>
        <v>0</v>
      </c>
      <c r="G82" s="55">
        <f t="shared" si="47"/>
        <v>3.97</v>
      </c>
      <c r="H82" s="69">
        <f t="shared" si="48"/>
        <v>3.97</v>
      </c>
      <c r="I82" s="55">
        <f t="shared" si="82"/>
        <v>0</v>
      </c>
      <c r="J82" s="55">
        <f t="shared" si="49"/>
        <v>-6.1000000000000006E-2</v>
      </c>
      <c r="K82" s="69">
        <f t="shared" si="50"/>
        <v>-6.1000000000000006E-2</v>
      </c>
      <c r="L82" s="72">
        <v>0</v>
      </c>
      <c r="M82" s="55">
        <f t="shared" si="51"/>
        <v>5.0000000000000001E-3</v>
      </c>
      <c r="N82" s="69">
        <f t="shared" si="52"/>
        <v>5.0000000000000001E-3</v>
      </c>
      <c r="O82" s="72">
        <v>0</v>
      </c>
      <c r="P82" s="7"/>
      <c r="Q82" s="72">
        <f t="shared" si="83"/>
        <v>3.9140000000000001</v>
      </c>
      <c r="R82" s="72">
        <f t="shared" si="53"/>
        <v>0</v>
      </c>
      <c r="S82" s="7"/>
      <c r="T82" s="5">
        <f t="shared" si="54"/>
        <v>30</v>
      </c>
      <c r="U82" s="45">
        <f t="shared" si="55"/>
        <v>39227</v>
      </c>
      <c r="V82" s="5">
        <f t="shared" si="56"/>
        <v>2338</v>
      </c>
      <c r="W82" s="55">
        <f t="shared" si="57"/>
        <v>6.040116061409001E-2</v>
      </c>
      <c r="X82" s="47">
        <f t="shared" si="58"/>
        <v>0.68323921233289731</v>
      </c>
      <c r="Y82" s="5">
        <f t="shared" si="59"/>
        <v>0</v>
      </c>
      <c r="Z82" s="5">
        <f t="shared" si="60"/>
        <v>0</v>
      </c>
      <c r="AB82" s="39">
        <f t="shared" si="61"/>
        <v>0</v>
      </c>
      <c r="AC82" s="39">
        <f t="shared" si="62"/>
        <v>0</v>
      </c>
      <c r="AD82" s="39">
        <f t="shared" si="63"/>
        <v>0</v>
      </c>
      <c r="AE82" s="39">
        <f t="shared" si="64"/>
        <v>0</v>
      </c>
      <c r="AF82" s="39">
        <f t="shared" si="65"/>
        <v>0</v>
      </c>
      <c r="AG82" s="39">
        <f t="shared" si="66"/>
        <v>0</v>
      </c>
      <c r="AH82" s="39">
        <f t="shared" si="67"/>
        <v>0</v>
      </c>
      <c r="AI82" s="39">
        <f t="shared" si="68"/>
        <v>0</v>
      </c>
      <c r="AJ82" s="39">
        <f t="shared" si="69"/>
        <v>0</v>
      </c>
      <c r="AK82" s="43"/>
      <c r="AL82" s="39">
        <f t="shared" si="70"/>
        <v>0</v>
      </c>
      <c r="AM82" s="39">
        <f t="shared" si="71"/>
        <v>0</v>
      </c>
      <c r="AN82" s="39">
        <f t="shared" si="72"/>
        <v>0</v>
      </c>
      <c r="AO82" s="40">
        <f t="shared" si="73"/>
        <v>0</v>
      </c>
      <c r="AQ82" s="39">
        <f t="shared" si="74"/>
        <v>0</v>
      </c>
      <c r="AR82" s="39">
        <f t="shared" si="75"/>
        <v>0</v>
      </c>
      <c r="AS82" s="39">
        <f t="shared" si="76"/>
        <v>0</v>
      </c>
      <c r="AT82" s="40">
        <f t="shared" si="77"/>
        <v>0</v>
      </c>
      <c r="AU82" s="40"/>
      <c r="AV82" s="52">
        <f t="shared" si="78"/>
        <v>0</v>
      </c>
      <c r="AX82" s="52">
        <f t="shared" si="79"/>
        <v>0</v>
      </c>
      <c r="AY82" s="70"/>
      <c r="AZ82" s="2">
        <f t="shared" si="84"/>
        <v>0</v>
      </c>
    </row>
    <row r="83" spans="1:52">
      <c r="A83" s="44">
        <f t="shared" si="80"/>
        <v>39203</v>
      </c>
      <c r="B83" s="66">
        <f t="shared" si="81"/>
        <v>0</v>
      </c>
      <c r="C83" s="67"/>
      <c r="D83" s="68">
        <f t="shared" si="44"/>
        <v>0</v>
      </c>
      <c r="E83" s="35">
        <f t="shared" si="45"/>
        <v>0</v>
      </c>
      <c r="F83" s="35">
        <f t="shared" si="46"/>
        <v>0</v>
      </c>
      <c r="G83" s="55">
        <f t="shared" si="47"/>
        <v>3.97</v>
      </c>
      <c r="H83" s="69">
        <f t="shared" si="48"/>
        <v>3.97</v>
      </c>
      <c r="I83" s="55">
        <f t="shared" si="82"/>
        <v>0</v>
      </c>
      <c r="J83" s="55">
        <f t="shared" si="49"/>
        <v>-6.1000000000000006E-2</v>
      </c>
      <c r="K83" s="69">
        <f t="shared" si="50"/>
        <v>-6.1000000000000006E-2</v>
      </c>
      <c r="L83" s="72">
        <v>0</v>
      </c>
      <c r="M83" s="55">
        <f t="shared" si="51"/>
        <v>5.0000000000000001E-3</v>
      </c>
      <c r="N83" s="69">
        <f t="shared" si="52"/>
        <v>5.0000000000000001E-3</v>
      </c>
      <c r="O83" s="72">
        <v>0</v>
      </c>
      <c r="P83" s="7"/>
      <c r="Q83" s="72">
        <f t="shared" si="83"/>
        <v>3.9140000000000001</v>
      </c>
      <c r="R83" s="72">
        <f t="shared" si="53"/>
        <v>0</v>
      </c>
      <c r="S83" s="7"/>
      <c r="T83" s="5">
        <f t="shared" si="54"/>
        <v>31</v>
      </c>
      <c r="U83" s="45">
        <f t="shared" si="55"/>
        <v>39258</v>
      </c>
      <c r="V83" s="5">
        <f t="shared" si="56"/>
        <v>2369</v>
      </c>
      <c r="W83" s="55">
        <f t="shared" si="57"/>
        <v>6.040116061409001E-2</v>
      </c>
      <c r="X83" s="47">
        <f t="shared" si="58"/>
        <v>0.67979716873100748</v>
      </c>
      <c r="Y83" s="5">
        <f t="shared" si="59"/>
        <v>0</v>
      </c>
      <c r="Z83" s="5">
        <f t="shared" si="60"/>
        <v>0</v>
      </c>
      <c r="AB83" s="39">
        <f t="shared" si="61"/>
        <v>0</v>
      </c>
      <c r="AC83" s="39">
        <f t="shared" si="62"/>
        <v>0</v>
      </c>
      <c r="AD83" s="39">
        <f t="shared" si="63"/>
        <v>0</v>
      </c>
      <c r="AE83" s="39">
        <f t="shared" si="64"/>
        <v>0</v>
      </c>
      <c r="AF83" s="39">
        <f t="shared" si="65"/>
        <v>0</v>
      </c>
      <c r="AG83" s="39">
        <f t="shared" si="66"/>
        <v>0</v>
      </c>
      <c r="AH83" s="39">
        <f t="shared" si="67"/>
        <v>0</v>
      </c>
      <c r="AI83" s="39">
        <f t="shared" si="68"/>
        <v>0</v>
      </c>
      <c r="AJ83" s="39">
        <f t="shared" si="69"/>
        <v>0</v>
      </c>
      <c r="AK83" s="43"/>
      <c r="AL83" s="39">
        <f t="shared" si="70"/>
        <v>0</v>
      </c>
      <c r="AM83" s="39">
        <f t="shared" si="71"/>
        <v>0</v>
      </c>
      <c r="AN83" s="39">
        <f t="shared" si="72"/>
        <v>0</v>
      </c>
      <c r="AO83" s="40">
        <f t="shared" si="73"/>
        <v>0</v>
      </c>
      <c r="AQ83" s="39">
        <f t="shared" si="74"/>
        <v>0</v>
      </c>
      <c r="AR83" s="39">
        <f t="shared" si="75"/>
        <v>0</v>
      </c>
      <c r="AS83" s="39">
        <f t="shared" si="76"/>
        <v>0</v>
      </c>
      <c r="AT83" s="40">
        <f t="shared" si="77"/>
        <v>0</v>
      </c>
      <c r="AU83" s="40"/>
      <c r="AV83" s="52">
        <f t="shared" si="78"/>
        <v>0</v>
      </c>
      <c r="AX83" s="52">
        <f t="shared" si="79"/>
        <v>0</v>
      </c>
      <c r="AY83" s="70"/>
      <c r="AZ83" s="2">
        <f t="shared" si="84"/>
        <v>0</v>
      </c>
    </row>
    <row r="84" spans="1:52">
      <c r="A84" s="44">
        <f t="shared" si="80"/>
        <v>39234</v>
      </c>
      <c r="B84" s="66">
        <f t="shared" si="81"/>
        <v>0</v>
      </c>
      <c r="C84" s="67"/>
      <c r="D84" s="68">
        <f t="shared" si="44"/>
        <v>0</v>
      </c>
      <c r="E84" s="35">
        <f t="shared" si="45"/>
        <v>0</v>
      </c>
      <c r="F84" s="35">
        <f t="shared" si="46"/>
        <v>0</v>
      </c>
      <c r="G84" s="55">
        <f t="shared" si="47"/>
        <v>3.97</v>
      </c>
      <c r="H84" s="69">
        <f t="shared" si="48"/>
        <v>3.97</v>
      </c>
      <c r="I84" s="55">
        <f t="shared" si="82"/>
        <v>0</v>
      </c>
      <c r="J84" s="55">
        <f t="shared" si="49"/>
        <v>-6.1000000000000006E-2</v>
      </c>
      <c r="K84" s="69">
        <f t="shared" si="50"/>
        <v>-6.1000000000000006E-2</v>
      </c>
      <c r="L84" s="72">
        <v>0</v>
      </c>
      <c r="M84" s="55">
        <f t="shared" si="51"/>
        <v>5.0000000000000001E-3</v>
      </c>
      <c r="N84" s="69">
        <f t="shared" si="52"/>
        <v>5.0000000000000001E-3</v>
      </c>
      <c r="O84" s="72">
        <v>0</v>
      </c>
      <c r="P84" s="7"/>
      <c r="Q84" s="72">
        <f t="shared" si="83"/>
        <v>3.9140000000000001</v>
      </c>
      <c r="R84" s="72">
        <f t="shared" si="53"/>
        <v>0</v>
      </c>
      <c r="S84" s="7"/>
      <c r="T84" s="5">
        <f t="shared" si="54"/>
        <v>30</v>
      </c>
      <c r="U84" s="45">
        <f t="shared" si="55"/>
        <v>39288</v>
      </c>
      <c r="V84" s="5">
        <f t="shared" si="56"/>
        <v>2399</v>
      </c>
      <c r="W84" s="55">
        <f t="shared" si="57"/>
        <v>6.040116061409001E-2</v>
      </c>
      <c r="X84" s="47">
        <f t="shared" si="58"/>
        <v>0.67648267009161966</v>
      </c>
      <c r="Y84" s="5">
        <f t="shared" si="59"/>
        <v>0</v>
      </c>
      <c r="Z84" s="5">
        <f t="shared" si="60"/>
        <v>0</v>
      </c>
      <c r="AB84" s="39">
        <f t="shared" si="61"/>
        <v>0</v>
      </c>
      <c r="AC84" s="39">
        <f t="shared" si="62"/>
        <v>0</v>
      </c>
      <c r="AD84" s="39">
        <f t="shared" si="63"/>
        <v>0</v>
      </c>
      <c r="AE84" s="39">
        <f t="shared" si="64"/>
        <v>0</v>
      </c>
      <c r="AF84" s="39">
        <f t="shared" si="65"/>
        <v>0</v>
      </c>
      <c r="AG84" s="39">
        <f t="shared" si="66"/>
        <v>0</v>
      </c>
      <c r="AH84" s="39">
        <f t="shared" si="67"/>
        <v>0</v>
      </c>
      <c r="AI84" s="39">
        <f t="shared" si="68"/>
        <v>0</v>
      </c>
      <c r="AJ84" s="39">
        <f t="shared" si="69"/>
        <v>0</v>
      </c>
      <c r="AK84" s="43"/>
      <c r="AL84" s="39">
        <f t="shared" si="70"/>
        <v>0</v>
      </c>
      <c r="AM84" s="39">
        <f t="shared" si="71"/>
        <v>0</v>
      </c>
      <c r="AN84" s="39">
        <f t="shared" si="72"/>
        <v>0</v>
      </c>
      <c r="AO84" s="40">
        <f t="shared" si="73"/>
        <v>0</v>
      </c>
      <c r="AQ84" s="39">
        <f t="shared" si="74"/>
        <v>0</v>
      </c>
      <c r="AR84" s="39">
        <f t="shared" si="75"/>
        <v>0</v>
      </c>
      <c r="AS84" s="39">
        <f t="shared" si="76"/>
        <v>0</v>
      </c>
      <c r="AT84" s="40">
        <f t="shared" si="77"/>
        <v>0</v>
      </c>
      <c r="AU84" s="40"/>
      <c r="AV84" s="52">
        <f t="shared" si="78"/>
        <v>0</v>
      </c>
      <c r="AX84" s="52">
        <f t="shared" si="79"/>
        <v>0</v>
      </c>
      <c r="AY84" s="70"/>
      <c r="AZ84" s="2">
        <f t="shared" si="84"/>
        <v>0</v>
      </c>
    </row>
    <row r="85" spans="1:52">
      <c r="A85" s="44">
        <f t="shared" si="80"/>
        <v>39264</v>
      </c>
      <c r="B85" s="66">
        <f t="shared" si="81"/>
        <v>0</v>
      </c>
      <c r="C85" s="67"/>
      <c r="D85" s="68">
        <f t="shared" si="44"/>
        <v>0</v>
      </c>
      <c r="E85" s="35">
        <f t="shared" si="45"/>
        <v>0</v>
      </c>
      <c r="F85" s="35">
        <f t="shared" si="46"/>
        <v>0</v>
      </c>
      <c r="G85" s="55">
        <f t="shared" si="47"/>
        <v>3.97</v>
      </c>
      <c r="H85" s="69">
        <f t="shared" si="48"/>
        <v>3.97</v>
      </c>
      <c r="I85" s="55">
        <f t="shared" si="82"/>
        <v>0</v>
      </c>
      <c r="J85" s="55">
        <f t="shared" si="49"/>
        <v>-6.1000000000000006E-2</v>
      </c>
      <c r="K85" s="69">
        <f t="shared" si="50"/>
        <v>-6.1000000000000006E-2</v>
      </c>
      <c r="L85" s="72">
        <v>0</v>
      </c>
      <c r="M85" s="55">
        <f t="shared" si="51"/>
        <v>5.0000000000000001E-3</v>
      </c>
      <c r="N85" s="69">
        <f t="shared" si="52"/>
        <v>5.0000000000000001E-3</v>
      </c>
      <c r="O85" s="72">
        <v>0</v>
      </c>
      <c r="P85" s="7"/>
      <c r="Q85" s="72">
        <f t="shared" si="83"/>
        <v>3.9140000000000001</v>
      </c>
      <c r="R85" s="72">
        <f t="shared" si="53"/>
        <v>0</v>
      </c>
      <c r="S85" s="7"/>
      <c r="T85" s="5">
        <f t="shared" si="54"/>
        <v>31</v>
      </c>
      <c r="U85" s="45">
        <f t="shared" si="55"/>
        <v>39319</v>
      </c>
      <c r="V85" s="5">
        <f t="shared" si="56"/>
        <v>2430</v>
      </c>
      <c r="W85" s="55">
        <f t="shared" si="57"/>
        <v>6.040116061409001E-2</v>
      </c>
      <c r="X85" s="47">
        <f t="shared" si="58"/>
        <v>0.67307466480687073</v>
      </c>
      <c r="Y85" s="5">
        <f t="shared" si="59"/>
        <v>0</v>
      </c>
      <c r="Z85" s="5">
        <f t="shared" si="60"/>
        <v>0</v>
      </c>
      <c r="AB85" s="39">
        <f t="shared" si="61"/>
        <v>0</v>
      </c>
      <c r="AC85" s="39">
        <f t="shared" si="62"/>
        <v>0</v>
      </c>
      <c r="AD85" s="39">
        <f t="shared" si="63"/>
        <v>0</v>
      </c>
      <c r="AE85" s="39">
        <f t="shared" si="64"/>
        <v>0</v>
      </c>
      <c r="AF85" s="39">
        <f t="shared" si="65"/>
        <v>0</v>
      </c>
      <c r="AG85" s="39">
        <f t="shared" si="66"/>
        <v>0</v>
      </c>
      <c r="AH85" s="39">
        <f t="shared" si="67"/>
        <v>0</v>
      </c>
      <c r="AI85" s="39">
        <f t="shared" si="68"/>
        <v>0</v>
      </c>
      <c r="AJ85" s="39">
        <f t="shared" si="69"/>
        <v>0</v>
      </c>
      <c r="AK85" s="43"/>
      <c r="AL85" s="39">
        <f t="shared" si="70"/>
        <v>0</v>
      </c>
      <c r="AM85" s="39">
        <f t="shared" si="71"/>
        <v>0</v>
      </c>
      <c r="AN85" s="39">
        <f t="shared" si="72"/>
        <v>0</v>
      </c>
      <c r="AO85" s="40">
        <f t="shared" si="73"/>
        <v>0</v>
      </c>
      <c r="AQ85" s="39">
        <f t="shared" si="74"/>
        <v>0</v>
      </c>
      <c r="AR85" s="39">
        <f t="shared" si="75"/>
        <v>0</v>
      </c>
      <c r="AS85" s="39">
        <f t="shared" si="76"/>
        <v>0</v>
      </c>
      <c r="AT85" s="40">
        <f t="shared" si="77"/>
        <v>0</v>
      </c>
      <c r="AU85" s="40"/>
      <c r="AV85" s="52">
        <f t="shared" si="78"/>
        <v>0</v>
      </c>
      <c r="AX85" s="52">
        <f t="shared" si="79"/>
        <v>0</v>
      </c>
      <c r="AY85" s="70"/>
      <c r="AZ85" s="2">
        <f t="shared" si="84"/>
        <v>0</v>
      </c>
    </row>
    <row r="86" spans="1:52">
      <c r="A86" s="44">
        <f t="shared" si="80"/>
        <v>39295</v>
      </c>
      <c r="B86" s="66">
        <f t="shared" si="81"/>
        <v>0</v>
      </c>
      <c r="C86" s="67"/>
      <c r="D86" s="68">
        <f t="shared" si="44"/>
        <v>0</v>
      </c>
      <c r="E86" s="35">
        <f t="shared" si="45"/>
        <v>0</v>
      </c>
      <c r="F86" s="35">
        <f t="shared" si="46"/>
        <v>0</v>
      </c>
      <c r="G86" s="55">
        <f t="shared" si="47"/>
        <v>3.97</v>
      </c>
      <c r="H86" s="69">
        <f t="shared" si="48"/>
        <v>3.97</v>
      </c>
      <c r="I86" s="55">
        <f t="shared" si="82"/>
        <v>0</v>
      </c>
      <c r="J86" s="55">
        <f t="shared" si="49"/>
        <v>-6.1000000000000006E-2</v>
      </c>
      <c r="K86" s="69">
        <f t="shared" si="50"/>
        <v>-6.1000000000000006E-2</v>
      </c>
      <c r="L86" s="72">
        <v>0</v>
      </c>
      <c r="M86" s="55">
        <f t="shared" si="51"/>
        <v>5.0000000000000001E-3</v>
      </c>
      <c r="N86" s="69">
        <f t="shared" si="52"/>
        <v>5.0000000000000001E-3</v>
      </c>
      <c r="O86" s="72">
        <v>0</v>
      </c>
      <c r="P86" s="7"/>
      <c r="Q86" s="72">
        <f t="shared" si="83"/>
        <v>3.9140000000000001</v>
      </c>
      <c r="R86" s="72">
        <f t="shared" si="53"/>
        <v>0</v>
      </c>
      <c r="S86" s="7"/>
      <c r="T86" s="5">
        <f t="shared" si="54"/>
        <v>31</v>
      </c>
      <c r="U86" s="45">
        <f t="shared" si="55"/>
        <v>39350</v>
      </c>
      <c r="V86" s="5">
        <f t="shared" si="56"/>
        <v>2461</v>
      </c>
      <c r="W86" s="55">
        <f t="shared" si="57"/>
        <v>6.040116061409001E-2</v>
      </c>
      <c r="X86" s="47">
        <f t="shared" si="58"/>
        <v>0.6696838284763823</v>
      </c>
      <c r="Y86" s="5">
        <f t="shared" si="59"/>
        <v>0</v>
      </c>
      <c r="Z86" s="5">
        <f t="shared" si="60"/>
        <v>0</v>
      </c>
      <c r="AB86" s="39">
        <f t="shared" si="61"/>
        <v>0</v>
      </c>
      <c r="AC86" s="39">
        <f t="shared" si="62"/>
        <v>0</v>
      </c>
      <c r="AD86" s="39">
        <f t="shared" si="63"/>
        <v>0</v>
      </c>
      <c r="AE86" s="39">
        <f t="shared" si="64"/>
        <v>0</v>
      </c>
      <c r="AF86" s="39">
        <f t="shared" si="65"/>
        <v>0</v>
      </c>
      <c r="AG86" s="39">
        <f t="shared" si="66"/>
        <v>0</v>
      </c>
      <c r="AH86" s="39">
        <f t="shared" si="67"/>
        <v>0</v>
      </c>
      <c r="AI86" s="39">
        <f t="shared" si="68"/>
        <v>0</v>
      </c>
      <c r="AJ86" s="39">
        <f t="shared" si="69"/>
        <v>0</v>
      </c>
      <c r="AK86" s="43"/>
      <c r="AL86" s="39">
        <f t="shared" si="70"/>
        <v>0</v>
      </c>
      <c r="AM86" s="39">
        <f t="shared" si="71"/>
        <v>0</v>
      </c>
      <c r="AN86" s="39">
        <f t="shared" si="72"/>
        <v>0</v>
      </c>
      <c r="AO86" s="40">
        <f t="shared" si="73"/>
        <v>0</v>
      </c>
      <c r="AQ86" s="39">
        <f t="shared" si="74"/>
        <v>0</v>
      </c>
      <c r="AR86" s="39">
        <f t="shared" si="75"/>
        <v>0</v>
      </c>
      <c r="AS86" s="39">
        <f t="shared" si="76"/>
        <v>0</v>
      </c>
      <c r="AT86" s="40">
        <f t="shared" si="77"/>
        <v>0</v>
      </c>
      <c r="AU86" s="40"/>
      <c r="AV86" s="52">
        <f t="shared" si="78"/>
        <v>0</v>
      </c>
      <c r="AX86" s="52">
        <f t="shared" si="79"/>
        <v>0</v>
      </c>
      <c r="AY86" s="70"/>
      <c r="AZ86" s="2">
        <f t="shared" si="84"/>
        <v>0</v>
      </c>
    </row>
    <row r="87" spans="1:52">
      <c r="A87" s="44">
        <f t="shared" si="80"/>
        <v>39326</v>
      </c>
      <c r="B87" s="66">
        <f t="shared" si="81"/>
        <v>0</v>
      </c>
      <c r="C87" s="67"/>
      <c r="D87" s="68">
        <f t="shared" si="44"/>
        <v>0</v>
      </c>
      <c r="E87" s="35">
        <f t="shared" si="45"/>
        <v>0</v>
      </c>
      <c r="F87" s="35">
        <f t="shared" si="46"/>
        <v>0</v>
      </c>
      <c r="G87" s="55">
        <f t="shared" si="47"/>
        <v>3.97</v>
      </c>
      <c r="H87" s="69">
        <f t="shared" si="48"/>
        <v>3.97</v>
      </c>
      <c r="I87" s="55">
        <f t="shared" si="82"/>
        <v>0</v>
      </c>
      <c r="J87" s="55">
        <f t="shared" si="49"/>
        <v>-6.1000000000000006E-2</v>
      </c>
      <c r="K87" s="69">
        <f t="shared" si="50"/>
        <v>-6.1000000000000006E-2</v>
      </c>
      <c r="L87" s="72">
        <v>0</v>
      </c>
      <c r="M87" s="55">
        <f t="shared" si="51"/>
        <v>5.0000000000000001E-3</v>
      </c>
      <c r="N87" s="69">
        <f t="shared" si="52"/>
        <v>5.0000000000000001E-3</v>
      </c>
      <c r="O87" s="72">
        <v>0</v>
      </c>
      <c r="P87" s="7"/>
      <c r="Q87" s="72">
        <f t="shared" si="83"/>
        <v>3.9140000000000001</v>
      </c>
      <c r="R87" s="72">
        <f t="shared" si="53"/>
        <v>0</v>
      </c>
      <c r="S87" s="7"/>
      <c r="T87" s="5">
        <f t="shared" si="54"/>
        <v>30</v>
      </c>
      <c r="U87" s="45">
        <f t="shared" si="55"/>
        <v>39380</v>
      </c>
      <c r="V87" s="5">
        <f t="shared" si="56"/>
        <v>2491</v>
      </c>
      <c r="W87" s="55">
        <f t="shared" si="57"/>
        <v>6.040116061409001E-2</v>
      </c>
      <c r="X87" s="47">
        <f t="shared" si="58"/>
        <v>0.66641863962240611</v>
      </c>
      <c r="Y87" s="5">
        <f t="shared" si="59"/>
        <v>0</v>
      </c>
      <c r="Z87" s="5">
        <f t="shared" si="60"/>
        <v>0</v>
      </c>
      <c r="AB87" s="39">
        <f t="shared" si="61"/>
        <v>0</v>
      </c>
      <c r="AC87" s="39">
        <f t="shared" si="62"/>
        <v>0</v>
      </c>
      <c r="AD87" s="39">
        <f t="shared" si="63"/>
        <v>0</v>
      </c>
      <c r="AE87" s="39">
        <f t="shared" si="64"/>
        <v>0</v>
      </c>
      <c r="AF87" s="39">
        <f t="shared" si="65"/>
        <v>0</v>
      </c>
      <c r="AG87" s="39">
        <f t="shared" si="66"/>
        <v>0</v>
      </c>
      <c r="AH87" s="39">
        <f t="shared" si="67"/>
        <v>0</v>
      </c>
      <c r="AI87" s="39">
        <f t="shared" si="68"/>
        <v>0</v>
      </c>
      <c r="AJ87" s="39">
        <f t="shared" si="69"/>
        <v>0</v>
      </c>
      <c r="AK87" s="43"/>
      <c r="AL87" s="39">
        <f t="shared" si="70"/>
        <v>0</v>
      </c>
      <c r="AM87" s="39">
        <f t="shared" si="71"/>
        <v>0</v>
      </c>
      <c r="AN87" s="39">
        <f t="shared" si="72"/>
        <v>0</v>
      </c>
      <c r="AO87" s="40">
        <f t="shared" si="73"/>
        <v>0</v>
      </c>
      <c r="AQ87" s="39">
        <f t="shared" si="74"/>
        <v>0</v>
      </c>
      <c r="AR87" s="39">
        <f t="shared" si="75"/>
        <v>0</v>
      </c>
      <c r="AS87" s="39">
        <f t="shared" si="76"/>
        <v>0</v>
      </c>
      <c r="AT87" s="40">
        <f t="shared" si="77"/>
        <v>0</v>
      </c>
      <c r="AU87" s="40"/>
      <c r="AV87" s="52">
        <f t="shared" si="78"/>
        <v>0</v>
      </c>
      <c r="AX87" s="52">
        <f t="shared" si="79"/>
        <v>0</v>
      </c>
      <c r="AY87" s="70"/>
      <c r="AZ87" s="2">
        <f t="shared" si="84"/>
        <v>0</v>
      </c>
    </row>
    <row r="88" spans="1:52">
      <c r="A88" s="44">
        <f t="shared" si="80"/>
        <v>39356</v>
      </c>
      <c r="B88" s="66">
        <f t="shared" si="81"/>
        <v>0</v>
      </c>
      <c r="C88" s="67"/>
      <c r="D88" s="68">
        <f t="shared" si="44"/>
        <v>0</v>
      </c>
      <c r="E88" s="35">
        <f t="shared" si="45"/>
        <v>0</v>
      </c>
      <c r="F88" s="35">
        <f t="shared" si="46"/>
        <v>0</v>
      </c>
      <c r="G88" s="55">
        <f t="shared" si="47"/>
        <v>3.97</v>
      </c>
      <c r="H88" s="69">
        <f t="shared" si="48"/>
        <v>3.97</v>
      </c>
      <c r="I88" s="55">
        <f t="shared" si="82"/>
        <v>0</v>
      </c>
      <c r="J88" s="55">
        <f t="shared" si="49"/>
        <v>-6.1000000000000006E-2</v>
      </c>
      <c r="K88" s="69">
        <f t="shared" si="50"/>
        <v>-6.1000000000000006E-2</v>
      </c>
      <c r="L88" s="72">
        <v>0</v>
      </c>
      <c r="M88" s="55">
        <f t="shared" si="51"/>
        <v>5.0000000000000001E-3</v>
      </c>
      <c r="N88" s="69">
        <f t="shared" si="52"/>
        <v>5.0000000000000001E-3</v>
      </c>
      <c r="O88" s="72">
        <v>0</v>
      </c>
      <c r="P88" s="7"/>
      <c r="Q88" s="72">
        <f t="shared" si="83"/>
        <v>3.9140000000000001</v>
      </c>
      <c r="R88" s="72">
        <f t="shared" si="53"/>
        <v>0</v>
      </c>
      <c r="S88" s="7"/>
      <c r="T88" s="5">
        <f t="shared" si="54"/>
        <v>31</v>
      </c>
      <c r="U88" s="45">
        <f t="shared" si="55"/>
        <v>39411</v>
      </c>
      <c r="V88" s="5">
        <f t="shared" si="56"/>
        <v>2522</v>
      </c>
      <c r="W88" s="55">
        <f t="shared" si="57"/>
        <v>6.040116061409001E-2</v>
      </c>
      <c r="X88" s="47">
        <f t="shared" si="58"/>
        <v>0.66306133522112598</v>
      </c>
      <c r="Y88" s="5">
        <f t="shared" si="59"/>
        <v>0</v>
      </c>
      <c r="Z88" s="5">
        <f t="shared" si="60"/>
        <v>0</v>
      </c>
      <c r="AB88" s="39">
        <f t="shared" si="61"/>
        <v>0</v>
      </c>
      <c r="AC88" s="39">
        <f t="shared" si="62"/>
        <v>0</v>
      </c>
      <c r="AD88" s="39">
        <f t="shared" si="63"/>
        <v>0</v>
      </c>
      <c r="AE88" s="39">
        <f t="shared" si="64"/>
        <v>0</v>
      </c>
      <c r="AF88" s="39">
        <f t="shared" si="65"/>
        <v>0</v>
      </c>
      <c r="AG88" s="39">
        <f t="shared" si="66"/>
        <v>0</v>
      </c>
      <c r="AH88" s="39">
        <f t="shared" si="67"/>
        <v>0</v>
      </c>
      <c r="AI88" s="39">
        <f t="shared" si="68"/>
        <v>0</v>
      </c>
      <c r="AJ88" s="39">
        <f t="shared" si="69"/>
        <v>0</v>
      </c>
      <c r="AK88" s="43"/>
      <c r="AL88" s="39">
        <f t="shared" si="70"/>
        <v>0</v>
      </c>
      <c r="AM88" s="39">
        <f t="shared" si="71"/>
        <v>0</v>
      </c>
      <c r="AN88" s="39">
        <f t="shared" si="72"/>
        <v>0</v>
      </c>
      <c r="AO88" s="40">
        <f t="shared" si="73"/>
        <v>0</v>
      </c>
      <c r="AQ88" s="39">
        <f t="shared" si="74"/>
        <v>0</v>
      </c>
      <c r="AR88" s="39">
        <f t="shared" si="75"/>
        <v>0</v>
      </c>
      <c r="AS88" s="39">
        <f t="shared" si="76"/>
        <v>0</v>
      </c>
      <c r="AT88" s="40">
        <f t="shared" si="77"/>
        <v>0</v>
      </c>
      <c r="AU88" s="40"/>
      <c r="AV88" s="52">
        <f t="shared" si="78"/>
        <v>0</v>
      </c>
      <c r="AX88" s="52">
        <f t="shared" si="79"/>
        <v>0</v>
      </c>
      <c r="AY88" s="70"/>
      <c r="AZ88" s="2">
        <f t="shared" si="84"/>
        <v>0</v>
      </c>
    </row>
    <row r="89" spans="1:52">
      <c r="A89" s="44">
        <f t="shared" si="80"/>
        <v>39387</v>
      </c>
      <c r="B89" s="66">
        <f t="shared" si="81"/>
        <v>0</v>
      </c>
      <c r="C89" s="67"/>
      <c r="D89" s="68">
        <f t="shared" si="44"/>
        <v>0</v>
      </c>
      <c r="E89" s="35">
        <f t="shared" si="45"/>
        <v>0</v>
      </c>
      <c r="F89" s="35">
        <f t="shared" si="46"/>
        <v>0</v>
      </c>
      <c r="G89" s="55">
        <f t="shared" si="47"/>
        <v>3.97</v>
      </c>
      <c r="H89" s="69">
        <f t="shared" si="48"/>
        <v>3.97</v>
      </c>
      <c r="I89" s="55">
        <f t="shared" si="82"/>
        <v>0</v>
      </c>
      <c r="J89" s="55">
        <f t="shared" si="49"/>
        <v>-6.1000000000000006E-2</v>
      </c>
      <c r="K89" s="69">
        <f t="shared" si="50"/>
        <v>-6.1000000000000006E-2</v>
      </c>
      <c r="L89" s="72">
        <v>0</v>
      </c>
      <c r="M89" s="55">
        <f t="shared" si="51"/>
        <v>5.0000000000000001E-3</v>
      </c>
      <c r="N89" s="69">
        <f t="shared" si="52"/>
        <v>5.0000000000000001E-3</v>
      </c>
      <c r="O89" s="72">
        <v>0</v>
      </c>
      <c r="P89" s="7"/>
      <c r="Q89" s="72">
        <f t="shared" si="83"/>
        <v>3.9140000000000001</v>
      </c>
      <c r="R89" s="72">
        <f t="shared" si="53"/>
        <v>0</v>
      </c>
      <c r="S89" s="7"/>
      <c r="T89" s="5">
        <f t="shared" si="54"/>
        <v>30</v>
      </c>
      <c r="U89" s="45">
        <f t="shared" si="55"/>
        <v>39441</v>
      </c>
      <c r="V89" s="5">
        <f t="shared" si="56"/>
        <v>2552</v>
      </c>
      <c r="W89" s="55">
        <f t="shared" si="57"/>
        <v>6.040116061409001E-2</v>
      </c>
      <c r="X89" s="47">
        <f t="shared" si="58"/>
        <v>0.65982843577036232</v>
      </c>
      <c r="Y89" s="5">
        <f t="shared" si="59"/>
        <v>0</v>
      </c>
      <c r="Z89" s="5">
        <f t="shared" si="60"/>
        <v>0</v>
      </c>
      <c r="AB89" s="39">
        <f t="shared" si="61"/>
        <v>0</v>
      </c>
      <c r="AC89" s="39">
        <f t="shared" si="62"/>
        <v>0</v>
      </c>
      <c r="AD89" s="39">
        <f t="shared" si="63"/>
        <v>0</v>
      </c>
      <c r="AE89" s="39">
        <f t="shared" si="64"/>
        <v>0</v>
      </c>
      <c r="AF89" s="39">
        <f t="shared" si="65"/>
        <v>0</v>
      </c>
      <c r="AG89" s="39">
        <f t="shared" si="66"/>
        <v>0</v>
      </c>
      <c r="AH89" s="39">
        <f t="shared" si="67"/>
        <v>0</v>
      </c>
      <c r="AI89" s="39">
        <f t="shared" si="68"/>
        <v>0</v>
      </c>
      <c r="AJ89" s="39">
        <f t="shared" si="69"/>
        <v>0</v>
      </c>
      <c r="AK89" s="43"/>
      <c r="AL89" s="39">
        <f t="shared" si="70"/>
        <v>0</v>
      </c>
      <c r="AM89" s="39">
        <f t="shared" si="71"/>
        <v>0</v>
      </c>
      <c r="AN89" s="39">
        <f t="shared" si="72"/>
        <v>0</v>
      </c>
      <c r="AO89" s="40">
        <f t="shared" si="73"/>
        <v>0</v>
      </c>
      <c r="AQ89" s="39">
        <f t="shared" si="74"/>
        <v>0</v>
      </c>
      <c r="AR89" s="39">
        <f t="shared" si="75"/>
        <v>0</v>
      </c>
      <c r="AS89" s="39">
        <f t="shared" si="76"/>
        <v>0</v>
      </c>
      <c r="AT89" s="40">
        <f t="shared" si="77"/>
        <v>0</v>
      </c>
      <c r="AU89" s="40"/>
      <c r="AV89" s="52">
        <f t="shared" si="78"/>
        <v>0</v>
      </c>
      <c r="AX89" s="52">
        <f t="shared" si="79"/>
        <v>0</v>
      </c>
      <c r="AY89" s="70"/>
      <c r="AZ89" s="2">
        <f t="shared" si="84"/>
        <v>0</v>
      </c>
    </row>
    <row r="90" spans="1:52">
      <c r="A90" s="44">
        <f t="shared" si="80"/>
        <v>39417</v>
      </c>
      <c r="B90" s="66">
        <f t="shared" si="81"/>
        <v>0</v>
      </c>
      <c r="C90" s="67"/>
      <c r="D90" s="68">
        <f t="shared" si="44"/>
        <v>0</v>
      </c>
      <c r="E90" s="35">
        <f t="shared" si="45"/>
        <v>0</v>
      </c>
      <c r="F90" s="35">
        <f t="shared" si="46"/>
        <v>0</v>
      </c>
      <c r="G90" s="55">
        <f t="shared" si="47"/>
        <v>3.97</v>
      </c>
      <c r="H90" s="69">
        <f t="shared" si="48"/>
        <v>3.97</v>
      </c>
      <c r="I90" s="55">
        <f t="shared" si="82"/>
        <v>0</v>
      </c>
      <c r="J90" s="55">
        <f t="shared" si="49"/>
        <v>-6.1000000000000006E-2</v>
      </c>
      <c r="K90" s="69">
        <f t="shared" si="50"/>
        <v>-6.1000000000000006E-2</v>
      </c>
      <c r="L90" s="72">
        <v>0</v>
      </c>
      <c r="M90" s="55">
        <f t="shared" si="51"/>
        <v>5.0000000000000001E-3</v>
      </c>
      <c r="N90" s="69">
        <f t="shared" si="52"/>
        <v>5.0000000000000001E-3</v>
      </c>
      <c r="O90" s="72">
        <v>0</v>
      </c>
      <c r="P90" s="7"/>
      <c r="Q90" s="72">
        <f t="shared" si="83"/>
        <v>3.9140000000000001</v>
      </c>
      <c r="R90" s="72">
        <f t="shared" si="53"/>
        <v>0</v>
      </c>
      <c r="S90" s="7"/>
      <c r="T90" s="5">
        <f t="shared" si="54"/>
        <v>31</v>
      </c>
      <c r="U90" s="45">
        <f t="shared" si="55"/>
        <v>39472</v>
      </c>
      <c r="V90" s="5">
        <f t="shared" si="56"/>
        <v>2583</v>
      </c>
      <c r="W90" s="55">
        <f t="shared" si="57"/>
        <v>6.040116061409001E-2</v>
      </c>
      <c r="X90" s="47">
        <f t="shared" si="58"/>
        <v>0.65650433170154932</v>
      </c>
      <c r="Y90" s="5">
        <f t="shared" si="59"/>
        <v>0</v>
      </c>
      <c r="Z90" s="5">
        <f t="shared" si="60"/>
        <v>0</v>
      </c>
      <c r="AB90" s="39">
        <f t="shared" si="61"/>
        <v>0</v>
      </c>
      <c r="AC90" s="39">
        <f t="shared" si="62"/>
        <v>0</v>
      </c>
      <c r="AD90" s="39">
        <f t="shared" si="63"/>
        <v>0</v>
      </c>
      <c r="AE90" s="39">
        <f t="shared" si="64"/>
        <v>0</v>
      </c>
      <c r="AF90" s="39">
        <f t="shared" si="65"/>
        <v>0</v>
      </c>
      <c r="AG90" s="39">
        <f t="shared" si="66"/>
        <v>0</v>
      </c>
      <c r="AH90" s="39">
        <f t="shared" si="67"/>
        <v>0</v>
      </c>
      <c r="AI90" s="39">
        <f t="shared" si="68"/>
        <v>0</v>
      </c>
      <c r="AJ90" s="39">
        <f t="shared" si="69"/>
        <v>0</v>
      </c>
      <c r="AK90" s="43"/>
      <c r="AL90" s="39">
        <f t="shared" si="70"/>
        <v>0</v>
      </c>
      <c r="AM90" s="39">
        <f t="shared" si="71"/>
        <v>0</v>
      </c>
      <c r="AN90" s="39">
        <f t="shared" si="72"/>
        <v>0</v>
      </c>
      <c r="AO90" s="40">
        <f t="shared" si="73"/>
        <v>0</v>
      </c>
      <c r="AQ90" s="39">
        <f t="shared" si="74"/>
        <v>0</v>
      </c>
      <c r="AR90" s="39">
        <f t="shared" si="75"/>
        <v>0</v>
      </c>
      <c r="AS90" s="39">
        <f t="shared" si="76"/>
        <v>0</v>
      </c>
      <c r="AT90" s="40">
        <f t="shared" si="77"/>
        <v>0</v>
      </c>
      <c r="AU90" s="40"/>
      <c r="AV90" s="52">
        <f t="shared" si="78"/>
        <v>0</v>
      </c>
      <c r="AX90" s="52">
        <f t="shared" si="79"/>
        <v>0</v>
      </c>
      <c r="AY90" s="70"/>
      <c r="AZ90" s="2">
        <f t="shared" si="84"/>
        <v>0</v>
      </c>
    </row>
    <row r="91" spans="1:52">
      <c r="A91" s="44">
        <f t="shared" si="80"/>
        <v>39448</v>
      </c>
      <c r="B91" s="66">
        <f t="shared" si="81"/>
        <v>0</v>
      </c>
      <c r="C91" s="67"/>
      <c r="D91" s="68">
        <f t="shared" si="44"/>
        <v>0</v>
      </c>
      <c r="E91" s="35">
        <f t="shared" si="45"/>
        <v>0</v>
      </c>
      <c r="F91" s="35">
        <f t="shared" si="46"/>
        <v>0</v>
      </c>
      <c r="G91" s="55">
        <f t="shared" si="47"/>
        <v>3.97</v>
      </c>
      <c r="H91" s="69">
        <f t="shared" si="48"/>
        <v>3.97</v>
      </c>
      <c r="I91" s="55">
        <f t="shared" si="82"/>
        <v>0</v>
      </c>
      <c r="J91" s="55">
        <f t="shared" si="49"/>
        <v>-6.1000000000000006E-2</v>
      </c>
      <c r="K91" s="69">
        <f t="shared" si="50"/>
        <v>-6.1000000000000006E-2</v>
      </c>
      <c r="L91" s="72">
        <v>0</v>
      </c>
      <c r="M91" s="55">
        <f t="shared" si="51"/>
        <v>5.0000000000000001E-3</v>
      </c>
      <c r="N91" s="69">
        <f t="shared" si="52"/>
        <v>5.0000000000000001E-3</v>
      </c>
      <c r="O91" s="72">
        <v>0</v>
      </c>
      <c r="P91" s="7"/>
      <c r="Q91" s="72">
        <f t="shared" si="83"/>
        <v>3.9140000000000001</v>
      </c>
      <c r="R91" s="72">
        <f t="shared" si="53"/>
        <v>0</v>
      </c>
      <c r="S91" s="7"/>
      <c r="T91" s="5">
        <f t="shared" si="54"/>
        <v>31</v>
      </c>
      <c r="U91" s="45">
        <f t="shared" si="55"/>
        <v>39503</v>
      </c>
      <c r="V91" s="5">
        <f t="shared" si="56"/>
        <v>2614</v>
      </c>
      <c r="W91" s="55">
        <f t="shared" si="57"/>
        <v>6.040116061409001E-2</v>
      </c>
      <c r="X91" s="47">
        <f t="shared" si="58"/>
        <v>0.65319697390686049</v>
      </c>
      <c r="Y91" s="5">
        <f t="shared" si="59"/>
        <v>0</v>
      </c>
      <c r="Z91" s="5">
        <f t="shared" si="60"/>
        <v>0</v>
      </c>
      <c r="AB91" s="39">
        <f t="shared" si="61"/>
        <v>0</v>
      </c>
      <c r="AC91" s="39">
        <f t="shared" si="62"/>
        <v>0</v>
      </c>
      <c r="AD91" s="39">
        <f t="shared" si="63"/>
        <v>0</v>
      </c>
      <c r="AE91" s="39">
        <f t="shared" si="64"/>
        <v>0</v>
      </c>
      <c r="AF91" s="39">
        <f t="shared" si="65"/>
        <v>0</v>
      </c>
      <c r="AG91" s="39">
        <f t="shared" si="66"/>
        <v>0</v>
      </c>
      <c r="AH91" s="39">
        <f t="shared" si="67"/>
        <v>0</v>
      </c>
      <c r="AI91" s="39">
        <f t="shared" si="68"/>
        <v>0</v>
      </c>
      <c r="AJ91" s="39">
        <f t="shared" si="69"/>
        <v>0</v>
      </c>
      <c r="AK91" s="43"/>
      <c r="AL91" s="39">
        <f t="shared" si="70"/>
        <v>0</v>
      </c>
      <c r="AM91" s="39">
        <f t="shared" si="71"/>
        <v>0</v>
      </c>
      <c r="AN91" s="39">
        <f t="shared" si="72"/>
        <v>0</v>
      </c>
      <c r="AO91" s="40">
        <f t="shared" si="73"/>
        <v>0</v>
      </c>
      <c r="AQ91" s="39">
        <f t="shared" si="74"/>
        <v>0</v>
      </c>
      <c r="AR91" s="39">
        <f t="shared" si="75"/>
        <v>0</v>
      </c>
      <c r="AS91" s="39">
        <f t="shared" si="76"/>
        <v>0</v>
      </c>
      <c r="AT91" s="40">
        <f t="shared" si="77"/>
        <v>0</v>
      </c>
      <c r="AU91" s="40"/>
      <c r="AV91" s="52">
        <f t="shared" si="78"/>
        <v>0</v>
      </c>
      <c r="AX91" s="52">
        <f t="shared" si="79"/>
        <v>0</v>
      </c>
      <c r="AY91" s="70"/>
      <c r="AZ91" s="2">
        <f t="shared" si="84"/>
        <v>0</v>
      </c>
    </row>
    <row r="92" spans="1:52">
      <c r="A92" s="44">
        <f t="shared" si="80"/>
        <v>39479</v>
      </c>
      <c r="B92" s="66">
        <f t="shared" si="81"/>
        <v>0</v>
      </c>
      <c r="C92" s="67"/>
      <c r="D92" s="68">
        <f t="shared" si="44"/>
        <v>0</v>
      </c>
      <c r="E92" s="35">
        <f t="shared" si="45"/>
        <v>0</v>
      </c>
      <c r="F92" s="35">
        <f t="shared" si="46"/>
        <v>0</v>
      </c>
      <c r="G92" s="55">
        <f t="shared" si="47"/>
        <v>3.97</v>
      </c>
      <c r="H92" s="69">
        <f t="shared" si="48"/>
        <v>3.97</v>
      </c>
      <c r="I92" s="55">
        <f t="shared" si="82"/>
        <v>0</v>
      </c>
      <c r="J92" s="55">
        <f t="shared" si="49"/>
        <v>-6.1000000000000006E-2</v>
      </c>
      <c r="K92" s="69">
        <f t="shared" si="50"/>
        <v>-6.1000000000000006E-2</v>
      </c>
      <c r="L92" s="72">
        <v>0</v>
      </c>
      <c r="M92" s="55">
        <f t="shared" si="51"/>
        <v>5.0000000000000001E-3</v>
      </c>
      <c r="N92" s="69">
        <f t="shared" si="52"/>
        <v>5.0000000000000001E-3</v>
      </c>
      <c r="O92" s="72">
        <v>0</v>
      </c>
      <c r="P92" s="7"/>
      <c r="Q92" s="72">
        <f t="shared" si="83"/>
        <v>3.9140000000000001</v>
      </c>
      <c r="R92" s="72">
        <f t="shared" si="53"/>
        <v>0</v>
      </c>
      <c r="S92" s="7"/>
      <c r="T92" s="5">
        <f t="shared" si="54"/>
        <v>29</v>
      </c>
      <c r="U92" s="45">
        <f t="shared" si="55"/>
        <v>39532</v>
      </c>
      <c r="V92" s="5">
        <f t="shared" si="56"/>
        <v>2643</v>
      </c>
      <c r="W92" s="55">
        <f t="shared" si="57"/>
        <v>6.040116061409001E-2</v>
      </c>
      <c r="X92" s="47">
        <f t="shared" si="58"/>
        <v>0.65011807981341674</v>
      </c>
      <c r="Y92" s="5">
        <f t="shared" si="59"/>
        <v>0</v>
      </c>
      <c r="Z92" s="5">
        <f t="shared" si="60"/>
        <v>0</v>
      </c>
      <c r="AB92" s="39">
        <f t="shared" si="61"/>
        <v>0</v>
      </c>
      <c r="AC92" s="39">
        <f t="shared" si="62"/>
        <v>0</v>
      </c>
      <c r="AD92" s="39">
        <f t="shared" si="63"/>
        <v>0</v>
      </c>
      <c r="AE92" s="39">
        <f t="shared" si="64"/>
        <v>0</v>
      </c>
      <c r="AF92" s="39">
        <f t="shared" si="65"/>
        <v>0</v>
      </c>
      <c r="AG92" s="39">
        <f t="shared" si="66"/>
        <v>0</v>
      </c>
      <c r="AH92" s="39">
        <f t="shared" si="67"/>
        <v>0</v>
      </c>
      <c r="AI92" s="39">
        <f t="shared" si="68"/>
        <v>0</v>
      </c>
      <c r="AJ92" s="39">
        <f t="shared" si="69"/>
        <v>0</v>
      </c>
      <c r="AK92" s="43"/>
      <c r="AL92" s="39">
        <f t="shared" si="70"/>
        <v>0</v>
      </c>
      <c r="AM92" s="39">
        <f t="shared" si="71"/>
        <v>0</v>
      </c>
      <c r="AN92" s="39">
        <f t="shared" si="72"/>
        <v>0</v>
      </c>
      <c r="AO92" s="40">
        <f t="shared" si="73"/>
        <v>0</v>
      </c>
      <c r="AQ92" s="39">
        <f t="shared" si="74"/>
        <v>0</v>
      </c>
      <c r="AR92" s="39">
        <f t="shared" si="75"/>
        <v>0</v>
      </c>
      <c r="AS92" s="39">
        <f t="shared" si="76"/>
        <v>0</v>
      </c>
      <c r="AT92" s="40">
        <f t="shared" si="77"/>
        <v>0</v>
      </c>
      <c r="AU92" s="40"/>
      <c r="AV92" s="52">
        <f t="shared" si="78"/>
        <v>0</v>
      </c>
      <c r="AX92" s="52">
        <f t="shared" si="79"/>
        <v>0</v>
      </c>
      <c r="AY92" s="70"/>
      <c r="AZ92" s="2">
        <f t="shared" si="84"/>
        <v>0</v>
      </c>
    </row>
    <row r="93" spans="1:52">
      <c r="A93" s="44">
        <f t="shared" si="80"/>
        <v>39508</v>
      </c>
      <c r="B93" s="66">
        <f t="shared" si="81"/>
        <v>0</v>
      </c>
      <c r="C93" s="67"/>
      <c r="D93" s="68">
        <f t="shared" si="44"/>
        <v>0</v>
      </c>
      <c r="E93" s="35">
        <f t="shared" si="45"/>
        <v>0</v>
      </c>
      <c r="F93" s="35">
        <f t="shared" si="46"/>
        <v>0</v>
      </c>
      <c r="G93" s="55">
        <f t="shared" si="47"/>
        <v>3.97</v>
      </c>
      <c r="H93" s="69">
        <f t="shared" si="48"/>
        <v>3.97</v>
      </c>
      <c r="I93" s="55">
        <f t="shared" si="82"/>
        <v>0</v>
      </c>
      <c r="J93" s="55">
        <f t="shared" si="49"/>
        <v>-6.1000000000000006E-2</v>
      </c>
      <c r="K93" s="69">
        <f t="shared" si="50"/>
        <v>-6.1000000000000006E-2</v>
      </c>
      <c r="L93" s="72">
        <v>0</v>
      </c>
      <c r="M93" s="55">
        <f t="shared" si="51"/>
        <v>5.0000000000000001E-3</v>
      </c>
      <c r="N93" s="69">
        <f t="shared" si="52"/>
        <v>5.0000000000000001E-3</v>
      </c>
      <c r="O93" s="72">
        <v>0</v>
      </c>
      <c r="P93" s="7"/>
      <c r="Q93" s="72">
        <f t="shared" si="83"/>
        <v>3.9140000000000001</v>
      </c>
      <c r="R93" s="72">
        <f t="shared" si="53"/>
        <v>0</v>
      </c>
      <c r="S93" s="7"/>
      <c r="T93" s="5">
        <f t="shared" si="54"/>
        <v>31</v>
      </c>
      <c r="U93" s="45">
        <f t="shared" si="55"/>
        <v>39563</v>
      </c>
      <c r="V93" s="5">
        <f t="shared" si="56"/>
        <v>2674</v>
      </c>
      <c r="W93" s="55">
        <f t="shared" si="57"/>
        <v>6.040116061409001E-2</v>
      </c>
      <c r="X93" s="47">
        <f t="shared" si="58"/>
        <v>0.64684289487569335</v>
      </c>
      <c r="Y93" s="5">
        <f t="shared" si="59"/>
        <v>0</v>
      </c>
      <c r="Z93" s="5">
        <f t="shared" si="60"/>
        <v>0</v>
      </c>
      <c r="AB93" s="39">
        <f t="shared" si="61"/>
        <v>0</v>
      </c>
      <c r="AC93" s="39">
        <f t="shared" si="62"/>
        <v>0</v>
      </c>
      <c r="AD93" s="39">
        <f t="shared" si="63"/>
        <v>0</v>
      </c>
      <c r="AE93" s="39">
        <f t="shared" si="64"/>
        <v>0</v>
      </c>
      <c r="AF93" s="39">
        <f t="shared" si="65"/>
        <v>0</v>
      </c>
      <c r="AG93" s="39">
        <f t="shared" si="66"/>
        <v>0</v>
      </c>
      <c r="AH93" s="39">
        <f t="shared" si="67"/>
        <v>0</v>
      </c>
      <c r="AI93" s="39">
        <f t="shared" si="68"/>
        <v>0</v>
      </c>
      <c r="AJ93" s="39">
        <f t="shared" si="69"/>
        <v>0</v>
      </c>
      <c r="AK93" s="43"/>
      <c r="AL93" s="39">
        <f t="shared" si="70"/>
        <v>0</v>
      </c>
      <c r="AM93" s="39">
        <f t="shared" si="71"/>
        <v>0</v>
      </c>
      <c r="AN93" s="39">
        <f t="shared" si="72"/>
        <v>0</v>
      </c>
      <c r="AO93" s="40">
        <f t="shared" si="73"/>
        <v>0</v>
      </c>
      <c r="AQ93" s="39">
        <f t="shared" si="74"/>
        <v>0</v>
      </c>
      <c r="AR93" s="39">
        <f t="shared" si="75"/>
        <v>0</v>
      </c>
      <c r="AS93" s="39">
        <f t="shared" si="76"/>
        <v>0</v>
      </c>
      <c r="AT93" s="40">
        <f t="shared" si="77"/>
        <v>0</v>
      </c>
      <c r="AU93" s="40"/>
      <c r="AV93" s="52">
        <f t="shared" si="78"/>
        <v>0</v>
      </c>
      <c r="AX93" s="52">
        <f t="shared" si="79"/>
        <v>0</v>
      </c>
      <c r="AY93" s="70"/>
      <c r="AZ93" s="2">
        <f t="shared" si="84"/>
        <v>0</v>
      </c>
    </row>
    <row r="94" spans="1:52">
      <c r="A94" s="44">
        <f t="shared" si="80"/>
        <v>39539</v>
      </c>
      <c r="B94" s="66">
        <f t="shared" si="81"/>
        <v>0</v>
      </c>
      <c r="C94" s="67"/>
      <c r="D94" s="68">
        <f t="shared" si="44"/>
        <v>0</v>
      </c>
      <c r="E94" s="35">
        <f t="shared" si="45"/>
        <v>0</v>
      </c>
      <c r="F94" s="35">
        <f t="shared" si="46"/>
        <v>0</v>
      </c>
      <c r="G94" s="55">
        <f t="shared" si="47"/>
        <v>3.97</v>
      </c>
      <c r="H94" s="69">
        <f t="shared" si="48"/>
        <v>3.97</v>
      </c>
      <c r="I94" s="55">
        <f t="shared" si="82"/>
        <v>0</v>
      </c>
      <c r="J94" s="55">
        <f t="shared" si="49"/>
        <v>-6.1000000000000006E-2</v>
      </c>
      <c r="K94" s="69">
        <f t="shared" si="50"/>
        <v>-6.1000000000000006E-2</v>
      </c>
      <c r="L94" s="72">
        <v>0</v>
      </c>
      <c r="M94" s="55">
        <f t="shared" si="51"/>
        <v>5.0000000000000001E-3</v>
      </c>
      <c r="N94" s="69">
        <f t="shared" si="52"/>
        <v>5.0000000000000001E-3</v>
      </c>
      <c r="O94" s="72">
        <v>0</v>
      </c>
      <c r="P94" s="7"/>
      <c r="Q94" s="72">
        <f t="shared" si="83"/>
        <v>3.9140000000000001</v>
      </c>
      <c r="R94" s="72">
        <f t="shared" si="53"/>
        <v>0</v>
      </c>
      <c r="S94" s="7"/>
      <c r="T94" s="5">
        <f t="shared" si="54"/>
        <v>30</v>
      </c>
      <c r="U94" s="45">
        <f t="shared" si="55"/>
        <v>39593</v>
      </c>
      <c r="V94" s="5">
        <f t="shared" si="56"/>
        <v>2704</v>
      </c>
      <c r="W94" s="55">
        <f t="shared" si="57"/>
        <v>6.040116061409001E-2</v>
      </c>
      <c r="X94" s="47">
        <f t="shared" si="58"/>
        <v>0.64368907195088554</v>
      </c>
      <c r="Y94" s="5">
        <f t="shared" si="59"/>
        <v>0</v>
      </c>
      <c r="Z94" s="5">
        <f t="shared" si="60"/>
        <v>0</v>
      </c>
      <c r="AB94" s="39">
        <f t="shared" si="61"/>
        <v>0</v>
      </c>
      <c r="AC94" s="39">
        <f t="shared" si="62"/>
        <v>0</v>
      </c>
      <c r="AD94" s="39">
        <f t="shared" si="63"/>
        <v>0</v>
      </c>
      <c r="AE94" s="39">
        <f t="shared" si="64"/>
        <v>0</v>
      </c>
      <c r="AF94" s="39">
        <f t="shared" si="65"/>
        <v>0</v>
      </c>
      <c r="AG94" s="39">
        <f t="shared" si="66"/>
        <v>0</v>
      </c>
      <c r="AH94" s="39">
        <f t="shared" si="67"/>
        <v>0</v>
      </c>
      <c r="AI94" s="39">
        <f t="shared" si="68"/>
        <v>0</v>
      </c>
      <c r="AJ94" s="39">
        <f t="shared" si="69"/>
        <v>0</v>
      </c>
      <c r="AK94" s="43"/>
      <c r="AL94" s="39">
        <f t="shared" si="70"/>
        <v>0</v>
      </c>
      <c r="AM94" s="39">
        <f t="shared" si="71"/>
        <v>0</v>
      </c>
      <c r="AN94" s="39">
        <f t="shared" si="72"/>
        <v>0</v>
      </c>
      <c r="AO94" s="40">
        <f t="shared" si="73"/>
        <v>0</v>
      </c>
      <c r="AQ94" s="39">
        <f t="shared" si="74"/>
        <v>0</v>
      </c>
      <c r="AR94" s="39">
        <f t="shared" si="75"/>
        <v>0</v>
      </c>
      <c r="AS94" s="39">
        <f t="shared" si="76"/>
        <v>0</v>
      </c>
      <c r="AT94" s="40">
        <f t="shared" si="77"/>
        <v>0</v>
      </c>
      <c r="AU94" s="40"/>
      <c r="AV94" s="52">
        <f t="shared" si="78"/>
        <v>0</v>
      </c>
      <c r="AX94" s="52">
        <f t="shared" si="79"/>
        <v>0</v>
      </c>
      <c r="AY94" s="70"/>
      <c r="AZ94" s="2">
        <f t="shared" si="84"/>
        <v>0</v>
      </c>
    </row>
    <row r="95" spans="1:52">
      <c r="A95" s="44">
        <f t="shared" si="80"/>
        <v>39569</v>
      </c>
      <c r="B95" s="66">
        <f t="shared" si="81"/>
        <v>0</v>
      </c>
      <c r="C95" s="67"/>
      <c r="D95" s="68">
        <f t="shared" si="44"/>
        <v>0</v>
      </c>
      <c r="E95" s="35">
        <f t="shared" si="45"/>
        <v>0</v>
      </c>
      <c r="F95" s="35">
        <f t="shared" si="46"/>
        <v>0</v>
      </c>
      <c r="G95" s="55">
        <f t="shared" si="47"/>
        <v>3.97</v>
      </c>
      <c r="H95" s="69">
        <f t="shared" si="48"/>
        <v>3.97</v>
      </c>
      <c r="I95" s="55">
        <f t="shared" si="82"/>
        <v>0</v>
      </c>
      <c r="J95" s="55">
        <f t="shared" si="49"/>
        <v>-6.1000000000000006E-2</v>
      </c>
      <c r="K95" s="69">
        <f t="shared" si="50"/>
        <v>-6.1000000000000006E-2</v>
      </c>
      <c r="L95" s="72">
        <v>0</v>
      </c>
      <c r="M95" s="55">
        <f t="shared" si="51"/>
        <v>5.0000000000000001E-3</v>
      </c>
      <c r="N95" s="69">
        <f t="shared" si="52"/>
        <v>5.0000000000000001E-3</v>
      </c>
      <c r="O95" s="72">
        <v>0</v>
      </c>
      <c r="P95" s="7"/>
      <c r="Q95" s="72">
        <f t="shared" si="83"/>
        <v>3.9140000000000001</v>
      </c>
      <c r="R95" s="72">
        <f t="shared" si="53"/>
        <v>0</v>
      </c>
      <c r="S95" s="7"/>
      <c r="T95" s="5">
        <f t="shared" si="54"/>
        <v>31</v>
      </c>
      <c r="U95" s="45">
        <f t="shared" si="55"/>
        <v>39624</v>
      </c>
      <c r="V95" s="5">
        <f t="shared" si="56"/>
        <v>2735</v>
      </c>
      <c r="W95" s="55">
        <f t="shared" si="57"/>
        <v>6.040116061409001E-2</v>
      </c>
      <c r="X95" s="47">
        <f t="shared" si="58"/>
        <v>0.64044627526749587</v>
      </c>
      <c r="Y95" s="5">
        <f t="shared" si="59"/>
        <v>0</v>
      </c>
      <c r="Z95" s="5">
        <f t="shared" si="60"/>
        <v>0</v>
      </c>
      <c r="AB95" s="39">
        <f t="shared" si="61"/>
        <v>0</v>
      </c>
      <c r="AC95" s="39">
        <f t="shared" si="62"/>
        <v>0</v>
      </c>
      <c r="AD95" s="39">
        <f t="shared" si="63"/>
        <v>0</v>
      </c>
      <c r="AE95" s="39">
        <f t="shared" si="64"/>
        <v>0</v>
      </c>
      <c r="AF95" s="39">
        <f t="shared" si="65"/>
        <v>0</v>
      </c>
      <c r="AG95" s="39">
        <f t="shared" si="66"/>
        <v>0</v>
      </c>
      <c r="AH95" s="39">
        <f t="shared" si="67"/>
        <v>0</v>
      </c>
      <c r="AI95" s="39">
        <f t="shared" si="68"/>
        <v>0</v>
      </c>
      <c r="AJ95" s="39">
        <f t="shared" si="69"/>
        <v>0</v>
      </c>
      <c r="AK95" s="43"/>
      <c r="AL95" s="39">
        <f t="shared" si="70"/>
        <v>0</v>
      </c>
      <c r="AM95" s="39">
        <f t="shared" si="71"/>
        <v>0</v>
      </c>
      <c r="AN95" s="39">
        <f t="shared" si="72"/>
        <v>0</v>
      </c>
      <c r="AO95" s="40">
        <f t="shared" si="73"/>
        <v>0</v>
      </c>
      <c r="AQ95" s="39">
        <f t="shared" si="74"/>
        <v>0</v>
      </c>
      <c r="AR95" s="39">
        <f t="shared" si="75"/>
        <v>0</v>
      </c>
      <c r="AS95" s="39">
        <f t="shared" si="76"/>
        <v>0</v>
      </c>
      <c r="AT95" s="40">
        <f t="shared" si="77"/>
        <v>0</v>
      </c>
      <c r="AU95" s="40"/>
      <c r="AV95" s="52">
        <f t="shared" si="78"/>
        <v>0</v>
      </c>
      <c r="AX95" s="52">
        <f t="shared" si="79"/>
        <v>0</v>
      </c>
      <c r="AY95" s="70"/>
      <c r="AZ95" s="2">
        <f t="shared" si="84"/>
        <v>0</v>
      </c>
    </row>
    <row r="96" spans="1:52">
      <c r="A96" s="44">
        <f t="shared" si="80"/>
        <v>39600</v>
      </c>
      <c r="B96" s="66">
        <f t="shared" si="81"/>
        <v>0</v>
      </c>
      <c r="C96" s="67"/>
      <c r="D96" s="68">
        <f t="shared" si="44"/>
        <v>0</v>
      </c>
      <c r="E96" s="35">
        <f t="shared" si="45"/>
        <v>0</v>
      </c>
      <c r="F96" s="35">
        <f t="shared" si="46"/>
        <v>0</v>
      </c>
      <c r="G96" s="55">
        <f t="shared" si="47"/>
        <v>3.97</v>
      </c>
      <c r="H96" s="69">
        <f t="shared" si="48"/>
        <v>3.97</v>
      </c>
      <c r="I96" s="55">
        <f t="shared" si="82"/>
        <v>0</v>
      </c>
      <c r="J96" s="55">
        <f t="shared" si="49"/>
        <v>-6.1000000000000006E-2</v>
      </c>
      <c r="K96" s="69">
        <f t="shared" si="50"/>
        <v>-6.1000000000000006E-2</v>
      </c>
      <c r="L96" s="72">
        <v>0</v>
      </c>
      <c r="M96" s="55">
        <f t="shared" si="51"/>
        <v>5.0000000000000001E-3</v>
      </c>
      <c r="N96" s="69">
        <f t="shared" si="52"/>
        <v>5.0000000000000001E-3</v>
      </c>
      <c r="O96" s="72">
        <v>0</v>
      </c>
      <c r="P96" s="7"/>
      <c r="Q96" s="72">
        <f t="shared" si="83"/>
        <v>3.9140000000000001</v>
      </c>
      <c r="R96" s="72">
        <f t="shared" si="53"/>
        <v>0</v>
      </c>
      <c r="S96" s="7"/>
      <c r="T96" s="5">
        <f t="shared" si="54"/>
        <v>30</v>
      </c>
      <c r="U96" s="45">
        <f t="shared" si="55"/>
        <v>39654</v>
      </c>
      <c r="V96" s="5">
        <f t="shared" si="56"/>
        <v>2765</v>
      </c>
      <c r="W96" s="55">
        <f t="shared" si="57"/>
        <v>6.040116061409001E-2</v>
      </c>
      <c r="X96" s="47">
        <f t="shared" si="58"/>
        <v>0.63732364044991086</v>
      </c>
      <c r="Y96" s="5">
        <f t="shared" si="59"/>
        <v>0</v>
      </c>
      <c r="Z96" s="5">
        <f t="shared" si="60"/>
        <v>0</v>
      </c>
      <c r="AB96" s="39">
        <f t="shared" si="61"/>
        <v>0</v>
      </c>
      <c r="AC96" s="39">
        <f t="shared" si="62"/>
        <v>0</v>
      </c>
      <c r="AD96" s="39">
        <f t="shared" si="63"/>
        <v>0</v>
      </c>
      <c r="AE96" s="39">
        <f t="shared" si="64"/>
        <v>0</v>
      </c>
      <c r="AF96" s="39">
        <f t="shared" si="65"/>
        <v>0</v>
      </c>
      <c r="AG96" s="39">
        <f t="shared" si="66"/>
        <v>0</v>
      </c>
      <c r="AH96" s="39">
        <f t="shared" si="67"/>
        <v>0</v>
      </c>
      <c r="AI96" s="39">
        <f t="shared" si="68"/>
        <v>0</v>
      </c>
      <c r="AJ96" s="39">
        <f t="shared" si="69"/>
        <v>0</v>
      </c>
      <c r="AK96" s="43"/>
      <c r="AL96" s="39">
        <f t="shared" si="70"/>
        <v>0</v>
      </c>
      <c r="AM96" s="39">
        <f t="shared" si="71"/>
        <v>0</v>
      </c>
      <c r="AN96" s="39">
        <f t="shared" si="72"/>
        <v>0</v>
      </c>
      <c r="AO96" s="40">
        <f t="shared" si="73"/>
        <v>0</v>
      </c>
      <c r="AQ96" s="39">
        <f t="shared" si="74"/>
        <v>0</v>
      </c>
      <c r="AR96" s="39">
        <f t="shared" si="75"/>
        <v>0</v>
      </c>
      <c r="AS96" s="39">
        <f t="shared" si="76"/>
        <v>0</v>
      </c>
      <c r="AT96" s="40">
        <f t="shared" si="77"/>
        <v>0</v>
      </c>
      <c r="AU96" s="40"/>
      <c r="AV96" s="52">
        <f t="shared" si="78"/>
        <v>0</v>
      </c>
      <c r="AX96" s="52">
        <f t="shared" si="79"/>
        <v>0</v>
      </c>
      <c r="AY96" s="70"/>
      <c r="AZ96" s="2">
        <f t="shared" si="84"/>
        <v>0</v>
      </c>
    </row>
    <row r="97" spans="1:52">
      <c r="A97" s="44">
        <f t="shared" si="80"/>
        <v>39630</v>
      </c>
      <c r="B97" s="66">
        <f t="shared" si="81"/>
        <v>0</v>
      </c>
      <c r="C97" s="67"/>
      <c r="D97" s="68">
        <f t="shared" si="44"/>
        <v>0</v>
      </c>
      <c r="E97" s="35">
        <f t="shared" si="45"/>
        <v>0</v>
      </c>
      <c r="F97" s="35">
        <f t="shared" si="46"/>
        <v>0</v>
      </c>
      <c r="G97" s="55">
        <f t="shared" si="47"/>
        <v>3.97</v>
      </c>
      <c r="H97" s="69">
        <f t="shared" si="48"/>
        <v>3.97</v>
      </c>
      <c r="I97" s="55">
        <f t="shared" si="82"/>
        <v>0</v>
      </c>
      <c r="J97" s="55">
        <f t="shared" si="49"/>
        <v>-6.1000000000000006E-2</v>
      </c>
      <c r="K97" s="69">
        <f t="shared" si="50"/>
        <v>-6.1000000000000006E-2</v>
      </c>
      <c r="L97" s="72">
        <v>0</v>
      </c>
      <c r="M97" s="55">
        <f t="shared" si="51"/>
        <v>5.0000000000000001E-3</v>
      </c>
      <c r="N97" s="69">
        <f t="shared" si="52"/>
        <v>5.0000000000000001E-3</v>
      </c>
      <c r="O97" s="72">
        <v>0</v>
      </c>
      <c r="P97" s="7"/>
      <c r="Q97" s="72">
        <f t="shared" si="83"/>
        <v>3.9140000000000001</v>
      </c>
      <c r="R97" s="72">
        <f t="shared" si="53"/>
        <v>0</v>
      </c>
      <c r="S97" s="7"/>
      <c r="T97" s="5">
        <f t="shared" si="54"/>
        <v>31</v>
      </c>
      <c r="U97" s="45">
        <f t="shared" si="55"/>
        <v>39685</v>
      </c>
      <c r="V97" s="5">
        <f t="shared" si="56"/>
        <v>2796</v>
      </c>
      <c r="W97" s="55">
        <f t="shared" si="57"/>
        <v>6.040116061409001E-2</v>
      </c>
      <c r="X97" s="47">
        <f t="shared" si="58"/>
        <v>0.63411291173389728</v>
      </c>
      <c r="Y97" s="5">
        <f t="shared" si="59"/>
        <v>0</v>
      </c>
      <c r="Z97" s="5">
        <f t="shared" si="60"/>
        <v>0</v>
      </c>
      <c r="AB97" s="39">
        <f t="shared" si="61"/>
        <v>0</v>
      </c>
      <c r="AC97" s="39">
        <f t="shared" si="62"/>
        <v>0</v>
      </c>
      <c r="AD97" s="39">
        <f t="shared" si="63"/>
        <v>0</v>
      </c>
      <c r="AE97" s="39">
        <f t="shared" si="64"/>
        <v>0</v>
      </c>
      <c r="AF97" s="39">
        <f t="shared" si="65"/>
        <v>0</v>
      </c>
      <c r="AG97" s="39">
        <f t="shared" si="66"/>
        <v>0</v>
      </c>
      <c r="AH97" s="39">
        <f t="shared" si="67"/>
        <v>0</v>
      </c>
      <c r="AI97" s="39">
        <f t="shared" si="68"/>
        <v>0</v>
      </c>
      <c r="AJ97" s="39">
        <f t="shared" si="69"/>
        <v>0</v>
      </c>
      <c r="AK97" s="43"/>
      <c r="AL97" s="39">
        <f t="shared" si="70"/>
        <v>0</v>
      </c>
      <c r="AM97" s="39">
        <f t="shared" si="71"/>
        <v>0</v>
      </c>
      <c r="AN97" s="39">
        <f t="shared" si="72"/>
        <v>0</v>
      </c>
      <c r="AO97" s="40">
        <f t="shared" si="73"/>
        <v>0</v>
      </c>
      <c r="AQ97" s="39">
        <f t="shared" si="74"/>
        <v>0</v>
      </c>
      <c r="AR97" s="39">
        <f t="shared" si="75"/>
        <v>0</v>
      </c>
      <c r="AS97" s="39">
        <f t="shared" si="76"/>
        <v>0</v>
      </c>
      <c r="AT97" s="40">
        <f t="shared" si="77"/>
        <v>0</v>
      </c>
      <c r="AU97" s="40"/>
      <c r="AV97" s="52">
        <f t="shared" si="78"/>
        <v>0</v>
      </c>
      <c r="AX97" s="52">
        <f t="shared" si="79"/>
        <v>0</v>
      </c>
      <c r="AY97" s="70"/>
      <c r="AZ97" s="2">
        <f t="shared" si="84"/>
        <v>0</v>
      </c>
    </row>
    <row r="98" spans="1:52">
      <c r="A98" s="44">
        <f t="shared" si="80"/>
        <v>39661</v>
      </c>
      <c r="B98" s="66">
        <f t="shared" si="81"/>
        <v>0</v>
      </c>
      <c r="C98" s="67"/>
      <c r="D98" s="68">
        <f t="shared" si="44"/>
        <v>0</v>
      </c>
      <c r="E98" s="35">
        <f t="shared" si="45"/>
        <v>0</v>
      </c>
      <c r="F98" s="35">
        <f t="shared" si="46"/>
        <v>0</v>
      </c>
      <c r="G98" s="55">
        <f t="shared" si="47"/>
        <v>3.97</v>
      </c>
      <c r="H98" s="69">
        <f t="shared" si="48"/>
        <v>3.97</v>
      </c>
      <c r="I98" s="55">
        <f t="shared" si="82"/>
        <v>0</v>
      </c>
      <c r="J98" s="55">
        <f t="shared" si="49"/>
        <v>-6.1000000000000006E-2</v>
      </c>
      <c r="K98" s="69">
        <f t="shared" si="50"/>
        <v>-6.1000000000000006E-2</v>
      </c>
      <c r="L98" s="72">
        <v>0</v>
      </c>
      <c r="M98" s="55">
        <f t="shared" si="51"/>
        <v>5.0000000000000001E-3</v>
      </c>
      <c r="N98" s="69">
        <f t="shared" si="52"/>
        <v>5.0000000000000001E-3</v>
      </c>
      <c r="O98" s="72">
        <v>0</v>
      </c>
      <c r="P98" s="7"/>
      <c r="Q98" s="72">
        <f t="shared" si="83"/>
        <v>3.9140000000000001</v>
      </c>
      <c r="R98" s="72">
        <f t="shared" si="53"/>
        <v>0</v>
      </c>
      <c r="S98" s="7"/>
      <c r="T98" s="5">
        <f t="shared" si="54"/>
        <v>31</v>
      </c>
      <c r="U98" s="45">
        <f t="shared" si="55"/>
        <v>39716</v>
      </c>
      <c r="V98" s="5">
        <f t="shared" si="56"/>
        <v>2827</v>
      </c>
      <c r="W98" s="55">
        <f t="shared" si="57"/>
        <v>6.040116061409001E-2</v>
      </c>
      <c r="X98" s="47">
        <f t="shared" si="58"/>
        <v>0.63091835812615449</v>
      </c>
      <c r="Y98" s="5">
        <f t="shared" si="59"/>
        <v>0</v>
      </c>
      <c r="Z98" s="5">
        <f t="shared" si="60"/>
        <v>0</v>
      </c>
      <c r="AB98" s="39">
        <f t="shared" si="61"/>
        <v>0</v>
      </c>
      <c r="AC98" s="39">
        <f t="shared" si="62"/>
        <v>0</v>
      </c>
      <c r="AD98" s="39">
        <f t="shared" si="63"/>
        <v>0</v>
      </c>
      <c r="AE98" s="39">
        <f t="shared" si="64"/>
        <v>0</v>
      </c>
      <c r="AF98" s="39">
        <f t="shared" si="65"/>
        <v>0</v>
      </c>
      <c r="AG98" s="39">
        <f t="shared" si="66"/>
        <v>0</v>
      </c>
      <c r="AH98" s="39">
        <f t="shared" si="67"/>
        <v>0</v>
      </c>
      <c r="AI98" s="39">
        <f t="shared" si="68"/>
        <v>0</v>
      </c>
      <c r="AJ98" s="39">
        <f t="shared" si="69"/>
        <v>0</v>
      </c>
      <c r="AK98" s="43"/>
      <c r="AL98" s="39">
        <f t="shared" si="70"/>
        <v>0</v>
      </c>
      <c r="AM98" s="39">
        <f t="shared" si="71"/>
        <v>0</v>
      </c>
      <c r="AN98" s="39">
        <f t="shared" si="72"/>
        <v>0</v>
      </c>
      <c r="AO98" s="40">
        <f t="shared" si="73"/>
        <v>0</v>
      </c>
      <c r="AQ98" s="39">
        <f t="shared" si="74"/>
        <v>0</v>
      </c>
      <c r="AR98" s="39">
        <f t="shared" si="75"/>
        <v>0</v>
      </c>
      <c r="AS98" s="39">
        <f t="shared" si="76"/>
        <v>0</v>
      </c>
      <c r="AT98" s="40">
        <f t="shared" si="77"/>
        <v>0</v>
      </c>
      <c r="AU98" s="40"/>
      <c r="AV98" s="52">
        <f t="shared" si="78"/>
        <v>0</v>
      </c>
      <c r="AX98" s="52">
        <f t="shared" si="79"/>
        <v>0</v>
      </c>
      <c r="AY98" s="70"/>
      <c r="AZ98" s="2">
        <f t="shared" si="84"/>
        <v>0</v>
      </c>
    </row>
    <row r="99" spans="1:52">
      <c r="A99" s="44">
        <f t="shared" si="80"/>
        <v>39692</v>
      </c>
      <c r="B99" s="66">
        <f t="shared" si="81"/>
        <v>0</v>
      </c>
      <c r="C99" s="67"/>
      <c r="D99" s="68">
        <f t="shared" si="44"/>
        <v>0</v>
      </c>
      <c r="E99" s="35">
        <f t="shared" si="45"/>
        <v>0</v>
      </c>
      <c r="F99" s="35">
        <f t="shared" si="46"/>
        <v>0</v>
      </c>
      <c r="G99" s="55">
        <f t="shared" si="47"/>
        <v>3.97</v>
      </c>
      <c r="H99" s="69">
        <f t="shared" si="48"/>
        <v>3.97</v>
      </c>
      <c r="I99" s="55">
        <f t="shared" si="82"/>
        <v>0</v>
      </c>
      <c r="J99" s="55">
        <f t="shared" si="49"/>
        <v>-6.1000000000000006E-2</v>
      </c>
      <c r="K99" s="69">
        <f t="shared" si="50"/>
        <v>-6.1000000000000006E-2</v>
      </c>
      <c r="L99" s="72">
        <v>0</v>
      </c>
      <c r="M99" s="55">
        <f t="shared" si="51"/>
        <v>5.0000000000000001E-3</v>
      </c>
      <c r="N99" s="69">
        <f t="shared" si="52"/>
        <v>5.0000000000000001E-3</v>
      </c>
      <c r="O99" s="72">
        <v>0</v>
      </c>
      <c r="P99" s="7"/>
      <c r="Q99" s="72">
        <f t="shared" si="83"/>
        <v>3.9140000000000001</v>
      </c>
      <c r="R99" s="72">
        <f t="shared" si="53"/>
        <v>0</v>
      </c>
      <c r="S99" s="7"/>
      <c r="T99" s="5">
        <f t="shared" si="54"/>
        <v>30</v>
      </c>
      <c r="U99" s="45">
        <f t="shared" si="55"/>
        <v>39746</v>
      </c>
      <c r="V99" s="5">
        <f t="shared" si="56"/>
        <v>2857</v>
      </c>
      <c r="W99" s="55">
        <f t="shared" si="57"/>
        <v>6.040116061409001E-2</v>
      </c>
      <c r="X99" s="47">
        <f t="shared" si="58"/>
        <v>0.62784217873653203</v>
      </c>
      <c r="Y99" s="5">
        <f t="shared" si="59"/>
        <v>0</v>
      </c>
      <c r="Z99" s="5">
        <f t="shared" si="60"/>
        <v>0</v>
      </c>
      <c r="AB99" s="39">
        <f t="shared" si="61"/>
        <v>0</v>
      </c>
      <c r="AC99" s="39">
        <f t="shared" si="62"/>
        <v>0</v>
      </c>
      <c r="AD99" s="39">
        <f t="shared" si="63"/>
        <v>0</v>
      </c>
      <c r="AE99" s="39">
        <f t="shared" si="64"/>
        <v>0</v>
      </c>
      <c r="AF99" s="39">
        <f t="shared" si="65"/>
        <v>0</v>
      </c>
      <c r="AG99" s="39">
        <f t="shared" si="66"/>
        <v>0</v>
      </c>
      <c r="AH99" s="39">
        <f t="shared" si="67"/>
        <v>0</v>
      </c>
      <c r="AI99" s="39">
        <f t="shared" si="68"/>
        <v>0</v>
      </c>
      <c r="AJ99" s="39">
        <f t="shared" si="69"/>
        <v>0</v>
      </c>
      <c r="AK99" s="43"/>
      <c r="AL99" s="39">
        <f t="shared" si="70"/>
        <v>0</v>
      </c>
      <c r="AM99" s="39">
        <f t="shared" si="71"/>
        <v>0</v>
      </c>
      <c r="AN99" s="39">
        <f t="shared" si="72"/>
        <v>0</v>
      </c>
      <c r="AO99" s="40">
        <f t="shared" si="73"/>
        <v>0</v>
      </c>
      <c r="AQ99" s="39">
        <f t="shared" si="74"/>
        <v>0</v>
      </c>
      <c r="AR99" s="39">
        <f t="shared" si="75"/>
        <v>0</v>
      </c>
      <c r="AS99" s="39">
        <f t="shared" si="76"/>
        <v>0</v>
      </c>
      <c r="AT99" s="40">
        <f t="shared" si="77"/>
        <v>0</v>
      </c>
      <c r="AU99" s="40"/>
      <c r="AV99" s="52">
        <f t="shared" si="78"/>
        <v>0</v>
      </c>
      <c r="AX99" s="52">
        <f t="shared" si="79"/>
        <v>0</v>
      </c>
      <c r="AY99" s="70"/>
      <c r="AZ99" s="2">
        <f t="shared" si="84"/>
        <v>0</v>
      </c>
    </row>
    <row r="100" spans="1:52">
      <c r="A100" s="44">
        <f t="shared" si="80"/>
        <v>39722</v>
      </c>
      <c r="B100" s="66">
        <f t="shared" si="81"/>
        <v>0</v>
      </c>
      <c r="C100" s="67"/>
      <c r="D100" s="68">
        <f t="shared" si="44"/>
        <v>0</v>
      </c>
      <c r="E100" s="35">
        <f t="shared" si="45"/>
        <v>0</v>
      </c>
      <c r="F100" s="35">
        <f t="shared" si="46"/>
        <v>0</v>
      </c>
      <c r="G100" s="55">
        <f t="shared" si="47"/>
        <v>3.97</v>
      </c>
      <c r="H100" s="69">
        <f t="shared" si="48"/>
        <v>3.97</v>
      </c>
      <c r="I100" s="55">
        <f t="shared" si="82"/>
        <v>0</v>
      </c>
      <c r="J100" s="55">
        <f t="shared" si="49"/>
        <v>-6.1000000000000006E-2</v>
      </c>
      <c r="K100" s="69">
        <f t="shared" si="50"/>
        <v>-6.1000000000000006E-2</v>
      </c>
      <c r="L100" s="72">
        <v>0</v>
      </c>
      <c r="M100" s="55">
        <f t="shared" si="51"/>
        <v>5.0000000000000001E-3</v>
      </c>
      <c r="N100" s="69">
        <f t="shared" si="52"/>
        <v>5.0000000000000001E-3</v>
      </c>
      <c r="O100" s="72">
        <v>0</v>
      </c>
      <c r="P100" s="7"/>
      <c r="Q100" s="72">
        <f t="shared" si="83"/>
        <v>3.9140000000000001</v>
      </c>
      <c r="R100" s="72">
        <f t="shared" si="53"/>
        <v>0</v>
      </c>
      <c r="S100" s="7"/>
      <c r="T100" s="5">
        <f t="shared" si="54"/>
        <v>31</v>
      </c>
      <c r="U100" s="45">
        <f t="shared" si="55"/>
        <v>39777</v>
      </c>
      <c r="V100" s="5">
        <f t="shared" si="56"/>
        <v>2888</v>
      </c>
      <c r="W100" s="55">
        <f t="shared" si="57"/>
        <v>6.040116061409001E-2</v>
      </c>
      <c r="X100" s="47">
        <f t="shared" si="58"/>
        <v>0.62467921602111964</v>
      </c>
      <c r="Y100" s="5">
        <f t="shared" si="59"/>
        <v>0</v>
      </c>
      <c r="Z100" s="5">
        <f t="shared" si="60"/>
        <v>0</v>
      </c>
      <c r="AB100" s="39">
        <f t="shared" si="61"/>
        <v>0</v>
      </c>
      <c r="AC100" s="39">
        <f t="shared" si="62"/>
        <v>0</v>
      </c>
      <c r="AD100" s="39">
        <f t="shared" si="63"/>
        <v>0</v>
      </c>
      <c r="AE100" s="39">
        <f t="shared" si="64"/>
        <v>0</v>
      </c>
      <c r="AF100" s="39">
        <f t="shared" si="65"/>
        <v>0</v>
      </c>
      <c r="AG100" s="39">
        <f t="shared" si="66"/>
        <v>0</v>
      </c>
      <c r="AH100" s="39">
        <f t="shared" si="67"/>
        <v>0</v>
      </c>
      <c r="AI100" s="39">
        <f t="shared" si="68"/>
        <v>0</v>
      </c>
      <c r="AJ100" s="39">
        <f t="shared" si="69"/>
        <v>0</v>
      </c>
      <c r="AK100" s="43"/>
      <c r="AL100" s="39">
        <f t="shared" si="70"/>
        <v>0</v>
      </c>
      <c r="AM100" s="39">
        <f t="shared" si="71"/>
        <v>0</v>
      </c>
      <c r="AN100" s="39">
        <f t="shared" si="72"/>
        <v>0</v>
      </c>
      <c r="AO100" s="40">
        <f t="shared" si="73"/>
        <v>0</v>
      </c>
      <c r="AQ100" s="39">
        <f t="shared" si="74"/>
        <v>0</v>
      </c>
      <c r="AR100" s="39">
        <f t="shared" si="75"/>
        <v>0</v>
      </c>
      <c r="AS100" s="39">
        <f t="shared" si="76"/>
        <v>0</v>
      </c>
      <c r="AT100" s="40">
        <f t="shared" si="77"/>
        <v>0</v>
      </c>
      <c r="AU100" s="40"/>
      <c r="AV100" s="52">
        <f t="shared" si="78"/>
        <v>0</v>
      </c>
      <c r="AX100" s="52">
        <f t="shared" si="79"/>
        <v>0</v>
      </c>
      <c r="AY100" s="70"/>
      <c r="AZ100" s="2">
        <f t="shared" si="84"/>
        <v>0</v>
      </c>
    </row>
    <row r="101" spans="1:52">
      <c r="A101" s="44">
        <f t="shared" si="80"/>
        <v>39753</v>
      </c>
      <c r="B101" s="66">
        <f t="shared" si="81"/>
        <v>0</v>
      </c>
      <c r="C101" s="67"/>
      <c r="D101" s="68">
        <f t="shared" si="44"/>
        <v>0</v>
      </c>
      <c r="E101" s="35">
        <f t="shared" si="45"/>
        <v>0</v>
      </c>
      <c r="F101" s="35">
        <f t="shared" si="46"/>
        <v>0</v>
      </c>
      <c r="G101" s="55">
        <f t="shared" si="47"/>
        <v>3.97</v>
      </c>
      <c r="H101" s="69">
        <f t="shared" si="48"/>
        <v>3.97</v>
      </c>
      <c r="I101" s="55">
        <f t="shared" si="82"/>
        <v>0</v>
      </c>
      <c r="J101" s="55">
        <f t="shared" si="49"/>
        <v>-6.1000000000000006E-2</v>
      </c>
      <c r="K101" s="69">
        <f t="shared" si="50"/>
        <v>-6.1000000000000006E-2</v>
      </c>
      <c r="L101" s="72">
        <v>0</v>
      </c>
      <c r="M101" s="55">
        <f t="shared" si="51"/>
        <v>5.0000000000000001E-3</v>
      </c>
      <c r="N101" s="69">
        <f t="shared" si="52"/>
        <v>5.0000000000000001E-3</v>
      </c>
      <c r="O101" s="72">
        <v>0</v>
      </c>
      <c r="P101" s="7"/>
      <c r="Q101" s="72">
        <f t="shared" si="83"/>
        <v>3.9140000000000001</v>
      </c>
      <c r="R101" s="72">
        <f t="shared" si="53"/>
        <v>0</v>
      </c>
      <c r="S101" s="7"/>
      <c r="T101" s="5">
        <f t="shared" si="54"/>
        <v>30</v>
      </c>
      <c r="U101" s="45">
        <f t="shared" si="55"/>
        <v>39807</v>
      </c>
      <c r="V101" s="5">
        <f t="shared" si="56"/>
        <v>2918</v>
      </c>
      <c r="W101" s="55">
        <f t="shared" si="57"/>
        <v>6.040116061409001E-2</v>
      </c>
      <c r="X101" s="47">
        <f t="shared" si="58"/>
        <v>0.62163345692297434</v>
      </c>
      <c r="Y101" s="5">
        <f t="shared" si="59"/>
        <v>0</v>
      </c>
      <c r="Z101" s="5">
        <f t="shared" si="60"/>
        <v>0</v>
      </c>
      <c r="AB101" s="39">
        <f t="shared" si="61"/>
        <v>0</v>
      </c>
      <c r="AC101" s="39">
        <f t="shared" si="62"/>
        <v>0</v>
      </c>
      <c r="AD101" s="39">
        <f t="shared" si="63"/>
        <v>0</v>
      </c>
      <c r="AE101" s="39">
        <f t="shared" si="64"/>
        <v>0</v>
      </c>
      <c r="AF101" s="39">
        <f t="shared" si="65"/>
        <v>0</v>
      </c>
      <c r="AG101" s="39">
        <f t="shared" si="66"/>
        <v>0</v>
      </c>
      <c r="AH101" s="39">
        <f t="shared" si="67"/>
        <v>0</v>
      </c>
      <c r="AI101" s="39">
        <f t="shared" si="68"/>
        <v>0</v>
      </c>
      <c r="AJ101" s="39">
        <f t="shared" si="69"/>
        <v>0</v>
      </c>
      <c r="AK101" s="43"/>
      <c r="AL101" s="39">
        <f t="shared" si="70"/>
        <v>0</v>
      </c>
      <c r="AM101" s="39">
        <f t="shared" si="71"/>
        <v>0</v>
      </c>
      <c r="AN101" s="39">
        <f t="shared" si="72"/>
        <v>0</v>
      </c>
      <c r="AO101" s="40">
        <f t="shared" si="73"/>
        <v>0</v>
      </c>
      <c r="AQ101" s="39">
        <f t="shared" si="74"/>
        <v>0</v>
      </c>
      <c r="AR101" s="39">
        <f t="shared" si="75"/>
        <v>0</v>
      </c>
      <c r="AS101" s="39">
        <f t="shared" si="76"/>
        <v>0</v>
      </c>
      <c r="AT101" s="40">
        <f t="shared" si="77"/>
        <v>0</v>
      </c>
      <c r="AU101" s="40"/>
      <c r="AV101" s="52">
        <f t="shared" si="78"/>
        <v>0</v>
      </c>
      <c r="AX101" s="52">
        <f t="shared" si="79"/>
        <v>0</v>
      </c>
      <c r="AY101" s="70"/>
      <c r="AZ101" s="2">
        <f t="shared" si="84"/>
        <v>0</v>
      </c>
    </row>
    <row r="102" spans="1:52">
      <c r="A102" s="44">
        <f t="shared" si="80"/>
        <v>39783</v>
      </c>
      <c r="B102" s="66">
        <f t="shared" si="81"/>
        <v>0</v>
      </c>
      <c r="C102" s="67"/>
      <c r="D102" s="68">
        <f t="shared" si="44"/>
        <v>0</v>
      </c>
      <c r="E102" s="35">
        <f t="shared" si="45"/>
        <v>0</v>
      </c>
      <c r="F102" s="35">
        <f t="shared" si="46"/>
        <v>0</v>
      </c>
      <c r="G102" s="55">
        <f t="shared" si="47"/>
        <v>3.97</v>
      </c>
      <c r="H102" s="69">
        <f t="shared" si="48"/>
        <v>3.97</v>
      </c>
      <c r="I102" s="55">
        <f t="shared" si="82"/>
        <v>0</v>
      </c>
      <c r="J102" s="55">
        <f t="shared" si="49"/>
        <v>-6.1000000000000006E-2</v>
      </c>
      <c r="K102" s="69">
        <f t="shared" si="50"/>
        <v>-6.1000000000000006E-2</v>
      </c>
      <c r="L102" s="72">
        <v>0</v>
      </c>
      <c r="M102" s="55">
        <f t="shared" si="51"/>
        <v>5.0000000000000001E-3</v>
      </c>
      <c r="N102" s="69">
        <f t="shared" si="52"/>
        <v>5.0000000000000001E-3</v>
      </c>
      <c r="O102" s="72">
        <v>0</v>
      </c>
      <c r="P102" s="7"/>
      <c r="Q102" s="72">
        <f t="shared" si="83"/>
        <v>3.9140000000000001</v>
      </c>
      <c r="R102" s="72">
        <f t="shared" si="53"/>
        <v>0</v>
      </c>
      <c r="S102" s="7"/>
      <c r="T102" s="5">
        <f t="shared" si="54"/>
        <v>31</v>
      </c>
      <c r="U102" s="45">
        <f t="shared" si="55"/>
        <v>39838</v>
      </c>
      <c r="V102" s="5">
        <f t="shared" si="56"/>
        <v>2949</v>
      </c>
      <c r="W102" s="55">
        <f t="shared" si="57"/>
        <v>6.040116061409001E-2</v>
      </c>
      <c r="X102" s="47">
        <f t="shared" si="58"/>
        <v>0.61850177269803586</v>
      </c>
      <c r="Y102" s="5">
        <f t="shared" si="59"/>
        <v>0</v>
      </c>
      <c r="Z102" s="5">
        <f t="shared" si="60"/>
        <v>0</v>
      </c>
      <c r="AB102" s="39">
        <f t="shared" si="61"/>
        <v>0</v>
      </c>
      <c r="AC102" s="39">
        <f t="shared" si="62"/>
        <v>0</v>
      </c>
      <c r="AD102" s="39">
        <f t="shared" si="63"/>
        <v>0</v>
      </c>
      <c r="AE102" s="39">
        <f t="shared" si="64"/>
        <v>0</v>
      </c>
      <c r="AF102" s="39">
        <f t="shared" si="65"/>
        <v>0</v>
      </c>
      <c r="AG102" s="39">
        <f t="shared" si="66"/>
        <v>0</v>
      </c>
      <c r="AH102" s="39">
        <f t="shared" si="67"/>
        <v>0</v>
      </c>
      <c r="AI102" s="39">
        <f t="shared" si="68"/>
        <v>0</v>
      </c>
      <c r="AJ102" s="39">
        <f t="shared" si="69"/>
        <v>0</v>
      </c>
      <c r="AK102" s="43"/>
      <c r="AL102" s="39">
        <f t="shared" si="70"/>
        <v>0</v>
      </c>
      <c r="AM102" s="39">
        <f t="shared" si="71"/>
        <v>0</v>
      </c>
      <c r="AN102" s="39">
        <f t="shared" si="72"/>
        <v>0</v>
      </c>
      <c r="AO102" s="40">
        <f t="shared" si="73"/>
        <v>0</v>
      </c>
      <c r="AQ102" s="39">
        <f t="shared" si="74"/>
        <v>0</v>
      </c>
      <c r="AR102" s="39">
        <f t="shared" si="75"/>
        <v>0</v>
      </c>
      <c r="AS102" s="39">
        <f t="shared" si="76"/>
        <v>0</v>
      </c>
      <c r="AT102" s="40">
        <f t="shared" si="77"/>
        <v>0</v>
      </c>
      <c r="AU102" s="40"/>
      <c r="AV102" s="52">
        <f t="shared" si="78"/>
        <v>0</v>
      </c>
      <c r="AX102" s="52">
        <f t="shared" si="79"/>
        <v>0</v>
      </c>
      <c r="AY102" s="70"/>
      <c r="AZ102" s="2">
        <f t="shared" si="84"/>
        <v>0</v>
      </c>
    </row>
    <row r="103" spans="1:52">
      <c r="A103" s="44">
        <f t="shared" si="80"/>
        <v>39814</v>
      </c>
      <c r="B103" s="66">
        <f t="shared" si="81"/>
        <v>0</v>
      </c>
      <c r="C103" s="67"/>
      <c r="D103" s="68">
        <f t="shared" si="44"/>
        <v>0</v>
      </c>
      <c r="E103" s="35">
        <f t="shared" si="45"/>
        <v>0</v>
      </c>
      <c r="F103" s="35">
        <f t="shared" si="46"/>
        <v>0</v>
      </c>
      <c r="G103" s="55">
        <f t="shared" si="47"/>
        <v>3.97</v>
      </c>
      <c r="H103" s="69">
        <f t="shared" si="48"/>
        <v>3.97</v>
      </c>
      <c r="I103" s="55">
        <f t="shared" si="82"/>
        <v>0</v>
      </c>
      <c r="J103" s="55">
        <f t="shared" si="49"/>
        <v>-6.1000000000000006E-2</v>
      </c>
      <c r="K103" s="69">
        <f t="shared" si="50"/>
        <v>-6.1000000000000006E-2</v>
      </c>
      <c r="L103" s="72">
        <v>0</v>
      </c>
      <c r="M103" s="55">
        <f t="shared" si="51"/>
        <v>5.0000000000000001E-3</v>
      </c>
      <c r="N103" s="69">
        <f t="shared" si="52"/>
        <v>5.0000000000000001E-3</v>
      </c>
      <c r="O103" s="72">
        <v>0</v>
      </c>
      <c r="P103" s="7"/>
      <c r="Q103" s="72">
        <f t="shared" si="83"/>
        <v>3.9140000000000001</v>
      </c>
      <c r="R103" s="72">
        <f t="shared" si="53"/>
        <v>0</v>
      </c>
      <c r="S103" s="7"/>
      <c r="T103" s="5">
        <f t="shared" si="54"/>
        <v>31</v>
      </c>
      <c r="U103" s="45">
        <f t="shared" si="55"/>
        <v>39869</v>
      </c>
      <c r="V103" s="5">
        <f t="shared" si="56"/>
        <v>2980</v>
      </c>
      <c r="W103" s="55">
        <f t="shared" si="57"/>
        <v>6.040116061409001E-2</v>
      </c>
      <c r="X103" s="47">
        <f t="shared" si="58"/>
        <v>0.61538586536859008</v>
      </c>
      <c r="Y103" s="5">
        <f t="shared" si="59"/>
        <v>0</v>
      </c>
      <c r="Z103" s="5">
        <f t="shared" si="60"/>
        <v>0</v>
      </c>
      <c r="AB103" s="39">
        <f t="shared" si="61"/>
        <v>0</v>
      </c>
      <c r="AC103" s="39">
        <f t="shared" si="62"/>
        <v>0</v>
      </c>
      <c r="AD103" s="39">
        <f t="shared" si="63"/>
        <v>0</v>
      </c>
      <c r="AE103" s="39">
        <f t="shared" si="64"/>
        <v>0</v>
      </c>
      <c r="AF103" s="39">
        <f t="shared" si="65"/>
        <v>0</v>
      </c>
      <c r="AG103" s="39">
        <f t="shared" si="66"/>
        <v>0</v>
      </c>
      <c r="AH103" s="39">
        <f t="shared" si="67"/>
        <v>0</v>
      </c>
      <c r="AI103" s="39">
        <f t="shared" si="68"/>
        <v>0</v>
      </c>
      <c r="AJ103" s="39">
        <f t="shared" si="69"/>
        <v>0</v>
      </c>
      <c r="AK103" s="43"/>
      <c r="AL103" s="39">
        <f t="shared" si="70"/>
        <v>0</v>
      </c>
      <c r="AM103" s="39">
        <f t="shared" si="71"/>
        <v>0</v>
      </c>
      <c r="AN103" s="39">
        <f t="shared" si="72"/>
        <v>0</v>
      </c>
      <c r="AO103" s="40">
        <f t="shared" si="73"/>
        <v>0</v>
      </c>
      <c r="AQ103" s="39">
        <f t="shared" si="74"/>
        <v>0</v>
      </c>
      <c r="AR103" s="39">
        <f t="shared" si="75"/>
        <v>0</v>
      </c>
      <c r="AS103" s="39">
        <f t="shared" si="76"/>
        <v>0</v>
      </c>
      <c r="AT103" s="40">
        <f t="shared" si="77"/>
        <v>0</v>
      </c>
      <c r="AU103" s="40"/>
      <c r="AV103" s="52">
        <f t="shared" si="78"/>
        <v>0</v>
      </c>
      <c r="AX103" s="52">
        <f t="shared" si="79"/>
        <v>0</v>
      </c>
      <c r="AY103" s="70"/>
      <c r="AZ103" s="2">
        <f t="shared" si="84"/>
        <v>0</v>
      </c>
    </row>
    <row r="104" spans="1:52">
      <c r="A104" s="44">
        <f t="shared" si="80"/>
        <v>39845</v>
      </c>
      <c r="B104" s="66">
        <f t="shared" si="81"/>
        <v>0</v>
      </c>
      <c r="C104" s="67"/>
      <c r="D104" s="68">
        <f t="shared" si="44"/>
        <v>0</v>
      </c>
      <c r="E104" s="35">
        <f t="shared" si="45"/>
        <v>0</v>
      </c>
      <c r="F104" s="35">
        <f t="shared" si="46"/>
        <v>0</v>
      </c>
      <c r="G104" s="55">
        <f t="shared" si="47"/>
        <v>3.97</v>
      </c>
      <c r="H104" s="69">
        <f t="shared" si="48"/>
        <v>3.97</v>
      </c>
      <c r="I104" s="55">
        <f t="shared" si="82"/>
        <v>0</v>
      </c>
      <c r="J104" s="55">
        <f t="shared" si="49"/>
        <v>-6.1000000000000006E-2</v>
      </c>
      <c r="K104" s="69">
        <f t="shared" si="50"/>
        <v>-6.1000000000000006E-2</v>
      </c>
      <c r="L104" s="72">
        <v>0</v>
      </c>
      <c r="M104" s="55">
        <f t="shared" si="51"/>
        <v>5.0000000000000001E-3</v>
      </c>
      <c r="N104" s="69">
        <f t="shared" si="52"/>
        <v>5.0000000000000001E-3</v>
      </c>
      <c r="O104" s="72">
        <v>0</v>
      </c>
      <c r="P104" s="7"/>
      <c r="Q104" s="72">
        <f t="shared" si="83"/>
        <v>3.9140000000000001</v>
      </c>
      <c r="R104" s="72">
        <f t="shared" si="53"/>
        <v>0</v>
      </c>
      <c r="S104" s="7"/>
      <c r="T104" s="5">
        <f t="shared" si="54"/>
        <v>28</v>
      </c>
      <c r="U104" s="45">
        <f t="shared" si="55"/>
        <v>39897</v>
      </c>
      <c r="V104" s="5">
        <f t="shared" si="56"/>
        <v>3008</v>
      </c>
      <c r="W104" s="55">
        <f t="shared" si="57"/>
        <v>6.040116061409001E-2</v>
      </c>
      <c r="X104" s="47">
        <f t="shared" si="58"/>
        <v>0.61258499191612303</v>
      </c>
      <c r="Y104" s="5">
        <f t="shared" si="59"/>
        <v>0</v>
      </c>
      <c r="Z104" s="5">
        <f t="shared" si="60"/>
        <v>0</v>
      </c>
      <c r="AB104" s="39">
        <f t="shared" si="61"/>
        <v>0</v>
      </c>
      <c r="AC104" s="39">
        <f t="shared" si="62"/>
        <v>0</v>
      </c>
      <c r="AD104" s="39">
        <f t="shared" si="63"/>
        <v>0</v>
      </c>
      <c r="AE104" s="39">
        <f t="shared" si="64"/>
        <v>0</v>
      </c>
      <c r="AF104" s="39">
        <f t="shared" si="65"/>
        <v>0</v>
      </c>
      <c r="AG104" s="39">
        <f t="shared" si="66"/>
        <v>0</v>
      </c>
      <c r="AH104" s="39">
        <f t="shared" si="67"/>
        <v>0</v>
      </c>
      <c r="AI104" s="39">
        <f t="shared" si="68"/>
        <v>0</v>
      </c>
      <c r="AJ104" s="39">
        <f t="shared" si="69"/>
        <v>0</v>
      </c>
      <c r="AK104" s="43"/>
      <c r="AL104" s="39">
        <f t="shared" si="70"/>
        <v>0</v>
      </c>
      <c r="AM104" s="39">
        <f t="shared" si="71"/>
        <v>0</v>
      </c>
      <c r="AN104" s="39">
        <f t="shared" si="72"/>
        <v>0</v>
      </c>
      <c r="AO104" s="40">
        <f t="shared" si="73"/>
        <v>0</v>
      </c>
      <c r="AQ104" s="39">
        <f t="shared" si="74"/>
        <v>0</v>
      </c>
      <c r="AR104" s="39">
        <f t="shared" si="75"/>
        <v>0</v>
      </c>
      <c r="AS104" s="39">
        <f t="shared" si="76"/>
        <v>0</v>
      </c>
      <c r="AT104" s="40">
        <f t="shared" si="77"/>
        <v>0</v>
      </c>
      <c r="AU104" s="40"/>
      <c r="AV104" s="52">
        <f t="shared" si="78"/>
        <v>0</v>
      </c>
      <c r="AX104" s="52">
        <f t="shared" si="79"/>
        <v>0</v>
      </c>
      <c r="AY104" s="70"/>
      <c r="AZ104" s="2">
        <f t="shared" si="84"/>
        <v>0</v>
      </c>
    </row>
    <row r="105" spans="1:52">
      <c r="A105" s="44">
        <f t="shared" si="80"/>
        <v>39873</v>
      </c>
      <c r="B105" s="66">
        <f t="shared" si="81"/>
        <v>0</v>
      </c>
      <c r="C105" s="67"/>
      <c r="D105" s="68">
        <f t="shared" si="44"/>
        <v>0</v>
      </c>
      <c r="E105" s="35">
        <f t="shared" si="45"/>
        <v>0</v>
      </c>
      <c r="F105" s="35">
        <f t="shared" si="46"/>
        <v>0</v>
      </c>
      <c r="G105" s="55">
        <f t="shared" si="47"/>
        <v>3.97</v>
      </c>
      <c r="H105" s="69">
        <f t="shared" si="48"/>
        <v>3.97</v>
      </c>
      <c r="I105" s="55">
        <f t="shared" si="82"/>
        <v>0</v>
      </c>
      <c r="J105" s="55">
        <f t="shared" si="49"/>
        <v>-6.1000000000000006E-2</v>
      </c>
      <c r="K105" s="69">
        <f t="shared" si="50"/>
        <v>-6.1000000000000006E-2</v>
      </c>
      <c r="L105" s="72">
        <v>0</v>
      </c>
      <c r="M105" s="55">
        <f t="shared" si="51"/>
        <v>5.0000000000000001E-3</v>
      </c>
      <c r="N105" s="69">
        <f t="shared" si="52"/>
        <v>5.0000000000000001E-3</v>
      </c>
      <c r="O105" s="72">
        <v>0</v>
      </c>
      <c r="P105" s="7"/>
      <c r="Q105" s="72">
        <f t="shared" si="83"/>
        <v>3.9140000000000001</v>
      </c>
      <c r="R105" s="72">
        <f t="shared" si="53"/>
        <v>0</v>
      </c>
      <c r="S105" s="7"/>
      <c r="T105" s="5">
        <f t="shared" si="54"/>
        <v>31</v>
      </c>
      <c r="U105" s="45">
        <f t="shared" si="55"/>
        <v>39928</v>
      </c>
      <c r="V105" s="5">
        <f t="shared" si="56"/>
        <v>3039</v>
      </c>
      <c r="W105" s="55">
        <f t="shared" si="57"/>
        <v>6.040116061409001E-2</v>
      </c>
      <c r="X105" s="47">
        <f t="shared" si="58"/>
        <v>0.6094988923276069</v>
      </c>
      <c r="Y105" s="5">
        <f t="shared" si="59"/>
        <v>0</v>
      </c>
      <c r="Z105" s="5">
        <f t="shared" si="60"/>
        <v>0</v>
      </c>
      <c r="AB105" s="39">
        <f t="shared" si="61"/>
        <v>0</v>
      </c>
      <c r="AC105" s="39">
        <f t="shared" si="62"/>
        <v>0</v>
      </c>
      <c r="AD105" s="39">
        <f t="shared" si="63"/>
        <v>0</v>
      </c>
      <c r="AE105" s="39">
        <f t="shared" si="64"/>
        <v>0</v>
      </c>
      <c r="AF105" s="39">
        <f t="shared" si="65"/>
        <v>0</v>
      </c>
      <c r="AG105" s="39">
        <f t="shared" si="66"/>
        <v>0</v>
      </c>
      <c r="AH105" s="39">
        <f t="shared" si="67"/>
        <v>0</v>
      </c>
      <c r="AI105" s="39">
        <f t="shared" si="68"/>
        <v>0</v>
      </c>
      <c r="AJ105" s="39">
        <f t="shared" si="69"/>
        <v>0</v>
      </c>
      <c r="AK105" s="43"/>
      <c r="AL105" s="39">
        <f t="shared" si="70"/>
        <v>0</v>
      </c>
      <c r="AM105" s="39">
        <f t="shared" si="71"/>
        <v>0</v>
      </c>
      <c r="AN105" s="39">
        <f t="shared" si="72"/>
        <v>0</v>
      </c>
      <c r="AO105" s="40">
        <f t="shared" si="73"/>
        <v>0</v>
      </c>
      <c r="AQ105" s="39">
        <f t="shared" si="74"/>
        <v>0</v>
      </c>
      <c r="AR105" s="39">
        <f t="shared" si="75"/>
        <v>0</v>
      </c>
      <c r="AS105" s="39">
        <f t="shared" si="76"/>
        <v>0</v>
      </c>
      <c r="AT105" s="40">
        <f t="shared" si="77"/>
        <v>0</v>
      </c>
      <c r="AU105" s="40"/>
      <c r="AV105" s="52">
        <f t="shared" si="78"/>
        <v>0</v>
      </c>
      <c r="AX105" s="52">
        <f t="shared" si="79"/>
        <v>0</v>
      </c>
      <c r="AY105" s="70"/>
      <c r="AZ105" s="2">
        <f t="shared" si="84"/>
        <v>0</v>
      </c>
    </row>
    <row r="106" spans="1:52">
      <c r="A106" s="44">
        <f t="shared" si="80"/>
        <v>39904</v>
      </c>
      <c r="B106" s="66">
        <f t="shared" si="81"/>
        <v>0</v>
      </c>
      <c r="C106" s="67"/>
      <c r="D106" s="68">
        <f t="shared" si="44"/>
        <v>0</v>
      </c>
      <c r="E106" s="35">
        <f t="shared" si="45"/>
        <v>0</v>
      </c>
      <c r="F106" s="35">
        <f t="shared" si="46"/>
        <v>0</v>
      </c>
      <c r="G106" s="55">
        <f t="shared" si="47"/>
        <v>3.97</v>
      </c>
      <c r="H106" s="69">
        <f t="shared" si="48"/>
        <v>3.97</v>
      </c>
      <c r="I106" s="55">
        <f t="shared" si="82"/>
        <v>0</v>
      </c>
      <c r="J106" s="55">
        <f t="shared" si="49"/>
        <v>-6.1000000000000006E-2</v>
      </c>
      <c r="K106" s="69">
        <f t="shared" si="50"/>
        <v>-6.1000000000000006E-2</v>
      </c>
      <c r="L106" s="72">
        <v>0</v>
      </c>
      <c r="M106" s="55">
        <f t="shared" si="51"/>
        <v>5.0000000000000001E-3</v>
      </c>
      <c r="N106" s="69">
        <f t="shared" si="52"/>
        <v>5.0000000000000001E-3</v>
      </c>
      <c r="O106" s="72">
        <v>0</v>
      </c>
      <c r="P106" s="7"/>
      <c r="Q106" s="72">
        <f t="shared" si="83"/>
        <v>3.9140000000000001</v>
      </c>
      <c r="R106" s="72">
        <f t="shared" si="53"/>
        <v>0</v>
      </c>
      <c r="S106" s="7"/>
      <c r="T106" s="5">
        <f t="shared" si="54"/>
        <v>30</v>
      </c>
      <c r="U106" s="45">
        <f t="shared" si="55"/>
        <v>39958</v>
      </c>
      <c r="V106" s="5">
        <f t="shared" si="56"/>
        <v>3069</v>
      </c>
      <c r="W106" s="55">
        <f t="shared" si="57"/>
        <v>6.040116061409001E-2</v>
      </c>
      <c r="X106" s="47">
        <f t="shared" si="58"/>
        <v>0.60652714819236819</v>
      </c>
      <c r="Y106" s="5">
        <f t="shared" si="59"/>
        <v>0</v>
      </c>
      <c r="Z106" s="5">
        <f t="shared" si="60"/>
        <v>0</v>
      </c>
      <c r="AB106" s="39">
        <f t="shared" si="61"/>
        <v>0</v>
      </c>
      <c r="AC106" s="39">
        <f t="shared" si="62"/>
        <v>0</v>
      </c>
      <c r="AD106" s="39">
        <f t="shared" si="63"/>
        <v>0</v>
      </c>
      <c r="AE106" s="39">
        <f t="shared" si="64"/>
        <v>0</v>
      </c>
      <c r="AF106" s="39">
        <f t="shared" si="65"/>
        <v>0</v>
      </c>
      <c r="AG106" s="39">
        <f t="shared" si="66"/>
        <v>0</v>
      </c>
      <c r="AH106" s="39">
        <f t="shared" si="67"/>
        <v>0</v>
      </c>
      <c r="AI106" s="39">
        <f t="shared" si="68"/>
        <v>0</v>
      </c>
      <c r="AJ106" s="39">
        <f t="shared" si="69"/>
        <v>0</v>
      </c>
      <c r="AK106" s="43"/>
      <c r="AL106" s="39">
        <f t="shared" si="70"/>
        <v>0</v>
      </c>
      <c r="AM106" s="39">
        <f t="shared" si="71"/>
        <v>0</v>
      </c>
      <c r="AN106" s="39">
        <f t="shared" si="72"/>
        <v>0</v>
      </c>
      <c r="AO106" s="40">
        <f t="shared" si="73"/>
        <v>0</v>
      </c>
      <c r="AQ106" s="39">
        <f t="shared" si="74"/>
        <v>0</v>
      </c>
      <c r="AR106" s="39">
        <f t="shared" si="75"/>
        <v>0</v>
      </c>
      <c r="AS106" s="39">
        <f t="shared" si="76"/>
        <v>0</v>
      </c>
      <c r="AT106" s="40">
        <f t="shared" si="77"/>
        <v>0</v>
      </c>
      <c r="AU106" s="40"/>
      <c r="AV106" s="52">
        <f t="shared" si="78"/>
        <v>0</v>
      </c>
      <c r="AX106" s="52">
        <f t="shared" si="79"/>
        <v>0</v>
      </c>
      <c r="AY106" s="70"/>
      <c r="AZ106" s="2">
        <f t="shared" si="84"/>
        <v>0</v>
      </c>
    </row>
    <row r="107" spans="1:52">
      <c r="A107" s="44">
        <f t="shared" si="80"/>
        <v>39934</v>
      </c>
      <c r="B107" s="66">
        <f t="shared" si="81"/>
        <v>0</v>
      </c>
      <c r="C107" s="67"/>
      <c r="D107" s="68">
        <f t="shared" si="44"/>
        <v>0</v>
      </c>
      <c r="E107" s="35">
        <f t="shared" si="45"/>
        <v>0</v>
      </c>
      <c r="F107" s="35">
        <f t="shared" si="46"/>
        <v>0</v>
      </c>
      <c r="G107" s="55">
        <f t="shared" si="47"/>
        <v>3.97</v>
      </c>
      <c r="H107" s="69">
        <f t="shared" si="48"/>
        <v>3.97</v>
      </c>
      <c r="I107" s="55">
        <f t="shared" si="82"/>
        <v>0</v>
      </c>
      <c r="J107" s="55">
        <f t="shared" si="49"/>
        <v>-6.1000000000000006E-2</v>
      </c>
      <c r="K107" s="69">
        <f t="shared" si="50"/>
        <v>-6.1000000000000006E-2</v>
      </c>
      <c r="L107" s="72">
        <v>0</v>
      </c>
      <c r="M107" s="55">
        <f t="shared" si="51"/>
        <v>5.0000000000000001E-3</v>
      </c>
      <c r="N107" s="69">
        <f t="shared" si="52"/>
        <v>5.0000000000000001E-3</v>
      </c>
      <c r="O107" s="72">
        <v>0</v>
      </c>
      <c r="P107" s="7"/>
      <c r="Q107" s="72">
        <f t="shared" si="83"/>
        <v>3.9140000000000001</v>
      </c>
      <c r="R107" s="72">
        <f t="shared" si="53"/>
        <v>0</v>
      </c>
      <c r="S107" s="7"/>
      <c r="T107" s="5">
        <f t="shared" si="54"/>
        <v>31</v>
      </c>
      <c r="U107" s="45">
        <f t="shared" si="55"/>
        <v>39989</v>
      </c>
      <c r="V107" s="5">
        <f t="shared" si="56"/>
        <v>3100</v>
      </c>
      <c r="W107" s="55">
        <f t="shared" si="57"/>
        <v>6.040116061409001E-2</v>
      </c>
      <c r="X107" s="47">
        <f t="shared" si="58"/>
        <v>0.60347156699602611</v>
      </c>
      <c r="Y107" s="5">
        <f t="shared" si="59"/>
        <v>0</v>
      </c>
      <c r="Z107" s="5">
        <f t="shared" si="60"/>
        <v>0</v>
      </c>
      <c r="AB107" s="39">
        <f t="shared" si="61"/>
        <v>0</v>
      </c>
      <c r="AC107" s="39">
        <f t="shared" si="62"/>
        <v>0</v>
      </c>
      <c r="AD107" s="39">
        <f t="shared" si="63"/>
        <v>0</v>
      </c>
      <c r="AE107" s="39">
        <f t="shared" si="64"/>
        <v>0</v>
      </c>
      <c r="AF107" s="39">
        <f t="shared" si="65"/>
        <v>0</v>
      </c>
      <c r="AG107" s="39">
        <f t="shared" si="66"/>
        <v>0</v>
      </c>
      <c r="AH107" s="39">
        <f t="shared" si="67"/>
        <v>0</v>
      </c>
      <c r="AI107" s="39">
        <f t="shared" si="68"/>
        <v>0</v>
      </c>
      <c r="AJ107" s="39">
        <f t="shared" si="69"/>
        <v>0</v>
      </c>
      <c r="AK107" s="43"/>
      <c r="AL107" s="39">
        <f t="shared" si="70"/>
        <v>0</v>
      </c>
      <c r="AM107" s="39">
        <f t="shared" si="71"/>
        <v>0</v>
      </c>
      <c r="AN107" s="39">
        <f t="shared" si="72"/>
        <v>0</v>
      </c>
      <c r="AO107" s="40">
        <f t="shared" si="73"/>
        <v>0</v>
      </c>
      <c r="AQ107" s="39">
        <f t="shared" si="74"/>
        <v>0</v>
      </c>
      <c r="AR107" s="39">
        <f t="shared" si="75"/>
        <v>0</v>
      </c>
      <c r="AS107" s="39">
        <f t="shared" si="76"/>
        <v>0</v>
      </c>
      <c r="AT107" s="40">
        <f t="shared" si="77"/>
        <v>0</v>
      </c>
      <c r="AU107" s="40"/>
      <c r="AV107" s="52">
        <f t="shared" si="78"/>
        <v>0</v>
      </c>
      <c r="AX107" s="52">
        <f t="shared" si="79"/>
        <v>0</v>
      </c>
      <c r="AY107" s="70"/>
      <c r="AZ107" s="2">
        <f t="shared" si="84"/>
        <v>0</v>
      </c>
    </row>
    <row r="108" spans="1:52">
      <c r="A108" s="44">
        <f t="shared" si="80"/>
        <v>39965</v>
      </c>
      <c r="B108" s="66">
        <f t="shared" si="81"/>
        <v>0</v>
      </c>
      <c r="C108" s="67"/>
      <c r="D108" s="68">
        <f t="shared" si="44"/>
        <v>0</v>
      </c>
      <c r="E108" s="35">
        <f t="shared" si="45"/>
        <v>0</v>
      </c>
      <c r="F108" s="35">
        <f t="shared" si="46"/>
        <v>0</v>
      </c>
      <c r="G108" s="55">
        <f t="shared" si="47"/>
        <v>3.97</v>
      </c>
      <c r="H108" s="69">
        <f t="shared" si="48"/>
        <v>3.97</v>
      </c>
      <c r="I108" s="55">
        <f t="shared" si="82"/>
        <v>0</v>
      </c>
      <c r="J108" s="55">
        <f t="shared" si="49"/>
        <v>-6.1000000000000006E-2</v>
      </c>
      <c r="K108" s="69">
        <f t="shared" si="50"/>
        <v>-6.1000000000000006E-2</v>
      </c>
      <c r="L108" s="72">
        <v>0</v>
      </c>
      <c r="M108" s="55">
        <f t="shared" si="51"/>
        <v>5.0000000000000001E-3</v>
      </c>
      <c r="N108" s="69">
        <f t="shared" si="52"/>
        <v>5.0000000000000001E-3</v>
      </c>
      <c r="O108" s="72">
        <v>0</v>
      </c>
      <c r="P108" s="7"/>
      <c r="Q108" s="72">
        <f t="shared" si="83"/>
        <v>3.9140000000000001</v>
      </c>
      <c r="R108" s="72">
        <f t="shared" si="53"/>
        <v>0</v>
      </c>
      <c r="S108" s="7"/>
      <c r="T108" s="5">
        <f t="shared" si="54"/>
        <v>30</v>
      </c>
      <c r="U108" s="45">
        <f t="shared" si="55"/>
        <v>40019</v>
      </c>
      <c r="V108" s="5">
        <f t="shared" si="56"/>
        <v>3130</v>
      </c>
      <c r="W108" s="55">
        <f t="shared" si="57"/>
        <v>6.040116061409001E-2</v>
      </c>
      <c r="X108" s="47">
        <f t="shared" si="58"/>
        <v>0.60052921039361262</v>
      </c>
      <c r="Y108" s="5">
        <f t="shared" si="59"/>
        <v>0</v>
      </c>
      <c r="Z108" s="5">
        <f t="shared" si="60"/>
        <v>0</v>
      </c>
      <c r="AB108" s="39">
        <f t="shared" si="61"/>
        <v>0</v>
      </c>
      <c r="AC108" s="39">
        <f t="shared" si="62"/>
        <v>0</v>
      </c>
      <c r="AD108" s="39">
        <f t="shared" si="63"/>
        <v>0</v>
      </c>
      <c r="AE108" s="39">
        <f t="shared" si="64"/>
        <v>0</v>
      </c>
      <c r="AF108" s="39">
        <f t="shared" si="65"/>
        <v>0</v>
      </c>
      <c r="AG108" s="39">
        <f t="shared" si="66"/>
        <v>0</v>
      </c>
      <c r="AH108" s="39">
        <f t="shared" si="67"/>
        <v>0</v>
      </c>
      <c r="AI108" s="39">
        <f t="shared" si="68"/>
        <v>0</v>
      </c>
      <c r="AJ108" s="39">
        <f t="shared" si="69"/>
        <v>0</v>
      </c>
      <c r="AK108" s="43"/>
      <c r="AL108" s="39">
        <f t="shared" si="70"/>
        <v>0</v>
      </c>
      <c r="AM108" s="39">
        <f t="shared" si="71"/>
        <v>0</v>
      </c>
      <c r="AN108" s="39">
        <f t="shared" si="72"/>
        <v>0</v>
      </c>
      <c r="AO108" s="40">
        <f t="shared" si="73"/>
        <v>0</v>
      </c>
      <c r="AQ108" s="39">
        <f t="shared" si="74"/>
        <v>0</v>
      </c>
      <c r="AR108" s="39">
        <f t="shared" si="75"/>
        <v>0</v>
      </c>
      <c r="AS108" s="39">
        <f t="shared" si="76"/>
        <v>0</v>
      </c>
      <c r="AT108" s="40">
        <f t="shared" si="77"/>
        <v>0</v>
      </c>
      <c r="AU108" s="40"/>
      <c r="AV108" s="52">
        <f t="shared" si="78"/>
        <v>0</v>
      </c>
      <c r="AX108" s="52">
        <f t="shared" si="79"/>
        <v>0</v>
      </c>
      <c r="AY108" s="70"/>
      <c r="AZ108" s="2">
        <f t="shared" si="84"/>
        <v>0</v>
      </c>
    </row>
    <row r="109" spans="1:52">
      <c r="A109" s="44">
        <f t="shared" si="80"/>
        <v>39995</v>
      </c>
      <c r="B109" s="66">
        <f t="shared" si="81"/>
        <v>0</v>
      </c>
      <c r="C109" s="67"/>
      <c r="D109" s="68">
        <f t="shared" si="44"/>
        <v>0</v>
      </c>
      <c r="E109" s="35">
        <f t="shared" si="45"/>
        <v>0</v>
      </c>
      <c r="F109" s="35">
        <f t="shared" si="46"/>
        <v>0</v>
      </c>
      <c r="G109" s="55">
        <f t="shared" si="47"/>
        <v>3.97</v>
      </c>
      <c r="H109" s="69">
        <f t="shared" si="48"/>
        <v>3.97</v>
      </c>
      <c r="I109" s="55">
        <f t="shared" si="82"/>
        <v>0</v>
      </c>
      <c r="J109" s="55">
        <f t="shared" si="49"/>
        <v>-6.1000000000000006E-2</v>
      </c>
      <c r="K109" s="69">
        <f t="shared" si="50"/>
        <v>-6.1000000000000006E-2</v>
      </c>
      <c r="L109" s="72">
        <v>0</v>
      </c>
      <c r="M109" s="55">
        <f t="shared" si="51"/>
        <v>5.0000000000000001E-3</v>
      </c>
      <c r="N109" s="69">
        <f t="shared" si="52"/>
        <v>5.0000000000000001E-3</v>
      </c>
      <c r="O109" s="72">
        <v>0</v>
      </c>
      <c r="P109" s="7"/>
      <c r="Q109" s="72">
        <f t="shared" si="83"/>
        <v>3.9140000000000001</v>
      </c>
      <c r="R109" s="72">
        <f t="shared" si="53"/>
        <v>0</v>
      </c>
      <c r="S109" s="7"/>
      <c r="T109" s="5">
        <f t="shared" si="54"/>
        <v>31</v>
      </c>
      <c r="U109" s="45">
        <f t="shared" si="55"/>
        <v>40050</v>
      </c>
      <c r="V109" s="5">
        <f t="shared" si="56"/>
        <v>3161</v>
      </c>
      <c r="W109" s="55">
        <f t="shared" si="57"/>
        <v>6.040116061409001E-2</v>
      </c>
      <c r="X109" s="47">
        <f t="shared" si="58"/>
        <v>0.59750384579352556</v>
      </c>
      <c r="Y109" s="5">
        <f t="shared" si="59"/>
        <v>0</v>
      </c>
      <c r="Z109" s="5">
        <f t="shared" si="60"/>
        <v>0</v>
      </c>
      <c r="AB109" s="39">
        <f t="shared" si="61"/>
        <v>0</v>
      </c>
      <c r="AC109" s="39">
        <f t="shared" si="62"/>
        <v>0</v>
      </c>
      <c r="AD109" s="39">
        <f t="shared" si="63"/>
        <v>0</v>
      </c>
      <c r="AE109" s="39">
        <f t="shared" si="64"/>
        <v>0</v>
      </c>
      <c r="AF109" s="39">
        <f t="shared" si="65"/>
        <v>0</v>
      </c>
      <c r="AG109" s="39">
        <f t="shared" si="66"/>
        <v>0</v>
      </c>
      <c r="AH109" s="39">
        <f t="shared" si="67"/>
        <v>0</v>
      </c>
      <c r="AI109" s="39">
        <f t="shared" si="68"/>
        <v>0</v>
      </c>
      <c r="AJ109" s="39">
        <f t="shared" si="69"/>
        <v>0</v>
      </c>
      <c r="AK109" s="43"/>
      <c r="AL109" s="39">
        <f t="shared" si="70"/>
        <v>0</v>
      </c>
      <c r="AM109" s="39">
        <f t="shared" si="71"/>
        <v>0</v>
      </c>
      <c r="AN109" s="39">
        <f t="shared" si="72"/>
        <v>0</v>
      </c>
      <c r="AO109" s="40">
        <f t="shared" si="73"/>
        <v>0</v>
      </c>
      <c r="AQ109" s="39">
        <f t="shared" si="74"/>
        <v>0</v>
      </c>
      <c r="AR109" s="39">
        <f t="shared" si="75"/>
        <v>0</v>
      </c>
      <c r="AS109" s="39">
        <f t="shared" si="76"/>
        <v>0</v>
      </c>
      <c r="AT109" s="40">
        <f t="shared" si="77"/>
        <v>0</v>
      </c>
      <c r="AU109" s="40"/>
      <c r="AV109" s="52">
        <f t="shared" si="78"/>
        <v>0</v>
      </c>
      <c r="AX109" s="52">
        <f t="shared" si="79"/>
        <v>0</v>
      </c>
      <c r="AY109" s="70"/>
      <c r="AZ109" s="2">
        <f t="shared" si="84"/>
        <v>0</v>
      </c>
    </row>
    <row r="110" spans="1:52">
      <c r="A110" s="44">
        <f t="shared" si="80"/>
        <v>40026</v>
      </c>
      <c r="B110" s="66">
        <f t="shared" si="81"/>
        <v>0</v>
      </c>
      <c r="C110" s="67"/>
      <c r="D110" s="68">
        <f t="shared" si="44"/>
        <v>0</v>
      </c>
      <c r="E110" s="35">
        <f t="shared" si="45"/>
        <v>0</v>
      </c>
      <c r="F110" s="35">
        <f t="shared" si="46"/>
        <v>0</v>
      </c>
      <c r="G110" s="55">
        <f t="shared" si="47"/>
        <v>3.97</v>
      </c>
      <c r="H110" s="69">
        <f t="shared" si="48"/>
        <v>3.97</v>
      </c>
      <c r="I110" s="55">
        <f t="shared" si="82"/>
        <v>0</v>
      </c>
      <c r="J110" s="55">
        <f t="shared" si="49"/>
        <v>-6.1000000000000006E-2</v>
      </c>
      <c r="K110" s="69">
        <f t="shared" si="50"/>
        <v>-6.1000000000000006E-2</v>
      </c>
      <c r="L110" s="72">
        <v>0</v>
      </c>
      <c r="M110" s="55">
        <f t="shared" si="51"/>
        <v>5.0000000000000001E-3</v>
      </c>
      <c r="N110" s="69">
        <f t="shared" si="52"/>
        <v>5.0000000000000001E-3</v>
      </c>
      <c r="O110" s="72">
        <v>0</v>
      </c>
      <c r="P110" s="7"/>
      <c r="Q110" s="72">
        <f t="shared" si="83"/>
        <v>3.9140000000000001</v>
      </c>
      <c r="R110" s="72">
        <f t="shared" si="53"/>
        <v>0</v>
      </c>
      <c r="S110" s="7"/>
      <c r="T110" s="5">
        <f t="shared" si="54"/>
        <v>31</v>
      </c>
      <c r="U110" s="45">
        <f t="shared" si="55"/>
        <v>40081</v>
      </c>
      <c r="V110" s="5">
        <f t="shared" si="56"/>
        <v>3192</v>
      </c>
      <c r="W110" s="55">
        <f t="shared" si="57"/>
        <v>6.040116061409001E-2</v>
      </c>
      <c r="X110" s="47">
        <f t="shared" si="58"/>
        <v>0.59449372246864229</v>
      </c>
      <c r="Y110" s="5">
        <f t="shared" si="59"/>
        <v>0</v>
      </c>
      <c r="Z110" s="5">
        <f t="shared" si="60"/>
        <v>0</v>
      </c>
      <c r="AB110" s="39">
        <f t="shared" si="61"/>
        <v>0</v>
      </c>
      <c r="AC110" s="39">
        <f t="shared" si="62"/>
        <v>0</v>
      </c>
      <c r="AD110" s="39">
        <f t="shared" si="63"/>
        <v>0</v>
      </c>
      <c r="AE110" s="39">
        <f t="shared" si="64"/>
        <v>0</v>
      </c>
      <c r="AF110" s="39">
        <f t="shared" si="65"/>
        <v>0</v>
      </c>
      <c r="AG110" s="39">
        <f t="shared" si="66"/>
        <v>0</v>
      </c>
      <c r="AH110" s="39">
        <f t="shared" si="67"/>
        <v>0</v>
      </c>
      <c r="AI110" s="39">
        <f t="shared" si="68"/>
        <v>0</v>
      </c>
      <c r="AJ110" s="39">
        <f t="shared" si="69"/>
        <v>0</v>
      </c>
      <c r="AK110" s="43"/>
      <c r="AL110" s="39">
        <f t="shared" si="70"/>
        <v>0</v>
      </c>
      <c r="AM110" s="39">
        <f t="shared" si="71"/>
        <v>0</v>
      </c>
      <c r="AN110" s="39">
        <f t="shared" si="72"/>
        <v>0</v>
      </c>
      <c r="AO110" s="40">
        <f t="shared" si="73"/>
        <v>0</v>
      </c>
      <c r="AQ110" s="39">
        <f t="shared" si="74"/>
        <v>0</v>
      </c>
      <c r="AR110" s="39">
        <f t="shared" si="75"/>
        <v>0</v>
      </c>
      <c r="AS110" s="39">
        <f t="shared" si="76"/>
        <v>0</v>
      </c>
      <c r="AT110" s="40">
        <f t="shared" si="77"/>
        <v>0</v>
      </c>
      <c r="AU110" s="40"/>
      <c r="AV110" s="52">
        <f t="shared" si="78"/>
        <v>0</v>
      </c>
      <c r="AX110" s="52">
        <f t="shared" si="79"/>
        <v>0</v>
      </c>
      <c r="AY110" s="70"/>
      <c r="AZ110" s="2">
        <f t="shared" si="84"/>
        <v>0</v>
      </c>
    </row>
    <row r="111" spans="1:52">
      <c r="A111" s="44">
        <f t="shared" si="80"/>
        <v>40057</v>
      </c>
      <c r="B111" s="66">
        <f t="shared" si="81"/>
        <v>0</v>
      </c>
      <c r="C111" s="67"/>
      <c r="D111" s="68">
        <f t="shared" si="44"/>
        <v>0</v>
      </c>
      <c r="E111" s="35">
        <f t="shared" si="45"/>
        <v>0</v>
      </c>
      <c r="F111" s="35">
        <f t="shared" si="46"/>
        <v>0</v>
      </c>
      <c r="G111" s="55">
        <f t="shared" si="47"/>
        <v>3.97</v>
      </c>
      <c r="H111" s="69">
        <f t="shared" si="48"/>
        <v>3.97</v>
      </c>
      <c r="I111" s="55">
        <f t="shared" si="82"/>
        <v>0</v>
      </c>
      <c r="J111" s="55">
        <f t="shared" si="49"/>
        <v>-6.1000000000000006E-2</v>
      </c>
      <c r="K111" s="69">
        <f t="shared" si="50"/>
        <v>-6.1000000000000006E-2</v>
      </c>
      <c r="L111" s="72">
        <v>0</v>
      </c>
      <c r="M111" s="55">
        <f t="shared" si="51"/>
        <v>5.0000000000000001E-3</v>
      </c>
      <c r="N111" s="69">
        <f t="shared" si="52"/>
        <v>5.0000000000000001E-3</v>
      </c>
      <c r="O111" s="72">
        <v>0</v>
      </c>
      <c r="P111" s="7"/>
      <c r="Q111" s="72">
        <f t="shared" si="83"/>
        <v>3.9140000000000001</v>
      </c>
      <c r="R111" s="72">
        <f t="shared" si="53"/>
        <v>0</v>
      </c>
      <c r="S111" s="7"/>
      <c r="T111" s="5">
        <f t="shared" si="54"/>
        <v>30</v>
      </c>
      <c r="U111" s="45">
        <f t="shared" si="55"/>
        <v>40111</v>
      </c>
      <c r="V111" s="5">
        <f t="shared" si="56"/>
        <v>3222</v>
      </c>
      <c r="W111" s="55">
        <f t="shared" si="57"/>
        <v>6.040116061409001E-2</v>
      </c>
      <c r="X111" s="47">
        <f t="shared" si="58"/>
        <v>0.59159513929577423</v>
      </c>
      <c r="Y111" s="5">
        <f t="shared" si="59"/>
        <v>0</v>
      </c>
      <c r="Z111" s="5">
        <f t="shared" si="60"/>
        <v>0</v>
      </c>
      <c r="AB111" s="39">
        <f t="shared" si="61"/>
        <v>0</v>
      </c>
      <c r="AC111" s="39">
        <f t="shared" si="62"/>
        <v>0</v>
      </c>
      <c r="AD111" s="39">
        <f t="shared" si="63"/>
        <v>0</v>
      </c>
      <c r="AE111" s="39">
        <f t="shared" si="64"/>
        <v>0</v>
      </c>
      <c r="AF111" s="39">
        <f t="shared" si="65"/>
        <v>0</v>
      </c>
      <c r="AG111" s="39">
        <f t="shared" si="66"/>
        <v>0</v>
      </c>
      <c r="AH111" s="39">
        <f t="shared" si="67"/>
        <v>0</v>
      </c>
      <c r="AI111" s="39">
        <f t="shared" si="68"/>
        <v>0</v>
      </c>
      <c r="AJ111" s="39">
        <f t="shared" si="69"/>
        <v>0</v>
      </c>
      <c r="AK111" s="43"/>
      <c r="AL111" s="39">
        <f t="shared" si="70"/>
        <v>0</v>
      </c>
      <c r="AM111" s="39">
        <f t="shared" si="71"/>
        <v>0</v>
      </c>
      <c r="AN111" s="39">
        <f t="shared" si="72"/>
        <v>0</v>
      </c>
      <c r="AO111" s="40">
        <f t="shared" si="73"/>
        <v>0</v>
      </c>
      <c r="AQ111" s="39">
        <f t="shared" si="74"/>
        <v>0</v>
      </c>
      <c r="AR111" s="39">
        <f t="shared" si="75"/>
        <v>0</v>
      </c>
      <c r="AS111" s="39">
        <f t="shared" si="76"/>
        <v>0</v>
      </c>
      <c r="AT111" s="40">
        <f t="shared" si="77"/>
        <v>0</v>
      </c>
      <c r="AU111" s="40"/>
      <c r="AV111" s="52">
        <f t="shared" si="78"/>
        <v>0</v>
      </c>
      <c r="AX111" s="52">
        <f t="shared" si="79"/>
        <v>0</v>
      </c>
      <c r="AY111" s="70"/>
      <c r="AZ111" s="2">
        <f t="shared" si="84"/>
        <v>0</v>
      </c>
    </row>
    <row r="112" spans="1:52">
      <c r="A112" s="44">
        <f t="shared" si="80"/>
        <v>40087</v>
      </c>
      <c r="B112" s="66">
        <f t="shared" si="81"/>
        <v>0</v>
      </c>
      <c r="C112" s="67"/>
      <c r="D112" s="68">
        <f t="shared" si="44"/>
        <v>0</v>
      </c>
      <c r="E112" s="35">
        <f t="shared" si="45"/>
        <v>0</v>
      </c>
      <c r="F112" s="35">
        <f t="shared" si="46"/>
        <v>0</v>
      </c>
      <c r="G112" s="55">
        <f t="shared" si="47"/>
        <v>3.97</v>
      </c>
      <c r="H112" s="69">
        <f t="shared" si="48"/>
        <v>3.97</v>
      </c>
      <c r="I112" s="55">
        <f t="shared" si="82"/>
        <v>0</v>
      </c>
      <c r="J112" s="55">
        <f t="shared" si="49"/>
        <v>-6.1000000000000006E-2</v>
      </c>
      <c r="K112" s="69">
        <f t="shared" si="50"/>
        <v>-6.1000000000000006E-2</v>
      </c>
      <c r="L112" s="72">
        <v>0</v>
      </c>
      <c r="M112" s="55">
        <f t="shared" si="51"/>
        <v>5.0000000000000001E-3</v>
      </c>
      <c r="N112" s="69">
        <f t="shared" si="52"/>
        <v>5.0000000000000001E-3</v>
      </c>
      <c r="O112" s="72">
        <v>0</v>
      </c>
      <c r="P112" s="7"/>
      <c r="Q112" s="72">
        <f t="shared" si="83"/>
        <v>3.9140000000000001</v>
      </c>
      <c r="R112" s="72">
        <f t="shared" si="53"/>
        <v>0</v>
      </c>
      <c r="S112" s="7"/>
      <c r="T112" s="5">
        <f t="shared" si="54"/>
        <v>31</v>
      </c>
      <c r="U112" s="45">
        <f t="shared" si="55"/>
        <v>40142</v>
      </c>
      <c r="V112" s="5">
        <f t="shared" si="56"/>
        <v>3253</v>
      </c>
      <c r="W112" s="55">
        <f t="shared" si="57"/>
        <v>6.040116061409001E-2</v>
      </c>
      <c r="X112" s="47">
        <f t="shared" si="58"/>
        <v>0.58861478303494252</v>
      </c>
      <c r="Y112" s="5">
        <f t="shared" si="59"/>
        <v>0</v>
      </c>
      <c r="Z112" s="5">
        <f t="shared" si="60"/>
        <v>0</v>
      </c>
      <c r="AB112" s="39">
        <f t="shared" si="61"/>
        <v>0</v>
      </c>
      <c r="AC112" s="39">
        <f t="shared" si="62"/>
        <v>0</v>
      </c>
      <c r="AD112" s="39">
        <f t="shared" si="63"/>
        <v>0</v>
      </c>
      <c r="AE112" s="39">
        <f t="shared" si="64"/>
        <v>0</v>
      </c>
      <c r="AF112" s="39">
        <f t="shared" si="65"/>
        <v>0</v>
      </c>
      <c r="AG112" s="39">
        <f t="shared" si="66"/>
        <v>0</v>
      </c>
      <c r="AH112" s="39">
        <f t="shared" si="67"/>
        <v>0</v>
      </c>
      <c r="AI112" s="39">
        <f t="shared" si="68"/>
        <v>0</v>
      </c>
      <c r="AJ112" s="39">
        <f t="shared" si="69"/>
        <v>0</v>
      </c>
      <c r="AK112" s="43"/>
      <c r="AL112" s="39">
        <f t="shared" si="70"/>
        <v>0</v>
      </c>
      <c r="AM112" s="39">
        <f t="shared" si="71"/>
        <v>0</v>
      </c>
      <c r="AN112" s="39">
        <f t="shared" si="72"/>
        <v>0</v>
      </c>
      <c r="AO112" s="40">
        <f t="shared" si="73"/>
        <v>0</v>
      </c>
      <c r="AQ112" s="39">
        <f t="shared" si="74"/>
        <v>0</v>
      </c>
      <c r="AR112" s="39">
        <f t="shared" si="75"/>
        <v>0</v>
      </c>
      <c r="AS112" s="39">
        <f t="shared" si="76"/>
        <v>0</v>
      </c>
      <c r="AT112" s="40">
        <f t="shared" si="77"/>
        <v>0</v>
      </c>
      <c r="AU112" s="40"/>
      <c r="AV112" s="52">
        <f t="shared" si="78"/>
        <v>0</v>
      </c>
      <c r="AX112" s="52">
        <f t="shared" si="79"/>
        <v>0</v>
      </c>
      <c r="AY112" s="70"/>
      <c r="AZ112" s="2">
        <f t="shared" si="84"/>
        <v>0</v>
      </c>
    </row>
    <row r="113" spans="1:52">
      <c r="A113" s="44">
        <f t="shared" si="80"/>
        <v>40118</v>
      </c>
      <c r="B113" s="66">
        <f t="shared" si="81"/>
        <v>0</v>
      </c>
      <c r="C113" s="67"/>
      <c r="D113" s="68">
        <f t="shared" si="44"/>
        <v>0</v>
      </c>
      <c r="E113" s="35">
        <f t="shared" si="45"/>
        <v>0</v>
      </c>
      <c r="F113" s="35">
        <f t="shared" si="46"/>
        <v>0</v>
      </c>
      <c r="G113" s="55">
        <f t="shared" si="47"/>
        <v>3.97</v>
      </c>
      <c r="H113" s="69">
        <f t="shared" si="48"/>
        <v>3.97</v>
      </c>
      <c r="I113" s="55">
        <f t="shared" si="82"/>
        <v>0</v>
      </c>
      <c r="J113" s="55">
        <f t="shared" si="49"/>
        <v>-6.1000000000000006E-2</v>
      </c>
      <c r="K113" s="69">
        <f t="shared" si="50"/>
        <v>-6.1000000000000006E-2</v>
      </c>
      <c r="L113" s="72">
        <v>0</v>
      </c>
      <c r="M113" s="55">
        <f t="shared" si="51"/>
        <v>5.0000000000000001E-3</v>
      </c>
      <c r="N113" s="69">
        <f t="shared" si="52"/>
        <v>5.0000000000000001E-3</v>
      </c>
      <c r="O113" s="72">
        <v>0</v>
      </c>
      <c r="P113" s="7"/>
      <c r="Q113" s="72">
        <f t="shared" si="83"/>
        <v>3.9140000000000001</v>
      </c>
      <c r="R113" s="72">
        <f t="shared" si="53"/>
        <v>0</v>
      </c>
      <c r="S113" s="7"/>
      <c r="T113" s="5">
        <f t="shared" si="54"/>
        <v>30</v>
      </c>
      <c r="U113" s="45">
        <f t="shared" si="55"/>
        <v>40172</v>
      </c>
      <c r="V113" s="5">
        <f t="shared" si="56"/>
        <v>3283</v>
      </c>
      <c r="W113" s="55">
        <f t="shared" si="57"/>
        <v>6.040116061409001E-2</v>
      </c>
      <c r="X113" s="47">
        <f t="shared" si="58"/>
        <v>0.58574486390724911</v>
      </c>
      <c r="Y113" s="5">
        <f t="shared" si="59"/>
        <v>0</v>
      </c>
      <c r="Z113" s="5">
        <f t="shared" si="60"/>
        <v>0</v>
      </c>
      <c r="AB113" s="39">
        <f t="shared" si="61"/>
        <v>0</v>
      </c>
      <c r="AC113" s="39">
        <f t="shared" si="62"/>
        <v>0</v>
      </c>
      <c r="AD113" s="39">
        <f t="shared" si="63"/>
        <v>0</v>
      </c>
      <c r="AE113" s="39">
        <f t="shared" si="64"/>
        <v>0</v>
      </c>
      <c r="AF113" s="39">
        <f t="shared" si="65"/>
        <v>0</v>
      </c>
      <c r="AG113" s="39">
        <f t="shared" si="66"/>
        <v>0</v>
      </c>
      <c r="AH113" s="39">
        <f t="shared" si="67"/>
        <v>0</v>
      </c>
      <c r="AI113" s="39">
        <f t="shared" si="68"/>
        <v>0</v>
      </c>
      <c r="AJ113" s="39">
        <f t="shared" si="69"/>
        <v>0</v>
      </c>
      <c r="AK113" s="43"/>
      <c r="AL113" s="39">
        <f t="shared" si="70"/>
        <v>0</v>
      </c>
      <c r="AM113" s="39">
        <f t="shared" si="71"/>
        <v>0</v>
      </c>
      <c r="AN113" s="39">
        <f t="shared" si="72"/>
        <v>0</v>
      </c>
      <c r="AO113" s="40">
        <f t="shared" si="73"/>
        <v>0</v>
      </c>
      <c r="AQ113" s="39">
        <f t="shared" si="74"/>
        <v>0</v>
      </c>
      <c r="AR113" s="39">
        <f t="shared" si="75"/>
        <v>0</v>
      </c>
      <c r="AS113" s="39">
        <f t="shared" si="76"/>
        <v>0</v>
      </c>
      <c r="AT113" s="40">
        <f t="shared" si="77"/>
        <v>0</v>
      </c>
      <c r="AU113" s="40"/>
      <c r="AV113" s="52">
        <f t="shared" si="78"/>
        <v>0</v>
      </c>
      <c r="AX113" s="52">
        <f t="shared" si="79"/>
        <v>0</v>
      </c>
      <c r="AY113" s="70"/>
      <c r="AZ113" s="2">
        <f t="shared" si="84"/>
        <v>0</v>
      </c>
    </row>
    <row r="114" spans="1:52">
      <c r="A114" s="44">
        <f t="shared" si="80"/>
        <v>40148</v>
      </c>
      <c r="B114" s="66">
        <f t="shared" si="81"/>
        <v>0</v>
      </c>
      <c r="C114" s="67"/>
      <c r="D114" s="68">
        <f t="shared" si="44"/>
        <v>0</v>
      </c>
      <c r="E114" s="35">
        <f t="shared" si="45"/>
        <v>0</v>
      </c>
      <c r="F114" s="35">
        <f t="shared" si="46"/>
        <v>0</v>
      </c>
      <c r="G114" s="55">
        <f t="shared" si="47"/>
        <v>3.97</v>
      </c>
      <c r="H114" s="69">
        <f t="shared" si="48"/>
        <v>3.97</v>
      </c>
      <c r="I114" s="55">
        <f t="shared" si="82"/>
        <v>0</v>
      </c>
      <c r="J114" s="55">
        <f t="shared" si="49"/>
        <v>-6.1000000000000006E-2</v>
      </c>
      <c r="K114" s="69">
        <f t="shared" si="50"/>
        <v>-6.1000000000000006E-2</v>
      </c>
      <c r="L114" s="72">
        <v>0</v>
      </c>
      <c r="M114" s="55">
        <f t="shared" si="51"/>
        <v>5.0000000000000001E-3</v>
      </c>
      <c r="N114" s="69">
        <f t="shared" si="52"/>
        <v>5.0000000000000001E-3</v>
      </c>
      <c r="O114" s="72">
        <v>0</v>
      </c>
      <c r="P114" s="7"/>
      <c r="Q114" s="72">
        <f t="shared" si="83"/>
        <v>3.9140000000000001</v>
      </c>
      <c r="R114" s="72">
        <f t="shared" si="53"/>
        <v>0</v>
      </c>
      <c r="S114" s="7"/>
      <c r="T114" s="5">
        <f t="shared" si="54"/>
        <v>31</v>
      </c>
      <c r="U114" s="45">
        <f t="shared" si="55"/>
        <v>40203</v>
      </c>
      <c r="V114" s="5">
        <f t="shared" si="56"/>
        <v>3314</v>
      </c>
      <c r="W114" s="55">
        <f t="shared" si="57"/>
        <v>6.040116061409001E-2</v>
      </c>
      <c r="X114" s="47">
        <f t="shared" si="58"/>
        <v>0.58279398034442254</v>
      </c>
      <c r="Y114" s="5">
        <f t="shared" si="59"/>
        <v>0</v>
      </c>
      <c r="Z114" s="5">
        <f t="shared" si="60"/>
        <v>0</v>
      </c>
      <c r="AB114" s="39">
        <f t="shared" si="61"/>
        <v>0</v>
      </c>
      <c r="AC114" s="39">
        <f t="shared" si="62"/>
        <v>0</v>
      </c>
      <c r="AD114" s="39">
        <f t="shared" si="63"/>
        <v>0</v>
      </c>
      <c r="AE114" s="39">
        <f t="shared" si="64"/>
        <v>0</v>
      </c>
      <c r="AF114" s="39">
        <f t="shared" si="65"/>
        <v>0</v>
      </c>
      <c r="AG114" s="39">
        <f t="shared" si="66"/>
        <v>0</v>
      </c>
      <c r="AH114" s="39">
        <f t="shared" si="67"/>
        <v>0</v>
      </c>
      <c r="AI114" s="39">
        <f t="shared" si="68"/>
        <v>0</v>
      </c>
      <c r="AJ114" s="39">
        <f t="shared" si="69"/>
        <v>0</v>
      </c>
      <c r="AK114" s="43"/>
      <c r="AL114" s="39">
        <f t="shared" si="70"/>
        <v>0</v>
      </c>
      <c r="AM114" s="39">
        <f t="shared" si="71"/>
        <v>0</v>
      </c>
      <c r="AN114" s="39">
        <f t="shared" si="72"/>
        <v>0</v>
      </c>
      <c r="AO114" s="40">
        <f t="shared" si="73"/>
        <v>0</v>
      </c>
      <c r="AQ114" s="39">
        <f t="shared" si="74"/>
        <v>0</v>
      </c>
      <c r="AR114" s="39">
        <f t="shared" si="75"/>
        <v>0</v>
      </c>
      <c r="AS114" s="39">
        <f t="shared" si="76"/>
        <v>0</v>
      </c>
      <c r="AT114" s="40">
        <f t="shared" si="77"/>
        <v>0</v>
      </c>
      <c r="AU114" s="40"/>
      <c r="AV114" s="52">
        <f t="shared" si="78"/>
        <v>0</v>
      </c>
      <c r="AX114" s="52">
        <f t="shared" si="79"/>
        <v>0</v>
      </c>
      <c r="AY114" s="70"/>
      <c r="AZ114" s="2">
        <f t="shared" si="84"/>
        <v>0</v>
      </c>
    </row>
    <row r="115" spans="1:52">
      <c r="A115" s="44">
        <f t="shared" si="80"/>
        <v>40179</v>
      </c>
      <c r="B115" s="66">
        <f t="shared" si="81"/>
        <v>0</v>
      </c>
      <c r="C115" s="67"/>
      <c r="D115" s="68">
        <f t="shared" si="44"/>
        <v>0</v>
      </c>
      <c r="E115" s="35">
        <f t="shared" si="45"/>
        <v>0</v>
      </c>
      <c r="F115" s="35">
        <f t="shared" si="46"/>
        <v>0</v>
      </c>
      <c r="G115" s="55">
        <f t="shared" si="47"/>
        <v>3.97</v>
      </c>
      <c r="H115" s="69">
        <f t="shared" si="48"/>
        <v>3.97</v>
      </c>
      <c r="I115" s="55">
        <f t="shared" si="82"/>
        <v>0</v>
      </c>
      <c r="J115" s="55">
        <f t="shared" si="49"/>
        <v>-6.1000000000000006E-2</v>
      </c>
      <c r="K115" s="69">
        <f t="shared" si="50"/>
        <v>-6.1000000000000006E-2</v>
      </c>
      <c r="L115" s="72">
        <v>0</v>
      </c>
      <c r="M115" s="55">
        <f t="shared" si="51"/>
        <v>5.0000000000000001E-3</v>
      </c>
      <c r="N115" s="69">
        <f t="shared" si="52"/>
        <v>5.0000000000000001E-3</v>
      </c>
      <c r="O115" s="72">
        <v>0</v>
      </c>
      <c r="P115" s="7"/>
      <c r="Q115" s="72">
        <f t="shared" si="83"/>
        <v>3.9140000000000001</v>
      </c>
      <c r="R115" s="72">
        <f t="shared" si="53"/>
        <v>0</v>
      </c>
      <c r="S115" s="7"/>
      <c r="T115" s="5">
        <f t="shared" si="54"/>
        <v>31</v>
      </c>
      <c r="U115" s="45">
        <f t="shared" si="55"/>
        <v>40234</v>
      </c>
      <c r="V115" s="5">
        <f t="shared" si="56"/>
        <v>3345</v>
      </c>
      <c r="W115" s="55">
        <f t="shared" si="57"/>
        <v>6.040116061409001E-2</v>
      </c>
      <c r="X115" s="47">
        <f t="shared" si="58"/>
        <v>0.5798579628339301</v>
      </c>
      <c r="Y115" s="5">
        <f t="shared" si="59"/>
        <v>0</v>
      </c>
      <c r="Z115" s="5">
        <f t="shared" si="60"/>
        <v>0</v>
      </c>
      <c r="AB115" s="39">
        <f t="shared" si="61"/>
        <v>0</v>
      </c>
      <c r="AC115" s="39">
        <f t="shared" si="62"/>
        <v>0</v>
      </c>
      <c r="AD115" s="39">
        <f t="shared" si="63"/>
        <v>0</v>
      </c>
      <c r="AE115" s="39">
        <f t="shared" si="64"/>
        <v>0</v>
      </c>
      <c r="AF115" s="39">
        <f t="shared" si="65"/>
        <v>0</v>
      </c>
      <c r="AG115" s="39">
        <f t="shared" si="66"/>
        <v>0</v>
      </c>
      <c r="AH115" s="39">
        <f t="shared" si="67"/>
        <v>0</v>
      </c>
      <c r="AI115" s="39">
        <f t="shared" si="68"/>
        <v>0</v>
      </c>
      <c r="AJ115" s="39">
        <f t="shared" si="69"/>
        <v>0</v>
      </c>
      <c r="AK115" s="43"/>
      <c r="AL115" s="39">
        <f t="shared" si="70"/>
        <v>0</v>
      </c>
      <c r="AM115" s="39">
        <f t="shared" si="71"/>
        <v>0</v>
      </c>
      <c r="AN115" s="39">
        <f t="shared" si="72"/>
        <v>0</v>
      </c>
      <c r="AO115" s="40">
        <f t="shared" si="73"/>
        <v>0</v>
      </c>
      <c r="AQ115" s="39">
        <f t="shared" si="74"/>
        <v>0</v>
      </c>
      <c r="AR115" s="39">
        <f t="shared" si="75"/>
        <v>0</v>
      </c>
      <c r="AS115" s="39">
        <f t="shared" si="76"/>
        <v>0</v>
      </c>
      <c r="AT115" s="40">
        <f t="shared" si="77"/>
        <v>0</v>
      </c>
      <c r="AU115" s="40"/>
      <c r="AV115" s="52">
        <f t="shared" si="78"/>
        <v>0</v>
      </c>
      <c r="AX115" s="52">
        <f t="shared" si="79"/>
        <v>0</v>
      </c>
      <c r="AY115" s="70"/>
      <c r="AZ115" s="2">
        <f t="shared" si="84"/>
        <v>0</v>
      </c>
    </row>
    <row r="116" spans="1:52">
      <c r="A116" s="44">
        <f t="shared" si="80"/>
        <v>40210</v>
      </c>
      <c r="B116" s="66">
        <f t="shared" si="81"/>
        <v>0</v>
      </c>
      <c r="C116" s="67"/>
      <c r="D116" s="68">
        <f t="shared" si="44"/>
        <v>0</v>
      </c>
      <c r="E116" s="35">
        <f t="shared" si="45"/>
        <v>0</v>
      </c>
      <c r="F116" s="35">
        <f t="shared" si="46"/>
        <v>0</v>
      </c>
      <c r="G116" s="55">
        <f t="shared" si="47"/>
        <v>3.97</v>
      </c>
      <c r="H116" s="69">
        <f t="shared" si="48"/>
        <v>3.97</v>
      </c>
      <c r="I116" s="55">
        <f t="shared" si="82"/>
        <v>0</v>
      </c>
      <c r="J116" s="55">
        <f t="shared" si="49"/>
        <v>-6.1000000000000006E-2</v>
      </c>
      <c r="K116" s="69">
        <f t="shared" si="50"/>
        <v>-6.1000000000000006E-2</v>
      </c>
      <c r="L116" s="72">
        <v>0</v>
      </c>
      <c r="M116" s="55">
        <f t="shared" si="51"/>
        <v>5.0000000000000001E-3</v>
      </c>
      <c r="N116" s="69">
        <f t="shared" si="52"/>
        <v>5.0000000000000001E-3</v>
      </c>
      <c r="O116" s="72">
        <v>0</v>
      </c>
      <c r="P116" s="7"/>
      <c r="Q116" s="72">
        <f t="shared" si="83"/>
        <v>3.9140000000000001</v>
      </c>
      <c r="R116" s="72">
        <f t="shared" si="53"/>
        <v>0</v>
      </c>
      <c r="S116" s="7"/>
      <c r="T116" s="5">
        <f t="shared" si="54"/>
        <v>28</v>
      </c>
      <c r="U116" s="45">
        <f t="shared" si="55"/>
        <v>40262</v>
      </c>
      <c r="V116" s="5">
        <f t="shared" si="56"/>
        <v>3373</v>
      </c>
      <c r="W116" s="55">
        <f t="shared" si="57"/>
        <v>6.040116061409001E-2</v>
      </c>
      <c r="X116" s="47">
        <f t="shared" si="58"/>
        <v>0.57721879143643562</v>
      </c>
      <c r="Y116" s="5">
        <f t="shared" si="59"/>
        <v>0</v>
      </c>
      <c r="Z116" s="5">
        <f t="shared" si="60"/>
        <v>0</v>
      </c>
      <c r="AB116" s="39">
        <f t="shared" si="61"/>
        <v>0</v>
      </c>
      <c r="AC116" s="39">
        <f t="shared" si="62"/>
        <v>0</v>
      </c>
      <c r="AD116" s="39">
        <f t="shared" si="63"/>
        <v>0</v>
      </c>
      <c r="AE116" s="39">
        <f t="shared" si="64"/>
        <v>0</v>
      </c>
      <c r="AF116" s="39">
        <f t="shared" si="65"/>
        <v>0</v>
      </c>
      <c r="AG116" s="39">
        <f t="shared" si="66"/>
        <v>0</v>
      </c>
      <c r="AH116" s="39">
        <f t="shared" si="67"/>
        <v>0</v>
      </c>
      <c r="AI116" s="39">
        <f t="shared" si="68"/>
        <v>0</v>
      </c>
      <c r="AJ116" s="39">
        <f t="shared" si="69"/>
        <v>0</v>
      </c>
      <c r="AK116" s="43"/>
      <c r="AL116" s="39">
        <f t="shared" si="70"/>
        <v>0</v>
      </c>
      <c r="AM116" s="39">
        <f t="shared" si="71"/>
        <v>0</v>
      </c>
      <c r="AN116" s="39">
        <f t="shared" si="72"/>
        <v>0</v>
      </c>
      <c r="AO116" s="40">
        <f t="shared" si="73"/>
        <v>0</v>
      </c>
      <c r="AQ116" s="39">
        <f t="shared" si="74"/>
        <v>0</v>
      </c>
      <c r="AR116" s="39">
        <f t="shared" si="75"/>
        <v>0</v>
      </c>
      <c r="AS116" s="39">
        <f t="shared" si="76"/>
        <v>0</v>
      </c>
      <c r="AT116" s="40">
        <f t="shared" si="77"/>
        <v>0</v>
      </c>
      <c r="AU116" s="40"/>
      <c r="AV116" s="52">
        <f t="shared" si="78"/>
        <v>0</v>
      </c>
      <c r="AX116" s="52">
        <f t="shared" si="79"/>
        <v>0</v>
      </c>
      <c r="AY116" s="70"/>
      <c r="AZ116" s="2">
        <f t="shared" si="84"/>
        <v>0</v>
      </c>
    </row>
    <row r="117" spans="1:52">
      <c r="A117" s="44">
        <f t="shared" si="80"/>
        <v>40238</v>
      </c>
      <c r="B117" s="66">
        <f t="shared" si="81"/>
        <v>0</v>
      </c>
      <c r="C117" s="67"/>
      <c r="D117" s="68">
        <f t="shared" si="44"/>
        <v>0</v>
      </c>
      <c r="E117" s="35">
        <f t="shared" si="45"/>
        <v>0</v>
      </c>
      <c r="F117" s="35">
        <f t="shared" si="46"/>
        <v>0</v>
      </c>
      <c r="G117" s="55">
        <f t="shared" si="47"/>
        <v>3.97</v>
      </c>
      <c r="H117" s="69">
        <f t="shared" si="48"/>
        <v>3.97</v>
      </c>
      <c r="I117" s="55">
        <f t="shared" si="82"/>
        <v>0</v>
      </c>
      <c r="J117" s="55">
        <f t="shared" si="49"/>
        <v>-6.1000000000000006E-2</v>
      </c>
      <c r="K117" s="69">
        <f t="shared" si="50"/>
        <v>-6.1000000000000006E-2</v>
      </c>
      <c r="L117" s="72">
        <v>0</v>
      </c>
      <c r="M117" s="55">
        <f t="shared" si="51"/>
        <v>5.0000000000000001E-3</v>
      </c>
      <c r="N117" s="69">
        <f t="shared" si="52"/>
        <v>5.0000000000000001E-3</v>
      </c>
      <c r="O117" s="72">
        <v>0</v>
      </c>
      <c r="P117" s="7"/>
      <c r="Q117" s="72">
        <f t="shared" si="83"/>
        <v>3.9140000000000001</v>
      </c>
      <c r="R117" s="72">
        <f t="shared" si="53"/>
        <v>0</v>
      </c>
      <c r="S117" s="7"/>
      <c r="T117" s="5">
        <f t="shared" si="54"/>
        <v>31</v>
      </c>
      <c r="U117" s="45">
        <f t="shared" si="55"/>
        <v>40293</v>
      </c>
      <c r="V117" s="5">
        <f t="shared" si="56"/>
        <v>3404</v>
      </c>
      <c r="W117" s="55">
        <f t="shared" si="57"/>
        <v>6.040116061409001E-2</v>
      </c>
      <c r="X117" s="47">
        <f t="shared" si="58"/>
        <v>0.57431086078478222</v>
      </c>
      <c r="Y117" s="5">
        <f t="shared" si="59"/>
        <v>0</v>
      </c>
      <c r="Z117" s="5">
        <f t="shared" si="60"/>
        <v>0</v>
      </c>
      <c r="AB117" s="39">
        <f t="shared" si="61"/>
        <v>0</v>
      </c>
      <c r="AC117" s="39">
        <f t="shared" si="62"/>
        <v>0</v>
      </c>
      <c r="AD117" s="39">
        <f t="shared" si="63"/>
        <v>0</v>
      </c>
      <c r="AE117" s="39">
        <f t="shared" si="64"/>
        <v>0</v>
      </c>
      <c r="AF117" s="39">
        <f t="shared" si="65"/>
        <v>0</v>
      </c>
      <c r="AG117" s="39">
        <f t="shared" si="66"/>
        <v>0</v>
      </c>
      <c r="AH117" s="39">
        <f t="shared" si="67"/>
        <v>0</v>
      </c>
      <c r="AI117" s="39">
        <f t="shared" si="68"/>
        <v>0</v>
      </c>
      <c r="AJ117" s="39">
        <f t="shared" si="69"/>
        <v>0</v>
      </c>
      <c r="AK117" s="43"/>
      <c r="AL117" s="39">
        <f t="shared" si="70"/>
        <v>0</v>
      </c>
      <c r="AM117" s="39">
        <f t="shared" si="71"/>
        <v>0</v>
      </c>
      <c r="AN117" s="39">
        <f t="shared" si="72"/>
        <v>0</v>
      </c>
      <c r="AO117" s="40">
        <f t="shared" si="73"/>
        <v>0</v>
      </c>
      <c r="AQ117" s="39">
        <f t="shared" si="74"/>
        <v>0</v>
      </c>
      <c r="AR117" s="39">
        <f t="shared" si="75"/>
        <v>0</v>
      </c>
      <c r="AS117" s="39">
        <f t="shared" si="76"/>
        <v>0</v>
      </c>
      <c r="AT117" s="40">
        <f t="shared" si="77"/>
        <v>0</v>
      </c>
      <c r="AU117" s="40"/>
      <c r="AV117" s="52">
        <f t="shared" si="78"/>
        <v>0</v>
      </c>
      <c r="AX117" s="52">
        <f t="shared" si="79"/>
        <v>0</v>
      </c>
      <c r="AY117" s="70"/>
      <c r="AZ117" s="2">
        <f t="shared" si="84"/>
        <v>0</v>
      </c>
    </row>
    <row r="118" spans="1:52">
      <c r="A118" s="44">
        <f t="shared" si="80"/>
        <v>40269</v>
      </c>
      <c r="B118" s="66">
        <f t="shared" si="81"/>
        <v>0</v>
      </c>
      <c r="C118" s="67"/>
      <c r="D118" s="68">
        <f t="shared" si="44"/>
        <v>0</v>
      </c>
      <c r="E118" s="35">
        <f t="shared" si="45"/>
        <v>0</v>
      </c>
      <c r="F118" s="35">
        <f t="shared" si="46"/>
        <v>0</v>
      </c>
      <c r="G118" s="55">
        <f t="shared" si="47"/>
        <v>3.97</v>
      </c>
      <c r="H118" s="69">
        <f t="shared" si="48"/>
        <v>3.97</v>
      </c>
      <c r="I118" s="55">
        <f t="shared" si="82"/>
        <v>0</v>
      </c>
      <c r="J118" s="55">
        <f t="shared" si="49"/>
        <v>-6.1000000000000006E-2</v>
      </c>
      <c r="K118" s="69">
        <f t="shared" si="50"/>
        <v>-6.1000000000000006E-2</v>
      </c>
      <c r="L118" s="72">
        <v>0</v>
      </c>
      <c r="M118" s="55">
        <f t="shared" si="51"/>
        <v>5.0000000000000001E-3</v>
      </c>
      <c r="N118" s="69">
        <f t="shared" si="52"/>
        <v>5.0000000000000001E-3</v>
      </c>
      <c r="O118" s="72">
        <v>0</v>
      </c>
      <c r="P118" s="7"/>
      <c r="Q118" s="72">
        <f t="shared" si="83"/>
        <v>3.9140000000000001</v>
      </c>
      <c r="R118" s="72">
        <f t="shared" si="53"/>
        <v>0</v>
      </c>
      <c r="S118" s="7"/>
      <c r="T118" s="5">
        <f t="shared" si="54"/>
        <v>30</v>
      </c>
      <c r="U118" s="45">
        <f t="shared" si="55"/>
        <v>40323</v>
      </c>
      <c r="V118" s="5">
        <f t="shared" si="56"/>
        <v>3434</v>
      </c>
      <c r="W118" s="55">
        <f t="shared" si="57"/>
        <v>6.040116061409001E-2</v>
      </c>
      <c r="X118" s="47">
        <f t="shared" si="58"/>
        <v>0.57151068353454415</v>
      </c>
      <c r="Y118" s="5">
        <f t="shared" si="59"/>
        <v>0</v>
      </c>
      <c r="Z118" s="5">
        <f t="shared" si="60"/>
        <v>0</v>
      </c>
      <c r="AB118" s="39">
        <f t="shared" si="61"/>
        <v>0</v>
      </c>
      <c r="AC118" s="39">
        <f t="shared" si="62"/>
        <v>0</v>
      </c>
      <c r="AD118" s="39">
        <f t="shared" si="63"/>
        <v>0</v>
      </c>
      <c r="AE118" s="39">
        <f t="shared" si="64"/>
        <v>0</v>
      </c>
      <c r="AF118" s="39">
        <f t="shared" si="65"/>
        <v>0</v>
      </c>
      <c r="AG118" s="39">
        <f t="shared" si="66"/>
        <v>0</v>
      </c>
      <c r="AH118" s="39">
        <f t="shared" si="67"/>
        <v>0</v>
      </c>
      <c r="AI118" s="39">
        <f t="shared" si="68"/>
        <v>0</v>
      </c>
      <c r="AJ118" s="39">
        <f t="shared" si="69"/>
        <v>0</v>
      </c>
      <c r="AK118" s="43"/>
      <c r="AL118" s="39">
        <f t="shared" si="70"/>
        <v>0</v>
      </c>
      <c r="AM118" s="39">
        <f t="shared" si="71"/>
        <v>0</v>
      </c>
      <c r="AN118" s="39">
        <f t="shared" si="72"/>
        <v>0</v>
      </c>
      <c r="AO118" s="40">
        <f t="shared" si="73"/>
        <v>0</v>
      </c>
      <c r="AQ118" s="39">
        <f t="shared" si="74"/>
        <v>0</v>
      </c>
      <c r="AR118" s="39">
        <f t="shared" si="75"/>
        <v>0</v>
      </c>
      <c r="AS118" s="39">
        <f t="shared" si="76"/>
        <v>0</v>
      </c>
      <c r="AT118" s="40">
        <f t="shared" si="77"/>
        <v>0</v>
      </c>
      <c r="AU118" s="40"/>
      <c r="AV118" s="52">
        <f t="shared" si="78"/>
        <v>0</v>
      </c>
      <c r="AX118" s="52">
        <f t="shared" si="79"/>
        <v>0</v>
      </c>
      <c r="AY118" s="70"/>
      <c r="AZ118" s="2">
        <f t="shared" si="84"/>
        <v>0</v>
      </c>
    </row>
    <row r="119" spans="1:52">
      <c r="A119" s="44">
        <f t="shared" si="80"/>
        <v>40299</v>
      </c>
      <c r="B119" s="66">
        <f t="shared" si="81"/>
        <v>0</v>
      </c>
      <c r="C119" s="67"/>
      <c r="D119" s="68">
        <f t="shared" si="44"/>
        <v>0</v>
      </c>
      <c r="E119" s="35">
        <f t="shared" si="45"/>
        <v>0</v>
      </c>
      <c r="F119" s="35">
        <f t="shared" si="46"/>
        <v>0</v>
      </c>
      <c r="G119" s="55">
        <f t="shared" si="47"/>
        <v>3.97</v>
      </c>
      <c r="H119" s="69">
        <f t="shared" si="48"/>
        <v>3.97</v>
      </c>
      <c r="I119" s="55">
        <f t="shared" si="82"/>
        <v>0</v>
      </c>
      <c r="J119" s="55">
        <f t="shared" si="49"/>
        <v>-6.1000000000000006E-2</v>
      </c>
      <c r="K119" s="69">
        <f t="shared" si="50"/>
        <v>-6.1000000000000006E-2</v>
      </c>
      <c r="L119" s="72">
        <v>0</v>
      </c>
      <c r="M119" s="55">
        <f t="shared" si="51"/>
        <v>5.0000000000000001E-3</v>
      </c>
      <c r="N119" s="69">
        <f t="shared" si="52"/>
        <v>5.0000000000000001E-3</v>
      </c>
      <c r="O119" s="72">
        <v>0</v>
      </c>
      <c r="P119" s="7"/>
      <c r="Q119" s="72">
        <f t="shared" si="83"/>
        <v>3.9140000000000001</v>
      </c>
      <c r="R119" s="72">
        <f t="shared" si="53"/>
        <v>0</v>
      </c>
      <c r="S119" s="7"/>
      <c r="T119" s="5">
        <f t="shared" si="54"/>
        <v>31</v>
      </c>
      <c r="U119" s="45">
        <f t="shared" si="55"/>
        <v>40354</v>
      </c>
      <c r="V119" s="5">
        <f t="shared" si="56"/>
        <v>3465</v>
      </c>
      <c r="W119" s="55">
        <f t="shared" si="57"/>
        <v>6.040116061409001E-2</v>
      </c>
      <c r="X119" s="47">
        <f t="shared" si="58"/>
        <v>0.56863150936514162</v>
      </c>
      <c r="Y119" s="5">
        <f t="shared" si="59"/>
        <v>0</v>
      </c>
      <c r="Z119" s="5">
        <f t="shared" si="60"/>
        <v>0</v>
      </c>
      <c r="AB119" s="39">
        <f t="shared" si="61"/>
        <v>0</v>
      </c>
      <c r="AC119" s="39">
        <f t="shared" si="62"/>
        <v>0</v>
      </c>
      <c r="AD119" s="39">
        <f t="shared" si="63"/>
        <v>0</v>
      </c>
      <c r="AE119" s="39">
        <f t="shared" si="64"/>
        <v>0</v>
      </c>
      <c r="AF119" s="39">
        <f t="shared" si="65"/>
        <v>0</v>
      </c>
      <c r="AG119" s="39">
        <f t="shared" si="66"/>
        <v>0</v>
      </c>
      <c r="AH119" s="39">
        <f t="shared" si="67"/>
        <v>0</v>
      </c>
      <c r="AI119" s="39">
        <f t="shared" si="68"/>
        <v>0</v>
      </c>
      <c r="AJ119" s="39">
        <f t="shared" si="69"/>
        <v>0</v>
      </c>
      <c r="AK119" s="43"/>
      <c r="AL119" s="39">
        <f t="shared" si="70"/>
        <v>0</v>
      </c>
      <c r="AM119" s="39">
        <f t="shared" si="71"/>
        <v>0</v>
      </c>
      <c r="AN119" s="39">
        <f t="shared" si="72"/>
        <v>0</v>
      </c>
      <c r="AO119" s="40">
        <f t="shared" si="73"/>
        <v>0</v>
      </c>
      <c r="AQ119" s="39">
        <f t="shared" si="74"/>
        <v>0</v>
      </c>
      <c r="AR119" s="39">
        <f t="shared" si="75"/>
        <v>0</v>
      </c>
      <c r="AS119" s="39">
        <f t="shared" si="76"/>
        <v>0</v>
      </c>
      <c r="AT119" s="40">
        <f t="shared" si="77"/>
        <v>0</v>
      </c>
      <c r="AU119" s="40"/>
      <c r="AV119" s="52">
        <f t="shared" si="78"/>
        <v>0</v>
      </c>
      <c r="AX119" s="52">
        <f t="shared" si="79"/>
        <v>0</v>
      </c>
      <c r="AY119" s="70"/>
      <c r="AZ119" s="2">
        <f t="shared" si="84"/>
        <v>0</v>
      </c>
    </row>
    <row r="120" spans="1:52">
      <c r="A120" s="44">
        <f t="shared" si="80"/>
        <v>40330</v>
      </c>
      <c r="B120" s="66">
        <f t="shared" si="81"/>
        <v>0</v>
      </c>
      <c r="C120" s="67"/>
      <c r="D120" s="68">
        <f t="shared" si="44"/>
        <v>0</v>
      </c>
      <c r="E120" s="35">
        <f t="shared" si="45"/>
        <v>0</v>
      </c>
      <c r="F120" s="35">
        <f t="shared" si="46"/>
        <v>0</v>
      </c>
      <c r="G120" s="55">
        <f t="shared" si="47"/>
        <v>3.97</v>
      </c>
      <c r="H120" s="69">
        <f t="shared" si="48"/>
        <v>3.97</v>
      </c>
      <c r="I120" s="55">
        <f t="shared" si="82"/>
        <v>0</v>
      </c>
      <c r="J120" s="55">
        <f t="shared" si="49"/>
        <v>-6.1000000000000006E-2</v>
      </c>
      <c r="K120" s="69">
        <f t="shared" si="50"/>
        <v>-6.1000000000000006E-2</v>
      </c>
      <c r="L120" s="72">
        <v>0</v>
      </c>
      <c r="M120" s="55">
        <f t="shared" si="51"/>
        <v>5.0000000000000001E-3</v>
      </c>
      <c r="N120" s="69">
        <f t="shared" si="52"/>
        <v>5.0000000000000001E-3</v>
      </c>
      <c r="O120" s="72">
        <v>0</v>
      </c>
      <c r="P120" s="7"/>
      <c r="Q120" s="72">
        <f t="shared" si="83"/>
        <v>3.9140000000000001</v>
      </c>
      <c r="R120" s="72">
        <f t="shared" si="53"/>
        <v>0</v>
      </c>
      <c r="S120" s="7"/>
      <c r="T120" s="5">
        <f t="shared" si="54"/>
        <v>30</v>
      </c>
      <c r="U120" s="45">
        <f t="shared" si="55"/>
        <v>40384</v>
      </c>
      <c r="V120" s="5">
        <f t="shared" si="56"/>
        <v>3495</v>
      </c>
      <c r="W120" s="55">
        <f t="shared" si="57"/>
        <v>6.040116061409001E-2</v>
      </c>
      <c r="X120" s="47">
        <f t="shared" si="58"/>
        <v>0.56585902302539692</v>
      </c>
      <c r="Y120" s="5">
        <f t="shared" si="59"/>
        <v>0</v>
      </c>
      <c r="Z120" s="5">
        <f t="shared" si="60"/>
        <v>0</v>
      </c>
      <c r="AB120" s="39">
        <f t="shared" si="61"/>
        <v>0</v>
      </c>
      <c r="AC120" s="39">
        <f t="shared" si="62"/>
        <v>0</v>
      </c>
      <c r="AD120" s="39">
        <f t="shared" si="63"/>
        <v>0</v>
      </c>
      <c r="AE120" s="39">
        <f t="shared" si="64"/>
        <v>0</v>
      </c>
      <c r="AF120" s="39">
        <f t="shared" si="65"/>
        <v>0</v>
      </c>
      <c r="AG120" s="39">
        <f t="shared" si="66"/>
        <v>0</v>
      </c>
      <c r="AH120" s="39">
        <f t="shared" si="67"/>
        <v>0</v>
      </c>
      <c r="AI120" s="39">
        <f t="shared" si="68"/>
        <v>0</v>
      </c>
      <c r="AJ120" s="39">
        <f t="shared" si="69"/>
        <v>0</v>
      </c>
      <c r="AK120" s="43"/>
      <c r="AL120" s="39">
        <f t="shared" si="70"/>
        <v>0</v>
      </c>
      <c r="AM120" s="39">
        <f t="shared" si="71"/>
        <v>0</v>
      </c>
      <c r="AN120" s="39">
        <f t="shared" si="72"/>
        <v>0</v>
      </c>
      <c r="AO120" s="40">
        <f t="shared" si="73"/>
        <v>0</v>
      </c>
      <c r="AQ120" s="39">
        <f t="shared" si="74"/>
        <v>0</v>
      </c>
      <c r="AR120" s="39">
        <f t="shared" si="75"/>
        <v>0</v>
      </c>
      <c r="AS120" s="39">
        <f t="shared" si="76"/>
        <v>0</v>
      </c>
      <c r="AT120" s="40">
        <f t="shared" si="77"/>
        <v>0</v>
      </c>
      <c r="AU120" s="40"/>
      <c r="AV120" s="52">
        <f t="shared" si="78"/>
        <v>0</v>
      </c>
      <c r="AX120" s="52">
        <f t="shared" si="79"/>
        <v>0</v>
      </c>
      <c r="AY120" s="70"/>
      <c r="AZ120" s="2">
        <f t="shared" si="84"/>
        <v>0</v>
      </c>
    </row>
    <row r="121" spans="1:52">
      <c r="A121" s="44">
        <f t="shared" si="80"/>
        <v>40360</v>
      </c>
      <c r="B121" s="66">
        <f t="shared" si="81"/>
        <v>0</v>
      </c>
      <c r="C121" s="67"/>
      <c r="D121" s="68">
        <f t="shared" si="44"/>
        <v>0</v>
      </c>
      <c r="E121" s="35">
        <f t="shared" si="45"/>
        <v>0</v>
      </c>
      <c r="F121" s="35">
        <f t="shared" si="46"/>
        <v>0</v>
      </c>
      <c r="G121" s="55">
        <f t="shared" si="47"/>
        <v>3.97</v>
      </c>
      <c r="H121" s="69">
        <f t="shared" si="48"/>
        <v>3.97</v>
      </c>
      <c r="I121" s="55">
        <f t="shared" si="82"/>
        <v>0</v>
      </c>
      <c r="J121" s="55">
        <f t="shared" si="49"/>
        <v>-6.1000000000000006E-2</v>
      </c>
      <c r="K121" s="69">
        <f t="shared" si="50"/>
        <v>-6.1000000000000006E-2</v>
      </c>
      <c r="L121" s="72">
        <v>0</v>
      </c>
      <c r="M121" s="55">
        <f t="shared" si="51"/>
        <v>5.0000000000000001E-3</v>
      </c>
      <c r="N121" s="69">
        <f t="shared" si="52"/>
        <v>5.0000000000000001E-3</v>
      </c>
      <c r="O121" s="72">
        <v>0</v>
      </c>
      <c r="P121" s="7"/>
      <c r="Q121" s="72">
        <f t="shared" si="83"/>
        <v>3.9140000000000001</v>
      </c>
      <c r="R121" s="72">
        <f t="shared" si="53"/>
        <v>0</v>
      </c>
      <c r="S121" s="7"/>
      <c r="T121" s="5">
        <f t="shared" si="54"/>
        <v>31</v>
      </c>
      <c r="U121" s="45">
        <f t="shared" si="55"/>
        <v>40415</v>
      </c>
      <c r="V121" s="5">
        <f t="shared" si="56"/>
        <v>3526</v>
      </c>
      <c r="W121" s="55">
        <f t="shared" si="57"/>
        <v>6.040116061409001E-2</v>
      </c>
      <c r="X121" s="47">
        <f t="shared" si="58"/>
        <v>0.5630083209658272</v>
      </c>
      <c r="Y121" s="5">
        <f t="shared" si="59"/>
        <v>0</v>
      </c>
      <c r="Z121" s="5">
        <f t="shared" si="60"/>
        <v>0</v>
      </c>
      <c r="AB121" s="39">
        <f t="shared" si="61"/>
        <v>0</v>
      </c>
      <c r="AC121" s="39">
        <f t="shared" si="62"/>
        <v>0</v>
      </c>
      <c r="AD121" s="39">
        <f t="shared" si="63"/>
        <v>0</v>
      </c>
      <c r="AE121" s="39">
        <f t="shared" si="64"/>
        <v>0</v>
      </c>
      <c r="AF121" s="39">
        <f t="shared" si="65"/>
        <v>0</v>
      </c>
      <c r="AG121" s="39">
        <f t="shared" si="66"/>
        <v>0</v>
      </c>
      <c r="AH121" s="39">
        <f t="shared" si="67"/>
        <v>0</v>
      </c>
      <c r="AI121" s="39">
        <f t="shared" si="68"/>
        <v>0</v>
      </c>
      <c r="AJ121" s="39">
        <f t="shared" si="69"/>
        <v>0</v>
      </c>
      <c r="AK121" s="43"/>
      <c r="AL121" s="39">
        <f t="shared" si="70"/>
        <v>0</v>
      </c>
      <c r="AM121" s="39">
        <f t="shared" si="71"/>
        <v>0</v>
      </c>
      <c r="AN121" s="39">
        <f t="shared" si="72"/>
        <v>0</v>
      </c>
      <c r="AO121" s="40">
        <f t="shared" si="73"/>
        <v>0</v>
      </c>
      <c r="AQ121" s="39">
        <f t="shared" si="74"/>
        <v>0</v>
      </c>
      <c r="AR121" s="39">
        <f t="shared" si="75"/>
        <v>0</v>
      </c>
      <c r="AS121" s="39">
        <f t="shared" si="76"/>
        <v>0</v>
      </c>
      <c r="AT121" s="40">
        <f t="shared" si="77"/>
        <v>0</v>
      </c>
      <c r="AU121" s="40"/>
      <c r="AV121" s="52">
        <f t="shared" si="78"/>
        <v>0</v>
      </c>
      <c r="AX121" s="52">
        <f t="shared" si="79"/>
        <v>0</v>
      </c>
      <c r="AY121" s="70"/>
      <c r="AZ121" s="2">
        <f t="shared" si="84"/>
        <v>0</v>
      </c>
    </row>
    <row r="122" spans="1:52">
      <c r="A122" s="44">
        <f t="shared" si="80"/>
        <v>40391</v>
      </c>
      <c r="B122" s="66">
        <f t="shared" si="81"/>
        <v>0</v>
      </c>
      <c r="C122" s="67"/>
      <c r="D122" s="68">
        <f t="shared" si="44"/>
        <v>0</v>
      </c>
      <c r="E122" s="35">
        <f t="shared" si="45"/>
        <v>0</v>
      </c>
      <c r="F122" s="35">
        <f t="shared" si="46"/>
        <v>0</v>
      </c>
      <c r="G122" s="55">
        <f t="shared" si="47"/>
        <v>3.97</v>
      </c>
      <c r="H122" s="69">
        <f t="shared" si="48"/>
        <v>3.97</v>
      </c>
      <c r="I122" s="55">
        <f t="shared" si="82"/>
        <v>0</v>
      </c>
      <c r="J122" s="55">
        <f t="shared" si="49"/>
        <v>-6.1000000000000006E-2</v>
      </c>
      <c r="K122" s="69">
        <f t="shared" si="50"/>
        <v>-6.1000000000000006E-2</v>
      </c>
      <c r="L122" s="72">
        <v>0</v>
      </c>
      <c r="M122" s="55">
        <f t="shared" si="51"/>
        <v>5.0000000000000001E-3</v>
      </c>
      <c r="N122" s="69">
        <f t="shared" si="52"/>
        <v>5.0000000000000001E-3</v>
      </c>
      <c r="O122" s="72">
        <v>0</v>
      </c>
      <c r="P122" s="7"/>
      <c r="Q122" s="72">
        <f t="shared" si="83"/>
        <v>3.9140000000000001</v>
      </c>
      <c r="R122" s="72">
        <f t="shared" si="53"/>
        <v>0</v>
      </c>
      <c r="S122" s="7"/>
      <c r="T122" s="5">
        <f t="shared" si="54"/>
        <v>31</v>
      </c>
      <c r="U122" s="45">
        <f t="shared" si="55"/>
        <v>40446</v>
      </c>
      <c r="V122" s="5">
        <f t="shared" si="56"/>
        <v>3557</v>
      </c>
      <c r="W122" s="55">
        <f t="shared" si="57"/>
        <v>6.040116061409001E-2</v>
      </c>
      <c r="X122" s="47">
        <f t="shared" si="58"/>
        <v>0.56017198026112103</v>
      </c>
      <c r="Y122" s="5">
        <f t="shared" si="59"/>
        <v>0</v>
      </c>
      <c r="Z122" s="5">
        <f t="shared" si="60"/>
        <v>0</v>
      </c>
      <c r="AB122" s="39">
        <f t="shared" si="61"/>
        <v>0</v>
      </c>
      <c r="AC122" s="39">
        <f t="shared" si="62"/>
        <v>0</v>
      </c>
      <c r="AD122" s="39">
        <f t="shared" si="63"/>
        <v>0</v>
      </c>
      <c r="AE122" s="39">
        <f t="shared" si="64"/>
        <v>0</v>
      </c>
      <c r="AF122" s="39">
        <f t="shared" si="65"/>
        <v>0</v>
      </c>
      <c r="AG122" s="39">
        <f t="shared" si="66"/>
        <v>0</v>
      </c>
      <c r="AH122" s="39">
        <f t="shared" si="67"/>
        <v>0</v>
      </c>
      <c r="AI122" s="39">
        <f t="shared" si="68"/>
        <v>0</v>
      </c>
      <c r="AJ122" s="39">
        <f t="shared" si="69"/>
        <v>0</v>
      </c>
      <c r="AK122" s="43"/>
      <c r="AL122" s="39">
        <f t="shared" si="70"/>
        <v>0</v>
      </c>
      <c r="AM122" s="39">
        <f t="shared" si="71"/>
        <v>0</v>
      </c>
      <c r="AN122" s="39">
        <f t="shared" si="72"/>
        <v>0</v>
      </c>
      <c r="AO122" s="40">
        <f t="shared" si="73"/>
        <v>0</v>
      </c>
      <c r="AQ122" s="39">
        <f t="shared" si="74"/>
        <v>0</v>
      </c>
      <c r="AR122" s="39">
        <f t="shared" si="75"/>
        <v>0</v>
      </c>
      <c r="AS122" s="39">
        <f t="shared" si="76"/>
        <v>0</v>
      </c>
      <c r="AT122" s="40">
        <f t="shared" si="77"/>
        <v>0</v>
      </c>
      <c r="AU122" s="40"/>
      <c r="AV122" s="52">
        <f t="shared" si="78"/>
        <v>0</v>
      </c>
      <c r="AX122" s="52">
        <f t="shared" si="79"/>
        <v>0</v>
      </c>
      <c r="AY122" s="70"/>
      <c r="AZ122" s="2">
        <f t="shared" si="84"/>
        <v>0</v>
      </c>
    </row>
    <row r="123" spans="1:52">
      <c r="A123" s="44">
        <f t="shared" si="80"/>
        <v>40422</v>
      </c>
      <c r="B123" s="66">
        <f t="shared" si="81"/>
        <v>0</v>
      </c>
      <c r="C123" s="67"/>
      <c r="D123" s="68">
        <f t="shared" si="44"/>
        <v>0</v>
      </c>
      <c r="E123" s="35">
        <f t="shared" si="45"/>
        <v>0</v>
      </c>
      <c r="F123" s="35">
        <f t="shared" si="46"/>
        <v>0</v>
      </c>
      <c r="G123" s="55">
        <f t="shared" si="47"/>
        <v>3.97</v>
      </c>
      <c r="H123" s="69">
        <f t="shared" si="48"/>
        <v>3.97</v>
      </c>
      <c r="I123" s="55">
        <f t="shared" si="82"/>
        <v>0</v>
      </c>
      <c r="J123" s="55">
        <f t="shared" si="49"/>
        <v>-6.1000000000000006E-2</v>
      </c>
      <c r="K123" s="69">
        <f t="shared" si="50"/>
        <v>-6.1000000000000006E-2</v>
      </c>
      <c r="L123" s="72">
        <v>0</v>
      </c>
      <c r="M123" s="55">
        <f t="shared" si="51"/>
        <v>5.0000000000000001E-3</v>
      </c>
      <c r="N123" s="69">
        <f t="shared" si="52"/>
        <v>5.0000000000000001E-3</v>
      </c>
      <c r="O123" s="72">
        <v>0</v>
      </c>
      <c r="P123" s="7"/>
      <c r="Q123" s="72">
        <f t="shared" si="83"/>
        <v>3.9140000000000001</v>
      </c>
      <c r="R123" s="72">
        <f t="shared" si="53"/>
        <v>0</v>
      </c>
      <c r="S123" s="7"/>
      <c r="T123" s="5">
        <f t="shared" si="54"/>
        <v>30</v>
      </c>
      <c r="U123" s="45">
        <f t="shared" si="55"/>
        <v>40476</v>
      </c>
      <c r="V123" s="5">
        <f t="shared" si="56"/>
        <v>3587</v>
      </c>
      <c r="W123" s="55">
        <f t="shared" si="57"/>
        <v>6.040116061409001E-2</v>
      </c>
      <c r="X123" s="47">
        <f t="shared" si="58"/>
        <v>0.55744074019157985</v>
      </c>
      <c r="Y123" s="5">
        <f t="shared" si="59"/>
        <v>0</v>
      </c>
      <c r="Z123" s="5">
        <f t="shared" si="60"/>
        <v>0</v>
      </c>
      <c r="AB123" s="39">
        <f t="shared" si="61"/>
        <v>0</v>
      </c>
      <c r="AC123" s="39">
        <f t="shared" si="62"/>
        <v>0</v>
      </c>
      <c r="AD123" s="39">
        <f t="shared" si="63"/>
        <v>0</v>
      </c>
      <c r="AE123" s="39">
        <f t="shared" si="64"/>
        <v>0</v>
      </c>
      <c r="AF123" s="39">
        <f t="shared" si="65"/>
        <v>0</v>
      </c>
      <c r="AG123" s="39">
        <f t="shared" si="66"/>
        <v>0</v>
      </c>
      <c r="AH123" s="39">
        <f t="shared" si="67"/>
        <v>0</v>
      </c>
      <c r="AI123" s="39">
        <f t="shared" si="68"/>
        <v>0</v>
      </c>
      <c r="AJ123" s="39">
        <f t="shared" si="69"/>
        <v>0</v>
      </c>
      <c r="AK123" s="43"/>
      <c r="AL123" s="39">
        <f t="shared" si="70"/>
        <v>0</v>
      </c>
      <c r="AM123" s="39">
        <f t="shared" si="71"/>
        <v>0</v>
      </c>
      <c r="AN123" s="39">
        <f t="shared" si="72"/>
        <v>0</v>
      </c>
      <c r="AO123" s="40">
        <f t="shared" si="73"/>
        <v>0</v>
      </c>
      <c r="AQ123" s="39">
        <f t="shared" si="74"/>
        <v>0</v>
      </c>
      <c r="AR123" s="39">
        <f t="shared" si="75"/>
        <v>0</v>
      </c>
      <c r="AS123" s="39">
        <f t="shared" si="76"/>
        <v>0</v>
      </c>
      <c r="AT123" s="40">
        <f t="shared" si="77"/>
        <v>0</v>
      </c>
      <c r="AU123" s="40"/>
      <c r="AV123" s="52">
        <f t="shared" si="78"/>
        <v>0</v>
      </c>
      <c r="AX123" s="52">
        <f t="shared" si="79"/>
        <v>0</v>
      </c>
      <c r="AY123" s="70"/>
      <c r="AZ123" s="2">
        <f t="shared" si="84"/>
        <v>0</v>
      </c>
    </row>
    <row r="124" spans="1:52">
      <c r="A124" s="44">
        <f t="shared" si="80"/>
        <v>40452</v>
      </c>
      <c r="B124" s="66">
        <f t="shared" si="81"/>
        <v>0</v>
      </c>
      <c r="C124" s="67"/>
      <c r="D124" s="68">
        <f t="shared" si="44"/>
        <v>0</v>
      </c>
      <c r="E124" s="35">
        <f t="shared" si="45"/>
        <v>0</v>
      </c>
      <c r="F124" s="35">
        <f t="shared" si="46"/>
        <v>0</v>
      </c>
      <c r="G124" s="55">
        <f t="shared" si="47"/>
        <v>3.97</v>
      </c>
      <c r="H124" s="69">
        <f t="shared" si="48"/>
        <v>3.97</v>
      </c>
      <c r="I124" s="55">
        <f t="shared" si="82"/>
        <v>0</v>
      </c>
      <c r="J124" s="55">
        <f t="shared" si="49"/>
        <v>-6.1000000000000006E-2</v>
      </c>
      <c r="K124" s="69">
        <f t="shared" si="50"/>
        <v>-6.1000000000000006E-2</v>
      </c>
      <c r="L124" s="72">
        <v>0</v>
      </c>
      <c r="M124" s="55">
        <f t="shared" si="51"/>
        <v>5.0000000000000001E-3</v>
      </c>
      <c r="N124" s="69">
        <f t="shared" si="52"/>
        <v>5.0000000000000001E-3</v>
      </c>
      <c r="O124" s="72">
        <v>0</v>
      </c>
      <c r="P124" s="7"/>
      <c r="Q124" s="72">
        <f t="shared" si="83"/>
        <v>3.9140000000000001</v>
      </c>
      <c r="R124" s="72">
        <f t="shared" si="53"/>
        <v>0</v>
      </c>
      <c r="S124" s="7"/>
      <c r="T124" s="5">
        <f t="shared" si="54"/>
        <v>31</v>
      </c>
      <c r="U124" s="45">
        <f t="shared" si="55"/>
        <v>40507</v>
      </c>
      <c r="V124" s="5">
        <f t="shared" si="56"/>
        <v>3618</v>
      </c>
      <c r="W124" s="55">
        <f t="shared" si="57"/>
        <v>6.040116061409001E-2</v>
      </c>
      <c r="X124" s="47">
        <f t="shared" si="58"/>
        <v>0.55463244801722167</v>
      </c>
      <c r="Y124" s="5">
        <f t="shared" si="59"/>
        <v>0</v>
      </c>
      <c r="Z124" s="5">
        <f t="shared" si="60"/>
        <v>0</v>
      </c>
      <c r="AB124" s="39">
        <f t="shared" si="61"/>
        <v>0</v>
      </c>
      <c r="AC124" s="39">
        <f t="shared" si="62"/>
        <v>0</v>
      </c>
      <c r="AD124" s="39">
        <f t="shared" si="63"/>
        <v>0</v>
      </c>
      <c r="AE124" s="39">
        <f t="shared" si="64"/>
        <v>0</v>
      </c>
      <c r="AF124" s="39">
        <f t="shared" si="65"/>
        <v>0</v>
      </c>
      <c r="AG124" s="39">
        <f t="shared" si="66"/>
        <v>0</v>
      </c>
      <c r="AH124" s="39">
        <f t="shared" si="67"/>
        <v>0</v>
      </c>
      <c r="AI124" s="39">
        <f t="shared" si="68"/>
        <v>0</v>
      </c>
      <c r="AJ124" s="39">
        <f t="shared" si="69"/>
        <v>0</v>
      </c>
      <c r="AK124" s="43"/>
      <c r="AL124" s="39">
        <f t="shared" si="70"/>
        <v>0</v>
      </c>
      <c r="AM124" s="39">
        <f t="shared" si="71"/>
        <v>0</v>
      </c>
      <c r="AN124" s="39">
        <f t="shared" si="72"/>
        <v>0</v>
      </c>
      <c r="AO124" s="40">
        <f t="shared" si="73"/>
        <v>0</v>
      </c>
      <c r="AQ124" s="39">
        <f t="shared" si="74"/>
        <v>0</v>
      </c>
      <c r="AR124" s="39">
        <f t="shared" si="75"/>
        <v>0</v>
      </c>
      <c r="AS124" s="39">
        <f t="shared" si="76"/>
        <v>0</v>
      </c>
      <c r="AT124" s="40">
        <f t="shared" si="77"/>
        <v>0</v>
      </c>
      <c r="AU124" s="40"/>
      <c r="AV124" s="52">
        <f t="shared" si="78"/>
        <v>0</v>
      </c>
      <c r="AX124" s="52">
        <f t="shared" si="79"/>
        <v>0</v>
      </c>
      <c r="AY124" s="70"/>
      <c r="AZ124" s="2">
        <f t="shared" si="84"/>
        <v>0</v>
      </c>
    </row>
    <row r="125" spans="1:52">
      <c r="A125" s="44">
        <f t="shared" si="80"/>
        <v>40483</v>
      </c>
      <c r="B125" s="66">
        <f t="shared" si="81"/>
        <v>0</v>
      </c>
      <c r="C125" s="67"/>
      <c r="D125" s="68">
        <f t="shared" si="44"/>
        <v>0</v>
      </c>
      <c r="E125" s="35">
        <f t="shared" si="45"/>
        <v>0</v>
      </c>
      <c r="F125" s="35">
        <f t="shared" si="46"/>
        <v>0</v>
      </c>
      <c r="G125" s="55">
        <f t="shared" si="47"/>
        <v>3.97</v>
      </c>
      <c r="H125" s="69">
        <f t="shared" si="48"/>
        <v>3.97</v>
      </c>
      <c r="I125" s="55">
        <f t="shared" si="82"/>
        <v>0</v>
      </c>
      <c r="J125" s="55">
        <f t="shared" si="49"/>
        <v>-6.1000000000000006E-2</v>
      </c>
      <c r="K125" s="69">
        <f t="shared" si="50"/>
        <v>-6.1000000000000006E-2</v>
      </c>
      <c r="L125" s="72">
        <v>0</v>
      </c>
      <c r="M125" s="55">
        <f t="shared" si="51"/>
        <v>5.0000000000000001E-3</v>
      </c>
      <c r="N125" s="69">
        <f t="shared" si="52"/>
        <v>5.0000000000000001E-3</v>
      </c>
      <c r="O125" s="72">
        <v>0</v>
      </c>
      <c r="P125" s="7"/>
      <c r="Q125" s="72">
        <f t="shared" si="83"/>
        <v>3.9140000000000001</v>
      </c>
      <c r="R125" s="72">
        <f t="shared" si="53"/>
        <v>0</v>
      </c>
      <c r="S125" s="7"/>
      <c r="T125" s="5">
        <f t="shared" si="54"/>
        <v>30</v>
      </c>
      <c r="U125" s="45">
        <f t="shared" si="55"/>
        <v>40537</v>
      </c>
      <c r="V125" s="5">
        <f t="shared" si="56"/>
        <v>3648</v>
      </c>
      <c r="W125" s="55">
        <f t="shared" si="57"/>
        <v>6.040116061409001E-2</v>
      </c>
      <c r="X125" s="47">
        <f t="shared" si="58"/>
        <v>0.55192821713943629</v>
      </c>
      <c r="Y125" s="5">
        <f t="shared" si="59"/>
        <v>0</v>
      </c>
      <c r="Z125" s="5">
        <f t="shared" si="60"/>
        <v>0</v>
      </c>
      <c r="AB125" s="39">
        <f t="shared" si="61"/>
        <v>0</v>
      </c>
      <c r="AC125" s="39">
        <f t="shared" si="62"/>
        <v>0</v>
      </c>
      <c r="AD125" s="39">
        <f t="shared" si="63"/>
        <v>0</v>
      </c>
      <c r="AE125" s="39">
        <f t="shared" si="64"/>
        <v>0</v>
      </c>
      <c r="AF125" s="39">
        <f t="shared" si="65"/>
        <v>0</v>
      </c>
      <c r="AG125" s="39">
        <f t="shared" si="66"/>
        <v>0</v>
      </c>
      <c r="AH125" s="39">
        <f t="shared" si="67"/>
        <v>0</v>
      </c>
      <c r="AI125" s="39">
        <f t="shared" si="68"/>
        <v>0</v>
      </c>
      <c r="AJ125" s="39">
        <f t="shared" si="69"/>
        <v>0</v>
      </c>
      <c r="AK125" s="43"/>
      <c r="AL125" s="39">
        <f t="shared" si="70"/>
        <v>0</v>
      </c>
      <c r="AM125" s="39">
        <f t="shared" si="71"/>
        <v>0</v>
      </c>
      <c r="AN125" s="39">
        <f t="shared" si="72"/>
        <v>0</v>
      </c>
      <c r="AO125" s="40">
        <f t="shared" si="73"/>
        <v>0</v>
      </c>
      <c r="AQ125" s="39">
        <f t="shared" si="74"/>
        <v>0</v>
      </c>
      <c r="AR125" s="39">
        <f t="shared" si="75"/>
        <v>0</v>
      </c>
      <c r="AS125" s="39">
        <f t="shared" si="76"/>
        <v>0</v>
      </c>
      <c r="AT125" s="40">
        <f t="shared" si="77"/>
        <v>0</v>
      </c>
      <c r="AU125" s="40"/>
      <c r="AV125" s="52">
        <f t="shared" si="78"/>
        <v>0</v>
      </c>
      <c r="AX125" s="52">
        <f t="shared" si="79"/>
        <v>0</v>
      </c>
      <c r="AY125" s="70"/>
      <c r="AZ125" s="2">
        <f t="shared" si="84"/>
        <v>0</v>
      </c>
    </row>
    <row r="126" spans="1:52">
      <c r="A126" s="44">
        <f t="shared" si="80"/>
        <v>40513</v>
      </c>
      <c r="B126" s="66">
        <f t="shared" si="81"/>
        <v>0</v>
      </c>
      <c r="C126" s="67"/>
      <c r="D126" s="68">
        <f t="shared" si="44"/>
        <v>0</v>
      </c>
      <c r="E126" s="35">
        <f t="shared" si="45"/>
        <v>0</v>
      </c>
      <c r="F126" s="35">
        <f t="shared" si="46"/>
        <v>0</v>
      </c>
      <c r="G126" s="55">
        <f t="shared" si="47"/>
        <v>3.97</v>
      </c>
      <c r="H126" s="69">
        <f t="shared" si="48"/>
        <v>3.97</v>
      </c>
      <c r="I126" s="55">
        <f t="shared" si="82"/>
        <v>0</v>
      </c>
      <c r="J126" s="55">
        <f t="shared" si="49"/>
        <v>-6.1000000000000006E-2</v>
      </c>
      <c r="K126" s="69">
        <f t="shared" si="50"/>
        <v>-6.1000000000000006E-2</v>
      </c>
      <c r="L126" s="72">
        <v>0</v>
      </c>
      <c r="M126" s="55">
        <f t="shared" si="51"/>
        <v>5.0000000000000001E-3</v>
      </c>
      <c r="N126" s="69">
        <f t="shared" si="52"/>
        <v>5.0000000000000001E-3</v>
      </c>
      <c r="O126" s="72">
        <v>0</v>
      </c>
      <c r="P126" s="7"/>
      <c r="Q126" s="72">
        <f t="shared" si="83"/>
        <v>3.9140000000000001</v>
      </c>
      <c r="R126" s="72">
        <f t="shared" si="53"/>
        <v>0</v>
      </c>
      <c r="S126" s="7"/>
      <c r="T126" s="5">
        <f t="shared" si="54"/>
        <v>31</v>
      </c>
      <c r="U126" s="45">
        <f t="shared" si="55"/>
        <v>40568</v>
      </c>
      <c r="V126" s="5">
        <f t="shared" si="56"/>
        <v>3679</v>
      </c>
      <c r="W126" s="55">
        <f t="shared" si="57"/>
        <v>6.040116061409001E-2</v>
      </c>
      <c r="X126" s="47">
        <f t="shared" si="58"/>
        <v>0.54914769612393344</v>
      </c>
      <c r="Y126" s="5">
        <f t="shared" si="59"/>
        <v>0</v>
      </c>
      <c r="Z126" s="5">
        <f t="shared" si="60"/>
        <v>0</v>
      </c>
      <c r="AB126" s="39">
        <f t="shared" si="61"/>
        <v>0</v>
      </c>
      <c r="AC126" s="39">
        <f t="shared" si="62"/>
        <v>0</v>
      </c>
      <c r="AD126" s="39">
        <f t="shared" si="63"/>
        <v>0</v>
      </c>
      <c r="AE126" s="39">
        <f t="shared" si="64"/>
        <v>0</v>
      </c>
      <c r="AF126" s="39">
        <f t="shared" si="65"/>
        <v>0</v>
      </c>
      <c r="AG126" s="39">
        <f t="shared" si="66"/>
        <v>0</v>
      </c>
      <c r="AH126" s="39">
        <f t="shared" si="67"/>
        <v>0</v>
      </c>
      <c r="AI126" s="39">
        <f t="shared" si="68"/>
        <v>0</v>
      </c>
      <c r="AJ126" s="39">
        <f t="shared" si="69"/>
        <v>0</v>
      </c>
      <c r="AK126" s="43"/>
      <c r="AL126" s="39">
        <f t="shared" si="70"/>
        <v>0</v>
      </c>
      <c r="AM126" s="39">
        <f t="shared" si="71"/>
        <v>0</v>
      </c>
      <c r="AN126" s="39">
        <f t="shared" si="72"/>
        <v>0</v>
      </c>
      <c r="AO126" s="40">
        <f t="shared" si="73"/>
        <v>0</v>
      </c>
      <c r="AQ126" s="39">
        <f t="shared" si="74"/>
        <v>0</v>
      </c>
      <c r="AR126" s="39">
        <f t="shared" si="75"/>
        <v>0</v>
      </c>
      <c r="AS126" s="39">
        <f t="shared" si="76"/>
        <v>0</v>
      </c>
      <c r="AT126" s="40">
        <f t="shared" si="77"/>
        <v>0</v>
      </c>
      <c r="AU126" s="40"/>
      <c r="AV126" s="52">
        <f t="shared" si="78"/>
        <v>0</v>
      </c>
      <c r="AX126" s="52">
        <f t="shared" si="79"/>
        <v>0</v>
      </c>
      <c r="AY126" s="70"/>
      <c r="AZ126" s="2">
        <f t="shared" si="84"/>
        <v>0</v>
      </c>
    </row>
    <row r="127" spans="1:52">
      <c r="A127" s="44">
        <f t="shared" si="80"/>
        <v>40544</v>
      </c>
      <c r="B127" s="66">
        <f t="shared" si="81"/>
        <v>0</v>
      </c>
      <c r="C127" s="67"/>
      <c r="D127" s="68">
        <f t="shared" si="44"/>
        <v>0</v>
      </c>
      <c r="E127" s="35">
        <f t="shared" si="45"/>
        <v>0</v>
      </c>
      <c r="F127" s="35">
        <f t="shared" si="46"/>
        <v>0</v>
      </c>
      <c r="G127" s="55">
        <f t="shared" si="47"/>
        <v>3.97</v>
      </c>
      <c r="H127" s="69">
        <f t="shared" si="48"/>
        <v>3.97</v>
      </c>
      <c r="I127" s="55">
        <f t="shared" si="82"/>
        <v>0</v>
      </c>
      <c r="J127" s="55">
        <f t="shared" si="49"/>
        <v>-6.1000000000000006E-2</v>
      </c>
      <c r="K127" s="69">
        <f t="shared" si="50"/>
        <v>-6.1000000000000006E-2</v>
      </c>
      <c r="L127" s="72">
        <v>0</v>
      </c>
      <c r="M127" s="55">
        <f t="shared" si="51"/>
        <v>5.0000000000000001E-3</v>
      </c>
      <c r="N127" s="69">
        <f t="shared" si="52"/>
        <v>5.0000000000000001E-3</v>
      </c>
      <c r="O127" s="72">
        <v>0</v>
      </c>
      <c r="P127" s="7"/>
      <c r="Q127" s="72">
        <f t="shared" si="83"/>
        <v>3.9140000000000001</v>
      </c>
      <c r="R127" s="72">
        <f t="shared" si="53"/>
        <v>0</v>
      </c>
      <c r="S127" s="7"/>
      <c r="T127" s="5">
        <f t="shared" si="54"/>
        <v>31</v>
      </c>
      <c r="U127" s="45">
        <f t="shared" si="55"/>
        <v>40599</v>
      </c>
      <c r="V127" s="5">
        <f t="shared" si="56"/>
        <v>3710</v>
      </c>
      <c r="W127" s="55">
        <f t="shared" si="57"/>
        <v>6.040116061409001E-2</v>
      </c>
      <c r="X127" s="47">
        <f t="shared" si="58"/>
        <v>0.54638118290306315</v>
      </c>
      <c r="Y127" s="5">
        <f t="shared" si="59"/>
        <v>0</v>
      </c>
      <c r="Z127" s="5">
        <f t="shared" si="60"/>
        <v>0</v>
      </c>
      <c r="AB127" s="39">
        <f t="shared" si="61"/>
        <v>0</v>
      </c>
      <c r="AC127" s="39">
        <f t="shared" si="62"/>
        <v>0</v>
      </c>
      <c r="AD127" s="39">
        <f t="shared" si="63"/>
        <v>0</v>
      </c>
      <c r="AE127" s="39">
        <f t="shared" si="64"/>
        <v>0</v>
      </c>
      <c r="AF127" s="39">
        <f t="shared" si="65"/>
        <v>0</v>
      </c>
      <c r="AG127" s="39">
        <f t="shared" si="66"/>
        <v>0</v>
      </c>
      <c r="AH127" s="39">
        <f t="shared" si="67"/>
        <v>0</v>
      </c>
      <c r="AI127" s="39">
        <f t="shared" si="68"/>
        <v>0</v>
      </c>
      <c r="AJ127" s="39">
        <f t="shared" si="69"/>
        <v>0</v>
      </c>
      <c r="AK127" s="43"/>
      <c r="AL127" s="39">
        <f t="shared" si="70"/>
        <v>0</v>
      </c>
      <c r="AM127" s="39">
        <f t="shared" si="71"/>
        <v>0</v>
      </c>
      <c r="AN127" s="39">
        <f t="shared" si="72"/>
        <v>0</v>
      </c>
      <c r="AO127" s="40">
        <f t="shared" si="73"/>
        <v>0</v>
      </c>
      <c r="AQ127" s="39">
        <f t="shared" si="74"/>
        <v>0</v>
      </c>
      <c r="AR127" s="39">
        <f t="shared" si="75"/>
        <v>0</v>
      </c>
      <c r="AS127" s="39">
        <f t="shared" si="76"/>
        <v>0</v>
      </c>
      <c r="AT127" s="40">
        <f t="shared" si="77"/>
        <v>0</v>
      </c>
      <c r="AU127" s="40"/>
      <c r="AV127" s="52">
        <f t="shared" si="78"/>
        <v>0</v>
      </c>
      <c r="AX127" s="52">
        <f t="shared" si="79"/>
        <v>0</v>
      </c>
      <c r="AY127" s="70"/>
      <c r="AZ127" s="2">
        <f t="shared" si="84"/>
        <v>0</v>
      </c>
    </row>
    <row r="128" spans="1:52">
      <c r="A128" s="44">
        <f t="shared" si="80"/>
        <v>40575</v>
      </c>
      <c r="B128" s="66">
        <f t="shared" si="81"/>
        <v>0</v>
      </c>
      <c r="C128" s="67"/>
      <c r="D128" s="68">
        <f t="shared" si="44"/>
        <v>0</v>
      </c>
      <c r="E128" s="35">
        <f t="shared" si="45"/>
        <v>0</v>
      </c>
      <c r="F128" s="35">
        <f t="shared" si="46"/>
        <v>0</v>
      </c>
      <c r="G128" s="55">
        <f t="shared" si="47"/>
        <v>3.97</v>
      </c>
      <c r="H128" s="69">
        <f t="shared" si="48"/>
        <v>3.97</v>
      </c>
      <c r="I128" s="55">
        <f t="shared" si="82"/>
        <v>0</v>
      </c>
      <c r="J128" s="55">
        <f t="shared" si="49"/>
        <v>-6.1000000000000006E-2</v>
      </c>
      <c r="K128" s="69">
        <f t="shared" si="50"/>
        <v>-6.1000000000000006E-2</v>
      </c>
      <c r="L128" s="72">
        <v>0</v>
      </c>
      <c r="M128" s="55">
        <f t="shared" si="51"/>
        <v>5.0000000000000001E-3</v>
      </c>
      <c r="N128" s="69">
        <f t="shared" si="52"/>
        <v>5.0000000000000001E-3</v>
      </c>
      <c r="O128" s="72">
        <v>0</v>
      </c>
      <c r="P128" s="7"/>
      <c r="Q128" s="72">
        <f t="shared" si="83"/>
        <v>3.9140000000000001</v>
      </c>
      <c r="R128" s="72">
        <f t="shared" si="53"/>
        <v>0</v>
      </c>
      <c r="S128" s="7"/>
      <c r="T128" s="5">
        <f t="shared" si="54"/>
        <v>28</v>
      </c>
      <c r="U128" s="45">
        <f t="shared" si="55"/>
        <v>40627</v>
      </c>
      <c r="V128" s="5">
        <f t="shared" si="56"/>
        <v>3738</v>
      </c>
      <c r="W128" s="55">
        <f t="shared" si="57"/>
        <v>6.040116061409001E-2</v>
      </c>
      <c r="X128" s="47">
        <f t="shared" si="58"/>
        <v>0.54389437806037466</v>
      </c>
      <c r="Y128" s="5">
        <f t="shared" si="59"/>
        <v>0</v>
      </c>
      <c r="Z128" s="5">
        <f t="shared" si="60"/>
        <v>0</v>
      </c>
      <c r="AB128" s="39">
        <f t="shared" si="61"/>
        <v>0</v>
      </c>
      <c r="AC128" s="39">
        <f t="shared" si="62"/>
        <v>0</v>
      </c>
      <c r="AD128" s="39">
        <f t="shared" si="63"/>
        <v>0</v>
      </c>
      <c r="AE128" s="39">
        <f t="shared" si="64"/>
        <v>0</v>
      </c>
      <c r="AF128" s="39">
        <f t="shared" si="65"/>
        <v>0</v>
      </c>
      <c r="AG128" s="39">
        <f t="shared" si="66"/>
        <v>0</v>
      </c>
      <c r="AH128" s="39">
        <f t="shared" si="67"/>
        <v>0</v>
      </c>
      <c r="AI128" s="39">
        <f t="shared" si="68"/>
        <v>0</v>
      </c>
      <c r="AJ128" s="39">
        <f t="shared" si="69"/>
        <v>0</v>
      </c>
      <c r="AK128" s="43"/>
      <c r="AL128" s="39">
        <f t="shared" si="70"/>
        <v>0</v>
      </c>
      <c r="AM128" s="39">
        <f t="shared" si="71"/>
        <v>0</v>
      </c>
      <c r="AN128" s="39">
        <f t="shared" si="72"/>
        <v>0</v>
      </c>
      <c r="AO128" s="40">
        <f t="shared" si="73"/>
        <v>0</v>
      </c>
      <c r="AQ128" s="39">
        <f t="shared" si="74"/>
        <v>0</v>
      </c>
      <c r="AR128" s="39">
        <f t="shared" si="75"/>
        <v>0</v>
      </c>
      <c r="AS128" s="39">
        <f t="shared" si="76"/>
        <v>0</v>
      </c>
      <c r="AT128" s="40">
        <f t="shared" si="77"/>
        <v>0</v>
      </c>
      <c r="AU128" s="40"/>
      <c r="AV128" s="52">
        <f t="shared" si="78"/>
        <v>0</v>
      </c>
      <c r="AX128" s="52">
        <f t="shared" si="79"/>
        <v>0</v>
      </c>
      <c r="AY128" s="70"/>
      <c r="AZ128" s="2">
        <f t="shared" si="84"/>
        <v>0</v>
      </c>
    </row>
    <row r="129" spans="1:52">
      <c r="A129" s="44">
        <f t="shared" si="80"/>
        <v>40603</v>
      </c>
      <c r="B129" s="66">
        <f t="shared" si="81"/>
        <v>0</v>
      </c>
      <c r="C129" s="67"/>
      <c r="D129" s="68">
        <f t="shared" si="44"/>
        <v>0</v>
      </c>
      <c r="E129" s="35">
        <f t="shared" si="45"/>
        <v>0</v>
      </c>
      <c r="F129" s="35">
        <f t="shared" si="46"/>
        <v>0</v>
      </c>
      <c r="G129" s="55">
        <f t="shared" si="47"/>
        <v>3.97</v>
      </c>
      <c r="H129" s="69">
        <f t="shared" si="48"/>
        <v>3.97</v>
      </c>
      <c r="I129" s="55">
        <f t="shared" si="82"/>
        <v>0</v>
      </c>
      <c r="J129" s="55">
        <f t="shared" si="49"/>
        <v>-6.1000000000000006E-2</v>
      </c>
      <c r="K129" s="69">
        <f t="shared" si="50"/>
        <v>-6.1000000000000006E-2</v>
      </c>
      <c r="L129" s="72">
        <v>0</v>
      </c>
      <c r="M129" s="55">
        <f t="shared" si="51"/>
        <v>5.0000000000000001E-3</v>
      </c>
      <c r="N129" s="69">
        <f t="shared" si="52"/>
        <v>5.0000000000000001E-3</v>
      </c>
      <c r="O129" s="72">
        <v>0</v>
      </c>
      <c r="P129" s="7"/>
      <c r="Q129" s="72">
        <f t="shared" si="83"/>
        <v>3.9140000000000001</v>
      </c>
      <c r="R129" s="72">
        <f t="shared" si="53"/>
        <v>0</v>
      </c>
      <c r="S129" s="7"/>
      <c r="T129" s="5">
        <f t="shared" si="54"/>
        <v>31</v>
      </c>
      <c r="U129" s="45">
        <f t="shared" si="55"/>
        <v>40658</v>
      </c>
      <c r="V129" s="5">
        <f t="shared" si="56"/>
        <v>3769</v>
      </c>
      <c r="W129" s="55">
        <f t="shared" si="57"/>
        <v>6.040116061409001E-2</v>
      </c>
      <c r="X129" s="47">
        <f t="shared" si="58"/>
        <v>0.54115433016746417</v>
      </c>
      <c r="Y129" s="5">
        <f t="shared" si="59"/>
        <v>0</v>
      </c>
      <c r="Z129" s="5">
        <f t="shared" si="60"/>
        <v>0</v>
      </c>
      <c r="AB129" s="39">
        <f t="shared" si="61"/>
        <v>0</v>
      </c>
      <c r="AC129" s="39">
        <f t="shared" si="62"/>
        <v>0</v>
      </c>
      <c r="AD129" s="39">
        <f t="shared" si="63"/>
        <v>0</v>
      </c>
      <c r="AE129" s="39">
        <f t="shared" si="64"/>
        <v>0</v>
      </c>
      <c r="AF129" s="39">
        <f t="shared" si="65"/>
        <v>0</v>
      </c>
      <c r="AG129" s="39">
        <f t="shared" si="66"/>
        <v>0</v>
      </c>
      <c r="AH129" s="39">
        <f t="shared" si="67"/>
        <v>0</v>
      </c>
      <c r="AI129" s="39">
        <f t="shared" si="68"/>
        <v>0</v>
      </c>
      <c r="AJ129" s="39">
        <f t="shared" si="69"/>
        <v>0</v>
      </c>
      <c r="AK129" s="43"/>
      <c r="AL129" s="39">
        <f t="shared" si="70"/>
        <v>0</v>
      </c>
      <c r="AM129" s="39">
        <f t="shared" si="71"/>
        <v>0</v>
      </c>
      <c r="AN129" s="39">
        <f t="shared" si="72"/>
        <v>0</v>
      </c>
      <c r="AO129" s="40">
        <f t="shared" si="73"/>
        <v>0</v>
      </c>
      <c r="AQ129" s="39">
        <f t="shared" si="74"/>
        <v>0</v>
      </c>
      <c r="AR129" s="39">
        <f t="shared" si="75"/>
        <v>0</v>
      </c>
      <c r="AS129" s="39">
        <f t="shared" si="76"/>
        <v>0</v>
      </c>
      <c r="AT129" s="40">
        <f t="shared" si="77"/>
        <v>0</v>
      </c>
      <c r="AU129" s="40"/>
      <c r="AV129" s="52">
        <f t="shared" si="78"/>
        <v>0</v>
      </c>
      <c r="AX129" s="52">
        <f t="shared" si="79"/>
        <v>0</v>
      </c>
      <c r="AY129" s="70"/>
      <c r="AZ129" s="2">
        <f t="shared" si="84"/>
        <v>0</v>
      </c>
    </row>
    <row r="130" spans="1:52">
      <c r="A130" s="44">
        <f t="shared" si="80"/>
        <v>40634</v>
      </c>
      <c r="B130" s="66">
        <f t="shared" si="81"/>
        <v>0</v>
      </c>
      <c r="C130" s="67"/>
      <c r="D130" s="68">
        <f t="shared" si="44"/>
        <v>0</v>
      </c>
      <c r="E130" s="35">
        <f t="shared" si="45"/>
        <v>0</v>
      </c>
      <c r="F130" s="35">
        <f t="shared" si="46"/>
        <v>0</v>
      </c>
      <c r="G130" s="55">
        <f t="shared" si="47"/>
        <v>3.97</v>
      </c>
      <c r="H130" s="69">
        <f t="shared" si="48"/>
        <v>3.97</v>
      </c>
      <c r="I130" s="55">
        <f t="shared" si="82"/>
        <v>0</v>
      </c>
      <c r="J130" s="55">
        <f t="shared" si="49"/>
        <v>-6.1000000000000006E-2</v>
      </c>
      <c r="K130" s="69">
        <f t="shared" si="50"/>
        <v>-6.1000000000000006E-2</v>
      </c>
      <c r="L130" s="72">
        <v>0</v>
      </c>
      <c r="M130" s="55">
        <f t="shared" si="51"/>
        <v>5.0000000000000001E-3</v>
      </c>
      <c r="N130" s="69">
        <f t="shared" si="52"/>
        <v>5.0000000000000001E-3</v>
      </c>
      <c r="O130" s="72">
        <v>0</v>
      </c>
      <c r="P130" s="7"/>
      <c r="Q130" s="72">
        <f t="shared" si="83"/>
        <v>3.9140000000000001</v>
      </c>
      <c r="R130" s="72">
        <f t="shared" si="53"/>
        <v>0</v>
      </c>
      <c r="S130" s="7"/>
      <c r="T130" s="5">
        <f t="shared" si="54"/>
        <v>30</v>
      </c>
      <c r="U130" s="45">
        <f t="shared" si="55"/>
        <v>40688</v>
      </c>
      <c r="V130" s="5">
        <f t="shared" si="56"/>
        <v>3799</v>
      </c>
      <c r="W130" s="55">
        <f t="shared" si="57"/>
        <v>6.040116061409001E-2</v>
      </c>
      <c r="X130" s="47">
        <f t="shared" si="58"/>
        <v>0.53851581477854726</v>
      </c>
      <c r="Y130" s="5">
        <f t="shared" si="59"/>
        <v>0</v>
      </c>
      <c r="Z130" s="5">
        <f t="shared" si="60"/>
        <v>0</v>
      </c>
      <c r="AB130" s="39">
        <f t="shared" si="61"/>
        <v>0</v>
      </c>
      <c r="AC130" s="39">
        <f t="shared" si="62"/>
        <v>0</v>
      </c>
      <c r="AD130" s="39">
        <f t="shared" si="63"/>
        <v>0</v>
      </c>
      <c r="AE130" s="39">
        <f t="shared" si="64"/>
        <v>0</v>
      </c>
      <c r="AF130" s="39">
        <f t="shared" si="65"/>
        <v>0</v>
      </c>
      <c r="AG130" s="39">
        <f t="shared" si="66"/>
        <v>0</v>
      </c>
      <c r="AH130" s="39">
        <f t="shared" si="67"/>
        <v>0</v>
      </c>
      <c r="AI130" s="39">
        <f t="shared" si="68"/>
        <v>0</v>
      </c>
      <c r="AJ130" s="39">
        <f t="shared" si="69"/>
        <v>0</v>
      </c>
      <c r="AK130" s="43"/>
      <c r="AL130" s="39">
        <f t="shared" si="70"/>
        <v>0</v>
      </c>
      <c r="AM130" s="39">
        <f t="shared" si="71"/>
        <v>0</v>
      </c>
      <c r="AN130" s="39">
        <f t="shared" si="72"/>
        <v>0</v>
      </c>
      <c r="AO130" s="40">
        <f t="shared" si="73"/>
        <v>0</v>
      </c>
      <c r="AQ130" s="39">
        <f t="shared" si="74"/>
        <v>0</v>
      </c>
      <c r="AR130" s="39">
        <f t="shared" si="75"/>
        <v>0</v>
      </c>
      <c r="AS130" s="39">
        <f t="shared" si="76"/>
        <v>0</v>
      </c>
      <c r="AT130" s="40">
        <f t="shared" si="77"/>
        <v>0</v>
      </c>
      <c r="AU130" s="40"/>
      <c r="AV130" s="52">
        <f t="shared" si="78"/>
        <v>0</v>
      </c>
      <c r="AX130" s="52">
        <f t="shared" si="79"/>
        <v>0</v>
      </c>
      <c r="AY130" s="70"/>
      <c r="AZ130" s="2">
        <f t="shared" si="84"/>
        <v>0</v>
      </c>
    </row>
    <row r="131" spans="1:52">
      <c r="A131" s="44">
        <f t="shared" si="80"/>
        <v>40664</v>
      </c>
      <c r="B131" s="66">
        <f t="shared" si="81"/>
        <v>0</v>
      </c>
      <c r="C131" s="67"/>
      <c r="D131" s="68">
        <f t="shared" si="44"/>
        <v>0</v>
      </c>
      <c r="E131" s="35">
        <f t="shared" si="45"/>
        <v>0</v>
      </c>
      <c r="F131" s="35">
        <f t="shared" si="46"/>
        <v>0</v>
      </c>
      <c r="G131" s="55">
        <f t="shared" si="47"/>
        <v>3.97</v>
      </c>
      <c r="H131" s="69">
        <f t="shared" si="48"/>
        <v>3.97</v>
      </c>
      <c r="I131" s="55">
        <f t="shared" si="82"/>
        <v>0</v>
      </c>
      <c r="J131" s="55">
        <f t="shared" si="49"/>
        <v>-6.1000000000000006E-2</v>
      </c>
      <c r="K131" s="69">
        <f t="shared" si="50"/>
        <v>-6.1000000000000006E-2</v>
      </c>
      <c r="L131" s="72">
        <v>0</v>
      </c>
      <c r="M131" s="55">
        <f t="shared" si="51"/>
        <v>5.0000000000000001E-3</v>
      </c>
      <c r="N131" s="69">
        <f t="shared" si="52"/>
        <v>5.0000000000000001E-3</v>
      </c>
      <c r="O131" s="72">
        <v>0</v>
      </c>
      <c r="P131" s="7"/>
      <c r="Q131" s="72">
        <f t="shared" si="83"/>
        <v>3.9140000000000001</v>
      </c>
      <c r="R131" s="72">
        <f t="shared" si="53"/>
        <v>0</v>
      </c>
      <c r="S131" s="7"/>
      <c r="T131" s="5">
        <f t="shared" si="54"/>
        <v>31</v>
      </c>
      <c r="U131" s="45">
        <f t="shared" si="55"/>
        <v>40719</v>
      </c>
      <c r="V131" s="5">
        <f t="shared" si="56"/>
        <v>3830</v>
      </c>
      <c r="W131" s="55">
        <f t="shared" si="57"/>
        <v>6.040116061409001E-2</v>
      </c>
      <c r="X131" s="47">
        <f t="shared" si="58"/>
        <v>0.53580286317782455</v>
      </c>
      <c r="Y131" s="5">
        <f t="shared" si="59"/>
        <v>0</v>
      </c>
      <c r="Z131" s="5">
        <f t="shared" si="60"/>
        <v>0</v>
      </c>
      <c r="AB131" s="39">
        <f t="shared" si="61"/>
        <v>0</v>
      </c>
      <c r="AC131" s="39">
        <f t="shared" si="62"/>
        <v>0</v>
      </c>
      <c r="AD131" s="39">
        <f t="shared" si="63"/>
        <v>0</v>
      </c>
      <c r="AE131" s="39">
        <f t="shared" si="64"/>
        <v>0</v>
      </c>
      <c r="AF131" s="39">
        <f t="shared" si="65"/>
        <v>0</v>
      </c>
      <c r="AG131" s="39">
        <f t="shared" si="66"/>
        <v>0</v>
      </c>
      <c r="AH131" s="39">
        <f t="shared" si="67"/>
        <v>0</v>
      </c>
      <c r="AI131" s="39">
        <f t="shared" si="68"/>
        <v>0</v>
      </c>
      <c r="AJ131" s="39">
        <f t="shared" si="69"/>
        <v>0</v>
      </c>
      <c r="AK131" s="43"/>
      <c r="AL131" s="39">
        <f t="shared" si="70"/>
        <v>0</v>
      </c>
      <c r="AM131" s="39">
        <f t="shared" si="71"/>
        <v>0</v>
      </c>
      <c r="AN131" s="39">
        <f t="shared" si="72"/>
        <v>0</v>
      </c>
      <c r="AO131" s="40">
        <f t="shared" si="73"/>
        <v>0</v>
      </c>
      <c r="AQ131" s="39">
        <f t="shared" si="74"/>
        <v>0</v>
      </c>
      <c r="AR131" s="39">
        <f t="shared" si="75"/>
        <v>0</v>
      </c>
      <c r="AS131" s="39">
        <f t="shared" si="76"/>
        <v>0</v>
      </c>
      <c r="AT131" s="40">
        <f t="shared" si="77"/>
        <v>0</v>
      </c>
      <c r="AU131" s="40"/>
      <c r="AV131" s="52">
        <f t="shared" si="78"/>
        <v>0</v>
      </c>
      <c r="AX131" s="52">
        <f t="shared" si="79"/>
        <v>0</v>
      </c>
      <c r="AY131" s="70"/>
      <c r="AZ131" s="2">
        <f t="shared" si="84"/>
        <v>0</v>
      </c>
    </row>
    <row r="132" spans="1:52">
      <c r="A132" s="44">
        <f t="shared" si="80"/>
        <v>40695</v>
      </c>
      <c r="B132" s="66">
        <f t="shared" si="81"/>
        <v>0</v>
      </c>
      <c r="C132" s="67"/>
      <c r="D132" s="68">
        <f t="shared" si="44"/>
        <v>0</v>
      </c>
      <c r="E132" s="35">
        <f t="shared" si="45"/>
        <v>0</v>
      </c>
      <c r="F132" s="35">
        <f t="shared" si="46"/>
        <v>0</v>
      </c>
      <c r="G132" s="55">
        <f t="shared" si="47"/>
        <v>3.97</v>
      </c>
      <c r="H132" s="69">
        <f t="shared" si="48"/>
        <v>3.97</v>
      </c>
      <c r="I132" s="55">
        <f t="shared" si="82"/>
        <v>0</v>
      </c>
      <c r="J132" s="55">
        <f t="shared" si="49"/>
        <v>-6.1000000000000006E-2</v>
      </c>
      <c r="K132" s="69">
        <f t="shared" si="50"/>
        <v>-6.1000000000000006E-2</v>
      </c>
      <c r="L132" s="72">
        <v>0</v>
      </c>
      <c r="M132" s="55">
        <f t="shared" si="51"/>
        <v>5.0000000000000001E-3</v>
      </c>
      <c r="N132" s="69">
        <f t="shared" si="52"/>
        <v>5.0000000000000001E-3</v>
      </c>
      <c r="O132" s="72">
        <v>0</v>
      </c>
      <c r="P132" s="7"/>
      <c r="Q132" s="72">
        <f t="shared" si="83"/>
        <v>3.9140000000000001</v>
      </c>
      <c r="R132" s="72">
        <f t="shared" si="53"/>
        <v>0</v>
      </c>
      <c r="S132" s="7"/>
      <c r="T132" s="5">
        <f t="shared" si="54"/>
        <v>30</v>
      </c>
      <c r="U132" s="45">
        <f t="shared" si="55"/>
        <v>40749</v>
      </c>
      <c r="V132" s="5">
        <f t="shared" si="56"/>
        <v>3860</v>
      </c>
      <c r="W132" s="55">
        <f t="shared" si="57"/>
        <v>6.040116061409001E-2</v>
      </c>
      <c r="X132" s="47">
        <f t="shared" si="58"/>
        <v>0.53319044002769844</v>
      </c>
      <c r="Y132" s="5">
        <f t="shared" si="59"/>
        <v>0</v>
      </c>
      <c r="Z132" s="5">
        <f t="shared" si="60"/>
        <v>0</v>
      </c>
      <c r="AB132" s="39">
        <f t="shared" si="61"/>
        <v>0</v>
      </c>
      <c r="AC132" s="39">
        <f t="shared" si="62"/>
        <v>0</v>
      </c>
      <c r="AD132" s="39">
        <f t="shared" si="63"/>
        <v>0</v>
      </c>
      <c r="AE132" s="39">
        <f t="shared" si="64"/>
        <v>0</v>
      </c>
      <c r="AF132" s="39">
        <f t="shared" si="65"/>
        <v>0</v>
      </c>
      <c r="AG132" s="39">
        <f t="shared" si="66"/>
        <v>0</v>
      </c>
      <c r="AH132" s="39">
        <f t="shared" si="67"/>
        <v>0</v>
      </c>
      <c r="AI132" s="39">
        <f t="shared" si="68"/>
        <v>0</v>
      </c>
      <c r="AJ132" s="39">
        <f t="shared" si="69"/>
        <v>0</v>
      </c>
      <c r="AK132" s="43"/>
      <c r="AL132" s="39">
        <f t="shared" si="70"/>
        <v>0</v>
      </c>
      <c r="AM132" s="39">
        <f t="shared" si="71"/>
        <v>0</v>
      </c>
      <c r="AN132" s="39">
        <f t="shared" si="72"/>
        <v>0</v>
      </c>
      <c r="AO132" s="40">
        <f t="shared" si="73"/>
        <v>0</v>
      </c>
      <c r="AQ132" s="39">
        <f t="shared" si="74"/>
        <v>0</v>
      </c>
      <c r="AR132" s="39">
        <f t="shared" si="75"/>
        <v>0</v>
      </c>
      <c r="AS132" s="39">
        <f t="shared" si="76"/>
        <v>0</v>
      </c>
      <c r="AT132" s="40">
        <f t="shared" si="77"/>
        <v>0</v>
      </c>
      <c r="AU132" s="40"/>
      <c r="AV132" s="52">
        <f t="shared" si="78"/>
        <v>0</v>
      </c>
      <c r="AX132" s="52">
        <f t="shared" si="79"/>
        <v>0</v>
      </c>
      <c r="AY132" s="70"/>
      <c r="AZ132" s="2">
        <f t="shared" si="84"/>
        <v>0</v>
      </c>
    </row>
    <row r="133" spans="1:52">
      <c r="A133" s="44">
        <f t="shared" si="80"/>
        <v>40725</v>
      </c>
      <c r="B133" s="66">
        <f t="shared" si="81"/>
        <v>0</v>
      </c>
      <c r="C133" s="67"/>
      <c r="D133" s="68">
        <f t="shared" si="44"/>
        <v>0</v>
      </c>
      <c r="E133" s="35">
        <f t="shared" si="45"/>
        <v>0</v>
      </c>
      <c r="F133" s="35">
        <f t="shared" si="46"/>
        <v>0</v>
      </c>
      <c r="G133" s="55">
        <f t="shared" si="47"/>
        <v>3.97</v>
      </c>
      <c r="H133" s="69">
        <f t="shared" si="48"/>
        <v>3.97</v>
      </c>
      <c r="I133" s="55">
        <f t="shared" si="82"/>
        <v>0</v>
      </c>
      <c r="J133" s="55">
        <f t="shared" si="49"/>
        <v>-6.1000000000000006E-2</v>
      </c>
      <c r="K133" s="69">
        <f t="shared" si="50"/>
        <v>-6.1000000000000006E-2</v>
      </c>
      <c r="L133" s="72">
        <v>0</v>
      </c>
      <c r="M133" s="55">
        <f t="shared" si="51"/>
        <v>5.0000000000000001E-3</v>
      </c>
      <c r="N133" s="69">
        <f t="shared" si="52"/>
        <v>5.0000000000000001E-3</v>
      </c>
      <c r="O133" s="72">
        <v>0</v>
      </c>
      <c r="P133" s="7"/>
      <c r="Q133" s="72">
        <f t="shared" si="83"/>
        <v>3.9140000000000001</v>
      </c>
      <c r="R133" s="72">
        <f t="shared" si="53"/>
        <v>0</v>
      </c>
      <c r="S133" s="7"/>
      <c r="T133" s="5">
        <f t="shared" si="54"/>
        <v>31</v>
      </c>
      <c r="U133" s="45">
        <f t="shared" si="55"/>
        <v>40780</v>
      </c>
      <c r="V133" s="5">
        <f t="shared" si="56"/>
        <v>3891</v>
      </c>
      <c r="W133" s="55">
        <f t="shared" si="57"/>
        <v>6.040116061409001E-2</v>
      </c>
      <c r="X133" s="47">
        <f t="shared" si="58"/>
        <v>0.53050431676433984</v>
      </c>
      <c r="Y133" s="5">
        <f t="shared" si="59"/>
        <v>0</v>
      </c>
      <c r="Z133" s="5">
        <f t="shared" si="60"/>
        <v>0</v>
      </c>
      <c r="AB133" s="39">
        <f t="shared" si="61"/>
        <v>0</v>
      </c>
      <c r="AC133" s="39">
        <f t="shared" si="62"/>
        <v>0</v>
      </c>
      <c r="AD133" s="39">
        <f t="shared" si="63"/>
        <v>0</v>
      </c>
      <c r="AE133" s="39">
        <f t="shared" si="64"/>
        <v>0</v>
      </c>
      <c r="AF133" s="39">
        <f t="shared" si="65"/>
        <v>0</v>
      </c>
      <c r="AG133" s="39">
        <f t="shared" si="66"/>
        <v>0</v>
      </c>
      <c r="AH133" s="39">
        <f t="shared" si="67"/>
        <v>0</v>
      </c>
      <c r="AI133" s="39">
        <f t="shared" si="68"/>
        <v>0</v>
      </c>
      <c r="AJ133" s="39">
        <f t="shared" si="69"/>
        <v>0</v>
      </c>
      <c r="AK133" s="43"/>
      <c r="AL133" s="39">
        <f t="shared" si="70"/>
        <v>0</v>
      </c>
      <c r="AM133" s="39">
        <f t="shared" si="71"/>
        <v>0</v>
      </c>
      <c r="AN133" s="39">
        <f t="shared" si="72"/>
        <v>0</v>
      </c>
      <c r="AO133" s="40">
        <f t="shared" si="73"/>
        <v>0</v>
      </c>
      <c r="AQ133" s="39">
        <f t="shared" si="74"/>
        <v>0</v>
      </c>
      <c r="AR133" s="39">
        <f t="shared" si="75"/>
        <v>0</v>
      </c>
      <c r="AS133" s="39">
        <f t="shared" si="76"/>
        <v>0</v>
      </c>
      <c r="AT133" s="40">
        <f t="shared" si="77"/>
        <v>0</v>
      </c>
      <c r="AU133" s="40"/>
      <c r="AV133" s="52">
        <f t="shared" si="78"/>
        <v>0</v>
      </c>
      <c r="AX133" s="52">
        <f t="shared" si="79"/>
        <v>0</v>
      </c>
      <c r="AY133" s="70"/>
      <c r="AZ133" s="2">
        <f t="shared" si="84"/>
        <v>0</v>
      </c>
    </row>
    <row r="134" spans="1:52">
      <c r="A134" s="44">
        <f t="shared" si="80"/>
        <v>40756</v>
      </c>
      <c r="B134" s="66">
        <f t="shared" si="81"/>
        <v>0</v>
      </c>
      <c r="C134" s="67"/>
      <c r="D134" s="68">
        <f t="shared" si="44"/>
        <v>0</v>
      </c>
      <c r="E134" s="35">
        <f t="shared" si="45"/>
        <v>0</v>
      </c>
      <c r="F134" s="35">
        <f t="shared" si="46"/>
        <v>0</v>
      </c>
      <c r="G134" s="55">
        <f t="shared" si="47"/>
        <v>3.97</v>
      </c>
      <c r="H134" s="69">
        <f t="shared" si="48"/>
        <v>3.97</v>
      </c>
      <c r="I134" s="55">
        <f t="shared" si="82"/>
        <v>0</v>
      </c>
      <c r="J134" s="55">
        <f t="shared" si="49"/>
        <v>-6.1000000000000006E-2</v>
      </c>
      <c r="K134" s="69">
        <f t="shared" si="50"/>
        <v>-6.1000000000000006E-2</v>
      </c>
      <c r="L134" s="72">
        <v>0</v>
      </c>
      <c r="M134" s="55">
        <f t="shared" si="51"/>
        <v>5.0000000000000001E-3</v>
      </c>
      <c r="N134" s="69">
        <f t="shared" si="52"/>
        <v>5.0000000000000001E-3</v>
      </c>
      <c r="O134" s="72">
        <v>0</v>
      </c>
      <c r="P134" s="7"/>
      <c r="Q134" s="72">
        <f t="shared" si="83"/>
        <v>3.9140000000000001</v>
      </c>
      <c r="R134" s="72">
        <f t="shared" si="53"/>
        <v>0</v>
      </c>
      <c r="S134" s="7"/>
      <c r="T134" s="5">
        <f t="shared" si="54"/>
        <v>31</v>
      </c>
      <c r="U134" s="45">
        <f t="shared" si="55"/>
        <v>40811</v>
      </c>
      <c r="V134" s="5">
        <f t="shared" si="56"/>
        <v>3922</v>
      </c>
      <c r="W134" s="55">
        <f t="shared" si="57"/>
        <v>6.040116061409001E-2</v>
      </c>
      <c r="X134" s="47">
        <f t="shared" si="58"/>
        <v>0.52783172573570336</v>
      </c>
      <c r="Y134" s="5">
        <f t="shared" si="59"/>
        <v>0</v>
      </c>
      <c r="Z134" s="5">
        <f t="shared" si="60"/>
        <v>0</v>
      </c>
      <c r="AB134" s="39">
        <f t="shared" si="61"/>
        <v>0</v>
      </c>
      <c r="AC134" s="39">
        <f t="shared" si="62"/>
        <v>0</v>
      </c>
      <c r="AD134" s="39">
        <f t="shared" si="63"/>
        <v>0</v>
      </c>
      <c r="AE134" s="39">
        <f t="shared" si="64"/>
        <v>0</v>
      </c>
      <c r="AF134" s="39">
        <f t="shared" si="65"/>
        <v>0</v>
      </c>
      <c r="AG134" s="39">
        <f t="shared" si="66"/>
        <v>0</v>
      </c>
      <c r="AH134" s="39">
        <f t="shared" si="67"/>
        <v>0</v>
      </c>
      <c r="AI134" s="39">
        <f t="shared" si="68"/>
        <v>0</v>
      </c>
      <c r="AJ134" s="39">
        <f t="shared" si="69"/>
        <v>0</v>
      </c>
      <c r="AK134" s="43"/>
      <c r="AL134" s="39">
        <f t="shared" si="70"/>
        <v>0</v>
      </c>
      <c r="AM134" s="39">
        <f t="shared" si="71"/>
        <v>0</v>
      </c>
      <c r="AN134" s="39">
        <f t="shared" si="72"/>
        <v>0</v>
      </c>
      <c r="AO134" s="40">
        <f t="shared" si="73"/>
        <v>0</v>
      </c>
      <c r="AQ134" s="39">
        <f t="shared" si="74"/>
        <v>0</v>
      </c>
      <c r="AR134" s="39">
        <f t="shared" si="75"/>
        <v>0</v>
      </c>
      <c r="AS134" s="39">
        <f t="shared" si="76"/>
        <v>0</v>
      </c>
      <c r="AT134" s="40">
        <f t="shared" si="77"/>
        <v>0</v>
      </c>
      <c r="AU134" s="40"/>
      <c r="AV134" s="52">
        <f t="shared" si="78"/>
        <v>0</v>
      </c>
      <c r="AX134" s="52">
        <f t="shared" si="79"/>
        <v>0</v>
      </c>
      <c r="AY134" s="70"/>
      <c r="AZ134" s="2">
        <f t="shared" si="84"/>
        <v>0</v>
      </c>
    </row>
    <row r="135" spans="1:52">
      <c r="A135" s="44">
        <f t="shared" si="80"/>
        <v>40787</v>
      </c>
      <c r="B135" s="66">
        <f t="shared" si="81"/>
        <v>0</v>
      </c>
      <c r="C135" s="67"/>
      <c r="D135" s="68">
        <f t="shared" si="44"/>
        <v>0</v>
      </c>
      <c r="E135" s="35">
        <f t="shared" si="45"/>
        <v>0</v>
      </c>
      <c r="F135" s="35">
        <f t="shared" si="46"/>
        <v>0</v>
      </c>
      <c r="G135" s="55">
        <f t="shared" si="47"/>
        <v>3.97</v>
      </c>
      <c r="H135" s="69">
        <f t="shared" si="48"/>
        <v>3.97</v>
      </c>
      <c r="I135" s="55">
        <f t="shared" si="82"/>
        <v>0</v>
      </c>
      <c r="J135" s="55">
        <f t="shared" si="49"/>
        <v>-6.1000000000000006E-2</v>
      </c>
      <c r="K135" s="69">
        <f t="shared" si="50"/>
        <v>-6.1000000000000006E-2</v>
      </c>
      <c r="L135" s="72">
        <v>0</v>
      </c>
      <c r="M135" s="55">
        <f t="shared" si="51"/>
        <v>5.0000000000000001E-3</v>
      </c>
      <c r="N135" s="69">
        <f t="shared" si="52"/>
        <v>5.0000000000000001E-3</v>
      </c>
      <c r="O135" s="72">
        <v>0</v>
      </c>
      <c r="P135" s="7"/>
      <c r="Q135" s="72">
        <f t="shared" si="83"/>
        <v>3.9140000000000001</v>
      </c>
      <c r="R135" s="72">
        <f t="shared" si="53"/>
        <v>0</v>
      </c>
      <c r="S135" s="7"/>
      <c r="T135" s="5">
        <f t="shared" si="54"/>
        <v>30</v>
      </c>
      <c r="U135" s="45">
        <f t="shared" si="55"/>
        <v>40841</v>
      </c>
      <c r="V135" s="5">
        <f t="shared" si="56"/>
        <v>3952</v>
      </c>
      <c r="W135" s="55">
        <f t="shared" si="57"/>
        <v>6.040116061409001E-2</v>
      </c>
      <c r="X135" s="47">
        <f t="shared" si="58"/>
        <v>0.52525816759623278</v>
      </c>
      <c r="Y135" s="5">
        <f t="shared" si="59"/>
        <v>0</v>
      </c>
      <c r="Z135" s="5">
        <f t="shared" si="60"/>
        <v>0</v>
      </c>
      <c r="AB135" s="39">
        <f t="shared" si="61"/>
        <v>0</v>
      </c>
      <c r="AC135" s="39">
        <f t="shared" si="62"/>
        <v>0</v>
      </c>
      <c r="AD135" s="39">
        <f t="shared" si="63"/>
        <v>0</v>
      </c>
      <c r="AE135" s="39">
        <f t="shared" si="64"/>
        <v>0</v>
      </c>
      <c r="AF135" s="39">
        <f t="shared" si="65"/>
        <v>0</v>
      </c>
      <c r="AG135" s="39">
        <f t="shared" si="66"/>
        <v>0</v>
      </c>
      <c r="AH135" s="39">
        <f t="shared" si="67"/>
        <v>0</v>
      </c>
      <c r="AI135" s="39">
        <f t="shared" si="68"/>
        <v>0</v>
      </c>
      <c r="AJ135" s="39">
        <f t="shared" si="69"/>
        <v>0</v>
      </c>
      <c r="AK135" s="43"/>
      <c r="AL135" s="39">
        <f t="shared" si="70"/>
        <v>0</v>
      </c>
      <c r="AM135" s="39">
        <f t="shared" si="71"/>
        <v>0</v>
      </c>
      <c r="AN135" s="39">
        <f t="shared" si="72"/>
        <v>0</v>
      </c>
      <c r="AO135" s="40">
        <f t="shared" si="73"/>
        <v>0</v>
      </c>
      <c r="AQ135" s="39">
        <f t="shared" si="74"/>
        <v>0</v>
      </c>
      <c r="AR135" s="39">
        <f t="shared" si="75"/>
        <v>0</v>
      </c>
      <c r="AS135" s="39">
        <f t="shared" si="76"/>
        <v>0</v>
      </c>
      <c r="AT135" s="40">
        <f t="shared" si="77"/>
        <v>0</v>
      </c>
      <c r="AU135" s="40"/>
      <c r="AV135" s="52">
        <f t="shared" si="78"/>
        <v>0</v>
      </c>
      <c r="AX135" s="52">
        <f t="shared" si="79"/>
        <v>0</v>
      </c>
      <c r="AY135" s="70"/>
      <c r="AZ135" s="2">
        <f t="shared" si="84"/>
        <v>0</v>
      </c>
    </row>
    <row r="136" spans="1:52">
      <c r="A136" s="44">
        <f t="shared" si="80"/>
        <v>40817</v>
      </c>
      <c r="B136" s="66">
        <f t="shared" si="81"/>
        <v>0</v>
      </c>
      <c r="C136" s="67"/>
      <c r="D136" s="68">
        <f t="shared" si="44"/>
        <v>0</v>
      </c>
      <c r="E136" s="35">
        <f t="shared" si="45"/>
        <v>0</v>
      </c>
      <c r="F136" s="35">
        <f t="shared" si="46"/>
        <v>0</v>
      </c>
      <c r="G136" s="55">
        <f t="shared" si="47"/>
        <v>3.97</v>
      </c>
      <c r="H136" s="69">
        <f t="shared" si="48"/>
        <v>3.97</v>
      </c>
      <c r="I136" s="55">
        <f t="shared" si="82"/>
        <v>0</v>
      </c>
      <c r="J136" s="55">
        <f t="shared" si="49"/>
        <v>-6.1000000000000006E-2</v>
      </c>
      <c r="K136" s="69">
        <f t="shared" si="50"/>
        <v>-6.1000000000000006E-2</v>
      </c>
      <c r="L136" s="72">
        <v>0</v>
      </c>
      <c r="M136" s="55">
        <f t="shared" si="51"/>
        <v>5.0000000000000001E-3</v>
      </c>
      <c r="N136" s="69">
        <f t="shared" si="52"/>
        <v>5.0000000000000001E-3</v>
      </c>
      <c r="O136" s="72">
        <v>0</v>
      </c>
      <c r="P136" s="7"/>
      <c r="Q136" s="72">
        <f t="shared" si="83"/>
        <v>3.9140000000000001</v>
      </c>
      <c r="R136" s="72">
        <f t="shared" si="53"/>
        <v>0</v>
      </c>
      <c r="S136" s="7"/>
      <c r="T136" s="5">
        <f t="shared" si="54"/>
        <v>31</v>
      </c>
      <c r="U136" s="45">
        <f t="shared" si="55"/>
        <v>40872</v>
      </c>
      <c r="V136" s="5">
        <f t="shared" si="56"/>
        <v>3983</v>
      </c>
      <c r="W136" s="55">
        <f t="shared" si="57"/>
        <v>6.040116061409001E-2</v>
      </c>
      <c r="X136" s="47">
        <f t="shared" si="58"/>
        <v>0.5226120057798731</v>
      </c>
      <c r="Y136" s="5">
        <f t="shared" si="59"/>
        <v>0</v>
      </c>
      <c r="Z136" s="5">
        <f t="shared" si="60"/>
        <v>0</v>
      </c>
      <c r="AB136" s="39">
        <f t="shared" si="61"/>
        <v>0</v>
      </c>
      <c r="AC136" s="39">
        <f t="shared" si="62"/>
        <v>0</v>
      </c>
      <c r="AD136" s="39">
        <f t="shared" si="63"/>
        <v>0</v>
      </c>
      <c r="AE136" s="39">
        <f t="shared" si="64"/>
        <v>0</v>
      </c>
      <c r="AF136" s="39">
        <f t="shared" si="65"/>
        <v>0</v>
      </c>
      <c r="AG136" s="39">
        <f t="shared" si="66"/>
        <v>0</v>
      </c>
      <c r="AH136" s="39">
        <f t="shared" si="67"/>
        <v>0</v>
      </c>
      <c r="AI136" s="39">
        <f t="shared" si="68"/>
        <v>0</v>
      </c>
      <c r="AJ136" s="39">
        <f t="shared" si="69"/>
        <v>0</v>
      </c>
      <c r="AK136" s="43"/>
      <c r="AL136" s="39">
        <f t="shared" si="70"/>
        <v>0</v>
      </c>
      <c r="AM136" s="39">
        <f t="shared" si="71"/>
        <v>0</v>
      </c>
      <c r="AN136" s="39">
        <f t="shared" si="72"/>
        <v>0</v>
      </c>
      <c r="AO136" s="40">
        <f t="shared" si="73"/>
        <v>0</v>
      </c>
      <c r="AQ136" s="39">
        <f t="shared" si="74"/>
        <v>0</v>
      </c>
      <c r="AR136" s="39">
        <f t="shared" si="75"/>
        <v>0</v>
      </c>
      <c r="AS136" s="39">
        <f t="shared" si="76"/>
        <v>0</v>
      </c>
      <c r="AT136" s="40">
        <f t="shared" si="77"/>
        <v>0</v>
      </c>
      <c r="AU136" s="40"/>
      <c r="AV136" s="52">
        <f t="shared" si="78"/>
        <v>0</v>
      </c>
      <c r="AX136" s="52">
        <f t="shared" si="79"/>
        <v>0</v>
      </c>
      <c r="AY136" s="70"/>
      <c r="AZ136" s="2">
        <f t="shared" si="84"/>
        <v>0</v>
      </c>
    </row>
    <row r="137" spans="1:52">
      <c r="A137" s="44">
        <f t="shared" si="80"/>
        <v>40848</v>
      </c>
      <c r="B137" s="66">
        <f t="shared" si="81"/>
        <v>0</v>
      </c>
      <c r="C137" s="67"/>
      <c r="D137" s="68">
        <f t="shared" si="44"/>
        <v>0</v>
      </c>
      <c r="E137" s="35">
        <f t="shared" si="45"/>
        <v>0</v>
      </c>
      <c r="F137" s="35">
        <f t="shared" si="46"/>
        <v>0</v>
      </c>
      <c r="G137" s="55">
        <f t="shared" si="47"/>
        <v>3.97</v>
      </c>
      <c r="H137" s="69">
        <f t="shared" si="48"/>
        <v>3.97</v>
      </c>
      <c r="I137" s="55">
        <f t="shared" si="82"/>
        <v>0</v>
      </c>
      <c r="J137" s="55">
        <f t="shared" si="49"/>
        <v>-6.1000000000000006E-2</v>
      </c>
      <c r="K137" s="69">
        <f t="shared" si="50"/>
        <v>-6.1000000000000006E-2</v>
      </c>
      <c r="L137" s="72">
        <v>0</v>
      </c>
      <c r="M137" s="55">
        <f t="shared" si="51"/>
        <v>5.0000000000000001E-3</v>
      </c>
      <c r="N137" s="69">
        <f t="shared" si="52"/>
        <v>5.0000000000000001E-3</v>
      </c>
      <c r="O137" s="72">
        <v>0</v>
      </c>
      <c r="P137" s="7"/>
      <c r="Q137" s="72">
        <f t="shared" si="83"/>
        <v>3.9140000000000001</v>
      </c>
      <c r="R137" s="72">
        <f t="shared" si="53"/>
        <v>0</v>
      </c>
      <c r="S137" s="7"/>
      <c r="T137" s="5">
        <f t="shared" si="54"/>
        <v>30</v>
      </c>
      <c r="U137" s="45">
        <f t="shared" si="55"/>
        <v>40902</v>
      </c>
      <c r="V137" s="5">
        <f t="shared" si="56"/>
        <v>4013</v>
      </c>
      <c r="W137" s="55">
        <f t="shared" si="57"/>
        <v>6.040116061409001E-2</v>
      </c>
      <c r="X137" s="47">
        <f t="shared" si="58"/>
        <v>0.52006389751793569</v>
      </c>
      <c r="Y137" s="5">
        <f t="shared" si="59"/>
        <v>0</v>
      </c>
      <c r="Z137" s="5">
        <f t="shared" si="60"/>
        <v>0</v>
      </c>
      <c r="AB137" s="39">
        <f t="shared" si="61"/>
        <v>0</v>
      </c>
      <c r="AC137" s="39">
        <f t="shared" si="62"/>
        <v>0</v>
      </c>
      <c r="AD137" s="39">
        <f t="shared" si="63"/>
        <v>0</v>
      </c>
      <c r="AE137" s="39">
        <f t="shared" si="64"/>
        <v>0</v>
      </c>
      <c r="AF137" s="39">
        <f t="shared" si="65"/>
        <v>0</v>
      </c>
      <c r="AG137" s="39">
        <f t="shared" si="66"/>
        <v>0</v>
      </c>
      <c r="AH137" s="39">
        <f t="shared" si="67"/>
        <v>0</v>
      </c>
      <c r="AI137" s="39">
        <f t="shared" si="68"/>
        <v>0</v>
      </c>
      <c r="AJ137" s="39">
        <f t="shared" si="69"/>
        <v>0</v>
      </c>
      <c r="AK137" s="43"/>
      <c r="AL137" s="39">
        <f t="shared" si="70"/>
        <v>0</v>
      </c>
      <c r="AM137" s="39">
        <f t="shared" si="71"/>
        <v>0</v>
      </c>
      <c r="AN137" s="39">
        <f t="shared" si="72"/>
        <v>0</v>
      </c>
      <c r="AO137" s="40">
        <f t="shared" si="73"/>
        <v>0</v>
      </c>
      <c r="AQ137" s="39">
        <f t="shared" si="74"/>
        <v>0</v>
      </c>
      <c r="AR137" s="39">
        <f t="shared" si="75"/>
        <v>0</v>
      </c>
      <c r="AS137" s="39">
        <f t="shared" si="76"/>
        <v>0</v>
      </c>
      <c r="AT137" s="40">
        <f t="shared" si="77"/>
        <v>0</v>
      </c>
      <c r="AU137" s="40"/>
      <c r="AV137" s="52">
        <f t="shared" si="78"/>
        <v>0</v>
      </c>
      <c r="AX137" s="52">
        <f t="shared" si="79"/>
        <v>0</v>
      </c>
      <c r="AY137" s="70"/>
      <c r="AZ137" s="2">
        <f t="shared" si="84"/>
        <v>0</v>
      </c>
    </row>
    <row r="138" spans="1:52">
      <c r="A138" s="44">
        <f t="shared" si="80"/>
        <v>40878</v>
      </c>
      <c r="B138" s="66">
        <f t="shared" si="81"/>
        <v>0</v>
      </c>
      <c r="C138" s="67"/>
      <c r="D138" s="68">
        <f t="shared" ref="D138:D201" si="85">B138+C138</f>
        <v>0</v>
      </c>
      <c r="E138" s="35">
        <f t="shared" ref="E138:E201" si="86">IF(Y138=0,0,IF(AND(Y138=1,$H$3=1),D138*T138,IF($H$3=2,D138,"N/A")))</f>
        <v>0</v>
      </c>
      <c r="F138" s="35">
        <f t="shared" ref="F138:F201" si="87">E138*X138</f>
        <v>0</v>
      </c>
      <c r="G138" s="55">
        <f t="shared" ref="G138:G201" si="88">VLOOKUP($A138,Table,MATCH(G$4,Curves,0))</f>
        <v>3.97</v>
      </c>
      <c r="H138" s="69">
        <f t="shared" ref="H138:H201" si="89">G138</f>
        <v>3.97</v>
      </c>
      <c r="I138" s="55">
        <f t="shared" si="82"/>
        <v>0</v>
      </c>
      <c r="J138" s="55">
        <f t="shared" ref="J138:J201" si="90">VLOOKUP($A138,Table,MATCH(J$4,Curves,0))</f>
        <v>-6.1000000000000006E-2</v>
      </c>
      <c r="K138" s="69">
        <f t="shared" ref="K138:K201" si="91">J138</f>
        <v>-6.1000000000000006E-2</v>
      </c>
      <c r="L138" s="72">
        <v>0</v>
      </c>
      <c r="M138" s="55">
        <f t="shared" ref="M138:M201" si="92">VLOOKUP($A138,Table,MATCH(M$4,Curves,0))</f>
        <v>5.0000000000000001E-3</v>
      </c>
      <c r="N138" s="69">
        <f t="shared" ref="N138:N201" si="93">M138</f>
        <v>5.0000000000000001E-3</v>
      </c>
      <c r="O138" s="72">
        <v>0</v>
      </c>
      <c r="P138" s="7"/>
      <c r="Q138" s="72">
        <f t="shared" si="83"/>
        <v>3.9140000000000001</v>
      </c>
      <c r="R138" s="72">
        <f t="shared" ref="R138:R201" si="94">O138+L138+I138</f>
        <v>0</v>
      </c>
      <c r="S138" s="7"/>
      <c r="T138" s="5">
        <f t="shared" ref="T138:T201" si="95">A139-A138</f>
        <v>31</v>
      </c>
      <c r="U138" s="45">
        <f t="shared" ref="U138:U201" si="96">CHOOSE(F$3,A139+24,A138)</f>
        <v>40933</v>
      </c>
      <c r="V138" s="5">
        <f t="shared" ref="V138:V201" si="97">U138-C$3</f>
        <v>4044</v>
      </c>
      <c r="W138" s="55">
        <f t="shared" ref="W138:W201" si="98">VLOOKUP($A138,Table,MATCH(W$4,Curves,0))</f>
        <v>6.040116061409001E-2</v>
      </c>
      <c r="X138" s="47">
        <f t="shared" ref="X138:X201" si="99">1/(1+CHOOSE(F$3,(W139+($K$3/10000))/2,(W138+($K$3/10000))/2))^(2*V138/365.25)</f>
        <v>0.51744390355577219</v>
      </c>
      <c r="Y138" s="5">
        <f t="shared" ref="Y138:Y201" si="100">IF(AND(mthbeg&lt;=A138,mthend&gt;=A138),1,0)</f>
        <v>0</v>
      </c>
      <c r="Z138" s="5">
        <f t="shared" ref="Z138:Z201" si="101">T138*Y138</f>
        <v>0</v>
      </c>
      <c r="AB138" s="39">
        <f t="shared" ref="AB138:AB201" si="102">F138*G138</f>
        <v>0</v>
      </c>
      <c r="AC138" s="39">
        <f t="shared" ref="AC138:AC201" si="103">$F138*H138</f>
        <v>0</v>
      </c>
      <c r="AD138" s="39">
        <f t="shared" ref="AD138:AD201" si="104">$F138*I138</f>
        <v>0</v>
      </c>
      <c r="AE138" s="39">
        <f t="shared" ref="AE138:AE201" si="105">$F138*J138</f>
        <v>0</v>
      </c>
      <c r="AF138" s="39">
        <f t="shared" ref="AF138:AF201" si="106">$F138*K138</f>
        <v>0</v>
      </c>
      <c r="AG138" s="39">
        <f t="shared" ref="AG138:AG201" si="107">$F138*L138</f>
        <v>0</v>
      </c>
      <c r="AH138" s="39">
        <f t="shared" ref="AH138:AH201" si="108">$F138*M138</f>
        <v>0</v>
      </c>
      <c r="AI138" s="39">
        <f t="shared" ref="AI138:AI201" si="109">$F138*N138</f>
        <v>0</v>
      </c>
      <c r="AJ138" s="39">
        <f t="shared" ref="AJ138:AJ201" si="110">F138*O138</f>
        <v>0</v>
      </c>
      <c r="AK138" s="43"/>
      <c r="AL138" s="39">
        <f t="shared" ref="AL138:AL201" si="111">CHOOSE($G$3,AC138-AD138,AD138-AC138)</f>
        <v>0</v>
      </c>
      <c r="AM138" s="39">
        <f t="shared" ref="AM138:AM201" si="112">CHOOSE($G$3,AF138-AG138,AG138-AF138)</f>
        <v>0</v>
      </c>
      <c r="AN138" s="39">
        <f t="shared" ref="AN138:AN201" si="113">CHOOSE($G$3,AI138-AJ138,AJ138-AI138)</f>
        <v>0</v>
      </c>
      <c r="AO138" s="40">
        <f t="shared" ref="AO138:AO201" si="114">SUM(AL138:AN138)</f>
        <v>0</v>
      </c>
      <c r="AQ138" s="39">
        <f t="shared" ref="AQ138:AQ201" si="115">CHOOSE($G$3,AB138-AC138,AC138-AB138)</f>
        <v>0</v>
      </c>
      <c r="AR138" s="39">
        <f t="shared" ref="AR138:AR201" si="116">CHOOSE($G$3,AE138-AF138,AF138-AE138)</f>
        <v>0</v>
      </c>
      <c r="AS138" s="39">
        <f t="shared" ref="AS138:AS201" si="117">CHOOSE($G$3,AH138-AI138,AI138-AH138)</f>
        <v>0</v>
      </c>
      <c r="AT138" s="40">
        <f t="shared" ref="AT138:AT201" si="118">AQ138+AR138+AS138</f>
        <v>0</v>
      </c>
      <c r="AU138" s="40"/>
      <c r="AV138" s="52">
        <f t="shared" ref="AV138:AV201" si="119">AT138+AO138</f>
        <v>0</v>
      </c>
      <c r="AX138" s="52">
        <f t="shared" ref="AX138:AX201" si="120">AJ138+AG138+AD138</f>
        <v>0</v>
      </c>
      <c r="AY138" s="70"/>
      <c r="AZ138" s="2">
        <f t="shared" si="84"/>
        <v>0</v>
      </c>
    </row>
    <row r="139" spans="1:52">
      <c r="A139" s="44">
        <f t="shared" ref="A139:A202" si="121">EDATE(A138,1)</f>
        <v>40909</v>
      </c>
      <c r="B139" s="66">
        <f t="shared" ref="B139:B202" si="122">VLOOKUP($A139,Table2,MATCH(I$3,Curves2,0))</f>
        <v>0</v>
      </c>
      <c r="C139" s="67"/>
      <c r="D139" s="68">
        <f t="shared" si="85"/>
        <v>0</v>
      </c>
      <c r="E139" s="35">
        <f t="shared" si="86"/>
        <v>0</v>
      </c>
      <c r="F139" s="35">
        <f t="shared" si="87"/>
        <v>0</v>
      </c>
      <c r="G139" s="55">
        <f t="shared" si="88"/>
        <v>3.97</v>
      </c>
      <c r="H139" s="69">
        <f t="shared" si="89"/>
        <v>3.97</v>
      </c>
      <c r="I139" s="55">
        <f t="shared" ref="I139:I202" si="123">VLOOKUP($A139,Table1,MATCH(I$3,Curves1,0))</f>
        <v>0</v>
      </c>
      <c r="J139" s="55">
        <f t="shared" si="90"/>
        <v>-6.1000000000000006E-2</v>
      </c>
      <c r="K139" s="69">
        <f t="shared" si="91"/>
        <v>-6.1000000000000006E-2</v>
      </c>
      <c r="L139" s="72">
        <v>0</v>
      </c>
      <c r="M139" s="55">
        <f t="shared" si="92"/>
        <v>5.0000000000000001E-3</v>
      </c>
      <c r="N139" s="69">
        <f t="shared" si="93"/>
        <v>5.0000000000000001E-3</v>
      </c>
      <c r="O139" s="72">
        <v>0</v>
      </c>
      <c r="P139" s="7"/>
      <c r="Q139" s="72">
        <f t="shared" ref="Q139:Q202" si="124">M139+J139+G139</f>
        <v>3.9140000000000001</v>
      </c>
      <c r="R139" s="72">
        <f t="shared" si="94"/>
        <v>0</v>
      </c>
      <c r="S139" s="7"/>
      <c r="T139" s="5">
        <f t="shared" si="95"/>
        <v>31</v>
      </c>
      <c r="U139" s="45">
        <f t="shared" si="96"/>
        <v>40964</v>
      </c>
      <c r="V139" s="5">
        <f t="shared" si="97"/>
        <v>4075</v>
      </c>
      <c r="W139" s="55">
        <f t="shared" si="98"/>
        <v>6.040116061409001E-2</v>
      </c>
      <c r="X139" s="47">
        <f t="shared" si="99"/>
        <v>0.51483710868009513</v>
      </c>
      <c r="Y139" s="5">
        <f t="shared" si="100"/>
        <v>0</v>
      </c>
      <c r="Z139" s="5">
        <f t="shared" si="101"/>
        <v>0</v>
      </c>
      <c r="AB139" s="39">
        <f t="shared" si="102"/>
        <v>0</v>
      </c>
      <c r="AC139" s="39">
        <f t="shared" si="103"/>
        <v>0</v>
      </c>
      <c r="AD139" s="39">
        <f t="shared" si="104"/>
        <v>0</v>
      </c>
      <c r="AE139" s="39">
        <f t="shared" si="105"/>
        <v>0</v>
      </c>
      <c r="AF139" s="39">
        <f t="shared" si="106"/>
        <v>0</v>
      </c>
      <c r="AG139" s="39">
        <f t="shared" si="107"/>
        <v>0</v>
      </c>
      <c r="AH139" s="39">
        <f t="shared" si="108"/>
        <v>0</v>
      </c>
      <c r="AI139" s="39">
        <f t="shared" si="109"/>
        <v>0</v>
      </c>
      <c r="AJ139" s="39">
        <f t="shared" si="110"/>
        <v>0</v>
      </c>
      <c r="AK139" s="43"/>
      <c r="AL139" s="39">
        <f t="shared" si="111"/>
        <v>0</v>
      </c>
      <c r="AM139" s="39">
        <f t="shared" si="112"/>
        <v>0</v>
      </c>
      <c r="AN139" s="39">
        <f t="shared" si="113"/>
        <v>0</v>
      </c>
      <c r="AO139" s="40">
        <f t="shared" si="114"/>
        <v>0</v>
      </c>
      <c r="AQ139" s="39">
        <f t="shared" si="115"/>
        <v>0</v>
      </c>
      <c r="AR139" s="39">
        <f t="shared" si="116"/>
        <v>0</v>
      </c>
      <c r="AS139" s="39">
        <f t="shared" si="117"/>
        <v>0</v>
      </c>
      <c r="AT139" s="40">
        <f t="shared" si="118"/>
        <v>0</v>
      </c>
      <c r="AU139" s="40"/>
      <c r="AV139" s="52">
        <f t="shared" si="119"/>
        <v>0</v>
      </c>
      <c r="AX139" s="52">
        <f t="shared" si="120"/>
        <v>0</v>
      </c>
      <c r="AY139" s="70"/>
      <c r="AZ139" s="2">
        <f t="shared" ref="AZ139:AZ202" si="125">R139*E139</f>
        <v>0</v>
      </c>
    </row>
    <row r="140" spans="1:52">
      <c r="A140" s="44">
        <f t="shared" si="121"/>
        <v>40940</v>
      </c>
      <c r="B140" s="66">
        <f t="shared" si="122"/>
        <v>0</v>
      </c>
      <c r="C140" s="67"/>
      <c r="D140" s="68">
        <f t="shared" si="85"/>
        <v>0</v>
      </c>
      <c r="E140" s="35">
        <f t="shared" si="86"/>
        <v>0</v>
      </c>
      <c r="F140" s="35">
        <f t="shared" si="87"/>
        <v>0</v>
      </c>
      <c r="G140" s="55">
        <f t="shared" si="88"/>
        <v>3.97</v>
      </c>
      <c r="H140" s="69">
        <f t="shared" si="89"/>
        <v>3.97</v>
      </c>
      <c r="I140" s="55">
        <f t="shared" si="123"/>
        <v>0</v>
      </c>
      <c r="J140" s="55">
        <f t="shared" si="90"/>
        <v>-6.1000000000000006E-2</v>
      </c>
      <c r="K140" s="69">
        <f t="shared" si="91"/>
        <v>-6.1000000000000006E-2</v>
      </c>
      <c r="L140" s="72">
        <v>0</v>
      </c>
      <c r="M140" s="55">
        <f t="shared" si="92"/>
        <v>5.0000000000000001E-3</v>
      </c>
      <c r="N140" s="69">
        <f t="shared" si="93"/>
        <v>5.0000000000000001E-3</v>
      </c>
      <c r="O140" s="72">
        <v>0</v>
      </c>
      <c r="P140" s="7"/>
      <c r="Q140" s="72">
        <f t="shared" si="124"/>
        <v>3.9140000000000001</v>
      </c>
      <c r="R140" s="72">
        <f t="shared" si="94"/>
        <v>0</v>
      </c>
      <c r="S140" s="7"/>
      <c r="T140" s="5">
        <f t="shared" si="95"/>
        <v>29</v>
      </c>
      <c r="U140" s="45">
        <f t="shared" si="96"/>
        <v>40993</v>
      </c>
      <c r="V140" s="5">
        <f t="shared" si="97"/>
        <v>4104</v>
      </c>
      <c r="W140" s="55">
        <f t="shared" si="98"/>
        <v>6.040116061409001E-2</v>
      </c>
      <c r="X140" s="47">
        <f t="shared" si="99"/>
        <v>0.51241038443561493</v>
      </c>
      <c r="Y140" s="5">
        <f t="shared" si="100"/>
        <v>0</v>
      </c>
      <c r="Z140" s="5">
        <f t="shared" si="101"/>
        <v>0</v>
      </c>
      <c r="AB140" s="39">
        <f t="shared" si="102"/>
        <v>0</v>
      </c>
      <c r="AC140" s="39">
        <f t="shared" si="103"/>
        <v>0</v>
      </c>
      <c r="AD140" s="39">
        <f t="shared" si="104"/>
        <v>0</v>
      </c>
      <c r="AE140" s="39">
        <f t="shared" si="105"/>
        <v>0</v>
      </c>
      <c r="AF140" s="39">
        <f t="shared" si="106"/>
        <v>0</v>
      </c>
      <c r="AG140" s="39">
        <f t="shared" si="107"/>
        <v>0</v>
      </c>
      <c r="AH140" s="39">
        <f t="shared" si="108"/>
        <v>0</v>
      </c>
      <c r="AI140" s="39">
        <f t="shared" si="109"/>
        <v>0</v>
      </c>
      <c r="AJ140" s="39">
        <f t="shared" si="110"/>
        <v>0</v>
      </c>
      <c r="AK140" s="43"/>
      <c r="AL140" s="39">
        <f t="shared" si="111"/>
        <v>0</v>
      </c>
      <c r="AM140" s="39">
        <f t="shared" si="112"/>
        <v>0</v>
      </c>
      <c r="AN140" s="39">
        <f t="shared" si="113"/>
        <v>0</v>
      </c>
      <c r="AO140" s="40">
        <f t="shared" si="114"/>
        <v>0</v>
      </c>
      <c r="AQ140" s="39">
        <f t="shared" si="115"/>
        <v>0</v>
      </c>
      <c r="AR140" s="39">
        <f t="shared" si="116"/>
        <v>0</v>
      </c>
      <c r="AS140" s="39">
        <f t="shared" si="117"/>
        <v>0</v>
      </c>
      <c r="AT140" s="40">
        <f t="shared" si="118"/>
        <v>0</v>
      </c>
      <c r="AU140" s="40"/>
      <c r="AV140" s="52">
        <f t="shared" si="119"/>
        <v>0</v>
      </c>
      <c r="AX140" s="52">
        <f t="shared" si="120"/>
        <v>0</v>
      </c>
      <c r="AY140" s="70"/>
      <c r="AZ140" s="2">
        <f t="shared" si="125"/>
        <v>0</v>
      </c>
    </row>
    <row r="141" spans="1:52">
      <c r="A141" s="44">
        <f t="shared" si="121"/>
        <v>40969</v>
      </c>
      <c r="B141" s="66">
        <f t="shared" si="122"/>
        <v>0</v>
      </c>
      <c r="C141" s="67"/>
      <c r="D141" s="68">
        <f t="shared" si="85"/>
        <v>0</v>
      </c>
      <c r="E141" s="35">
        <f t="shared" si="86"/>
        <v>0</v>
      </c>
      <c r="F141" s="35">
        <f t="shared" si="87"/>
        <v>0</v>
      </c>
      <c r="G141" s="55">
        <f t="shared" si="88"/>
        <v>3.97</v>
      </c>
      <c r="H141" s="69">
        <f t="shared" si="89"/>
        <v>3.97</v>
      </c>
      <c r="I141" s="55">
        <f t="shared" si="123"/>
        <v>0</v>
      </c>
      <c r="J141" s="55">
        <f t="shared" si="90"/>
        <v>-6.1000000000000006E-2</v>
      </c>
      <c r="K141" s="69">
        <f t="shared" si="91"/>
        <v>-6.1000000000000006E-2</v>
      </c>
      <c r="L141" s="72">
        <v>0</v>
      </c>
      <c r="M141" s="55">
        <f t="shared" si="92"/>
        <v>5.0000000000000001E-3</v>
      </c>
      <c r="N141" s="69">
        <f t="shared" si="93"/>
        <v>5.0000000000000001E-3</v>
      </c>
      <c r="O141" s="72">
        <v>0</v>
      </c>
      <c r="P141" s="7"/>
      <c r="Q141" s="72">
        <f t="shared" si="124"/>
        <v>3.9140000000000001</v>
      </c>
      <c r="R141" s="72">
        <f t="shared" si="94"/>
        <v>0</v>
      </c>
      <c r="S141" s="7"/>
      <c r="T141" s="5">
        <f t="shared" si="95"/>
        <v>31</v>
      </c>
      <c r="U141" s="45">
        <f t="shared" si="96"/>
        <v>41024</v>
      </c>
      <c r="V141" s="5">
        <f t="shared" si="97"/>
        <v>4135</v>
      </c>
      <c r="W141" s="55">
        <f t="shared" si="98"/>
        <v>6.040116061409001E-2</v>
      </c>
      <c r="X141" s="47">
        <f t="shared" si="99"/>
        <v>0.50982894757799324</v>
      </c>
      <c r="Y141" s="5">
        <f t="shared" si="100"/>
        <v>0</v>
      </c>
      <c r="Z141" s="5">
        <f t="shared" si="101"/>
        <v>0</v>
      </c>
      <c r="AB141" s="39">
        <f t="shared" si="102"/>
        <v>0</v>
      </c>
      <c r="AC141" s="39">
        <f t="shared" si="103"/>
        <v>0</v>
      </c>
      <c r="AD141" s="39">
        <f t="shared" si="104"/>
        <v>0</v>
      </c>
      <c r="AE141" s="39">
        <f t="shared" si="105"/>
        <v>0</v>
      </c>
      <c r="AF141" s="39">
        <f t="shared" si="106"/>
        <v>0</v>
      </c>
      <c r="AG141" s="39">
        <f t="shared" si="107"/>
        <v>0</v>
      </c>
      <c r="AH141" s="39">
        <f t="shared" si="108"/>
        <v>0</v>
      </c>
      <c r="AI141" s="39">
        <f t="shared" si="109"/>
        <v>0</v>
      </c>
      <c r="AJ141" s="39">
        <f t="shared" si="110"/>
        <v>0</v>
      </c>
      <c r="AK141" s="43"/>
      <c r="AL141" s="39">
        <f t="shared" si="111"/>
        <v>0</v>
      </c>
      <c r="AM141" s="39">
        <f t="shared" si="112"/>
        <v>0</v>
      </c>
      <c r="AN141" s="39">
        <f t="shared" si="113"/>
        <v>0</v>
      </c>
      <c r="AO141" s="40">
        <f t="shared" si="114"/>
        <v>0</v>
      </c>
      <c r="AQ141" s="39">
        <f t="shared" si="115"/>
        <v>0</v>
      </c>
      <c r="AR141" s="39">
        <f t="shared" si="116"/>
        <v>0</v>
      </c>
      <c r="AS141" s="39">
        <f t="shared" si="117"/>
        <v>0</v>
      </c>
      <c r="AT141" s="40">
        <f t="shared" si="118"/>
        <v>0</v>
      </c>
      <c r="AU141" s="40"/>
      <c r="AV141" s="52">
        <f t="shared" si="119"/>
        <v>0</v>
      </c>
      <c r="AX141" s="52">
        <f t="shared" si="120"/>
        <v>0</v>
      </c>
      <c r="AY141" s="70"/>
      <c r="AZ141" s="2">
        <f t="shared" si="125"/>
        <v>0</v>
      </c>
    </row>
    <row r="142" spans="1:52">
      <c r="A142" s="44">
        <f t="shared" si="121"/>
        <v>41000</v>
      </c>
      <c r="B142" s="66">
        <f t="shared" si="122"/>
        <v>0</v>
      </c>
      <c r="C142" s="67"/>
      <c r="D142" s="68">
        <f t="shared" si="85"/>
        <v>0</v>
      </c>
      <c r="E142" s="35">
        <f t="shared" si="86"/>
        <v>0</v>
      </c>
      <c r="F142" s="35">
        <f t="shared" si="87"/>
        <v>0</v>
      </c>
      <c r="G142" s="55">
        <f t="shared" si="88"/>
        <v>3.97</v>
      </c>
      <c r="H142" s="69">
        <f t="shared" si="89"/>
        <v>3.97</v>
      </c>
      <c r="I142" s="55">
        <f t="shared" si="123"/>
        <v>0</v>
      </c>
      <c r="J142" s="55">
        <f t="shared" si="90"/>
        <v>-6.1000000000000006E-2</v>
      </c>
      <c r="K142" s="69">
        <f t="shared" si="91"/>
        <v>-6.1000000000000006E-2</v>
      </c>
      <c r="L142" s="72">
        <v>0</v>
      </c>
      <c r="M142" s="55">
        <f t="shared" si="92"/>
        <v>5.0000000000000001E-3</v>
      </c>
      <c r="N142" s="69">
        <f t="shared" si="93"/>
        <v>5.0000000000000001E-3</v>
      </c>
      <c r="O142" s="72">
        <v>0</v>
      </c>
      <c r="P142" s="7"/>
      <c r="Q142" s="72">
        <f t="shared" si="124"/>
        <v>3.9140000000000001</v>
      </c>
      <c r="R142" s="72">
        <f t="shared" si="94"/>
        <v>0</v>
      </c>
      <c r="S142" s="7"/>
      <c r="T142" s="5">
        <f t="shared" si="95"/>
        <v>30</v>
      </c>
      <c r="U142" s="45">
        <f t="shared" si="96"/>
        <v>41054</v>
      </c>
      <c r="V142" s="5">
        <f t="shared" si="97"/>
        <v>4165</v>
      </c>
      <c r="W142" s="55">
        <f t="shared" si="98"/>
        <v>6.040116061409001E-2</v>
      </c>
      <c r="X142" s="47">
        <f t="shared" si="99"/>
        <v>0.50734316589075512</v>
      </c>
      <c r="Y142" s="5">
        <f t="shared" si="100"/>
        <v>0</v>
      </c>
      <c r="Z142" s="5">
        <f t="shared" si="101"/>
        <v>0</v>
      </c>
      <c r="AB142" s="39">
        <f t="shared" si="102"/>
        <v>0</v>
      </c>
      <c r="AC142" s="39">
        <f t="shared" si="103"/>
        <v>0</v>
      </c>
      <c r="AD142" s="39">
        <f t="shared" si="104"/>
        <v>0</v>
      </c>
      <c r="AE142" s="39">
        <f t="shared" si="105"/>
        <v>0</v>
      </c>
      <c r="AF142" s="39">
        <f t="shared" si="106"/>
        <v>0</v>
      </c>
      <c r="AG142" s="39">
        <f t="shared" si="107"/>
        <v>0</v>
      </c>
      <c r="AH142" s="39">
        <f t="shared" si="108"/>
        <v>0</v>
      </c>
      <c r="AI142" s="39">
        <f t="shared" si="109"/>
        <v>0</v>
      </c>
      <c r="AJ142" s="39">
        <f t="shared" si="110"/>
        <v>0</v>
      </c>
      <c r="AK142" s="43"/>
      <c r="AL142" s="39">
        <f t="shared" si="111"/>
        <v>0</v>
      </c>
      <c r="AM142" s="39">
        <f t="shared" si="112"/>
        <v>0</v>
      </c>
      <c r="AN142" s="39">
        <f t="shared" si="113"/>
        <v>0</v>
      </c>
      <c r="AO142" s="40">
        <f t="shared" si="114"/>
        <v>0</v>
      </c>
      <c r="AQ142" s="39">
        <f t="shared" si="115"/>
        <v>0</v>
      </c>
      <c r="AR142" s="39">
        <f t="shared" si="116"/>
        <v>0</v>
      </c>
      <c r="AS142" s="39">
        <f t="shared" si="117"/>
        <v>0</v>
      </c>
      <c r="AT142" s="40">
        <f t="shared" si="118"/>
        <v>0</v>
      </c>
      <c r="AU142" s="40"/>
      <c r="AV142" s="52">
        <f t="shared" si="119"/>
        <v>0</v>
      </c>
      <c r="AX142" s="52">
        <f t="shared" si="120"/>
        <v>0</v>
      </c>
      <c r="AY142" s="70"/>
      <c r="AZ142" s="2">
        <f t="shared" si="125"/>
        <v>0</v>
      </c>
    </row>
    <row r="143" spans="1:52">
      <c r="A143" s="44">
        <f t="shared" si="121"/>
        <v>41030</v>
      </c>
      <c r="B143" s="66">
        <f t="shared" si="122"/>
        <v>0</v>
      </c>
      <c r="C143" s="67"/>
      <c r="D143" s="68">
        <f t="shared" si="85"/>
        <v>0</v>
      </c>
      <c r="E143" s="35">
        <f t="shared" si="86"/>
        <v>0</v>
      </c>
      <c r="F143" s="35">
        <f t="shared" si="87"/>
        <v>0</v>
      </c>
      <c r="G143" s="55">
        <f t="shared" si="88"/>
        <v>3.97</v>
      </c>
      <c r="H143" s="69">
        <f t="shared" si="89"/>
        <v>3.97</v>
      </c>
      <c r="I143" s="55">
        <f t="shared" si="123"/>
        <v>0</v>
      </c>
      <c r="J143" s="55">
        <f t="shared" si="90"/>
        <v>-6.1000000000000006E-2</v>
      </c>
      <c r="K143" s="69">
        <f t="shared" si="91"/>
        <v>-6.1000000000000006E-2</v>
      </c>
      <c r="L143" s="72">
        <v>0</v>
      </c>
      <c r="M143" s="55">
        <f t="shared" si="92"/>
        <v>5.0000000000000001E-3</v>
      </c>
      <c r="N143" s="69">
        <f t="shared" si="93"/>
        <v>5.0000000000000001E-3</v>
      </c>
      <c r="O143" s="72">
        <v>0</v>
      </c>
      <c r="P143" s="7"/>
      <c r="Q143" s="72">
        <f t="shared" si="124"/>
        <v>3.9140000000000001</v>
      </c>
      <c r="R143" s="72">
        <f t="shared" si="94"/>
        <v>0</v>
      </c>
      <c r="S143" s="7"/>
      <c r="T143" s="5">
        <f t="shared" si="95"/>
        <v>31</v>
      </c>
      <c r="U143" s="45">
        <f t="shared" si="96"/>
        <v>41085</v>
      </c>
      <c r="V143" s="5">
        <f t="shared" si="97"/>
        <v>4196</v>
      </c>
      <c r="W143" s="55">
        <f t="shared" si="98"/>
        <v>6.040116061409001E-2</v>
      </c>
      <c r="X143" s="47">
        <f t="shared" si="99"/>
        <v>0.50478725682319137</v>
      </c>
      <c r="Y143" s="5">
        <f t="shared" si="100"/>
        <v>0</v>
      </c>
      <c r="Z143" s="5">
        <f t="shared" si="101"/>
        <v>0</v>
      </c>
      <c r="AB143" s="39">
        <f t="shared" si="102"/>
        <v>0</v>
      </c>
      <c r="AC143" s="39">
        <f t="shared" si="103"/>
        <v>0</v>
      </c>
      <c r="AD143" s="39">
        <f t="shared" si="104"/>
        <v>0</v>
      </c>
      <c r="AE143" s="39">
        <f t="shared" si="105"/>
        <v>0</v>
      </c>
      <c r="AF143" s="39">
        <f t="shared" si="106"/>
        <v>0</v>
      </c>
      <c r="AG143" s="39">
        <f t="shared" si="107"/>
        <v>0</v>
      </c>
      <c r="AH143" s="39">
        <f t="shared" si="108"/>
        <v>0</v>
      </c>
      <c r="AI143" s="39">
        <f t="shared" si="109"/>
        <v>0</v>
      </c>
      <c r="AJ143" s="39">
        <f t="shared" si="110"/>
        <v>0</v>
      </c>
      <c r="AK143" s="43"/>
      <c r="AL143" s="39">
        <f t="shared" si="111"/>
        <v>0</v>
      </c>
      <c r="AM143" s="39">
        <f t="shared" si="112"/>
        <v>0</v>
      </c>
      <c r="AN143" s="39">
        <f t="shared" si="113"/>
        <v>0</v>
      </c>
      <c r="AO143" s="40">
        <f t="shared" si="114"/>
        <v>0</v>
      </c>
      <c r="AQ143" s="39">
        <f t="shared" si="115"/>
        <v>0</v>
      </c>
      <c r="AR143" s="39">
        <f t="shared" si="116"/>
        <v>0</v>
      </c>
      <c r="AS143" s="39">
        <f t="shared" si="117"/>
        <v>0</v>
      </c>
      <c r="AT143" s="40">
        <f t="shared" si="118"/>
        <v>0</v>
      </c>
      <c r="AU143" s="40"/>
      <c r="AV143" s="52">
        <f t="shared" si="119"/>
        <v>0</v>
      </c>
      <c r="AX143" s="52">
        <f t="shared" si="120"/>
        <v>0</v>
      </c>
      <c r="AY143" s="70"/>
      <c r="AZ143" s="2">
        <f t="shared" si="125"/>
        <v>0</v>
      </c>
    </row>
    <row r="144" spans="1:52">
      <c r="A144" s="44">
        <f t="shared" si="121"/>
        <v>41061</v>
      </c>
      <c r="B144" s="66">
        <f t="shared" si="122"/>
        <v>0</v>
      </c>
      <c r="C144" s="67"/>
      <c r="D144" s="68">
        <f t="shared" si="85"/>
        <v>0</v>
      </c>
      <c r="E144" s="35">
        <f t="shared" si="86"/>
        <v>0</v>
      </c>
      <c r="F144" s="35">
        <f t="shared" si="87"/>
        <v>0</v>
      </c>
      <c r="G144" s="55">
        <f t="shared" si="88"/>
        <v>3.97</v>
      </c>
      <c r="H144" s="69">
        <f t="shared" si="89"/>
        <v>3.97</v>
      </c>
      <c r="I144" s="55">
        <f t="shared" si="123"/>
        <v>0</v>
      </c>
      <c r="J144" s="55">
        <f t="shared" si="90"/>
        <v>-6.1000000000000006E-2</v>
      </c>
      <c r="K144" s="69">
        <f t="shared" si="91"/>
        <v>-6.1000000000000006E-2</v>
      </c>
      <c r="L144" s="72">
        <v>0</v>
      </c>
      <c r="M144" s="55">
        <f t="shared" si="92"/>
        <v>5.0000000000000001E-3</v>
      </c>
      <c r="N144" s="69">
        <f t="shared" si="93"/>
        <v>5.0000000000000001E-3</v>
      </c>
      <c r="O144" s="72">
        <v>0</v>
      </c>
      <c r="P144" s="7"/>
      <c r="Q144" s="72">
        <f t="shared" si="124"/>
        <v>3.9140000000000001</v>
      </c>
      <c r="R144" s="72">
        <f t="shared" si="94"/>
        <v>0</v>
      </c>
      <c r="S144" s="7"/>
      <c r="T144" s="5">
        <f t="shared" si="95"/>
        <v>30</v>
      </c>
      <c r="U144" s="45">
        <f t="shared" si="96"/>
        <v>41115</v>
      </c>
      <c r="V144" s="5">
        <f t="shared" si="97"/>
        <v>4226</v>
      </c>
      <c r="W144" s="55">
        <f t="shared" si="98"/>
        <v>6.040116061409001E-2</v>
      </c>
      <c r="X144" s="47">
        <f t="shared" si="99"/>
        <v>0.50232605699347732</v>
      </c>
      <c r="Y144" s="5">
        <f t="shared" si="100"/>
        <v>0</v>
      </c>
      <c r="Z144" s="5">
        <f t="shared" si="101"/>
        <v>0</v>
      </c>
      <c r="AB144" s="39">
        <f t="shared" si="102"/>
        <v>0</v>
      </c>
      <c r="AC144" s="39">
        <f t="shared" si="103"/>
        <v>0</v>
      </c>
      <c r="AD144" s="39">
        <f t="shared" si="104"/>
        <v>0</v>
      </c>
      <c r="AE144" s="39">
        <f t="shared" si="105"/>
        <v>0</v>
      </c>
      <c r="AF144" s="39">
        <f t="shared" si="106"/>
        <v>0</v>
      </c>
      <c r="AG144" s="39">
        <f t="shared" si="107"/>
        <v>0</v>
      </c>
      <c r="AH144" s="39">
        <f t="shared" si="108"/>
        <v>0</v>
      </c>
      <c r="AI144" s="39">
        <f t="shared" si="109"/>
        <v>0</v>
      </c>
      <c r="AJ144" s="39">
        <f t="shared" si="110"/>
        <v>0</v>
      </c>
      <c r="AK144" s="43"/>
      <c r="AL144" s="39">
        <f t="shared" si="111"/>
        <v>0</v>
      </c>
      <c r="AM144" s="39">
        <f t="shared" si="112"/>
        <v>0</v>
      </c>
      <c r="AN144" s="39">
        <f t="shared" si="113"/>
        <v>0</v>
      </c>
      <c r="AO144" s="40">
        <f t="shared" si="114"/>
        <v>0</v>
      </c>
      <c r="AQ144" s="39">
        <f t="shared" si="115"/>
        <v>0</v>
      </c>
      <c r="AR144" s="39">
        <f t="shared" si="116"/>
        <v>0</v>
      </c>
      <c r="AS144" s="39">
        <f t="shared" si="117"/>
        <v>0</v>
      </c>
      <c r="AT144" s="40">
        <f t="shared" si="118"/>
        <v>0</v>
      </c>
      <c r="AU144" s="40"/>
      <c r="AV144" s="52">
        <f t="shared" si="119"/>
        <v>0</v>
      </c>
      <c r="AX144" s="52">
        <f t="shared" si="120"/>
        <v>0</v>
      </c>
      <c r="AY144" s="70"/>
      <c r="AZ144" s="2">
        <f t="shared" si="125"/>
        <v>0</v>
      </c>
    </row>
    <row r="145" spans="1:52">
      <c r="A145" s="44">
        <f t="shared" si="121"/>
        <v>41091</v>
      </c>
      <c r="B145" s="66">
        <f t="shared" si="122"/>
        <v>0</v>
      </c>
      <c r="C145" s="67"/>
      <c r="D145" s="68">
        <f t="shared" si="85"/>
        <v>0</v>
      </c>
      <c r="E145" s="35">
        <f t="shared" si="86"/>
        <v>0</v>
      </c>
      <c r="F145" s="35">
        <f t="shared" si="87"/>
        <v>0</v>
      </c>
      <c r="G145" s="55">
        <f t="shared" si="88"/>
        <v>3.97</v>
      </c>
      <c r="H145" s="69">
        <f t="shared" si="89"/>
        <v>3.97</v>
      </c>
      <c r="I145" s="55">
        <f t="shared" si="123"/>
        <v>0</v>
      </c>
      <c r="J145" s="55">
        <f t="shared" si="90"/>
        <v>-6.1000000000000006E-2</v>
      </c>
      <c r="K145" s="69">
        <f t="shared" si="91"/>
        <v>-6.1000000000000006E-2</v>
      </c>
      <c r="L145" s="72">
        <v>0</v>
      </c>
      <c r="M145" s="55">
        <f t="shared" si="92"/>
        <v>5.0000000000000001E-3</v>
      </c>
      <c r="N145" s="69">
        <f t="shared" si="93"/>
        <v>5.0000000000000001E-3</v>
      </c>
      <c r="O145" s="72">
        <v>0</v>
      </c>
      <c r="P145" s="7"/>
      <c r="Q145" s="72">
        <f t="shared" si="124"/>
        <v>3.9140000000000001</v>
      </c>
      <c r="R145" s="72">
        <f t="shared" si="94"/>
        <v>0</v>
      </c>
      <c r="S145" s="7"/>
      <c r="T145" s="5">
        <f t="shared" si="95"/>
        <v>31</v>
      </c>
      <c r="U145" s="45">
        <f t="shared" si="96"/>
        <v>41146</v>
      </c>
      <c r="V145" s="5">
        <f t="shared" si="97"/>
        <v>4257</v>
      </c>
      <c r="W145" s="55">
        <f t="shared" si="98"/>
        <v>6.040116061409001E-2</v>
      </c>
      <c r="X145" s="47">
        <f t="shared" si="99"/>
        <v>0.49979542327204146</v>
      </c>
      <c r="Y145" s="5">
        <f t="shared" si="100"/>
        <v>0</v>
      </c>
      <c r="Z145" s="5">
        <f t="shared" si="101"/>
        <v>0</v>
      </c>
      <c r="AB145" s="39">
        <f t="shared" si="102"/>
        <v>0</v>
      </c>
      <c r="AC145" s="39">
        <f t="shared" si="103"/>
        <v>0</v>
      </c>
      <c r="AD145" s="39">
        <f t="shared" si="104"/>
        <v>0</v>
      </c>
      <c r="AE145" s="39">
        <f t="shared" si="105"/>
        <v>0</v>
      </c>
      <c r="AF145" s="39">
        <f t="shared" si="106"/>
        <v>0</v>
      </c>
      <c r="AG145" s="39">
        <f t="shared" si="107"/>
        <v>0</v>
      </c>
      <c r="AH145" s="39">
        <f t="shared" si="108"/>
        <v>0</v>
      </c>
      <c r="AI145" s="39">
        <f t="shared" si="109"/>
        <v>0</v>
      </c>
      <c r="AJ145" s="39">
        <f t="shared" si="110"/>
        <v>0</v>
      </c>
      <c r="AK145" s="43"/>
      <c r="AL145" s="39">
        <f t="shared" si="111"/>
        <v>0</v>
      </c>
      <c r="AM145" s="39">
        <f t="shared" si="112"/>
        <v>0</v>
      </c>
      <c r="AN145" s="39">
        <f t="shared" si="113"/>
        <v>0</v>
      </c>
      <c r="AO145" s="40">
        <f t="shared" si="114"/>
        <v>0</v>
      </c>
      <c r="AQ145" s="39">
        <f t="shared" si="115"/>
        <v>0</v>
      </c>
      <c r="AR145" s="39">
        <f t="shared" si="116"/>
        <v>0</v>
      </c>
      <c r="AS145" s="39">
        <f t="shared" si="117"/>
        <v>0</v>
      </c>
      <c r="AT145" s="40">
        <f t="shared" si="118"/>
        <v>0</v>
      </c>
      <c r="AU145" s="40"/>
      <c r="AV145" s="52">
        <f t="shared" si="119"/>
        <v>0</v>
      </c>
      <c r="AX145" s="52">
        <f t="shared" si="120"/>
        <v>0</v>
      </c>
      <c r="AY145" s="70"/>
      <c r="AZ145" s="2">
        <f t="shared" si="125"/>
        <v>0</v>
      </c>
    </row>
    <row r="146" spans="1:52">
      <c r="A146" s="44">
        <f t="shared" si="121"/>
        <v>41122</v>
      </c>
      <c r="B146" s="66">
        <f t="shared" si="122"/>
        <v>0</v>
      </c>
      <c r="C146" s="67"/>
      <c r="D146" s="68">
        <f t="shared" si="85"/>
        <v>0</v>
      </c>
      <c r="E146" s="35">
        <f t="shared" si="86"/>
        <v>0</v>
      </c>
      <c r="F146" s="35">
        <f t="shared" si="87"/>
        <v>0</v>
      </c>
      <c r="G146" s="55">
        <f t="shared" si="88"/>
        <v>3.97</v>
      </c>
      <c r="H146" s="69">
        <f t="shared" si="89"/>
        <v>3.97</v>
      </c>
      <c r="I146" s="55">
        <f t="shared" si="123"/>
        <v>0</v>
      </c>
      <c r="J146" s="55">
        <f t="shared" si="90"/>
        <v>-6.1000000000000006E-2</v>
      </c>
      <c r="K146" s="69">
        <f t="shared" si="91"/>
        <v>-6.1000000000000006E-2</v>
      </c>
      <c r="L146" s="72">
        <v>0</v>
      </c>
      <c r="M146" s="55">
        <f t="shared" si="92"/>
        <v>5.0000000000000001E-3</v>
      </c>
      <c r="N146" s="69">
        <f t="shared" si="93"/>
        <v>5.0000000000000001E-3</v>
      </c>
      <c r="O146" s="72">
        <v>0</v>
      </c>
      <c r="P146" s="7"/>
      <c r="Q146" s="72">
        <f t="shared" si="124"/>
        <v>3.9140000000000001</v>
      </c>
      <c r="R146" s="72">
        <f t="shared" si="94"/>
        <v>0</v>
      </c>
      <c r="S146" s="7"/>
      <c r="T146" s="5">
        <f t="shared" si="95"/>
        <v>31</v>
      </c>
      <c r="U146" s="45">
        <f t="shared" si="96"/>
        <v>41177</v>
      </c>
      <c r="V146" s="5">
        <f t="shared" si="97"/>
        <v>4288</v>
      </c>
      <c r="W146" s="55">
        <f t="shared" si="98"/>
        <v>6.040116061409001E-2</v>
      </c>
      <c r="X146" s="47">
        <f t="shared" si="99"/>
        <v>0.49727753845531181</v>
      </c>
      <c r="Y146" s="5">
        <f t="shared" si="100"/>
        <v>0</v>
      </c>
      <c r="Z146" s="5">
        <f t="shared" si="101"/>
        <v>0</v>
      </c>
      <c r="AB146" s="39">
        <f t="shared" si="102"/>
        <v>0</v>
      </c>
      <c r="AC146" s="39">
        <f t="shared" si="103"/>
        <v>0</v>
      </c>
      <c r="AD146" s="39">
        <f t="shared" si="104"/>
        <v>0</v>
      </c>
      <c r="AE146" s="39">
        <f t="shared" si="105"/>
        <v>0</v>
      </c>
      <c r="AF146" s="39">
        <f t="shared" si="106"/>
        <v>0</v>
      </c>
      <c r="AG146" s="39">
        <f t="shared" si="107"/>
        <v>0</v>
      </c>
      <c r="AH146" s="39">
        <f t="shared" si="108"/>
        <v>0</v>
      </c>
      <c r="AI146" s="39">
        <f t="shared" si="109"/>
        <v>0</v>
      </c>
      <c r="AJ146" s="39">
        <f t="shared" si="110"/>
        <v>0</v>
      </c>
      <c r="AK146" s="43"/>
      <c r="AL146" s="39">
        <f t="shared" si="111"/>
        <v>0</v>
      </c>
      <c r="AM146" s="39">
        <f t="shared" si="112"/>
        <v>0</v>
      </c>
      <c r="AN146" s="39">
        <f t="shared" si="113"/>
        <v>0</v>
      </c>
      <c r="AO146" s="40">
        <f t="shared" si="114"/>
        <v>0</v>
      </c>
      <c r="AQ146" s="39">
        <f t="shared" si="115"/>
        <v>0</v>
      </c>
      <c r="AR146" s="39">
        <f t="shared" si="116"/>
        <v>0</v>
      </c>
      <c r="AS146" s="39">
        <f t="shared" si="117"/>
        <v>0</v>
      </c>
      <c r="AT146" s="40">
        <f t="shared" si="118"/>
        <v>0</v>
      </c>
      <c r="AU146" s="40"/>
      <c r="AV146" s="52">
        <f t="shared" si="119"/>
        <v>0</v>
      </c>
      <c r="AX146" s="52">
        <f t="shared" si="120"/>
        <v>0</v>
      </c>
      <c r="AY146" s="70"/>
      <c r="AZ146" s="2">
        <f t="shared" si="125"/>
        <v>0</v>
      </c>
    </row>
    <row r="147" spans="1:52">
      <c r="A147" s="44">
        <f t="shared" si="121"/>
        <v>41153</v>
      </c>
      <c r="B147" s="66">
        <f t="shared" si="122"/>
        <v>0</v>
      </c>
      <c r="C147" s="67"/>
      <c r="D147" s="68">
        <f t="shared" si="85"/>
        <v>0</v>
      </c>
      <c r="E147" s="35">
        <f t="shared" si="86"/>
        <v>0</v>
      </c>
      <c r="F147" s="35">
        <f t="shared" si="87"/>
        <v>0</v>
      </c>
      <c r="G147" s="55">
        <f t="shared" si="88"/>
        <v>3.97</v>
      </c>
      <c r="H147" s="69">
        <f t="shared" si="89"/>
        <v>3.97</v>
      </c>
      <c r="I147" s="55">
        <f t="shared" si="123"/>
        <v>0</v>
      </c>
      <c r="J147" s="55">
        <f t="shared" si="90"/>
        <v>-6.1000000000000006E-2</v>
      </c>
      <c r="K147" s="69">
        <f t="shared" si="91"/>
        <v>-6.1000000000000006E-2</v>
      </c>
      <c r="L147" s="72">
        <v>0</v>
      </c>
      <c r="M147" s="55">
        <f t="shared" si="92"/>
        <v>5.0000000000000001E-3</v>
      </c>
      <c r="N147" s="69">
        <f t="shared" si="93"/>
        <v>5.0000000000000001E-3</v>
      </c>
      <c r="O147" s="72">
        <v>0</v>
      </c>
      <c r="P147" s="7"/>
      <c r="Q147" s="72">
        <f t="shared" si="124"/>
        <v>3.9140000000000001</v>
      </c>
      <c r="R147" s="72">
        <f t="shared" si="94"/>
        <v>0</v>
      </c>
      <c r="S147" s="7"/>
      <c r="T147" s="5">
        <f t="shared" si="95"/>
        <v>30</v>
      </c>
      <c r="U147" s="45">
        <f t="shared" si="96"/>
        <v>41207</v>
      </c>
      <c r="V147" s="5">
        <f t="shared" si="97"/>
        <v>4318</v>
      </c>
      <c r="W147" s="55">
        <f t="shared" si="98"/>
        <v>6.040116061409001E-2</v>
      </c>
      <c r="X147" s="47">
        <f t="shared" si="99"/>
        <v>0.49485295388741041</v>
      </c>
      <c r="Y147" s="5">
        <f t="shared" si="100"/>
        <v>0</v>
      </c>
      <c r="Z147" s="5">
        <f t="shared" si="101"/>
        <v>0</v>
      </c>
      <c r="AB147" s="39">
        <f t="shared" si="102"/>
        <v>0</v>
      </c>
      <c r="AC147" s="39">
        <f t="shared" si="103"/>
        <v>0</v>
      </c>
      <c r="AD147" s="39">
        <f t="shared" si="104"/>
        <v>0</v>
      </c>
      <c r="AE147" s="39">
        <f t="shared" si="105"/>
        <v>0</v>
      </c>
      <c r="AF147" s="39">
        <f t="shared" si="106"/>
        <v>0</v>
      </c>
      <c r="AG147" s="39">
        <f t="shared" si="107"/>
        <v>0</v>
      </c>
      <c r="AH147" s="39">
        <f t="shared" si="108"/>
        <v>0</v>
      </c>
      <c r="AI147" s="39">
        <f t="shared" si="109"/>
        <v>0</v>
      </c>
      <c r="AJ147" s="39">
        <f t="shared" si="110"/>
        <v>0</v>
      </c>
      <c r="AK147" s="43"/>
      <c r="AL147" s="39">
        <f t="shared" si="111"/>
        <v>0</v>
      </c>
      <c r="AM147" s="39">
        <f t="shared" si="112"/>
        <v>0</v>
      </c>
      <c r="AN147" s="39">
        <f t="shared" si="113"/>
        <v>0</v>
      </c>
      <c r="AO147" s="40">
        <f t="shared" si="114"/>
        <v>0</v>
      </c>
      <c r="AQ147" s="39">
        <f t="shared" si="115"/>
        <v>0</v>
      </c>
      <c r="AR147" s="39">
        <f t="shared" si="116"/>
        <v>0</v>
      </c>
      <c r="AS147" s="39">
        <f t="shared" si="117"/>
        <v>0</v>
      </c>
      <c r="AT147" s="40">
        <f t="shared" si="118"/>
        <v>0</v>
      </c>
      <c r="AU147" s="40"/>
      <c r="AV147" s="52">
        <f t="shared" si="119"/>
        <v>0</v>
      </c>
      <c r="AX147" s="52">
        <f t="shared" si="120"/>
        <v>0</v>
      </c>
      <c r="AY147" s="70"/>
      <c r="AZ147" s="2">
        <f t="shared" si="125"/>
        <v>0</v>
      </c>
    </row>
    <row r="148" spans="1:52">
      <c r="A148" s="44">
        <f t="shared" si="121"/>
        <v>41183</v>
      </c>
      <c r="B148" s="66">
        <f t="shared" si="122"/>
        <v>0</v>
      </c>
      <c r="C148" s="67"/>
      <c r="D148" s="68">
        <f t="shared" si="85"/>
        <v>0</v>
      </c>
      <c r="E148" s="35">
        <f t="shared" si="86"/>
        <v>0</v>
      </c>
      <c r="F148" s="35">
        <f t="shared" si="87"/>
        <v>0</v>
      </c>
      <c r="G148" s="55">
        <f t="shared" si="88"/>
        <v>3.97</v>
      </c>
      <c r="H148" s="69">
        <f t="shared" si="89"/>
        <v>3.97</v>
      </c>
      <c r="I148" s="55">
        <f t="shared" si="123"/>
        <v>0</v>
      </c>
      <c r="J148" s="55">
        <f t="shared" si="90"/>
        <v>-6.1000000000000006E-2</v>
      </c>
      <c r="K148" s="69">
        <f t="shared" si="91"/>
        <v>-6.1000000000000006E-2</v>
      </c>
      <c r="L148" s="72">
        <v>0</v>
      </c>
      <c r="M148" s="55">
        <f t="shared" si="92"/>
        <v>5.0000000000000001E-3</v>
      </c>
      <c r="N148" s="69">
        <f t="shared" si="93"/>
        <v>5.0000000000000001E-3</v>
      </c>
      <c r="O148" s="72">
        <v>0</v>
      </c>
      <c r="P148" s="7"/>
      <c r="Q148" s="72">
        <f t="shared" si="124"/>
        <v>3.9140000000000001</v>
      </c>
      <c r="R148" s="72">
        <f t="shared" si="94"/>
        <v>0</v>
      </c>
      <c r="S148" s="7"/>
      <c r="T148" s="5">
        <f t="shared" si="95"/>
        <v>31</v>
      </c>
      <c r="U148" s="45">
        <f t="shared" si="96"/>
        <v>41238</v>
      </c>
      <c r="V148" s="5">
        <f t="shared" si="97"/>
        <v>4349</v>
      </c>
      <c r="W148" s="55">
        <f t="shared" si="98"/>
        <v>6.040116061409001E-2</v>
      </c>
      <c r="X148" s="47">
        <f t="shared" si="99"/>
        <v>0.49235996839556689</v>
      </c>
      <c r="Y148" s="5">
        <f t="shared" si="100"/>
        <v>0</v>
      </c>
      <c r="Z148" s="5">
        <f t="shared" si="101"/>
        <v>0</v>
      </c>
      <c r="AB148" s="39">
        <f t="shared" si="102"/>
        <v>0</v>
      </c>
      <c r="AC148" s="39">
        <f t="shared" si="103"/>
        <v>0</v>
      </c>
      <c r="AD148" s="39">
        <f t="shared" si="104"/>
        <v>0</v>
      </c>
      <c r="AE148" s="39">
        <f t="shared" si="105"/>
        <v>0</v>
      </c>
      <c r="AF148" s="39">
        <f t="shared" si="106"/>
        <v>0</v>
      </c>
      <c r="AG148" s="39">
        <f t="shared" si="107"/>
        <v>0</v>
      </c>
      <c r="AH148" s="39">
        <f t="shared" si="108"/>
        <v>0</v>
      </c>
      <c r="AI148" s="39">
        <f t="shared" si="109"/>
        <v>0</v>
      </c>
      <c r="AJ148" s="39">
        <f t="shared" si="110"/>
        <v>0</v>
      </c>
      <c r="AK148" s="43"/>
      <c r="AL148" s="39">
        <f t="shared" si="111"/>
        <v>0</v>
      </c>
      <c r="AM148" s="39">
        <f t="shared" si="112"/>
        <v>0</v>
      </c>
      <c r="AN148" s="39">
        <f t="shared" si="113"/>
        <v>0</v>
      </c>
      <c r="AO148" s="40">
        <f t="shared" si="114"/>
        <v>0</v>
      </c>
      <c r="AQ148" s="39">
        <f t="shared" si="115"/>
        <v>0</v>
      </c>
      <c r="AR148" s="39">
        <f t="shared" si="116"/>
        <v>0</v>
      </c>
      <c r="AS148" s="39">
        <f t="shared" si="117"/>
        <v>0</v>
      </c>
      <c r="AT148" s="40">
        <f t="shared" si="118"/>
        <v>0</v>
      </c>
      <c r="AU148" s="40"/>
      <c r="AV148" s="52">
        <f t="shared" si="119"/>
        <v>0</v>
      </c>
      <c r="AX148" s="52">
        <f t="shared" si="120"/>
        <v>0</v>
      </c>
      <c r="AY148" s="70"/>
      <c r="AZ148" s="2">
        <f t="shared" si="125"/>
        <v>0</v>
      </c>
    </row>
    <row r="149" spans="1:52">
      <c r="A149" s="44">
        <f t="shared" si="121"/>
        <v>41214</v>
      </c>
      <c r="B149" s="66">
        <f t="shared" si="122"/>
        <v>0</v>
      </c>
      <c r="C149" s="67"/>
      <c r="D149" s="68">
        <f t="shared" si="85"/>
        <v>0</v>
      </c>
      <c r="E149" s="35">
        <f t="shared" si="86"/>
        <v>0</v>
      </c>
      <c r="F149" s="35">
        <f t="shared" si="87"/>
        <v>0</v>
      </c>
      <c r="G149" s="55">
        <f t="shared" si="88"/>
        <v>3.97</v>
      </c>
      <c r="H149" s="69">
        <f t="shared" si="89"/>
        <v>3.97</v>
      </c>
      <c r="I149" s="55">
        <f t="shared" si="123"/>
        <v>0</v>
      </c>
      <c r="J149" s="55">
        <f t="shared" si="90"/>
        <v>-6.1000000000000006E-2</v>
      </c>
      <c r="K149" s="69">
        <f t="shared" si="91"/>
        <v>-6.1000000000000006E-2</v>
      </c>
      <c r="L149" s="72">
        <v>0</v>
      </c>
      <c r="M149" s="55">
        <f t="shared" si="92"/>
        <v>5.0000000000000001E-3</v>
      </c>
      <c r="N149" s="69">
        <f t="shared" si="93"/>
        <v>5.0000000000000001E-3</v>
      </c>
      <c r="O149" s="72">
        <v>0</v>
      </c>
      <c r="P149" s="7"/>
      <c r="Q149" s="72">
        <f t="shared" si="124"/>
        <v>3.9140000000000001</v>
      </c>
      <c r="R149" s="72">
        <f t="shared" si="94"/>
        <v>0</v>
      </c>
      <c r="S149" s="7"/>
      <c r="T149" s="5">
        <f t="shared" si="95"/>
        <v>30</v>
      </c>
      <c r="U149" s="45">
        <f t="shared" si="96"/>
        <v>41268</v>
      </c>
      <c r="V149" s="5">
        <f t="shared" si="97"/>
        <v>4379</v>
      </c>
      <c r="W149" s="55">
        <f t="shared" si="98"/>
        <v>6.040116061409001E-2</v>
      </c>
      <c r="X149" s="47">
        <f t="shared" si="99"/>
        <v>0.48995936050780164</v>
      </c>
      <c r="Y149" s="5">
        <f t="shared" si="100"/>
        <v>0</v>
      </c>
      <c r="Z149" s="5">
        <f t="shared" si="101"/>
        <v>0</v>
      </c>
      <c r="AB149" s="39">
        <f t="shared" si="102"/>
        <v>0</v>
      </c>
      <c r="AC149" s="39">
        <f t="shared" si="103"/>
        <v>0</v>
      </c>
      <c r="AD149" s="39">
        <f t="shared" si="104"/>
        <v>0</v>
      </c>
      <c r="AE149" s="39">
        <f t="shared" si="105"/>
        <v>0</v>
      </c>
      <c r="AF149" s="39">
        <f t="shared" si="106"/>
        <v>0</v>
      </c>
      <c r="AG149" s="39">
        <f t="shared" si="107"/>
        <v>0</v>
      </c>
      <c r="AH149" s="39">
        <f t="shared" si="108"/>
        <v>0</v>
      </c>
      <c r="AI149" s="39">
        <f t="shared" si="109"/>
        <v>0</v>
      </c>
      <c r="AJ149" s="39">
        <f t="shared" si="110"/>
        <v>0</v>
      </c>
      <c r="AK149" s="43"/>
      <c r="AL149" s="39">
        <f t="shared" si="111"/>
        <v>0</v>
      </c>
      <c r="AM149" s="39">
        <f t="shared" si="112"/>
        <v>0</v>
      </c>
      <c r="AN149" s="39">
        <f t="shared" si="113"/>
        <v>0</v>
      </c>
      <c r="AO149" s="40">
        <f t="shared" si="114"/>
        <v>0</v>
      </c>
      <c r="AQ149" s="39">
        <f t="shared" si="115"/>
        <v>0</v>
      </c>
      <c r="AR149" s="39">
        <f t="shared" si="116"/>
        <v>0</v>
      </c>
      <c r="AS149" s="39">
        <f t="shared" si="117"/>
        <v>0</v>
      </c>
      <c r="AT149" s="40">
        <f t="shared" si="118"/>
        <v>0</v>
      </c>
      <c r="AU149" s="40"/>
      <c r="AV149" s="52">
        <f t="shared" si="119"/>
        <v>0</v>
      </c>
      <c r="AX149" s="52">
        <f t="shared" si="120"/>
        <v>0</v>
      </c>
      <c r="AY149" s="70"/>
      <c r="AZ149" s="2">
        <f t="shared" si="125"/>
        <v>0</v>
      </c>
    </row>
    <row r="150" spans="1:52">
      <c r="A150" s="44">
        <f t="shared" si="121"/>
        <v>41244</v>
      </c>
      <c r="B150" s="66">
        <f t="shared" si="122"/>
        <v>0</v>
      </c>
      <c r="C150" s="67"/>
      <c r="D150" s="68">
        <f t="shared" si="85"/>
        <v>0</v>
      </c>
      <c r="E150" s="35">
        <f t="shared" si="86"/>
        <v>0</v>
      </c>
      <c r="F150" s="35">
        <f t="shared" si="87"/>
        <v>0</v>
      </c>
      <c r="G150" s="55">
        <f t="shared" si="88"/>
        <v>3.97</v>
      </c>
      <c r="H150" s="69">
        <f t="shared" si="89"/>
        <v>3.97</v>
      </c>
      <c r="I150" s="55">
        <f t="shared" si="123"/>
        <v>0</v>
      </c>
      <c r="J150" s="55">
        <f t="shared" si="90"/>
        <v>-6.1000000000000006E-2</v>
      </c>
      <c r="K150" s="69">
        <f t="shared" si="91"/>
        <v>-6.1000000000000006E-2</v>
      </c>
      <c r="L150" s="72">
        <v>0</v>
      </c>
      <c r="M150" s="55">
        <f t="shared" si="92"/>
        <v>5.0000000000000001E-3</v>
      </c>
      <c r="N150" s="69">
        <f t="shared" si="93"/>
        <v>5.0000000000000001E-3</v>
      </c>
      <c r="O150" s="72">
        <v>0</v>
      </c>
      <c r="P150" s="7"/>
      <c r="Q150" s="72">
        <f t="shared" si="124"/>
        <v>3.9140000000000001</v>
      </c>
      <c r="R150" s="72">
        <f t="shared" si="94"/>
        <v>0</v>
      </c>
      <c r="S150" s="7"/>
      <c r="T150" s="5">
        <f t="shared" si="95"/>
        <v>31</v>
      </c>
      <c r="U150" s="45">
        <f t="shared" si="96"/>
        <v>41299</v>
      </c>
      <c r="V150" s="5">
        <f t="shared" si="97"/>
        <v>4410</v>
      </c>
      <c r="W150" s="55">
        <f t="shared" si="98"/>
        <v>6.040116061409001E-2</v>
      </c>
      <c r="X150" s="47">
        <f t="shared" si="99"/>
        <v>0.48749102811179718</v>
      </c>
      <c r="Y150" s="5">
        <f t="shared" si="100"/>
        <v>0</v>
      </c>
      <c r="Z150" s="5">
        <f t="shared" si="101"/>
        <v>0</v>
      </c>
      <c r="AB150" s="39">
        <f t="shared" si="102"/>
        <v>0</v>
      </c>
      <c r="AC150" s="39">
        <f t="shared" si="103"/>
        <v>0</v>
      </c>
      <c r="AD150" s="39">
        <f t="shared" si="104"/>
        <v>0</v>
      </c>
      <c r="AE150" s="39">
        <f t="shared" si="105"/>
        <v>0</v>
      </c>
      <c r="AF150" s="39">
        <f t="shared" si="106"/>
        <v>0</v>
      </c>
      <c r="AG150" s="39">
        <f t="shared" si="107"/>
        <v>0</v>
      </c>
      <c r="AH150" s="39">
        <f t="shared" si="108"/>
        <v>0</v>
      </c>
      <c r="AI150" s="39">
        <f t="shared" si="109"/>
        <v>0</v>
      </c>
      <c r="AJ150" s="39">
        <f t="shared" si="110"/>
        <v>0</v>
      </c>
      <c r="AK150" s="43"/>
      <c r="AL150" s="39">
        <f t="shared" si="111"/>
        <v>0</v>
      </c>
      <c r="AM150" s="39">
        <f t="shared" si="112"/>
        <v>0</v>
      </c>
      <c r="AN150" s="39">
        <f t="shared" si="113"/>
        <v>0</v>
      </c>
      <c r="AO150" s="40">
        <f t="shared" si="114"/>
        <v>0</v>
      </c>
      <c r="AQ150" s="39">
        <f t="shared" si="115"/>
        <v>0</v>
      </c>
      <c r="AR150" s="39">
        <f t="shared" si="116"/>
        <v>0</v>
      </c>
      <c r="AS150" s="39">
        <f t="shared" si="117"/>
        <v>0</v>
      </c>
      <c r="AT150" s="40">
        <f t="shared" si="118"/>
        <v>0</v>
      </c>
      <c r="AU150" s="40"/>
      <c r="AV150" s="52">
        <f t="shared" si="119"/>
        <v>0</v>
      </c>
      <c r="AX150" s="52">
        <f t="shared" si="120"/>
        <v>0</v>
      </c>
      <c r="AY150" s="70"/>
      <c r="AZ150" s="2">
        <f t="shared" si="125"/>
        <v>0</v>
      </c>
    </row>
    <row r="151" spans="1:52">
      <c r="A151" s="44">
        <f t="shared" si="121"/>
        <v>41275</v>
      </c>
      <c r="B151" s="66">
        <f t="shared" si="122"/>
        <v>0</v>
      </c>
      <c r="C151" s="67"/>
      <c r="D151" s="68">
        <f t="shared" si="85"/>
        <v>0</v>
      </c>
      <c r="E151" s="35">
        <f t="shared" si="86"/>
        <v>0</v>
      </c>
      <c r="F151" s="35">
        <f t="shared" si="87"/>
        <v>0</v>
      </c>
      <c r="G151" s="55">
        <f t="shared" si="88"/>
        <v>3.97</v>
      </c>
      <c r="H151" s="69">
        <f t="shared" si="89"/>
        <v>3.97</v>
      </c>
      <c r="I151" s="55">
        <f t="shared" si="123"/>
        <v>0</v>
      </c>
      <c r="J151" s="55">
        <f t="shared" si="90"/>
        <v>-6.1000000000000006E-2</v>
      </c>
      <c r="K151" s="69">
        <f t="shared" si="91"/>
        <v>-6.1000000000000006E-2</v>
      </c>
      <c r="L151" s="72">
        <v>0</v>
      </c>
      <c r="M151" s="55">
        <f t="shared" si="92"/>
        <v>5.0000000000000001E-3</v>
      </c>
      <c r="N151" s="69">
        <f t="shared" si="93"/>
        <v>5.0000000000000001E-3</v>
      </c>
      <c r="O151" s="72">
        <v>0</v>
      </c>
      <c r="P151" s="7"/>
      <c r="Q151" s="72">
        <f t="shared" si="124"/>
        <v>3.9140000000000001</v>
      </c>
      <c r="R151" s="72">
        <f t="shared" si="94"/>
        <v>0</v>
      </c>
      <c r="S151" s="7"/>
      <c r="T151" s="5">
        <f t="shared" si="95"/>
        <v>31</v>
      </c>
      <c r="U151" s="45">
        <f t="shared" si="96"/>
        <v>41330</v>
      </c>
      <c r="V151" s="5">
        <f t="shared" si="97"/>
        <v>4441</v>
      </c>
      <c r="W151" s="55">
        <f t="shared" si="98"/>
        <v>6.040116061409001E-2</v>
      </c>
      <c r="X151" s="47">
        <f t="shared" si="99"/>
        <v>0.4850351307569577</v>
      </c>
      <c r="Y151" s="5">
        <f t="shared" si="100"/>
        <v>0</v>
      </c>
      <c r="Z151" s="5">
        <f t="shared" si="101"/>
        <v>0</v>
      </c>
      <c r="AB151" s="39">
        <f t="shared" si="102"/>
        <v>0</v>
      </c>
      <c r="AC151" s="39">
        <f t="shared" si="103"/>
        <v>0</v>
      </c>
      <c r="AD151" s="39">
        <f t="shared" si="104"/>
        <v>0</v>
      </c>
      <c r="AE151" s="39">
        <f t="shared" si="105"/>
        <v>0</v>
      </c>
      <c r="AF151" s="39">
        <f t="shared" si="106"/>
        <v>0</v>
      </c>
      <c r="AG151" s="39">
        <f t="shared" si="107"/>
        <v>0</v>
      </c>
      <c r="AH151" s="39">
        <f t="shared" si="108"/>
        <v>0</v>
      </c>
      <c r="AI151" s="39">
        <f t="shared" si="109"/>
        <v>0</v>
      </c>
      <c r="AJ151" s="39">
        <f t="shared" si="110"/>
        <v>0</v>
      </c>
      <c r="AK151" s="43"/>
      <c r="AL151" s="39">
        <f t="shared" si="111"/>
        <v>0</v>
      </c>
      <c r="AM151" s="39">
        <f t="shared" si="112"/>
        <v>0</v>
      </c>
      <c r="AN151" s="39">
        <f t="shared" si="113"/>
        <v>0</v>
      </c>
      <c r="AO151" s="40">
        <f t="shared" si="114"/>
        <v>0</v>
      </c>
      <c r="AQ151" s="39">
        <f t="shared" si="115"/>
        <v>0</v>
      </c>
      <c r="AR151" s="39">
        <f t="shared" si="116"/>
        <v>0</v>
      </c>
      <c r="AS151" s="39">
        <f t="shared" si="117"/>
        <v>0</v>
      </c>
      <c r="AT151" s="40">
        <f t="shared" si="118"/>
        <v>0</v>
      </c>
      <c r="AU151" s="40"/>
      <c r="AV151" s="52">
        <f t="shared" si="119"/>
        <v>0</v>
      </c>
      <c r="AX151" s="52">
        <f t="shared" si="120"/>
        <v>0</v>
      </c>
      <c r="AY151" s="70"/>
      <c r="AZ151" s="2">
        <f t="shared" si="125"/>
        <v>0</v>
      </c>
    </row>
    <row r="152" spans="1:52">
      <c r="A152" s="44">
        <f t="shared" si="121"/>
        <v>41306</v>
      </c>
      <c r="B152" s="66">
        <f t="shared" si="122"/>
        <v>0</v>
      </c>
      <c r="C152" s="67"/>
      <c r="D152" s="68">
        <f t="shared" si="85"/>
        <v>0</v>
      </c>
      <c r="E152" s="35">
        <f t="shared" si="86"/>
        <v>0</v>
      </c>
      <c r="F152" s="35">
        <f t="shared" si="87"/>
        <v>0</v>
      </c>
      <c r="G152" s="55">
        <f t="shared" si="88"/>
        <v>3.97</v>
      </c>
      <c r="H152" s="69">
        <f t="shared" si="89"/>
        <v>3.97</v>
      </c>
      <c r="I152" s="55">
        <f t="shared" si="123"/>
        <v>0</v>
      </c>
      <c r="J152" s="55">
        <f t="shared" si="90"/>
        <v>-6.1000000000000006E-2</v>
      </c>
      <c r="K152" s="69">
        <f t="shared" si="91"/>
        <v>-6.1000000000000006E-2</v>
      </c>
      <c r="L152" s="72">
        <v>0</v>
      </c>
      <c r="M152" s="55">
        <f t="shared" si="92"/>
        <v>5.0000000000000001E-3</v>
      </c>
      <c r="N152" s="69">
        <f t="shared" si="93"/>
        <v>5.0000000000000001E-3</v>
      </c>
      <c r="O152" s="72">
        <v>0</v>
      </c>
      <c r="P152" s="7"/>
      <c r="Q152" s="72">
        <f t="shared" si="124"/>
        <v>3.9140000000000001</v>
      </c>
      <c r="R152" s="72">
        <f t="shared" si="94"/>
        <v>0</v>
      </c>
      <c r="S152" s="7"/>
      <c r="T152" s="5">
        <f t="shared" si="95"/>
        <v>28</v>
      </c>
      <c r="U152" s="45">
        <f t="shared" si="96"/>
        <v>41358</v>
      </c>
      <c r="V152" s="5">
        <f t="shared" si="97"/>
        <v>4469</v>
      </c>
      <c r="W152" s="55">
        <f t="shared" si="98"/>
        <v>6.040116061409001E-2</v>
      </c>
      <c r="X152" s="47">
        <f t="shared" si="99"/>
        <v>0.48282753695654212</v>
      </c>
      <c r="Y152" s="5">
        <f t="shared" si="100"/>
        <v>0</v>
      </c>
      <c r="Z152" s="5">
        <f t="shared" si="101"/>
        <v>0</v>
      </c>
      <c r="AB152" s="39">
        <f t="shared" si="102"/>
        <v>0</v>
      </c>
      <c r="AC152" s="39">
        <f t="shared" si="103"/>
        <v>0</v>
      </c>
      <c r="AD152" s="39">
        <f t="shared" si="104"/>
        <v>0</v>
      </c>
      <c r="AE152" s="39">
        <f t="shared" si="105"/>
        <v>0</v>
      </c>
      <c r="AF152" s="39">
        <f t="shared" si="106"/>
        <v>0</v>
      </c>
      <c r="AG152" s="39">
        <f t="shared" si="107"/>
        <v>0</v>
      </c>
      <c r="AH152" s="39">
        <f t="shared" si="108"/>
        <v>0</v>
      </c>
      <c r="AI152" s="39">
        <f t="shared" si="109"/>
        <v>0</v>
      </c>
      <c r="AJ152" s="39">
        <f t="shared" si="110"/>
        <v>0</v>
      </c>
      <c r="AK152" s="43"/>
      <c r="AL152" s="39">
        <f t="shared" si="111"/>
        <v>0</v>
      </c>
      <c r="AM152" s="39">
        <f t="shared" si="112"/>
        <v>0</v>
      </c>
      <c r="AN152" s="39">
        <f t="shared" si="113"/>
        <v>0</v>
      </c>
      <c r="AO152" s="40">
        <f t="shared" si="114"/>
        <v>0</v>
      </c>
      <c r="AQ152" s="39">
        <f t="shared" si="115"/>
        <v>0</v>
      </c>
      <c r="AR152" s="39">
        <f t="shared" si="116"/>
        <v>0</v>
      </c>
      <c r="AS152" s="39">
        <f t="shared" si="117"/>
        <v>0</v>
      </c>
      <c r="AT152" s="40">
        <f t="shared" si="118"/>
        <v>0</v>
      </c>
      <c r="AU152" s="40"/>
      <c r="AV152" s="52">
        <f t="shared" si="119"/>
        <v>0</v>
      </c>
      <c r="AX152" s="52">
        <f t="shared" si="120"/>
        <v>0</v>
      </c>
      <c r="AY152" s="70"/>
      <c r="AZ152" s="2">
        <f t="shared" si="125"/>
        <v>0</v>
      </c>
    </row>
    <row r="153" spans="1:52">
      <c r="A153" s="44">
        <f t="shared" si="121"/>
        <v>41334</v>
      </c>
      <c r="B153" s="66">
        <f t="shared" si="122"/>
        <v>0</v>
      </c>
      <c r="C153" s="67"/>
      <c r="D153" s="68">
        <f t="shared" si="85"/>
        <v>0</v>
      </c>
      <c r="E153" s="35">
        <f t="shared" si="86"/>
        <v>0</v>
      </c>
      <c r="F153" s="35">
        <f t="shared" si="87"/>
        <v>0</v>
      </c>
      <c r="G153" s="55">
        <f t="shared" si="88"/>
        <v>3.97</v>
      </c>
      <c r="H153" s="69">
        <f t="shared" si="89"/>
        <v>3.97</v>
      </c>
      <c r="I153" s="55">
        <f t="shared" si="123"/>
        <v>0</v>
      </c>
      <c r="J153" s="55">
        <f t="shared" si="90"/>
        <v>-6.1000000000000006E-2</v>
      </c>
      <c r="K153" s="69">
        <f t="shared" si="91"/>
        <v>-6.1000000000000006E-2</v>
      </c>
      <c r="L153" s="72">
        <v>0</v>
      </c>
      <c r="M153" s="55">
        <f t="shared" si="92"/>
        <v>5.0000000000000001E-3</v>
      </c>
      <c r="N153" s="69">
        <f t="shared" si="93"/>
        <v>5.0000000000000001E-3</v>
      </c>
      <c r="O153" s="72">
        <v>0</v>
      </c>
      <c r="P153" s="7"/>
      <c r="Q153" s="72">
        <f t="shared" si="124"/>
        <v>3.9140000000000001</v>
      </c>
      <c r="R153" s="72">
        <f t="shared" si="94"/>
        <v>0</v>
      </c>
      <c r="S153" s="7"/>
      <c r="T153" s="5">
        <f t="shared" si="95"/>
        <v>31</v>
      </c>
      <c r="U153" s="45">
        <f t="shared" si="96"/>
        <v>41389</v>
      </c>
      <c r="V153" s="5">
        <f t="shared" si="97"/>
        <v>4500</v>
      </c>
      <c r="W153" s="55">
        <f t="shared" si="98"/>
        <v>6.040116061409001E-2</v>
      </c>
      <c r="X153" s="47">
        <f t="shared" si="99"/>
        <v>0.48039513348145041</v>
      </c>
      <c r="Y153" s="5">
        <f t="shared" si="100"/>
        <v>0</v>
      </c>
      <c r="Z153" s="5">
        <f t="shared" si="101"/>
        <v>0</v>
      </c>
      <c r="AB153" s="39">
        <f t="shared" si="102"/>
        <v>0</v>
      </c>
      <c r="AC153" s="39">
        <f t="shared" si="103"/>
        <v>0</v>
      </c>
      <c r="AD153" s="39">
        <f t="shared" si="104"/>
        <v>0</v>
      </c>
      <c r="AE153" s="39">
        <f t="shared" si="105"/>
        <v>0</v>
      </c>
      <c r="AF153" s="39">
        <f t="shared" si="106"/>
        <v>0</v>
      </c>
      <c r="AG153" s="39">
        <f t="shared" si="107"/>
        <v>0</v>
      </c>
      <c r="AH153" s="39">
        <f t="shared" si="108"/>
        <v>0</v>
      </c>
      <c r="AI153" s="39">
        <f t="shared" si="109"/>
        <v>0</v>
      </c>
      <c r="AJ153" s="39">
        <f t="shared" si="110"/>
        <v>0</v>
      </c>
      <c r="AK153" s="43"/>
      <c r="AL153" s="39">
        <f t="shared" si="111"/>
        <v>0</v>
      </c>
      <c r="AM153" s="39">
        <f t="shared" si="112"/>
        <v>0</v>
      </c>
      <c r="AN153" s="39">
        <f t="shared" si="113"/>
        <v>0</v>
      </c>
      <c r="AO153" s="40">
        <f t="shared" si="114"/>
        <v>0</v>
      </c>
      <c r="AQ153" s="39">
        <f t="shared" si="115"/>
        <v>0</v>
      </c>
      <c r="AR153" s="39">
        <f t="shared" si="116"/>
        <v>0</v>
      </c>
      <c r="AS153" s="39">
        <f t="shared" si="117"/>
        <v>0</v>
      </c>
      <c r="AT153" s="40">
        <f t="shared" si="118"/>
        <v>0</v>
      </c>
      <c r="AU153" s="40"/>
      <c r="AV153" s="52">
        <f t="shared" si="119"/>
        <v>0</v>
      </c>
      <c r="AX153" s="52">
        <f t="shared" si="120"/>
        <v>0</v>
      </c>
      <c r="AY153" s="70"/>
      <c r="AZ153" s="2">
        <f t="shared" si="125"/>
        <v>0</v>
      </c>
    </row>
    <row r="154" spans="1:52">
      <c r="A154" s="44">
        <f t="shared" si="121"/>
        <v>41365</v>
      </c>
      <c r="B154" s="66">
        <f t="shared" si="122"/>
        <v>0</v>
      </c>
      <c r="C154" s="67"/>
      <c r="D154" s="68">
        <f t="shared" si="85"/>
        <v>0</v>
      </c>
      <c r="E154" s="35">
        <f t="shared" si="86"/>
        <v>0</v>
      </c>
      <c r="F154" s="35">
        <f t="shared" si="87"/>
        <v>0</v>
      </c>
      <c r="G154" s="55">
        <f t="shared" si="88"/>
        <v>3.97</v>
      </c>
      <c r="H154" s="69">
        <f t="shared" si="89"/>
        <v>3.97</v>
      </c>
      <c r="I154" s="55">
        <f t="shared" si="123"/>
        <v>0</v>
      </c>
      <c r="J154" s="55">
        <f t="shared" si="90"/>
        <v>-6.1000000000000006E-2</v>
      </c>
      <c r="K154" s="69">
        <f t="shared" si="91"/>
        <v>-6.1000000000000006E-2</v>
      </c>
      <c r="L154" s="72">
        <v>0</v>
      </c>
      <c r="M154" s="55">
        <f t="shared" si="92"/>
        <v>5.0000000000000001E-3</v>
      </c>
      <c r="N154" s="69">
        <f t="shared" si="93"/>
        <v>5.0000000000000001E-3</v>
      </c>
      <c r="O154" s="72">
        <v>0</v>
      </c>
      <c r="P154" s="7"/>
      <c r="Q154" s="72">
        <f t="shared" si="124"/>
        <v>3.9140000000000001</v>
      </c>
      <c r="R154" s="72">
        <f t="shared" si="94"/>
        <v>0</v>
      </c>
      <c r="S154" s="7"/>
      <c r="T154" s="5">
        <f t="shared" si="95"/>
        <v>30</v>
      </c>
      <c r="U154" s="45">
        <f t="shared" si="96"/>
        <v>41419</v>
      </c>
      <c r="V154" s="5">
        <f t="shared" si="97"/>
        <v>4530</v>
      </c>
      <c r="W154" s="55">
        <f t="shared" si="98"/>
        <v>6.040116061409001E-2</v>
      </c>
      <c r="X154" s="47">
        <f t="shared" si="99"/>
        <v>0.47805286274315772</v>
      </c>
      <c r="Y154" s="5">
        <f t="shared" si="100"/>
        <v>0</v>
      </c>
      <c r="Z154" s="5">
        <f t="shared" si="101"/>
        <v>0</v>
      </c>
      <c r="AB154" s="39">
        <f t="shared" si="102"/>
        <v>0</v>
      </c>
      <c r="AC154" s="39">
        <f t="shared" si="103"/>
        <v>0</v>
      </c>
      <c r="AD154" s="39">
        <f t="shared" si="104"/>
        <v>0</v>
      </c>
      <c r="AE154" s="39">
        <f t="shared" si="105"/>
        <v>0</v>
      </c>
      <c r="AF154" s="39">
        <f t="shared" si="106"/>
        <v>0</v>
      </c>
      <c r="AG154" s="39">
        <f t="shared" si="107"/>
        <v>0</v>
      </c>
      <c r="AH154" s="39">
        <f t="shared" si="108"/>
        <v>0</v>
      </c>
      <c r="AI154" s="39">
        <f t="shared" si="109"/>
        <v>0</v>
      </c>
      <c r="AJ154" s="39">
        <f t="shared" si="110"/>
        <v>0</v>
      </c>
      <c r="AK154" s="43"/>
      <c r="AL154" s="39">
        <f t="shared" si="111"/>
        <v>0</v>
      </c>
      <c r="AM154" s="39">
        <f t="shared" si="112"/>
        <v>0</v>
      </c>
      <c r="AN154" s="39">
        <f t="shared" si="113"/>
        <v>0</v>
      </c>
      <c r="AO154" s="40">
        <f t="shared" si="114"/>
        <v>0</v>
      </c>
      <c r="AQ154" s="39">
        <f t="shared" si="115"/>
        <v>0</v>
      </c>
      <c r="AR154" s="39">
        <f t="shared" si="116"/>
        <v>0</v>
      </c>
      <c r="AS154" s="39">
        <f t="shared" si="117"/>
        <v>0</v>
      </c>
      <c r="AT154" s="40">
        <f t="shared" si="118"/>
        <v>0</v>
      </c>
      <c r="AU154" s="40"/>
      <c r="AV154" s="52">
        <f t="shared" si="119"/>
        <v>0</v>
      </c>
      <c r="AX154" s="52">
        <f t="shared" si="120"/>
        <v>0</v>
      </c>
      <c r="AY154" s="70"/>
      <c r="AZ154" s="2">
        <f t="shared" si="125"/>
        <v>0</v>
      </c>
    </row>
    <row r="155" spans="1:52">
      <c r="A155" s="44">
        <f t="shared" si="121"/>
        <v>41395</v>
      </c>
      <c r="B155" s="66">
        <f t="shared" si="122"/>
        <v>0</v>
      </c>
      <c r="C155" s="67"/>
      <c r="D155" s="68">
        <f t="shared" si="85"/>
        <v>0</v>
      </c>
      <c r="E155" s="35">
        <f t="shared" si="86"/>
        <v>0</v>
      </c>
      <c r="F155" s="35">
        <f t="shared" si="87"/>
        <v>0</v>
      </c>
      <c r="G155" s="55">
        <f t="shared" si="88"/>
        <v>3.97</v>
      </c>
      <c r="H155" s="69">
        <f t="shared" si="89"/>
        <v>3.97</v>
      </c>
      <c r="I155" s="55">
        <f t="shared" si="123"/>
        <v>0</v>
      </c>
      <c r="J155" s="55">
        <f t="shared" si="90"/>
        <v>-6.1000000000000006E-2</v>
      </c>
      <c r="K155" s="69">
        <f t="shared" si="91"/>
        <v>-6.1000000000000006E-2</v>
      </c>
      <c r="L155" s="72">
        <v>0</v>
      </c>
      <c r="M155" s="55">
        <f t="shared" si="92"/>
        <v>5.0000000000000001E-3</v>
      </c>
      <c r="N155" s="69">
        <f t="shared" si="93"/>
        <v>5.0000000000000001E-3</v>
      </c>
      <c r="O155" s="72">
        <v>0</v>
      </c>
      <c r="P155" s="7"/>
      <c r="Q155" s="72">
        <f t="shared" si="124"/>
        <v>3.9140000000000001</v>
      </c>
      <c r="R155" s="72">
        <f t="shared" si="94"/>
        <v>0</v>
      </c>
      <c r="S155" s="7"/>
      <c r="T155" s="5">
        <f t="shared" si="95"/>
        <v>31</v>
      </c>
      <c r="U155" s="45">
        <f t="shared" si="96"/>
        <v>41450</v>
      </c>
      <c r="V155" s="5">
        <f t="shared" si="97"/>
        <v>4561</v>
      </c>
      <c r="W155" s="55">
        <f t="shared" si="98"/>
        <v>6.040116061409001E-2</v>
      </c>
      <c r="X155" s="47">
        <f t="shared" si="99"/>
        <v>0.47564451326925716</v>
      </c>
      <c r="Y155" s="5">
        <f t="shared" si="100"/>
        <v>0</v>
      </c>
      <c r="Z155" s="5">
        <f t="shared" si="101"/>
        <v>0</v>
      </c>
      <c r="AB155" s="39">
        <f t="shared" si="102"/>
        <v>0</v>
      </c>
      <c r="AC155" s="39">
        <f t="shared" si="103"/>
        <v>0</v>
      </c>
      <c r="AD155" s="39">
        <f t="shared" si="104"/>
        <v>0</v>
      </c>
      <c r="AE155" s="39">
        <f t="shared" si="105"/>
        <v>0</v>
      </c>
      <c r="AF155" s="39">
        <f t="shared" si="106"/>
        <v>0</v>
      </c>
      <c r="AG155" s="39">
        <f t="shared" si="107"/>
        <v>0</v>
      </c>
      <c r="AH155" s="39">
        <f t="shared" si="108"/>
        <v>0</v>
      </c>
      <c r="AI155" s="39">
        <f t="shared" si="109"/>
        <v>0</v>
      </c>
      <c r="AJ155" s="39">
        <f t="shared" si="110"/>
        <v>0</v>
      </c>
      <c r="AK155" s="43"/>
      <c r="AL155" s="39">
        <f t="shared" si="111"/>
        <v>0</v>
      </c>
      <c r="AM155" s="39">
        <f t="shared" si="112"/>
        <v>0</v>
      </c>
      <c r="AN155" s="39">
        <f t="shared" si="113"/>
        <v>0</v>
      </c>
      <c r="AO155" s="40">
        <f t="shared" si="114"/>
        <v>0</v>
      </c>
      <c r="AQ155" s="39">
        <f t="shared" si="115"/>
        <v>0</v>
      </c>
      <c r="AR155" s="39">
        <f t="shared" si="116"/>
        <v>0</v>
      </c>
      <c r="AS155" s="39">
        <f t="shared" si="117"/>
        <v>0</v>
      </c>
      <c r="AT155" s="40">
        <f t="shared" si="118"/>
        <v>0</v>
      </c>
      <c r="AU155" s="40"/>
      <c r="AV155" s="52">
        <f t="shared" si="119"/>
        <v>0</v>
      </c>
      <c r="AX155" s="52">
        <f t="shared" si="120"/>
        <v>0</v>
      </c>
      <c r="AY155" s="70"/>
      <c r="AZ155" s="2">
        <f t="shared" si="125"/>
        <v>0</v>
      </c>
    </row>
    <row r="156" spans="1:52">
      <c r="A156" s="44">
        <f t="shared" si="121"/>
        <v>41426</v>
      </c>
      <c r="B156" s="66">
        <f t="shared" si="122"/>
        <v>0</v>
      </c>
      <c r="C156" s="67"/>
      <c r="D156" s="68">
        <f t="shared" si="85"/>
        <v>0</v>
      </c>
      <c r="E156" s="35">
        <f t="shared" si="86"/>
        <v>0</v>
      </c>
      <c r="F156" s="35">
        <f t="shared" si="87"/>
        <v>0</v>
      </c>
      <c r="G156" s="55">
        <f t="shared" si="88"/>
        <v>3.97</v>
      </c>
      <c r="H156" s="69">
        <f t="shared" si="89"/>
        <v>3.97</v>
      </c>
      <c r="I156" s="55">
        <f t="shared" si="123"/>
        <v>0</v>
      </c>
      <c r="J156" s="55">
        <f t="shared" si="90"/>
        <v>-6.1000000000000006E-2</v>
      </c>
      <c r="K156" s="69">
        <f t="shared" si="91"/>
        <v>-6.1000000000000006E-2</v>
      </c>
      <c r="L156" s="72">
        <v>0</v>
      </c>
      <c r="M156" s="55">
        <f t="shared" si="92"/>
        <v>5.0000000000000001E-3</v>
      </c>
      <c r="N156" s="69">
        <f t="shared" si="93"/>
        <v>5.0000000000000001E-3</v>
      </c>
      <c r="O156" s="72">
        <v>0</v>
      </c>
      <c r="P156" s="7"/>
      <c r="Q156" s="72">
        <f t="shared" si="124"/>
        <v>3.9140000000000001</v>
      </c>
      <c r="R156" s="72">
        <f t="shared" si="94"/>
        <v>0</v>
      </c>
      <c r="S156" s="7"/>
      <c r="T156" s="5">
        <f t="shared" si="95"/>
        <v>30</v>
      </c>
      <c r="U156" s="45">
        <f t="shared" si="96"/>
        <v>41480</v>
      </c>
      <c r="V156" s="5">
        <f t="shared" si="97"/>
        <v>4591</v>
      </c>
      <c r="W156" s="55">
        <f t="shared" si="98"/>
        <v>6.040116061409001E-2</v>
      </c>
      <c r="X156" s="47">
        <f t="shared" si="99"/>
        <v>0.47332540521088412</v>
      </c>
      <c r="Y156" s="5">
        <f t="shared" si="100"/>
        <v>0</v>
      </c>
      <c r="Z156" s="5">
        <f t="shared" si="101"/>
        <v>0</v>
      </c>
      <c r="AB156" s="39">
        <f t="shared" si="102"/>
        <v>0</v>
      </c>
      <c r="AC156" s="39">
        <f t="shared" si="103"/>
        <v>0</v>
      </c>
      <c r="AD156" s="39">
        <f t="shared" si="104"/>
        <v>0</v>
      </c>
      <c r="AE156" s="39">
        <f t="shared" si="105"/>
        <v>0</v>
      </c>
      <c r="AF156" s="39">
        <f t="shared" si="106"/>
        <v>0</v>
      </c>
      <c r="AG156" s="39">
        <f t="shared" si="107"/>
        <v>0</v>
      </c>
      <c r="AH156" s="39">
        <f t="shared" si="108"/>
        <v>0</v>
      </c>
      <c r="AI156" s="39">
        <f t="shared" si="109"/>
        <v>0</v>
      </c>
      <c r="AJ156" s="39">
        <f t="shared" si="110"/>
        <v>0</v>
      </c>
      <c r="AK156" s="43"/>
      <c r="AL156" s="39">
        <f t="shared" si="111"/>
        <v>0</v>
      </c>
      <c r="AM156" s="39">
        <f t="shared" si="112"/>
        <v>0</v>
      </c>
      <c r="AN156" s="39">
        <f t="shared" si="113"/>
        <v>0</v>
      </c>
      <c r="AO156" s="40">
        <f t="shared" si="114"/>
        <v>0</v>
      </c>
      <c r="AQ156" s="39">
        <f t="shared" si="115"/>
        <v>0</v>
      </c>
      <c r="AR156" s="39">
        <f t="shared" si="116"/>
        <v>0</v>
      </c>
      <c r="AS156" s="39">
        <f t="shared" si="117"/>
        <v>0</v>
      </c>
      <c r="AT156" s="40">
        <f t="shared" si="118"/>
        <v>0</v>
      </c>
      <c r="AU156" s="40"/>
      <c r="AV156" s="52">
        <f t="shared" si="119"/>
        <v>0</v>
      </c>
      <c r="AX156" s="52">
        <f t="shared" si="120"/>
        <v>0</v>
      </c>
      <c r="AY156" s="70"/>
      <c r="AZ156" s="2">
        <f t="shared" si="125"/>
        <v>0</v>
      </c>
    </row>
    <row r="157" spans="1:52">
      <c r="A157" s="44">
        <f t="shared" si="121"/>
        <v>41456</v>
      </c>
      <c r="B157" s="66">
        <f t="shared" si="122"/>
        <v>0</v>
      </c>
      <c r="C157" s="67"/>
      <c r="D157" s="68">
        <f t="shared" si="85"/>
        <v>0</v>
      </c>
      <c r="E157" s="35">
        <f t="shared" si="86"/>
        <v>0</v>
      </c>
      <c r="F157" s="35">
        <f t="shared" si="87"/>
        <v>0</v>
      </c>
      <c r="G157" s="55">
        <f t="shared" si="88"/>
        <v>3.97</v>
      </c>
      <c r="H157" s="69">
        <f t="shared" si="89"/>
        <v>3.97</v>
      </c>
      <c r="I157" s="55">
        <f t="shared" si="123"/>
        <v>0</v>
      </c>
      <c r="J157" s="55">
        <f t="shared" si="90"/>
        <v>-6.1000000000000006E-2</v>
      </c>
      <c r="K157" s="69">
        <f t="shared" si="91"/>
        <v>-6.1000000000000006E-2</v>
      </c>
      <c r="L157" s="72">
        <v>0</v>
      </c>
      <c r="M157" s="55">
        <f t="shared" si="92"/>
        <v>5.0000000000000001E-3</v>
      </c>
      <c r="N157" s="69">
        <f t="shared" si="93"/>
        <v>5.0000000000000001E-3</v>
      </c>
      <c r="O157" s="72">
        <v>0</v>
      </c>
      <c r="P157" s="7"/>
      <c r="Q157" s="72">
        <f t="shared" si="124"/>
        <v>3.9140000000000001</v>
      </c>
      <c r="R157" s="72">
        <f t="shared" si="94"/>
        <v>0</v>
      </c>
      <c r="S157" s="7"/>
      <c r="T157" s="5">
        <f t="shared" si="95"/>
        <v>31</v>
      </c>
      <c r="U157" s="45">
        <f t="shared" si="96"/>
        <v>41511</v>
      </c>
      <c r="V157" s="5">
        <f t="shared" si="97"/>
        <v>4622</v>
      </c>
      <c r="W157" s="55">
        <f t="shared" si="98"/>
        <v>6.040116061409001E-2</v>
      </c>
      <c r="X157" s="47">
        <f t="shared" si="99"/>
        <v>0.47094087186852046</v>
      </c>
      <c r="Y157" s="5">
        <f t="shared" si="100"/>
        <v>0</v>
      </c>
      <c r="Z157" s="5">
        <f t="shared" si="101"/>
        <v>0</v>
      </c>
      <c r="AB157" s="39">
        <f t="shared" si="102"/>
        <v>0</v>
      </c>
      <c r="AC157" s="39">
        <f t="shared" si="103"/>
        <v>0</v>
      </c>
      <c r="AD157" s="39">
        <f t="shared" si="104"/>
        <v>0</v>
      </c>
      <c r="AE157" s="39">
        <f t="shared" si="105"/>
        <v>0</v>
      </c>
      <c r="AF157" s="39">
        <f t="shared" si="106"/>
        <v>0</v>
      </c>
      <c r="AG157" s="39">
        <f t="shared" si="107"/>
        <v>0</v>
      </c>
      <c r="AH157" s="39">
        <f t="shared" si="108"/>
        <v>0</v>
      </c>
      <c r="AI157" s="39">
        <f t="shared" si="109"/>
        <v>0</v>
      </c>
      <c r="AJ157" s="39">
        <f t="shared" si="110"/>
        <v>0</v>
      </c>
      <c r="AK157" s="43"/>
      <c r="AL157" s="39">
        <f t="shared" si="111"/>
        <v>0</v>
      </c>
      <c r="AM157" s="39">
        <f t="shared" si="112"/>
        <v>0</v>
      </c>
      <c r="AN157" s="39">
        <f t="shared" si="113"/>
        <v>0</v>
      </c>
      <c r="AO157" s="40">
        <f t="shared" si="114"/>
        <v>0</v>
      </c>
      <c r="AQ157" s="39">
        <f t="shared" si="115"/>
        <v>0</v>
      </c>
      <c r="AR157" s="39">
        <f t="shared" si="116"/>
        <v>0</v>
      </c>
      <c r="AS157" s="39">
        <f t="shared" si="117"/>
        <v>0</v>
      </c>
      <c r="AT157" s="40">
        <f t="shared" si="118"/>
        <v>0</v>
      </c>
      <c r="AU157" s="40"/>
      <c r="AV157" s="52">
        <f t="shared" si="119"/>
        <v>0</v>
      </c>
      <c r="AX157" s="52">
        <f t="shared" si="120"/>
        <v>0</v>
      </c>
      <c r="AY157" s="70"/>
      <c r="AZ157" s="2">
        <f t="shared" si="125"/>
        <v>0</v>
      </c>
    </row>
    <row r="158" spans="1:52">
      <c r="A158" s="44">
        <f t="shared" si="121"/>
        <v>41487</v>
      </c>
      <c r="B158" s="66">
        <f t="shared" si="122"/>
        <v>0</v>
      </c>
      <c r="C158" s="67"/>
      <c r="D158" s="68">
        <f t="shared" si="85"/>
        <v>0</v>
      </c>
      <c r="E158" s="35">
        <f t="shared" si="86"/>
        <v>0</v>
      </c>
      <c r="F158" s="35">
        <f t="shared" si="87"/>
        <v>0</v>
      </c>
      <c r="G158" s="55">
        <f t="shared" si="88"/>
        <v>3.97</v>
      </c>
      <c r="H158" s="69">
        <f t="shared" si="89"/>
        <v>3.97</v>
      </c>
      <c r="I158" s="55">
        <f t="shared" si="123"/>
        <v>0</v>
      </c>
      <c r="J158" s="55">
        <f t="shared" si="90"/>
        <v>-6.1000000000000006E-2</v>
      </c>
      <c r="K158" s="69">
        <f t="shared" si="91"/>
        <v>-6.1000000000000006E-2</v>
      </c>
      <c r="L158" s="72">
        <v>0</v>
      </c>
      <c r="M158" s="55">
        <f t="shared" si="92"/>
        <v>5.0000000000000001E-3</v>
      </c>
      <c r="N158" s="69">
        <f t="shared" si="93"/>
        <v>5.0000000000000001E-3</v>
      </c>
      <c r="O158" s="72">
        <v>0</v>
      </c>
      <c r="P158" s="7"/>
      <c r="Q158" s="72">
        <f t="shared" si="124"/>
        <v>3.9140000000000001</v>
      </c>
      <c r="R158" s="72">
        <f t="shared" si="94"/>
        <v>0</v>
      </c>
      <c r="S158" s="7"/>
      <c r="T158" s="5">
        <f t="shared" si="95"/>
        <v>31</v>
      </c>
      <c r="U158" s="45">
        <f t="shared" si="96"/>
        <v>41542</v>
      </c>
      <c r="V158" s="5">
        <f t="shared" si="97"/>
        <v>4653</v>
      </c>
      <c r="W158" s="55">
        <f t="shared" si="98"/>
        <v>6.040116061409001E-2</v>
      </c>
      <c r="X158" s="47">
        <f t="shared" si="99"/>
        <v>0.46856835140186198</v>
      </c>
      <c r="Y158" s="5">
        <f t="shared" si="100"/>
        <v>0</v>
      </c>
      <c r="Z158" s="5">
        <f t="shared" si="101"/>
        <v>0</v>
      </c>
      <c r="AB158" s="39">
        <f t="shared" si="102"/>
        <v>0</v>
      </c>
      <c r="AC158" s="39">
        <f t="shared" si="103"/>
        <v>0</v>
      </c>
      <c r="AD158" s="39">
        <f t="shared" si="104"/>
        <v>0</v>
      </c>
      <c r="AE158" s="39">
        <f t="shared" si="105"/>
        <v>0</v>
      </c>
      <c r="AF158" s="39">
        <f t="shared" si="106"/>
        <v>0</v>
      </c>
      <c r="AG158" s="39">
        <f t="shared" si="107"/>
        <v>0</v>
      </c>
      <c r="AH158" s="39">
        <f t="shared" si="108"/>
        <v>0</v>
      </c>
      <c r="AI158" s="39">
        <f t="shared" si="109"/>
        <v>0</v>
      </c>
      <c r="AJ158" s="39">
        <f t="shared" si="110"/>
        <v>0</v>
      </c>
      <c r="AK158" s="43"/>
      <c r="AL158" s="39">
        <f t="shared" si="111"/>
        <v>0</v>
      </c>
      <c r="AM158" s="39">
        <f t="shared" si="112"/>
        <v>0</v>
      </c>
      <c r="AN158" s="39">
        <f t="shared" si="113"/>
        <v>0</v>
      </c>
      <c r="AO158" s="40">
        <f t="shared" si="114"/>
        <v>0</v>
      </c>
      <c r="AQ158" s="39">
        <f t="shared" si="115"/>
        <v>0</v>
      </c>
      <c r="AR158" s="39">
        <f t="shared" si="116"/>
        <v>0</v>
      </c>
      <c r="AS158" s="39">
        <f t="shared" si="117"/>
        <v>0</v>
      </c>
      <c r="AT158" s="40">
        <f t="shared" si="118"/>
        <v>0</v>
      </c>
      <c r="AU158" s="40"/>
      <c r="AV158" s="52">
        <f t="shared" si="119"/>
        <v>0</v>
      </c>
      <c r="AX158" s="52">
        <f t="shared" si="120"/>
        <v>0</v>
      </c>
      <c r="AY158" s="70"/>
      <c r="AZ158" s="2">
        <f t="shared" si="125"/>
        <v>0</v>
      </c>
    </row>
    <row r="159" spans="1:52">
      <c r="A159" s="44">
        <f t="shared" si="121"/>
        <v>41518</v>
      </c>
      <c r="B159" s="66">
        <f t="shared" si="122"/>
        <v>0</v>
      </c>
      <c r="C159" s="67"/>
      <c r="D159" s="68">
        <f t="shared" si="85"/>
        <v>0</v>
      </c>
      <c r="E159" s="35">
        <f t="shared" si="86"/>
        <v>0</v>
      </c>
      <c r="F159" s="35">
        <f t="shared" si="87"/>
        <v>0</v>
      </c>
      <c r="G159" s="55">
        <f t="shared" si="88"/>
        <v>3.97</v>
      </c>
      <c r="H159" s="69">
        <f t="shared" si="89"/>
        <v>3.97</v>
      </c>
      <c r="I159" s="55">
        <f t="shared" si="123"/>
        <v>0</v>
      </c>
      <c r="J159" s="55">
        <f t="shared" si="90"/>
        <v>-6.1000000000000006E-2</v>
      </c>
      <c r="K159" s="69">
        <f t="shared" si="91"/>
        <v>-6.1000000000000006E-2</v>
      </c>
      <c r="L159" s="72">
        <v>0</v>
      </c>
      <c r="M159" s="55">
        <f t="shared" si="92"/>
        <v>5.0000000000000001E-3</v>
      </c>
      <c r="N159" s="69">
        <f t="shared" si="93"/>
        <v>5.0000000000000001E-3</v>
      </c>
      <c r="O159" s="72">
        <v>0</v>
      </c>
      <c r="P159" s="7"/>
      <c r="Q159" s="72">
        <f t="shared" si="124"/>
        <v>3.9140000000000001</v>
      </c>
      <c r="R159" s="72">
        <f t="shared" si="94"/>
        <v>0</v>
      </c>
      <c r="S159" s="7"/>
      <c r="T159" s="5">
        <f t="shared" si="95"/>
        <v>30</v>
      </c>
      <c r="U159" s="45">
        <f t="shared" si="96"/>
        <v>41572</v>
      </c>
      <c r="V159" s="5">
        <f t="shared" si="97"/>
        <v>4683</v>
      </c>
      <c r="W159" s="55">
        <f t="shared" si="98"/>
        <v>6.040116061409001E-2</v>
      </c>
      <c r="X159" s="47">
        <f t="shared" si="99"/>
        <v>0.4662837447064842</v>
      </c>
      <c r="Y159" s="5">
        <f t="shared" si="100"/>
        <v>0</v>
      </c>
      <c r="Z159" s="5">
        <f t="shared" si="101"/>
        <v>0</v>
      </c>
      <c r="AB159" s="39">
        <f t="shared" si="102"/>
        <v>0</v>
      </c>
      <c r="AC159" s="39">
        <f t="shared" si="103"/>
        <v>0</v>
      </c>
      <c r="AD159" s="39">
        <f t="shared" si="104"/>
        <v>0</v>
      </c>
      <c r="AE159" s="39">
        <f t="shared" si="105"/>
        <v>0</v>
      </c>
      <c r="AF159" s="39">
        <f t="shared" si="106"/>
        <v>0</v>
      </c>
      <c r="AG159" s="39">
        <f t="shared" si="107"/>
        <v>0</v>
      </c>
      <c r="AH159" s="39">
        <f t="shared" si="108"/>
        <v>0</v>
      </c>
      <c r="AI159" s="39">
        <f t="shared" si="109"/>
        <v>0</v>
      </c>
      <c r="AJ159" s="39">
        <f t="shared" si="110"/>
        <v>0</v>
      </c>
      <c r="AK159" s="43"/>
      <c r="AL159" s="39">
        <f t="shared" si="111"/>
        <v>0</v>
      </c>
      <c r="AM159" s="39">
        <f t="shared" si="112"/>
        <v>0</v>
      </c>
      <c r="AN159" s="39">
        <f t="shared" si="113"/>
        <v>0</v>
      </c>
      <c r="AO159" s="40">
        <f t="shared" si="114"/>
        <v>0</v>
      </c>
      <c r="AQ159" s="39">
        <f t="shared" si="115"/>
        <v>0</v>
      </c>
      <c r="AR159" s="39">
        <f t="shared" si="116"/>
        <v>0</v>
      </c>
      <c r="AS159" s="39">
        <f t="shared" si="117"/>
        <v>0</v>
      </c>
      <c r="AT159" s="40">
        <f t="shared" si="118"/>
        <v>0</v>
      </c>
      <c r="AU159" s="40"/>
      <c r="AV159" s="52">
        <f t="shared" si="119"/>
        <v>0</v>
      </c>
      <c r="AX159" s="52">
        <f t="shared" si="120"/>
        <v>0</v>
      </c>
      <c r="AY159" s="70"/>
      <c r="AZ159" s="2">
        <f t="shared" si="125"/>
        <v>0</v>
      </c>
    </row>
    <row r="160" spans="1:52">
      <c r="A160" s="44">
        <f t="shared" si="121"/>
        <v>41548</v>
      </c>
      <c r="B160" s="66">
        <f t="shared" si="122"/>
        <v>0</v>
      </c>
      <c r="C160" s="67"/>
      <c r="D160" s="68">
        <f t="shared" si="85"/>
        <v>0</v>
      </c>
      <c r="E160" s="35">
        <f t="shared" si="86"/>
        <v>0</v>
      </c>
      <c r="F160" s="35">
        <f t="shared" si="87"/>
        <v>0</v>
      </c>
      <c r="G160" s="55">
        <f t="shared" si="88"/>
        <v>3.97</v>
      </c>
      <c r="H160" s="69">
        <f t="shared" si="89"/>
        <v>3.97</v>
      </c>
      <c r="I160" s="55">
        <f t="shared" si="123"/>
        <v>0</v>
      </c>
      <c r="J160" s="55">
        <f t="shared" si="90"/>
        <v>-6.1000000000000006E-2</v>
      </c>
      <c r="K160" s="69">
        <f t="shared" si="91"/>
        <v>-6.1000000000000006E-2</v>
      </c>
      <c r="L160" s="72">
        <v>0</v>
      </c>
      <c r="M160" s="55">
        <f t="shared" si="92"/>
        <v>5.0000000000000001E-3</v>
      </c>
      <c r="N160" s="69">
        <f t="shared" si="93"/>
        <v>5.0000000000000001E-3</v>
      </c>
      <c r="O160" s="72">
        <v>0</v>
      </c>
      <c r="P160" s="7"/>
      <c r="Q160" s="72">
        <f t="shared" si="124"/>
        <v>3.9140000000000001</v>
      </c>
      <c r="R160" s="72">
        <f t="shared" si="94"/>
        <v>0</v>
      </c>
      <c r="S160" s="7"/>
      <c r="T160" s="5">
        <f t="shared" si="95"/>
        <v>31</v>
      </c>
      <c r="U160" s="45">
        <f t="shared" si="96"/>
        <v>41603</v>
      </c>
      <c r="V160" s="5">
        <f t="shared" si="97"/>
        <v>4714</v>
      </c>
      <c r="W160" s="55">
        <f t="shared" si="98"/>
        <v>6.040116061409001E-2</v>
      </c>
      <c r="X160" s="47">
        <f t="shared" si="99"/>
        <v>0.46393468605885174</v>
      </c>
      <c r="Y160" s="5">
        <f t="shared" si="100"/>
        <v>0</v>
      </c>
      <c r="Z160" s="5">
        <f t="shared" si="101"/>
        <v>0</v>
      </c>
      <c r="AB160" s="39">
        <f t="shared" si="102"/>
        <v>0</v>
      </c>
      <c r="AC160" s="39">
        <f t="shared" si="103"/>
        <v>0</v>
      </c>
      <c r="AD160" s="39">
        <f t="shared" si="104"/>
        <v>0</v>
      </c>
      <c r="AE160" s="39">
        <f t="shared" si="105"/>
        <v>0</v>
      </c>
      <c r="AF160" s="39">
        <f t="shared" si="106"/>
        <v>0</v>
      </c>
      <c r="AG160" s="39">
        <f t="shared" si="107"/>
        <v>0</v>
      </c>
      <c r="AH160" s="39">
        <f t="shared" si="108"/>
        <v>0</v>
      </c>
      <c r="AI160" s="39">
        <f t="shared" si="109"/>
        <v>0</v>
      </c>
      <c r="AJ160" s="39">
        <f t="shared" si="110"/>
        <v>0</v>
      </c>
      <c r="AK160" s="43"/>
      <c r="AL160" s="39">
        <f t="shared" si="111"/>
        <v>0</v>
      </c>
      <c r="AM160" s="39">
        <f t="shared" si="112"/>
        <v>0</v>
      </c>
      <c r="AN160" s="39">
        <f t="shared" si="113"/>
        <v>0</v>
      </c>
      <c r="AO160" s="40">
        <f t="shared" si="114"/>
        <v>0</v>
      </c>
      <c r="AQ160" s="39">
        <f t="shared" si="115"/>
        <v>0</v>
      </c>
      <c r="AR160" s="39">
        <f t="shared" si="116"/>
        <v>0</v>
      </c>
      <c r="AS160" s="39">
        <f t="shared" si="117"/>
        <v>0</v>
      </c>
      <c r="AT160" s="40">
        <f t="shared" si="118"/>
        <v>0</v>
      </c>
      <c r="AU160" s="40"/>
      <c r="AV160" s="52">
        <f t="shared" si="119"/>
        <v>0</v>
      </c>
      <c r="AX160" s="52">
        <f t="shared" si="120"/>
        <v>0</v>
      </c>
      <c r="AY160" s="70"/>
      <c r="AZ160" s="2">
        <f t="shared" si="125"/>
        <v>0</v>
      </c>
    </row>
    <row r="161" spans="1:52">
      <c r="A161" s="44">
        <f t="shared" si="121"/>
        <v>41579</v>
      </c>
      <c r="B161" s="66">
        <f t="shared" si="122"/>
        <v>0</v>
      </c>
      <c r="C161" s="67"/>
      <c r="D161" s="68">
        <f t="shared" si="85"/>
        <v>0</v>
      </c>
      <c r="E161" s="35">
        <f t="shared" si="86"/>
        <v>0</v>
      </c>
      <c r="F161" s="35">
        <f t="shared" si="87"/>
        <v>0</v>
      </c>
      <c r="G161" s="55">
        <f t="shared" si="88"/>
        <v>3.97</v>
      </c>
      <c r="H161" s="69">
        <f t="shared" si="89"/>
        <v>3.97</v>
      </c>
      <c r="I161" s="55">
        <f t="shared" si="123"/>
        <v>0</v>
      </c>
      <c r="J161" s="55">
        <f t="shared" si="90"/>
        <v>-6.1000000000000006E-2</v>
      </c>
      <c r="K161" s="69">
        <f t="shared" si="91"/>
        <v>-6.1000000000000006E-2</v>
      </c>
      <c r="L161" s="72">
        <v>0</v>
      </c>
      <c r="M161" s="55">
        <f t="shared" si="92"/>
        <v>5.0000000000000001E-3</v>
      </c>
      <c r="N161" s="69">
        <f t="shared" si="93"/>
        <v>5.0000000000000001E-3</v>
      </c>
      <c r="O161" s="72">
        <v>0</v>
      </c>
      <c r="P161" s="7"/>
      <c r="Q161" s="72">
        <f t="shared" si="124"/>
        <v>3.9140000000000001</v>
      </c>
      <c r="R161" s="72">
        <f t="shared" si="94"/>
        <v>0</v>
      </c>
      <c r="S161" s="7"/>
      <c r="T161" s="5">
        <f t="shared" si="95"/>
        <v>30</v>
      </c>
      <c r="U161" s="45">
        <f t="shared" si="96"/>
        <v>41633</v>
      </c>
      <c r="V161" s="5">
        <f t="shared" si="97"/>
        <v>4744</v>
      </c>
      <c r="W161" s="55">
        <f t="shared" si="98"/>
        <v>6.040116061409001E-2</v>
      </c>
      <c r="X161" s="47">
        <f t="shared" si="99"/>
        <v>0.46167267180454497</v>
      </c>
      <c r="Y161" s="5">
        <f t="shared" si="100"/>
        <v>0</v>
      </c>
      <c r="Z161" s="5">
        <f t="shared" si="101"/>
        <v>0</v>
      </c>
      <c r="AB161" s="39">
        <f t="shared" si="102"/>
        <v>0</v>
      </c>
      <c r="AC161" s="39">
        <f t="shared" si="103"/>
        <v>0</v>
      </c>
      <c r="AD161" s="39">
        <f t="shared" si="104"/>
        <v>0</v>
      </c>
      <c r="AE161" s="39">
        <f t="shared" si="105"/>
        <v>0</v>
      </c>
      <c r="AF161" s="39">
        <f t="shared" si="106"/>
        <v>0</v>
      </c>
      <c r="AG161" s="39">
        <f t="shared" si="107"/>
        <v>0</v>
      </c>
      <c r="AH161" s="39">
        <f t="shared" si="108"/>
        <v>0</v>
      </c>
      <c r="AI161" s="39">
        <f t="shared" si="109"/>
        <v>0</v>
      </c>
      <c r="AJ161" s="39">
        <f t="shared" si="110"/>
        <v>0</v>
      </c>
      <c r="AK161" s="43"/>
      <c r="AL161" s="39">
        <f t="shared" si="111"/>
        <v>0</v>
      </c>
      <c r="AM161" s="39">
        <f t="shared" si="112"/>
        <v>0</v>
      </c>
      <c r="AN161" s="39">
        <f t="shared" si="113"/>
        <v>0</v>
      </c>
      <c r="AO161" s="40">
        <f t="shared" si="114"/>
        <v>0</v>
      </c>
      <c r="AQ161" s="39">
        <f t="shared" si="115"/>
        <v>0</v>
      </c>
      <c r="AR161" s="39">
        <f t="shared" si="116"/>
        <v>0</v>
      </c>
      <c r="AS161" s="39">
        <f t="shared" si="117"/>
        <v>0</v>
      </c>
      <c r="AT161" s="40">
        <f t="shared" si="118"/>
        <v>0</v>
      </c>
      <c r="AU161" s="40"/>
      <c r="AV161" s="52">
        <f t="shared" si="119"/>
        <v>0</v>
      </c>
      <c r="AX161" s="52">
        <f t="shared" si="120"/>
        <v>0</v>
      </c>
      <c r="AY161" s="70"/>
      <c r="AZ161" s="2">
        <f t="shared" si="125"/>
        <v>0</v>
      </c>
    </row>
    <row r="162" spans="1:52">
      <c r="A162" s="44">
        <f t="shared" si="121"/>
        <v>41609</v>
      </c>
      <c r="B162" s="66">
        <f t="shared" si="122"/>
        <v>0</v>
      </c>
      <c r="C162" s="67"/>
      <c r="D162" s="68">
        <f t="shared" si="85"/>
        <v>0</v>
      </c>
      <c r="E162" s="35">
        <f t="shared" si="86"/>
        <v>0</v>
      </c>
      <c r="F162" s="35">
        <f t="shared" si="87"/>
        <v>0</v>
      </c>
      <c r="G162" s="55">
        <f t="shared" si="88"/>
        <v>3.97</v>
      </c>
      <c r="H162" s="69">
        <f t="shared" si="89"/>
        <v>3.97</v>
      </c>
      <c r="I162" s="55">
        <f t="shared" si="123"/>
        <v>0</v>
      </c>
      <c r="J162" s="55">
        <f t="shared" si="90"/>
        <v>-6.1000000000000006E-2</v>
      </c>
      <c r="K162" s="69">
        <f t="shared" si="91"/>
        <v>-6.1000000000000006E-2</v>
      </c>
      <c r="L162" s="72">
        <v>0</v>
      </c>
      <c r="M162" s="55">
        <f t="shared" si="92"/>
        <v>5.0000000000000001E-3</v>
      </c>
      <c r="N162" s="69">
        <f t="shared" si="93"/>
        <v>5.0000000000000001E-3</v>
      </c>
      <c r="O162" s="72">
        <v>0</v>
      </c>
      <c r="P162" s="7"/>
      <c r="Q162" s="72">
        <f t="shared" si="124"/>
        <v>3.9140000000000001</v>
      </c>
      <c r="R162" s="72">
        <f t="shared" si="94"/>
        <v>0</v>
      </c>
      <c r="S162" s="7"/>
      <c r="T162" s="5">
        <f t="shared" si="95"/>
        <v>31</v>
      </c>
      <c r="U162" s="45">
        <f t="shared" si="96"/>
        <v>41664</v>
      </c>
      <c r="V162" s="5">
        <f t="shared" si="97"/>
        <v>4775</v>
      </c>
      <c r="W162" s="55">
        <f t="shared" si="98"/>
        <v>6.040116061409001E-2</v>
      </c>
      <c r="X162" s="47">
        <f t="shared" si="99"/>
        <v>0.45934684296236494</v>
      </c>
      <c r="Y162" s="5">
        <f t="shared" si="100"/>
        <v>0</v>
      </c>
      <c r="Z162" s="5">
        <f t="shared" si="101"/>
        <v>0</v>
      </c>
      <c r="AB162" s="39">
        <f t="shared" si="102"/>
        <v>0</v>
      </c>
      <c r="AC162" s="39">
        <f t="shared" si="103"/>
        <v>0</v>
      </c>
      <c r="AD162" s="39">
        <f t="shared" si="104"/>
        <v>0</v>
      </c>
      <c r="AE162" s="39">
        <f t="shared" si="105"/>
        <v>0</v>
      </c>
      <c r="AF162" s="39">
        <f t="shared" si="106"/>
        <v>0</v>
      </c>
      <c r="AG162" s="39">
        <f t="shared" si="107"/>
        <v>0</v>
      </c>
      <c r="AH162" s="39">
        <f t="shared" si="108"/>
        <v>0</v>
      </c>
      <c r="AI162" s="39">
        <f t="shared" si="109"/>
        <v>0</v>
      </c>
      <c r="AJ162" s="39">
        <f t="shared" si="110"/>
        <v>0</v>
      </c>
      <c r="AK162" s="43"/>
      <c r="AL162" s="39">
        <f t="shared" si="111"/>
        <v>0</v>
      </c>
      <c r="AM162" s="39">
        <f t="shared" si="112"/>
        <v>0</v>
      </c>
      <c r="AN162" s="39">
        <f t="shared" si="113"/>
        <v>0</v>
      </c>
      <c r="AO162" s="40">
        <f t="shared" si="114"/>
        <v>0</v>
      </c>
      <c r="AQ162" s="39">
        <f t="shared" si="115"/>
        <v>0</v>
      </c>
      <c r="AR162" s="39">
        <f t="shared" si="116"/>
        <v>0</v>
      </c>
      <c r="AS162" s="39">
        <f t="shared" si="117"/>
        <v>0</v>
      </c>
      <c r="AT162" s="40">
        <f t="shared" si="118"/>
        <v>0</v>
      </c>
      <c r="AU162" s="40"/>
      <c r="AV162" s="52">
        <f t="shared" si="119"/>
        <v>0</v>
      </c>
      <c r="AX162" s="52">
        <f t="shared" si="120"/>
        <v>0</v>
      </c>
      <c r="AY162" s="70"/>
      <c r="AZ162" s="2">
        <f t="shared" si="125"/>
        <v>0</v>
      </c>
    </row>
    <row r="163" spans="1:52">
      <c r="A163" s="44">
        <f t="shared" si="121"/>
        <v>41640</v>
      </c>
      <c r="B163" s="66">
        <f t="shared" si="122"/>
        <v>0</v>
      </c>
      <c r="C163" s="67"/>
      <c r="D163" s="68">
        <f t="shared" si="85"/>
        <v>0</v>
      </c>
      <c r="E163" s="35">
        <f t="shared" si="86"/>
        <v>0</v>
      </c>
      <c r="F163" s="35">
        <f t="shared" si="87"/>
        <v>0</v>
      </c>
      <c r="G163" s="55">
        <f t="shared" si="88"/>
        <v>3.97</v>
      </c>
      <c r="H163" s="69">
        <f t="shared" si="89"/>
        <v>3.97</v>
      </c>
      <c r="I163" s="55">
        <f t="shared" si="123"/>
        <v>0</v>
      </c>
      <c r="J163" s="55">
        <f t="shared" si="90"/>
        <v>-6.1000000000000006E-2</v>
      </c>
      <c r="K163" s="69">
        <f t="shared" si="91"/>
        <v>-6.1000000000000006E-2</v>
      </c>
      <c r="L163" s="72">
        <v>0</v>
      </c>
      <c r="M163" s="55">
        <f t="shared" si="92"/>
        <v>5.0000000000000001E-3</v>
      </c>
      <c r="N163" s="69">
        <f t="shared" si="93"/>
        <v>5.0000000000000001E-3</v>
      </c>
      <c r="O163" s="72">
        <v>0</v>
      </c>
      <c r="P163" s="7"/>
      <c r="Q163" s="72">
        <f t="shared" si="124"/>
        <v>3.9140000000000001</v>
      </c>
      <c r="R163" s="72">
        <f t="shared" si="94"/>
        <v>0</v>
      </c>
      <c r="S163" s="7"/>
      <c r="T163" s="5">
        <f t="shared" si="95"/>
        <v>31</v>
      </c>
      <c r="U163" s="45">
        <f t="shared" si="96"/>
        <v>41695</v>
      </c>
      <c r="V163" s="5">
        <f t="shared" si="97"/>
        <v>4806</v>
      </c>
      <c r="W163" s="55">
        <f t="shared" si="98"/>
        <v>6.040116061409001E-2</v>
      </c>
      <c r="X163" s="47">
        <f t="shared" si="99"/>
        <v>0.45703273125254618</v>
      </c>
      <c r="Y163" s="5">
        <f t="shared" si="100"/>
        <v>0</v>
      </c>
      <c r="Z163" s="5">
        <f t="shared" si="101"/>
        <v>0</v>
      </c>
      <c r="AB163" s="39">
        <f t="shared" si="102"/>
        <v>0</v>
      </c>
      <c r="AC163" s="39">
        <f t="shared" si="103"/>
        <v>0</v>
      </c>
      <c r="AD163" s="39">
        <f t="shared" si="104"/>
        <v>0</v>
      </c>
      <c r="AE163" s="39">
        <f t="shared" si="105"/>
        <v>0</v>
      </c>
      <c r="AF163" s="39">
        <f t="shared" si="106"/>
        <v>0</v>
      </c>
      <c r="AG163" s="39">
        <f t="shared" si="107"/>
        <v>0</v>
      </c>
      <c r="AH163" s="39">
        <f t="shared" si="108"/>
        <v>0</v>
      </c>
      <c r="AI163" s="39">
        <f t="shared" si="109"/>
        <v>0</v>
      </c>
      <c r="AJ163" s="39">
        <f t="shared" si="110"/>
        <v>0</v>
      </c>
      <c r="AK163" s="43"/>
      <c r="AL163" s="39">
        <f t="shared" si="111"/>
        <v>0</v>
      </c>
      <c r="AM163" s="39">
        <f t="shared" si="112"/>
        <v>0</v>
      </c>
      <c r="AN163" s="39">
        <f t="shared" si="113"/>
        <v>0</v>
      </c>
      <c r="AO163" s="40">
        <f t="shared" si="114"/>
        <v>0</v>
      </c>
      <c r="AQ163" s="39">
        <f t="shared" si="115"/>
        <v>0</v>
      </c>
      <c r="AR163" s="39">
        <f t="shared" si="116"/>
        <v>0</v>
      </c>
      <c r="AS163" s="39">
        <f t="shared" si="117"/>
        <v>0</v>
      </c>
      <c r="AT163" s="40">
        <f t="shared" si="118"/>
        <v>0</v>
      </c>
      <c r="AU163" s="40"/>
      <c r="AV163" s="52">
        <f t="shared" si="119"/>
        <v>0</v>
      </c>
      <c r="AX163" s="52">
        <f t="shared" si="120"/>
        <v>0</v>
      </c>
      <c r="AY163" s="70"/>
      <c r="AZ163" s="2">
        <f t="shared" si="125"/>
        <v>0</v>
      </c>
    </row>
    <row r="164" spans="1:52">
      <c r="A164" s="44">
        <f t="shared" si="121"/>
        <v>41671</v>
      </c>
      <c r="B164" s="66">
        <f t="shared" si="122"/>
        <v>0</v>
      </c>
      <c r="C164" s="67"/>
      <c r="D164" s="68">
        <f t="shared" si="85"/>
        <v>0</v>
      </c>
      <c r="E164" s="35">
        <f t="shared" si="86"/>
        <v>0</v>
      </c>
      <c r="F164" s="35">
        <f t="shared" si="87"/>
        <v>0</v>
      </c>
      <c r="G164" s="55">
        <f t="shared" si="88"/>
        <v>3.97</v>
      </c>
      <c r="H164" s="69">
        <f t="shared" si="89"/>
        <v>3.97</v>
      </c>
      <c r="I164" s="55">
        <f t="shared" si="123"/>
        <v>0</v>
      </c>
      <c r="J164" s="55">
        <f t="shared" si="90"/>
        <v>-6.1000000000000006E-2</v>
      </c>
      <c r="K164" s="69">
        <f t="shared" si="91"/>
        <v>-6.1000000000000006E-2</v>
      </c>
      <c r="L164" s="72">
        <v>0</v>
      </c>
      <c r="M164" s="55">
        <f t="shared" si="92"/>
        <v>5.0000000000000001E-3</v>
      </c>
      <c r="N164" s="69">
        <f t="shared" si="93"/>
        <v>5.0000000000000001E-3</v>
      </c>
      <c r="O164" s="72">
        <v>0</v>
      </c>
      <c r="P164" s="7"/>
      <c r="Q164" s="72">
        <f t="shared" si="124"/>
        <v>3.9140000000000001</v>
      </c>
      <c r="R164" s="72">
        <f t="shared" si="94"/>
        <v>0</v>
      </c>
      <c r="S164" s="7"/>
      <c r="T164" s="5">
        <f t="shared" si="95"/>
        <v>28</v>
      </c>
      <c r="U164" s="45">
        <f t="shared" si="96"/>
        <v>41723</v>
      </c>
      <c r="V164" s="5">
        <f t="shared" si="97"/>
        <v>4834</v>
      </c>
      <c r="W164" s="55">
        <f t="shared" si="98"/>
        <v>6.040116061409001E-2</v>
      </c>
      <c r="X164" s="47">
        <f t="shared" si="99"/>
        <v>0.4549525878564884</v>
      </c>
      <c r="Y164" s="5">
        <f t="shared" si="100"/>
        <v>0</v>
      </c>
      <c r="Z164" s="5">
        <f t="shared" si="101"/>
        <v>0</v>
      </c>
      <c r="AB164" s="39">
        <f t="shared" si="102"/>
        <v>0</v>
      </c>
      <c r="AC164" s="39">
        <f t="shared" si="103"/>
        <v>0</v>
      </c>
      <c r="AD164" s="39">
        <f t="shared" si="104"/>
        <v>0</v>
      </c>
      <c r="AE164" s="39">
        <f t="shared" si="105"/>
        <v>0</v>
      </c>
      <c r="AF164" s="39">
        <f t="shared" si="106"/>
        <v>0</v>
      </c>
      <c r="AG164" s="39">
        <f t="shared" si="107"/>
        <v>0</v>
      </c>
      <c r="AH164" s="39">
        <f t="shared" si="108"/>
        <v>0</v>
      </c>
      <c r="AI164" s="39">
        <f t="shared" si="109"/>
        <v>0</v>
      </c>
      <c r="AJ164" s="39">
        <f t="shared" si="110"/>
        <v>0</v>
      </c>
      <c r="AK164" s="43"/>
      <c r="AL164" s="39">
        <f t="shared" si="111"/>
        <v>0</v>
      </c>
      <c r="AM164" s="39">
        <f t="shared" si="112"/>
        <v>0</v>
      </c>
      <c r="AN164" s="39">
        <f t="shared" si="113"/>
        <v>0</v>
      </c>
      <c r="AO164" s="40">
        <f t="shared" si="114"/>
        <v>0</v>
      </c>
      <c r="AQ164" s="39">
        <f t="shared" si="115"/>
        <v>0</v>
      </c>
      <c r="AR164" s="39">
        <f t="shared" si="116"/>
        <v>0</v>
      </c>
      <c r="AS164" s="39">
        <f t="shared" si="117"/>
        <v>0</v>
      </c>
      <c r="AT164" s="40">
        <f t="shared" si="118"/>
        <v>0</v>
      </c>
      <c r="AU164" s="40"/>
      <c r="AV164" s="52">
        <f t="shared" si="119"/>
        <v>0</v>
      </c>
      <c r="AX164" s="52">
        <f t="shared" si="120"/>
        <v>0</v>
      </c>
      <c r="AY164" s="70"/>
      <c r="AZ164" s="2">
        <f t="shared" si="125"/>
        <v>0</v>
      </c>
    </row>
    <row r="165" spans="1:52">
      <c r="A165" s="44">
        <f t="shared" si="121"/>
        <v>41699</v>
      </c>
      <c r="B165" s="66">
        <f t="shared" si="122"/>
        <v>0</v>
      </c>
      <c r="C165" s="67"/>
      <c r="D165" s="68">
        <f t="shared" si="85"/>
        <v>0</v>
      </c>
      <c r="E165" s="35">
        <f t="shared" si="86"/>
        <v>0</v>
      </c>
      <c r="F165" s="35">
        <f t="shared" si="87"/>
        <v>0</v>
      </c>
      <c r="G165" s="55">
        <f t="shared" si="88"/>
        <v>3.97</v>
      </c>
      <c r="H165" s="69">
        <f t="shared" si="89"/>
        <v>3.97</v>
      </c>
      <c r="I165" s="55">
        <f t="shared" si="123"/>
        <v>0</v>
      </c>
      <c r="J165" s="55">
        <f t="shared" si="90"/>
        <v>-6.1000000000000006E-2</v>
      </c>
      <c r="K165" s="69">
        <f t="shared" si="91"/>
        <v>-6.1000000000000006E-2</v>
      </c>
      <c r="L165" s="72">
        <v>0</v>
      </c>
      <c r="M165" s="55">
        <f t="shared" si="92"/>
        <v>5.0000000000000001E-3</v>
      </c>
      <c r="N165" s="69">
        <f t="shared" si="93"/>
        <v>5.0000000000000001E-3</v>
      </c>
      <c r="O165" s="72">
        <v>0</v>
      </c>
      <c r="P165" s="7"/>
      <c r="Q165" s="72">
        <f t="shared" si="124"/>
        <v>3.9140000000000001</v>
      </c>
      <c r="R165" s="72">
        <f t="shared" si="94"/>
        <v>0</v>
      </c>
      <c r="S165" s="7"/>
      <c r="T165" s="5">
        <f t="shared" si="95"/>
        <v>31</v>
      </c>
      <c r="U165" s="45">
        <f t="shared" si="96"/>
        <v>41754</v>
      </c>
      <c r="V165" s="5">
        <f t="shared" si="97"/>
        <v>4865</v>
      </c>
      <c r="W165" s="55">
        <f t="shared" si="98"/>
        <v>6.040116061409001E-2</v>
      </c>
      <c r="X165" s="47">
        <f t="shared" si="99"/>
        <v>0.4526606136607339</v>
      </c>
      <c r="Y165" s="5">
        <f t="shared" si="100"/>
        <v>0</v>
      </c>
      <c r="Z165" s="5">
        <f t="shared" si="101"/>
        <v>0</v>
      </c>
      <c r="AB165" s="39">
        <f t="shared" si="102"/>
        <v>0</v>
      </c>
      <c r="AC165" s="39">
        <f t="shared" si="103"/>
        <v>0</v>
      </c>
      <c r="AD165" s="39">
        <f t="shared" si="104"/>
        <v>0</v>
      </c>
      <c r="AE165" s="39">
        <f t="shared" si="105"/>
        <v>0</v>
      </c>
      <c r="AF165" s="39">
        <f t="shared" si="106"/>
        <v>0</v>
      </c>
      <c r="AG165" s="39">
        <f t="shared" si="107"/>
        <v>0</v>
      </c>
      <c r="AH165" s="39">
        <f t="shared" si="108"/>
        <v>0</v>
      </c>
      <c r="AI165" s="39">
        <f t="shared" si="109"/>
        <v>0</v>
      </c>
      <c r="AJ165" s="39">
        <f t="shared" si="110"/>
        <v>0</v>
      </c>
      <c r="AK165" s="43"/>
      <c r="AL165" s="39">
        <f t="shared" si="111"/>
        <v>0</v>
      </c>
      <c r="AM165" s="39">
        <f t="shared" si="112"/>
        <v>0</v>
      </c>
      <c r="AN165" s="39">
        <f t="shared" si="113"/>
        <v>0</v>
      </c>
      <c r="AO165" s="40">
        <f t="shared" si="114"/>
        <v>0</v>
      </c>
      <c r="AQ165" s="39">
        <f t="shared" si="115"/>
        <v>0</v>
      </c>
      <c r="AR165" s="39">
        <f t="shared" si="116"/>
        <v>0</v>
      </c>
      <c r="AS165" s="39">
        <f t="shared" si="117"/>
        <v>0</v>
      </c>
      <c r="AT165" s="40">
        <f t="shared" si="118"/>
        <v>0</v>
      </c>
      <c r="AU165" s="40"/>
      <c r="AV165" s="52">
        <f t="shared" si="119"/>
        <v>0</v>
      </c>
      <c r="AX165" s="52">
        <f t="shared" si="120"/>
        <v>0</v>
      </c>
      <c r="AY165" s="70"/>
      <c r="AZ165" s="2">
        <f t="shared" si="125"/>
        <v>0</v>
      </c>
    </row>
    <row r="166" spans="1:52">
      <c r="A166" s="44">
        <f t="shared" si="121"/>
        <v>41730</v>
      </c>
      <c r="B166" s="66">
        <f t="shared" si="122"/>
        <v>0</v>
      </c>
      <c r="C166" s="67"/>
      <c r="D166" s="68">
        <f t="shared" si="85"/>
        <v>0</v>
      </c>
      <c r="E166" s="35">
        <f t="shared" si="86"/>
        <v>0</v>
      </c>
      <c r="F166" s="35">
        <f t="shared" si="87"/>
        <v>0</v>
      </c>
      <c r="G166" s="55">
        <f t="shared" si="88"/>
        <v>3.97</v>
      </c>
      <c r="H166" s="69">
        <f t="shared" si="89"/>
        <v>3.97</v>
      </c>
      <c r="I166" s="55">
        <f t="shared" si="123"/>
        <v>0</v>
      </c>
      <c r="J166" s="55">
        <f t="shared" si="90"/>
        <v>-6.1000000000000006E-2</v>
      </c>
      <c r="K166" s="69">
        <f t="shared" si="91"/>
        <v>-6.1000000000000006E-2</v>
      </c>
      <c r="L166" s="72">
        <v>0</v>
      </c>
      <c r="M166" s="55">
        <f t="shared" si="92"/>
        <v>5.0000000000000001E-3</v>
      </c>
      <c r="N166" s="69">
        <f t="shared" si="93"/>
        <v>5.0000000000000001E-3</v>
      </c>
      <c r="O166" s="72">
        <v>0</v>
      </c>
      <c r="P166" s="7"/>
      <c r="Q166" s="72">
        <f t="shared" si="124"/>
        <v>3.9140000000000001</v>
      </c>
      <c r="R166" s="72">
        <f t="shared" si="94"/>
        <v>0</v>
      </c>
      <c r="S166" s="7"/>
      <c r="T166" s="5">
        <f t="shared" si="95"/>
        <v>30</v>
      </c>
      <c r="U166" s="45">
        <f t="shared" si="96"/>
        <v>41784</v>
      </c>
      <c r="V166" s="5">
        <f t="shared" si="97"/>
        <v>4895</v>
      </c>
      <c r="W166" s="55">
        <f t="shared" si="98"/>
        <v>6.040116061409001E-2</v>
      </c>
      <c r="X166" s="47">
        <f t="shared" si="99"/>
        <v>0.4504535685933298</v>
      </c>
      <c r="Y166" s="5">
        <f t="shared" si="100"/>
        <v>0</v>
      </c>
      <c r="Z166" s="5">
        <f t="shared" si="101"/>
        <v>0</v>
      </c>
      <c r="AB166" s="39">
        <f t="shared" si="102"/>
        <v>0</v>
      </c>
      <c r="AC166" s="39">
        <f t="shared" si="103"/>
        <v>0</v>
      </c>
      <c r="AD166" s="39">
        <f t="shared" si="104"/>
        <v>0</v>
      </c>
      <c r="AE166" s="39">
        <f t="shared" si="105"/>
        <v>0</v>
      </c>
      <c r="AF166" s="39">
        <f t="shared" si="106"/>
        <v>0</v>
      </c>
      <c r="AG166" s="39">
        <f t="shared" si="107"/>
        <v>0</v>
      </c>
      <c r="AH166" s="39">
        <f t="shared" si="108"/>
        <v>0</v>
      </c>
      <c r="AI166" s="39">
        <f t="shared" si="109"/>
        <v>0</v>
      </c>
      <c r="AJ166" s="39">
        <f t="shared" si="110"/>
        <v>0</v>
      </c>
      <c r="AK166" s="43"/>
      <c r="AL166" s="39">
        <f t="shared" si="111"/>
        <v>0</v>
      </c>
      <c r="AM166" s="39">
        <f t="shared" si="112"/>
        <v>0</v>
      </c>
      <c r="AN166" s="39">
        <f t="shared" si="113"/>
        <v>0</v>
      </c>
      <c r="AO166" s="40">
        <f t="shared" si="114"/>
        <v>0</v>
      </c>
      <c r="AQ166" s="39">
        <f t="shared" si="115"/>
        <v>0</v>
      </c>
      <c r="AR166" s="39">
        <f t="shared" si="116"/>
        <v>0</v>
      </c>
      <c r="AS166" s="39">
        <f t="shared" si="117"/>
        <v>0</v>
      </c>
      <c r="AT166" s="40">
        <f t="shared" si="118"/>
        <v>0</v>
      </c>
      <c r="AU166" s="40"/>
      <c r="AV166" s="52">
        <f t="shared" si="119"/>
        <v>0</v>
      </c>
      <c r="AX166" s="52">
        <f t="shared" si="120"/>
        <v>0</v>
      </c>
      <c r="AY166" s="70"/>
      <c r="AZ166" s="2">
        <f t="shared" si="125"/>
        <v>0</v>
      </c>
    </row>
    <row r="167" spans="1:52">
      <c r="A167" s="44">
        <f t="shared" si="121"/>
        <v>41760</v>
      </c>
      <c r="B167" s="66">
        <f t="shared" si="122"/>
        <v>0</v>
      </c>
      <c r="C167" s="67"/>
      <c r="D167" s="68">
        <f t="shared" si="85"/>
        <v>0</v>
      </c>
      <c r="E167" s="35">
        <f t="shared" si="86"/>
        <v>0</v>
      </c>
      <c r="F167" s="35">
        <f t="shared" si="87"/>
        <v>0</v>
      </c>
      <c r="G167" s="55">
        <f t="shared" si="88"/>
        <v>3.97</v>
      </c>
      <c r="H167" s="69">
        <f t="shared" si="89"/>
        <v>3.97</v>
      </c>
      <c r="I167" s="55">
        <f t="shared" si="123"/>
        <v>0</v>
      </c>
      <c r="J167" s="55">
        <f t="shared" si="90"/>
        <v>-6.1000000000000006E-2</v>
      </c>
      <c r="K167" s="69">
        <f t="shared" si="91"/>
        <v>-6.1000000000000006E-2</v>
      </c>
      <c r="L167" s="72">
        <v>0</v>
      </c>
      <c r="M167" s="55">
        <f t="shared" si="92"/>
        <v>5.0000000000000001E-3</v>
      </c>
      <c r="N167" s="69">
        <f t="shared" si="93"/>
        <v>5.0000000000000001E-3</v>
      </c>
      <c r="O167" s="72">
        <v>0</v>
      </c>
      <c r="P167" s="7"/>
      <c r="Q167" s="72">
        <f t="shared" si="124"/>
        <v>3.9140000000000001</v>
      </c>
      <c r="R167" s="72">
        <f t="shared" si="94"/>
        <v>0</v>
      </c>
      <c r="S167" s="7"/>
      <c r="T167" s="5">
        <f t="shared" si="95"/>
        <v>31</v>
      </c>
      <c r="U167" s="45">
        <f t="shared" si="96"/>
        <v>41815</v>
      </c>
      <c r="V167" s="5">
        <f t="shared" si="97"/>
        <v>4926</v>
      </c>
      <c r="W167" s="55">
        <f t="shared" si="98"/>
        <v>6.040116061409001E-2</v>
      </c>
      <c r="X167" s="47">
        <f t="shared" si="99"/>
        <v>0.44818425969574616</v>
      </c>
      <c r="Y167" s="5">
        <f t="shared" si="100"/>
        <v>0</v>
      </c>
      <c r="Z167" s="5">
        <f t="shared" si="101"/>
        <v>0</v>
      </c>
      <c r="AB167" s="39">
        <f t="shared" si="102"/>
        <v>0</v>
      </c>
      <c r="AC167" s="39">
        <f t="shared" si="103"/>
        <v>0</v>
      </c>
      <c r="AD167" s="39">
        <f t="shared" si="104"/>
        <v>0</v>
      </c>
      <c r="AE167" s="39">
        <f t="shared" si="105"/>
        <v>0</v>
      </c>
      <c r="AF167" s="39">
        <f t="shared" si="106"/>
        <v>0</v>
      </c>
      <c r="AG167" s="39">
        <f t="shared" si="107"/>
        <v>0</v>
      </c>
      <c r="AH167" s="39">
        <f t="shared" si="108"/>
        <v>0</v>
      </c>
      <c r="AI167" s="39">
        <f t="shared" si="109"/>
        <v>0</v>
      </c>
      <c r="AJ167" s="39">
        <f t="shared" si="110"/>
        <v>0</v>
      </c>
      <c r="AK167" s="43"/>
      <c r="AL167" s="39">
        <f t="shared" si="111"/>
        <v>0</v>
      </c>
      <c r="AM167" s="39">
        <f t="shared" si="112"/>
        <v>0</v>
      </c>
      <c r="AN167" s="39">
        <f t="shared" si="113"/>
        <v>0</v>
      </c>
      <c r="AO167" s="40">
        <f t="shared" si="114"/>
        <v>0</v>
      </c>
      <c r="AQ167" s="39">
        <f t="shared" si="115"/>
        <v>0</v>
      </c>
      <c r="AR167" s="39">
        <f t="shared" si="116"/>
        <v>0</v>
      </c>
      <c r="AS167" s="39">
        <f t="shared" si="117"/>
        <v>0</v>
      </c>
      <c r="AT167" s="40">
        <f t="shared" si="118"/>
        <v>0</v>
      </c>
      <c r="AU167" s="40"/>
      <c r="AV167" s="52">
        <f t="shared" si="119"/>
        <v>0</v>
      </c>
      <c r="AX167" s="52">
        <f t="shared" si="120"/>
        <v>0</v>
      </c>
      <c r="AY167" s="70"/>
      <c r="AZ167" s="2">
        <f t="shared" si="125"/>
        <v>0</v>
      </c>
    </row>
    <row r="168" spans="1:52">
      <c r="A168" s="44">
        <f t="shared" si="121"/>
        <v>41791</v>
      </c>
      <c r="B168" s="66">
        <f t="shared" si="122"/>
        <v>0</v>
      </c>
      <c r="C168" s="67"/>
      <c r="D168" s="68">
        <f t="shared" si="85"/>
        <v>0</v>
      </c>
      <c r="E168" s="35">
        <f t="shared" si="86"/>
        <v>0</v>
      </c>
      <c r="F168" s="35">
        <f t="shared" si="87"/>
        <v>0</v>
      </c>
      <c r="G168" s="55">
        <f t="shared" si="88"/>
        <v>3.97</v>
      </c>
      <c r="H168" s="69">
        <f t="shared" si="89"/>
        <v>3.97</v>
      </c>
      <c r="I168" s="55">
        <f t="shared" si="123"/>
        <v>0</v>
      </c>
      <c r="J168" s="55">
        <f t="shared" si="90"/>
        <v>-6.1000000000000006E-2</v>
      </c>
      <c r="K168" s="69">
        <f t="shared" si="91"/>
        <v>-6.1000000000000006E-2</v>
      </c>
      <c r="L168" s="72">
        <v>0</v>
      </c>
      <c r="M168" s="55">
        <f t="shared" si="92"/>
        <v>5.0000000000000001E-3</v>
      </c>
      <c r="N168" s="69">
        <f t="shared" si="93"/>
        <v>5.0000000000000001E-3</v>
      </c>
      <c r="O168" s="72">
        <v>0</v>
      </c>
      <c r="P168" s="7"/>
      <c r="Q168" s="72">
        <f t="shared" si="124"/>
        <v>3.9140000000000001</v>
      </c>
      <c r="R168" s="72">
        <f t="shared" si="94"/>
        <v>0</v>
      </c>
      <c r="S168" s="7"/>
      <c r="T168" s="5">
        <f t="shared" si="95"/>
        <v>30</v>
      </c>
      <c r="U168" s="45">
        <f t="shared" si="96"/>
        <v>41845</v>
      </c>
      <c r="V168" s="5">
        <f t="shared" si="97"/>
        <v>4956</v>
      </c>
      <c r="W168" s="55">
        <f t="shared" si="98"/>
        <v>6.040116061409001E-2</v>
      </c>
      <c r="X168" s="47">
        <f t="shared" si="99"/>
        <v>0.44599904006364677</v>
      </c>
      <c r="Y168" s="5">
        <f t="shared" si="100"/>
        <v>0</v>
      </c>
      <c r="Z168" s="5">
        <f t="shared" si="101"/>
        <v>0</v>
      </c>
      <c r="AB168" s="39">
        <f t="shared" si="102"/>
        <v>0</v>
      </c>
      <c r="AC168" s="39">
        <f t="shared" si="103"/>
        <v>0</v>
      </c>
      <c r="AD168" s="39">
        <f t="shared" si="104"/>
        <v>0</v>
      </c>
      <c r="AE168" s="39">
        <f t="shared" si="105"/>
        <v>0</v>
      </c>
      <c r="AF168" s="39">
        <f t="shared" si="106"/>
        <v>0</v>
      </c>
      <c r="AG168" s="39">
        <f t="shared" si="107"/>
        <v>0</v>
      </c>
      <c r="AH168" s="39">
        <f t="shared" si="108"/>
        <v>0</v>
      </c>
      <c r="AI168" s="39">
        <f t="shared" si="109"/>
        <v>0</v>
      </c>
      <c r="AJ168" s="39">
        <f t="shared" si="110"/>
        <v>0</v>
      </c>
      <c r="AK168" s="43"/>
      <c r="AL168" s="39">
        <f t="shared" si="111"/>
        <v>0</v>
      </c>
      <c r="AM168" s="39">
        <f t="shared" si="112"/>
        <v>0</v>
      </c>
      <c r="AN168" s="39">
        <f t="shared" si="113"/>
        <v>0</v>
      </c>
      <c r="AO168" s="40">
        <f t="shared" si="114"/>
        <v>0</v>
      </c>
      <c r="AQ168" s="39">
        <f t="shared" si="115"/>
        <v>0</v>
      </c>
      <c r="AR168" s="39">
        <f t="shared" si="116"/>
        <v>0</v>
      </c>
      <c r="AS168" s="39">
        <f t="shared" si="117"/>
        <v>0</v>
      </c>
      <c r="AT168" s="40">
        <f t="shared" si="118"/>
        <v>0</v>
      </c>
      <c r="AU168" s="40"/>
      <c r="AV168" s="52">
        <f t="shared" si="119"/>
        <v>0</v>
      </c>
      <c r="AX168" s="52">
        <f t="shared" si="120"/>
        <v>0</v>
      </c>
      <c r="AY168" s="70"/>
      <c r="AZ168" s="2">
        <f t="shared" si="125"/>
        <v>0</v>
      </c>
    </row>
    <row r="169" spans="1:52">
      <c r="A169" s="44">
        <f t="shared" si="121"/>
        <v>41821</v>
      </c>
      <c r="B169" s="66">
        <f t="shared" si="122"/>
        <v>0</v>
      </c>
      <c r="C169" s="67"/>
      <c r="D169" s="68">
        <f t="shared" si="85"/>
        <v>0</v>
      </c>
      <c r="E169" s="35">
        <f t="shared" si="86"/>
        <v>0</v>
      </c>
      <c r="F169" s="35">
        <f t="shared" si="87"/>
        <v>0</v>
      </c>
      <c r="G169" s="55">
        <f t="shared" si="88"/>
        <v>3.97</v>
      </c>
      <c r="H169" s="69">
        <f t="shared" si="89"/>
        <v>3.97</v>
      </c>
      <c r="I169" s="55">
        <f t="shared" si="123"/>
        <v>0</v>
      </c>
      <c r="J169" s="55">
        <f t="shared" si="90"/>
        <v>-6.1000000000000006E-2</v>
      </c>
      <c r="K169" s="69">
        <f t="shared" si="91"/>
        <v>-6.1000000000000006E-2</v>
      </c>
      <c r="L169" s="72">
        <v>0</v>
      </c>
      <c r="M169" s="55">
        <f t="shared" si="92"/>
        <v>5.0000000000000001E-3</v>
      </c>
      <c r="N169" s="69">
        <f t="shared" si="93"/>
        <v>5.0000000000000001E-3</v>
      </c>
      <c r="O169" s="72">
        <v>0</v>
      </c>
      <c r="P169" s="7"/>
      <c r="Q169" s="72">
        <f t="shared" si="124"/>
        <v>3.9140000000000001</v>
      </c>
      <c r="R169" s="72">
        <f t="shared" si="94"/>
        <v>0</v>
      </c>
      <c r="S169" s="7"/>
      <c r="T169" s="5">
        <f t="shared" si="95"/>
        <v>31</v>
      </c>
      <c r="U169" s="45">
        <f t="shared" si="96"/>
        <v>41876</v>
      </c>
      <c r="V169" s="5">
        <f t="shared" si="97"/>
        <v>4987</v>
      </c>
      <c r="W169" s="55">
        <f t="shared" si="98"/>
        <v>6.040116061409001E-2</v>
      </c>
      <c r="X169" s="47">
        <f t="shared" si="99"/>
        <v>0.44375217232744296</v>
      </c>
      <c r="Y169" s="5">
        <f t="shared" si="100"/>
        <v>0</v>
      </c>
      <c r="Z169" s="5">
        <f t="shared" si="101"/>
        <v>0</v>
      </c>
      <c r="AB169" s="39">
        <f t="shared" si="102"/>
        <v>0</v>
      </c>
      <c r="AC169" s="39">
        <f t="shared" si="103"/>
        <v>0</v>
      </c>
      <c r="AD169" s="39">
        <f t="shared" si="104"/>
        <v>0</v>
      </c>
      <c r="AE169" s="39">
        <f t="shared" si="105"/>
        <v>0</v>
      </c>
      <c r="AF169" s="39">
        <f t="shared" si="106"/>
        <v>0</v>
      </c>
      <c r="AG169" s="39">
        <f t="shared" si="107"/>
        <v>0</v>
      </c>
      <c r="AH169" s="39">
        <f t="shared" si="108"/>
        <v>0</v>
      </c>
      <c r="AI169" s="39">
        <f t="shared" si="109"/>
        <v>0</v>
      </c>
      <c r="AJ169" s="39">
        <f t="shared" si="110"/>
        <v>0</v>
      </c>
      <c r="AK169" s="43"/>
      <c r="AL169" s="39">
        <f t="shared" si="111"/>
        <v>0</v>
      </c>
      <c r="AM169" s="39">
        <f t="shared" si="112"/>
        <v>0</v>
      </c>
      <c r="AN169" s="39">
        <f t="shared" si="113"/>
        <v>0</v>
      </c>
      <c r="AO169" s="40">
        <f t="shared" si="114"/>
        <v>0</v>
      </c>
      <c r="AQ169" s="39">
        <f t="shared" si="115"/>
        <v>0</v>
      </c>
      <c r="AR169" s="39">
        <f t="shared" si="116"/>
        <v>0</v>
      </c>
      <c r="AS169" s="39">
        <f t="shared" si="117"/>
        <v>0</v>
      </c>
      <c r="AT169" s="40">
        <f t="shared" si="118"/>
        <v>0</v>
      </c>
      <c r="AU169" s="40"/>
      <c r="AV169" s="52">
        <f t="shared" si="119"/>
        <v>0</v>
      </c>
      <c r="AX169" s="52">
        <f t="shared" si="120"/>
        <v>0</v>
      </c>
      <c r="AY169" s="70"/>
      <c r="AZ169" s="2">
        <f t="shared" si="125"/>
        <v>0</v>
      </c>
    </row>
    <row r="170" spans="1:52" ht="12" customHeight="1">
      <c r="A170" s="44">
        <f t="shared" si="121"/>
        <v>41852</v>
      </c>
      <c r="B170" s="66">
        <f t="shared" si="122"/>
        <v>0</v>
      </c>
      <c r="C170" s="67"/>
      <c r="D170" s="68">
        <f t="shared" si="85"/>
        <v>0</v>
      </c>
      <c r="E170" s="35">
        <f t="shared" si="86"/>
        <v>0</v>
      </c>
      <c r="F170" s="35">
        <f t="shared" si="87"/>
        <v>0</v>
      </c>
      <c r="G170" s="55">
        <f t="shared" si="88"/>
        <v>3.97</v>
      </c>
      <c r="H170" s="69">
        <f t="shared" si="89"/>
        <v>3.97</v>
      </c>
      <c r="I170" s="55">
        <f t="shared" si="123"/>
        <v>0</v>
      </c>
      <c r="J170" s="55">
        <f t="shared" si="90"/>
        <v>-6.1000000000000006E-2</v>
      </c>
      <c r="K170" s="69">
        <f t="shared" si="91"/>
        <v>-6.1000000000000006E-2</v>
      </c>
      <c r="L170" s="72">
        <v>0</v>
      </c>
      <c r="M170" s="55">
        <f t="shared" si="92"/>
        <v>5.0000000000000001E-3</v>
      </c>
      <c r="N170" s="69">
        <f t="shared" si="93"/>
        <v>5.0000000000000001E-3</v>
      </c>
      <c r="O170" s="72">
        <v>0</v>
      </c>
      <c r="P170" s="7"/>
      <c r="Q170" s="72">
        <f t="shared" si="124"/>
        <v>3.9140000000000001</v>
      </c>
      <c r="R170" s="72">
        <f t="shared" si="94"/>
        <v>0</v>
      </c>
      <c r="S170" s="7"/>
      <c r="T170" s="5">
        <f t="shared" si="95"/>
        <v>31</v>
      </c>
      <c r="U170" s="45">
        <f t="shared" si="96"/>
        <v>41907</v>
      </c>
      <c r="V170" s="5">
        <f t="shared" si="97"/>
        <v>5018</v>
      </c>
      <c r="W170" s="55">
        <f t="shared" si="98"/>
        <v>6.040116061409001E-2</v>
      </c>
      <c r="X170" s="47">
        <f t="shared" si="99"/>
        <v>0.44151662393090252</v>
      </c>
      <c r="Y170" s="5">
        <f t="shared" si="100"/>
        <v>0</v>
      </c>
      <c r="Z170" s="5">
        <f t="shared" si="101"/>
        <v>0</v>
      </c>
      <c r="AB170" s="39">
        <f t="shared" si="102"/>
        <v>0</v>
      </c>
      <c r="AC170" s="39">
        <f t="shared" si="103"/>
        <v>0</v>
      </c>
      <c r="AD170" s="39">
        <f t="shared" si="104"/>
        <v>0</v>
      </c>
      <c r="AE170" s="39">
        <f t="shared" si="105"/>
        <v>0</v>
      </c>
      <c r="AF170" s="39">
        <f t="shared" si="106"/>
        <v>0</v>
      </c>
      <c r="AG170" s="39">
        <f t="shared" si="107"/>
        <v>0</v>
      </c>
      <c r="AH170" s="39">
        <f t="shared" si="108"/>
        <v>0</v>
      </c>
      <c r="AI170" s="39">
        <f t="shared" si="109"/>
        <v>0</v>
      </c>
      <c r="AJ170" s="39">
        <f t="shared" si="110"/>
        <v>0</v>
      </c>
      <c r="AK170" s="43"/>
      <c r="AL170" s="39">
        <f t="shared" si="111"/>
        <v>0</v>
      </c>
      <c r="AM170" s="39">
        <f t="shared" si="112"/>
        <v>0</v>
      </c>
      <c r="AN170" s="39">
        <f t="shared" si="113"/>
        <v>0</v>
      </c>
      <c r="AO170" s="40">
        <f t="shared" si="114"/>
        <v>0</v>
      </c>
      <c r="AQ170" s="39">
        <f t="shared" si="115"/>
        <v>0</v>
      </c>
      <c r="AR170" s="39">
        <f t="shared" si="116"/>
        <v>0</v>
      </c>
      <c r="AS170" s="39">
        <f t="shared" si="117"/>
        <v>0</v>
      </c>
      <c r="AT170" s="40">
        <f t="shared" si="118"/>
        <v>0</v>
      </c>
      <c r="AU170" s="40"/>
      <c r="AV170" s="52">
        <f t="shared" si="119"/>
        <v>0</v>
      </c>
      <c r="AX170" s="52">
        <f t="shared" si="120"/>
        <v>0</v>
      </c>
      <c r="AY170" s="70"/>
      <c r="AZ170" s="2">
        <f t="shared" si="125"/>
        <v>0</v>
      </c>
    </row>
    <row r="171" spans="1:52" ht="12" customHeight="1">
      <c r="A171" s="44">
        <f t="shared" si="121"/>
        <v>41883</v>
      </c>
      <c r="B171" s="66">
        <f t="shared" si="122"/>
        <v>0</v>
      </c>
      <c r="C171" s="67"/>
      <c r="D171" s="68">
        <f t="shared" si="85"/>
        <v>0</v>
      </c>
      <c r="E171" s="35">
        <f t="shared" si="86"/>
        <v>0</v>
      </c>
      <c r="F171" s="35">
        <f t="shared" si="87"/>
        <v>0</v>
      </c>
      <c r="G171" s="55">
        <f t="shared" si="88"/>
        <v>3.97</v>
      </c>
      <c r="H171" s="69">
        <f t="shared" si="89"/>
        <v>3.97</v>
      </c>
      <c r="I171" s="55">
        <f t="shared" si="123"/>
        <v>0</v>
      </c>
      <c r="J171" s="55">
        <f t="shared" si="90"/>
        <v>-6.1000000000000006E-2</v>
      </c>
      <c r="K171" s="69">
        <f t="shared" si="91"/>
        <v>-6.1000000000000006E-2</v>
      </c>
      <c r="L171" s="72">
        <v>0</v>
      </c>
      <c r="M171" s="55">
        <f t="shared" si="92"/>
        <v>5.0000000000000001E-3</v>
      </c>
      <c r="N171" s="69">
        <f t="shared" si="93"/>
        <v>5.0000000000000001E-3</v>
      </c>
      <c r="O171" s="72">
        <v>0</v>
      </c>
      <c r="P171" s="7"/>
      <c r="Q171" s="72">
        <f t="shared" si="124"/>
        <v>3.9140000000000001</v>
      </c>
      <c r="R171" s="72">
        <f t="shared" si="94"/>
        <v>0</v>
      </c>
      <c r="S171" s="7"/>
      <c r="T171" s="5">
        <f t="shared" si="95"/>
        <v>30</v>
      </c>
      <c r="U171" s="45">
        <f t="shared" si="96"/>
        <v>41937</v>
      </c>
      <c r="V171" s="5">
        <f t="shared" si="97"/>
        <v>5048</v>
      </c>
      <c r="W171" s="55">
        <f t="shared" si="98"/>
        <v>6.040116061409001E-2</v>
      </c>
      <c r="X171" s="47">
        <f t="shared" si="99"/>
        <v>0.43936391380411877</v>
      </c>
      <c r="Y171" s="5">
        <f t="shared" si="100"/>
        <v>0</v>
      </c>
      <c r="Z171" s="5">
        <f t="shared" si="101"/>
        <v>0</v>
      </c>
      <c r="AB171" s="39">
        <f t="shared" si="102"/>
        <v>0</v>
      </c>
      <c r="AC171" s="39">
        <f t="shared" si="103"/>
        <v>0</v>
      </c>
      <c r="AD171" s="39">
        <f t="shared" si="104"/>
        <v>0</v>
      </c>
      <c r="AE171" s="39">
        <f t="shared" si="105"/>
        <v>0</v>
      </c>
      <c r="AF171" s="39">
        <f t="shared" si="106"/>
        <v>0</v>
      </c>
      <c r="AG171" s="39">
        <f t="shared" si="107"/>
        <v>0</v>
      </c>
      <c r="AH171" s="39">
        <f t="shared" si="108"/>
        <v>0</v>
      </c>
      <c r="AI171" s="39">
        <f t="shared" si="109"/>
        <v>0</v>
      </c>
      <c r="AJ171" s="39">
        <f t="shared" si="110"/>
        <v>0</v>
      </c>
      <c r="AK171" s="43"/>
      <c r="AL171" s="39">
        <f t="shared" si="111"/>
        <v>0</v>
      </c>
      <c r="AM171" s="39">
        <f t="shared" si="112"/>
        <v>0</v>
      </c>
      <c r="AN171" s="39">
        <f t="shared" si="113"/>
        <v>0</v>
      </c>
      <c r="AO171" s="40">
        <f t="shared" si="114"/>
        <v>0</v>
      </c>
      <c r="AQ171" s="39">
        <f t="shared" si="115"/>
        <v>0</v>
      </c>
      <c r="AR171" s="39">
        <f t="shared" si="116"/>
        <v>0</v>
      </c>
      <c r="AS171" s="39">
        <f t="shared" si="117"/>
        <v>0</v>
      </c>
      <c r="AT171" s="40">
        <f t="shared" si="118"/>
        <v>0</v>
      </c>
      <c r="AU171" s="40"/>
      <c r="AV171" s="52">
        <f t="shared" si="119"/>
        <v>0</v>
      </c>
      <c r="AX171" s="52">
        <f t="shared" si="120"/>
        <v>0</v>
      </c>
      <c r="AY171" s="70"/>
      <c r="AZ171" s="2">
        <f t="shared" si="125"/>
        <v>0</v>
      </c>
    </row>
    <row r="172" spans="1:52" ht="12" customHeight="1">
      <c r="A172" s="44">
        <f t="shared" si="121"/>
        <v>41913</v>
      </c>
      <c r="B172" s="66">
        <f t="shared" si="122"/>
        <v>0</v>
      </c>
      <c r="C172" s="67"/>
      <c r="D172" s="68">
        <f t="shared" si="85"/>
        <v>0</v>
      </c>
      <c r="E172" s="35">
        <f t="shared" si="86"/>
        <v>0</v>
      </c>
      <c r="F172" s="35">
        <f t="shared" si="87"/>
        <v>0</v>
      </c>
      <c r="G172" s="55">
        <f t="shared" si="88"/>
        <v>3.97</v>
      </c>
      <c r="H172" s="69">
        <f t="shared" si="89"/>
        <v>3.97</v>
      </c>
      <c r="I172" s="55">
        <f t="shared" si="123"/>
        <v>0</v>
      </c>
      <c r="J172" s="55">
        <f t="shared" si="90"/>
        <v>-6.1000000000000006E-2</v>
      </c>
      <c r="K172" s="69">
        <f t="shared" si="91"/>
        <v>-6.1000000000000006E-2</v>
      </c>
      <c r="L172" s="72">
        <v>0</v>
      </c>
      <c r="M172" s="55">
        <f t="shared" si="92"/>
        <v>5.0000000000000001E-3</v>
      </c>
      <c r="N172" s="69">
        <f t="shared" si="93"/>
        <v>5.0000000000000001E-3</v>
      </c>
      <c r="O172" s="72">
        <v>0</v>
      </c>
      <c r="P172" s="7"/>
      <c r="Q172" s="72">
        <f t="shared" si="124"/>
        <v>3.9140000000000001</v>
      </c>
      <c r="R172" s="72">
        <f t="shared" si="94"/>
        <v>0</v>
      </c>
      <c r="S172" s="7"/>
      <c r="T172" s="5">
        <f t="shared" si="95"/>
        <v>31</v>
      </c>
      <c r="U172" s="45">
        <f t="shared" si="96"/>
        <v>41968</v>
      </c>
      <c r="V172" s="5">
        <f t="shared" si="97"/>
        <v>5079</v>
      </c>
      <c r="W172" s="55">
        <f t="shared" si="98"/>
        <v>6.040116061409001E-2</v>
      </c>
      <c r="X172" s="47">
        <f t="shared" si="99"/>
        <v>0.43715047271187374</v>
      </c>
      <c r="Y172" s="5">
        <f t="shared" si="100"/>
        <v>0</v>
      </c>
      <c r="Z172" s="5">
        <f t="shared" si="101"/>
        <v>0</v>
      </c>
      <c r="AB172" s="39">
        <f t="shared" si="102"/>
        <v>0</v>
      </c>
      <c r="AC172" s="39">
        <f t="shared" si="103"/>
        <v>0</v>
      </c>
      <c r="AD172" s="39">
        <f t="shared" si="104"/>
        <v>0</v>
      </c>
      <c r="AE172" s="39">
        <f t="shared" si="105"/>
        <v>0</v>
      </c>
      <c r="AF172" s="39">
        <f t="shared" si="106"/>
        <v>0</v>
      </c>
      <c r="AG172" s="39">
        <f t="shared" si="107"/>
        <v>0</v>
      </c>
      <c r="AH172" s="39">
        <f t="shared" si="108"/>
        <v>0</v>
      </c>
      <c r="AI172" s="39">
        <f t="shared" si="109"/>
        <v>0</v>
      </c>
      <c r="AJ172" s="39">
        <f t="shared" si="110"/>
        <v>0</v>
      </c>
      <c r="AK172" s="43"/>
      <c r="AL172" s="39">
        <f t="shared" si="111"/>
        <v>0</v>
      </c>
      <c r="AM172" s="39">
        <f t="shared" si="112"/>
        <v>0</v>
      </c>
      <c r="AN172" s="39">
        <f t="shared" si="113"/>
        <v>0</v>
      </c>
      <c r="AO172" s="40">
        <f t="shared" si="114"/>
        <v>0</v>
      </c>
      <c r="AQ172" s="39">
        <f t="shared" si="115"/>
        <v>0</v>
      </c>
      <c r="AR172" s="39">
        <f t="shared" si="116"/>
        <v>0</v>
      </c>
      <c r="AS172" s="39">
        <f t="shared" si="117"/>
        <v>0</v>
      </c>
      <c r="AT172" s="40">
        <f t="shared" si="118"/>
        <v>0</v>
      </c>
      <c r="AU172" s="40"/>
      <c r="AV172" s="52">
        <f t="shared" si="119"/>
        <v>0</v>
      </c>
      <c r="AX172" s="52">
        <f t="shared" si="120"/>
        <v>0</v>
      </c>
      <c r="AY172" s="70"/>
      <c r="AZ172" s="2">
        <f t="shared" si="125"/>
        <v>0</v>
      </c>
    </row>
    <row r="173" spans="1:52" ht="12" customHeight="1">
      <c r="A173" s="44">
        <f t="shared" si="121"/>
        <v>41944</v>
      </c>
      <c r="B173" s="66">
        <f t="shared" si="122"/>
        <v>0</v>
      </c>
      <c r="C173" s="67"/>
      <c r="D173" s="68">
        <f t="shared" si="85"/>
        <v>0</v>
      </c>
      <c r="E173" s="35">
        <f t="shared" si="86"/>
        <v>0</v>
      </c>
      <c r="F173" s="35">
        <f t="shared" si="87"/>
        <v>0</v>
      </c>
      <c r="G173" s="55">
        <f t="shared" si="88"/>
        <v>3.97</v>
      </c>
      <c r="H173" s="69">
        <f t="shared" si="89"/>
        <v>3.97</v>
      </c>
      <c r="I173" s="55">
        <f t="shared" si="123"/>
        <v>0</v>
      </c>
      <c r="J173" s="55">
        <f t="shared" si="90"/>
        <v>-6.1000000000000006E-2</v>
      </c>
      <c r="K173" s="69">
        <f t="shared" si="91"/>
        <v>-6.1000000000000006E-2</v>
      </c>
      <c r="L173" s="72">
        <v>0</v>
      </c>
      <c r="M173" s="55">
        <f t="shared" si="92"/>
        <v>5.0000000000000001E-3</v>
      </c>
      <c r="N173" s="69">
        <f t="shared" si="93"/>
        <v>5.0000000000000001E-3</v>
      </c>
      <c r="O173" s="72">
        <v>0</v>
      </c>
      <c r="P173" s="7"/>
      <c r="Q173" s="72">
        <f t="shared" si="124"/>
        <v>3.9140000000000001</v>
      </c>
      <c r="R173" s="72">
        <f t="shared" si="94"/>
        <v>0</v>
      </c>
      <c r="S173" s="7"/>
      <c r="T173" s="5">
        <f t="shared" si="95"/>
        <v>30</v>
      </c>
      <c r="U173" s="45">
        <f t="shared" si="96"/>
        <v>41998</v>
      </c>
      <c r="V173" s="5">
        <f t="shared" si="97"/>
        <v>5109</v>
      </c>
      <c r="W173" s="55">
        <f t="shared" si="98"/>
        <v>6.040116061409001E-2</v>
      </c>
      <c r="X173" s="47">
        <f t="shared" si="99"/>
        <v>0.4350190507029883</v>
      </c>
      <c r="Y173" s="5">
        <f t="shared" si="100"/>
        <v>0</v>
      </c>
      <c r="Z173" s="5">
        <f t="shared" si="101"/>
        <v>0</v>
      </c>
      <c r="AB173" s="39">
        <f t="shared" si="102"/>
        <v>0</v>
      </c>
      <c r="AC173" s="39">
        <f t="shared" si="103"/>
        <v>0</v>
      </c>
      <c r="AD173" s="39">
        <f t="shared" si="104"/>
        <v>0</v>
      </c>
      <c r="AE173" s="39">
        <f t="shared" si="105"/>
        <v>0</v>
      </c>
      <c r="AF173" s="39">
        <f t="shared" si="106"/>
        <v>0</v>
      </c>
      <c r="AG173" s="39">
        <f t="shared" si="107"/>
        <v>0</v>
      </c>
      <c r="AH173" s="39">
        <f t="shared" si="108"/>
        <v>0</v>
      </c>
      <c r="AI173" s="39">
        <f t="shared" si="109"/>
        <v>0</v>
      </c>
      <c r="AJ173" s="39">
        <f t="shared" si="110"/>
        <v>0</v>
      </c>
      <c r="AK173" s="43"/>
      <c r="AL173" s="39">
        <f t="shared" si="111"/>
        <v>0</v>
      </c>
      <c r="AM173" s="39">
        <f t="shared" si="112"/>
        <v>0</v>
      </c>
      <c r="AN173" s="39">
        <f t="shared" si="113"/>
        <v>0</v>
      </c>
      <c r="AO173" s="40">
        <f t="shared" si="114"/>
        <v>0</v>
      </c>
      <c r="AQ173" s="39">
        <f t="shared" si="115"/>
        <v>0</v>
      </c>
      <c r="AR173" s="39">
        <f t="shared" si="116"/>
        <v>0</v>
      </c>
      <c r="AS173" s="39">
        <f t="shared" si="117"/>
        <v>0</v>
      </c>
      <c r="AT173" s="40">
        <f t="shared" si="118"/>
        <v>0</v>
      </c>
      <c r="AU173" s="40"/>
      <c r="AV173" s="52">
        <f t="shared" si="119"/>
        <v>0</v>
      </c>
      <c r="AX173" s="52">
        <f t="shared" si="120"/>
        <v>0</v>
      </c>
      <c r="AY173" s="70"/>
      <c r="AZ173" s="2">
        <f t="shared" si="125"/>
        <v>0</v>
      </c>
    </row>
    <row r="174" spans="1:52" ht="12" customHeight="1">
      <c r="A174" s="44">
        <f t="shared" si="121"/>
        <v>41974</v>
      </c>
      <c r="B174" s="66">
        <f t="shared" si="122"/>
        <v>0</v>
      </c>
      <c r="C174" s="67"/>
      <c r="D174" s="68">
        <f t="shared" si="85"/>
        <v>0</v>
      </c>
      <c r="E174" s="35">
        <f t="shared" si="86"/>
        <v>0</v>
      </c>
      <c r="F174" s="35">
        <f t="shared" si="87"/>
        <v>0</v>
      </c>
      <c r="G174" s="55">
        <f t="shared" si="88"/>
        <v>3.97</v>
      </c>
      <c r="H174" s="69">
        <f t="shared" si="89"/>
        <v>3.97</v>
      </c>
      <c r="I174" s="55">
        <f t="shared" si="123"/>
        <v>0</v>
      </c>
      <c r="J174" s="55">
        <f t="shared" si="90"/>
        <v>-6.1000000000000006E-2</v>
      </c>
      <c r="K174" s="69">
        <f t="shared" si="91"/>
        <v>-6.1000000000000006E-2</v>
      </c>
      <c r="L174" s="72">
        <v>0</v>
      </c>
      <c r="M174" s="55">
        <f t="shared" si="92"/>
        <v>5.0000000000000001E-3</v>
      </c>
      <c r="N174" s="69">
        <f t="shared" si="93"/>
        <v>5.0000000000000001E-3</v>
      </c>
      <c r="O174" s="72">
        <v>0</v>
      </c>
      <c r="P174" s="7"/>
      <c r="Q174" s="72">
        <f t="shared" si="124"/>
        <v>3.9140000000000001</v>
      </c>
      <c r="R174" s="72">
        <f t="shared" si="94"/>
        <v>0</v>
      </c>
      <c r="S174" s="7"/>
      <c r="T174" s="5">
        <f t="shared" si="95"/>
        <v>31</v>
      </c>
      <c r="U174" s="45">
        <f t="shared" si="96"/>
        <v>42029</v>
      </c>
      <c r="V174" s="5">
        <f t="shared" si="97"/>
        <v>5140</v>
      </c>
      <c r="W174" s="55">
        <f t="shared" si="98"/>
        <v>6.040116061409001E-2</v>
      </c>
      <c r="X174" s="47">
        <f t="shared" si="99"/>
        <v>0.43282749829624084</v>
      </c>
      <c r="Y174" s="5">
        <f t="shared" si="100"/>
        <v>0</v>
      </c>
      <c r="Z174" s="5">
        <f t="shared" si="101"/>
        <v>0</v>
      </c>
      <c r="AB174" s="39">
        <f t="shared" si="102"/>
        <v>0</v>
      </c>
      <c r="AC174" s="39">
        <f t="shared" si="103"/>
        <v>0</v>
      </c>
      <c r="AD174" s="39">
        <f t="shared" si="104"/>
        <v>0</v>
      </c>
      <c r="AE174" s="39">
        <f t="shared" si="105"/>
        <v>0</v>
      </c>
      <c r="AF174" s="39">
        <f t="shared" si="106"/>
        <v>0</v>
      </c>
      <c r="AG174" s="39">
        <f t="shared" si="107"/>
        <v>0</v>
      </c>
      <c r="AH174" s="39">
        <f t="shared" si="108"/>
        <v>0</v>
      </c>
      <c r="AI174" s="39">
        <f t="shared" si="109"/>
        <v>0</v>
      </c>
      <c r="AJ174" s="39">
        <f t="shared" si="110"/>
        <v>0</v>
      </c>
      <c r="AK174" s="43"/>
      <c r="AL174" s="39">
        <f t="shared" si="111"/>
        <v>0</v>
      </c>
      <c r="AM174" s="39">
        <f t="shared" si="112"/>
        <v>0</v>
      </c>
      <c r="AN174" s="39">
        <f t="shared" si="113"/>
        <v>0</v>
      </c>
      <c r="AO174" s="40">
        <f t="shared" si="114"/>
        <v>0</v>
      </c>
      <c r="AQ174" s="39">
        <f t="shared" si="115"/>
        <v>0</v>
      </c>
      <c r="AR174" s="39">
        <f t="shared" si="116"/>
        <v>0</v>
      </c>
      <c r="AS174" s="39">
        <f t="shared" si="117"/>
        <v>0</v>
      </c>
      <c r="AT174" s="40">
        <f t="shared" si="118"/>
        <v>0</v>
      </c>
      <c r="AU174" s="40"/>
      <c r="AV174" s="52">
        <f t="shared" si="119"/>
        <v>0</v>
      </c>
      <c r="AX174" s="52">
        <f t="shared" si="120"/>
        <v>0</v>
      </c>
      <c r="AY174" s="70"/>
      <c r="AZ174" s="2">
        <f t="shared" si="125"/>
        <v>0</v>
      </c>
    </row>
    <row r="175" spans="1:52" ht="12" customHeight="1">
      <c r="A175" s="44">
        <f t="shared" si="121"/>
        <v>42005</v>
      </c>
      <c r="B175" s="66">
        <f t="shared" si="122"/>
        <v>0</v>
      </c>
      <c r="C175" s="67"/>
      <c r="D175" s="68">
        <f t="shared" si="85"/>
        <v>0</v>
      </c>
      <c r="E175" s="35">
        <f t="shared" si="86"/>
        <v>0</v>
      </c>
      <c r="F175" s="35">
        <f t="shared" si="87"/>
        <v>0</v>
      </c>
      <c r="G175" s="55">
        <f t="shared" si="88"/>
        <v>3.97</v>
      </c>
      <c r="H175" s="69">
        <f t="shared" si="89"/>
        <v>3.97</v>
      </c>
      <c r="I175" s="55">
        <f t="shared" si="123"/>
        <v>0</v>
      </c>
      <c r="J175" s="55">
        <f t="shared" si="90"/>
        <v>-6.1000000000000006E-2</v>
      </c>
      <c r="K175" s="69">
        <f t="shared" si="91"/>
        <v>-6.1000000000000006E-2</v>
      </c>
      <c r="L175" s="72">
        <v>0</v>
      </c>
      <c r="M175" s="55">
        <f t="shared" si="92"/>
        <v>5.0000000000000001E-3</v>
      </c>
      <c r="N175" s="69">
        <f t="shared" si="93"/>
        <v>5.0000000000000001E-3</v>
      </c>
      <c r="O175" s="72">
        <v>0</v>
      </c>
      <c r="P175" s="7"/>
      <c r="Q175" s="72">
        <f t="shared" si="124"/>
        <v>3.9140000000000001</v>
      </c>
      <c r="R175" s="72">
        <f t="shared" si="94"/>
        <v>0</v>
      </c>
      <c r="S175" s="7"/>
      <c r="T175" s="5">
        <f t="shared" si="95"/>
        <v>31</v>
      </c>
      <c r="U175" s="45">
        <f t="shared" si="96"/>
        <v>42060</v>
      </c>
      <c r="V175" s="5">
        <f t="shared" si="97"/>
        <v>5171</v>
      </c>
      <c r="W175" s="55">
        <f t="shared" si="98"/>
        <v>6.040116061409001E-2</v>
      </c>
      <c r="X175" s="47">
        <f t="shared" si="99"/>
        <v>0.43064698655988182</v>
      </c>
      <c r="Y175" s="5">
        <f t="shared" si="100"/>
        <v>0</v>
      </c>
      <c r="Z175" s="5">
        <f t="shared" si="101"/>
        <v>0</v>
      </c>
      <c r="AB175" s="39">
        <f t="shared" si="102"/>
        <v>0</v>
      </c>
      <c r="AC175" s="39">
        <f t="shared" si="103"/>
        <v>0</v>
      </c>
      <c r="AD175" s="39">
        <f t="shared" si="104"/>
        <v>0</v>
      </c>
      <c r="AE175" s="39">
        <f t="shared" si="105"/>
        <v>0</v>
      </c>
      <c r="AF175" s="39">
        <f t="shared" si="106"/>
        <v>0</v>
      </c>
      <c r="AG175" s="39">
        <f t="shared" si="107"/>
        <v>0</v>
      </c>
      <c r="AH175" s="39">
        <f t="shared" si="108"/>
        <v>0</v>
      </c>
      <c r="AI175" s="39">
        <f t="shared" si="109"/>
        <v>0</v>
      </c>
      <c r="AJ175" s="39">
        <f t="shared" si="110"/>
        <v>0</v>
      </c>
      <c r="AK175" s="43"/>
      <c r="AL175" s="39">
        <f t="shared" si="111"/>
        <v>0</v>
      </c>
      <c r="AM175" s="39">
        <f t="shared" si="112"/>
        <v>0</v>
      </c>
      <c r="AN175" s="39">
        <f t="shared" si="113"/>
        <v>0</v>
      </c>
      <c r="AO175" s="40">
        <f t="shared" si="114"/>
        <v>0</v>
      </c>
      <c r="AQ175" s="39">
        <f t="shared" si="115"/>
        <v>0</v>
      </c>
      <c r="AR175" s="39">
        <f t="shared" si="116"/>
        <v>0</v>
      </c>
      <c r="AS175" s="39">
        <f t="shared" si="117"/>
        <v>0</v>
      </c>
      <c r="AT175" s="40">
        <f t="shared" si="118"/>
        <v>0</v>
      </c>
      <c r="AU175" s="40"/>
      <c r="AV175" s="52">
        <f t="shared" si="119"/>
        <v>0</v>
      </c>
      <c r="AX175" s="52">
        <f t="shared" si="120"/>
        <v>0</v>
      </c>
      <c r="AY175" s="70"/>
      <c r="AZ175" s="2">
        <f t="shared" si="125"/>
        <v>0</v>
      </c>
    </row>
    <row r="176" spans="1:52" ht="12" customHeight="1">
      <c r="A176" s="44">
        <f t="shared" si="121"/>
        <v>42036</v>
      </c>
      <c r="B176" s="66">
        <f t="shared" si="122"/>
        <v>0</v>
      </c>
      <c r="C176" s="67"/>
      <c r="D176" s="68">
        <f t="shared" si="85"/>
        <v>0</v>
      </c>
      <c r="E176" s="35">
        <f t="shared" si="86"/>
        <v>0</v>
      </c>
      <c r="F176" s="35">
        <f t="shared" si="87"/>
        <v>0</v>
      </c>
      <c r="G176" s="55">
        <f t="shared" si="88"/>
        <v>3.97</v>
      </c>
      <c r="H176" s="69">
        <f t="shared" si="89"/>
        <v>3.97</v>
      </c>
      <c r="I176" s="55">
        <f t="shared" si="123"/>
        <v>0</v>
      </c>
      <c r="J176" s="55">
        <f t="shared" si="90"/>
        <v>-6.1000000000000006E-2</v>
      </c>
      <c r="K176" s="69">
        <f t="shared" si="91"/>
        <v>-6.1000000000000006E-2</v>
      </c>
      <c r="L176" s="72">
        <v>0</v>
      </c>
      <c r="M176" s="55">
        <f t="shared" si="92"/>
        <v>5.0000000000000001E-3</v>
      </c>
      <c r="N176" s="69">
        <f t="shared" si="93"/>
        <v>5.0000000000000001E-3</v>
      </c>
      <c r="O176" s="72">
        <v>0</v>
      </c>
      <c r="P176" s="7"/>
      <c r="Q176" s="72">
        <f t="shared" si="124"/>
        <v>3.9140000000000001</v>
      </c>
      <c r="R176" s="72">
        <f t="shared" si="94"/>
        <v>0</v>
      </c>
      <c r="S176" s="7"/>
      <c r="T176" s="5">
        <f t="shared" si="95"/>
        <v>28</v>
      </c>
      <c r="U176" s="45">
        <f t="shared" si="96"/>
        <v>42088</v>
      </c>
      <c r="V176" s="5">
        <f t="shared" si="97"/>
        <v>5199</v>
      </c>
      <c r="W176" s="55">
        <f t="shared" si="98"/>
        <v>6.040116061409001E-2</v>
      </c>
      <c r="X176" s="47">
        <f t="shared" si="99"/>
        <v>0.42868693550911874</v>
      </c>
      <c r="Y176" s="5">
        <f t="shared" si="100"/>
        <v>0</v>
      </c>
      <c r="Z176" s="5">
        <f t="shared" si="101"/>
        <v>0</v>
      </c>
      <c r="AB176" s="39">
        <f t="shared" si="102"/>
        <v>0</v>
      </c>
      <c r="AC176" s="39">
        <f t="shared" si="103"/>
        <v>0</v>
      </c>
      <c r="AD176" s="39">
        <f t="shared" si="104"/>
        <v>0</v>
      </c>
      <c r="AE176" s="39">
        <f t="shared" si="105"/>
        <v>0</v>
      </c>
      <c r="AF176" s="39">
        <f t="shared" si="106"/>
        <v>0</v>
      </c>
      <c r="AG176" s="39">
        <f t="shared" si="107"/>
        <v>0</v>
      </c>
      <c r="AH176" s="39">
        <f t="shared" si="108"/>
        <v>0</v>
      </c>
      <c r="AI176" s="39">
        <f t="shared" si="109"/>
        <v>0</v>
      </c>
      <c r="AJ176" s="39">
        <f t="shared" si="110"/>
        <v>0</v>
      </c>
      <c r="AK176" s="43"/>
      <c r="AL176" s="39">
        <f t="shared" si="111"/>
        <v>0</v>
      </c>
      <c r="AM176" s="39">
        <f t="shared" si="112"/>
        <v>0</v>
      </c>
      <c r="AN176" s="39">
        <f t="shared" si="113"/>
        <v>0</v>
      </c>
      <c r="AO176" s="40">
        <f t="shared" si="114"/>
        <v>0</v>
      </c>
      <c r="AQ176" s="39">
        <f t="shared" si="115"/>
        <v>0</v>
      </c>
      <c r="AR176" s="39">
        <f t="shared" si="116"/>
        <v>0</v>
      </c>
      <c r="AS176" s="39">
        <f t="shared" si="117"/>
        <v>0</v>
      </c>
      <c r="AT176" s="40">
        <f t="shared" si="118"/>
        <v>0</v>
      </c>
      <c r="AU176" s="40"/>
      <c r="AV176" s="52">
        <f t="shared" si="119"/>
        <v>0</v>
      </c>
      <c r="AX176" s="52">
        <f t="shared" si="120"/>
        <v>0</v>
      </c>
      <c r="AY176" s="70"/>
      <c r="AZ176" s="2">
        <f t="shared" si="125"/>
        <v>0</v>
      </c>
    </row>
    <row r="177" spans="1:52" ht="12" customHeight="1">
      <c r="A177" s="44">
        <f t="shared" si="121"/>
        <v>42064</v>
      </c>
      <c r="B177" s="66">
        <f t="shared" si="122"/>
        <v>0</v>
      </c>
      <c r="C177" s="67"/>
      <c r="D177" s="68">
        <f t="shared" si="85"/>
        <v>0</v>
      </c>
      <c r="E177" s="35">
        <f t="shared" si="86"/>
        <v>0</v>
      </c>
      <c r="F177" s="35">
        <f t="shared" si="87"/>
        <v>0</v>
      </c>
      <c r="G177" s="55">
        <f t="shared" si="88"/>
        <v>3.97</v>
      </c>
      <c r="H177" s="69">
        <f t="shared" si="89"/>
        <v>3.97</v>
      </c>
      <c r="I177" s="55">
        <f t="shared" si="123"/>
        <v>0</v>
      </c>
      <c r="J177" s="55">
        <f t="shared" si="90"/>
        <v>-6.1000000000000006E-2</v>
      </c>
      <c r="K177" s="69">
        <f t="shared" si="91"/>
        <v>-6.1000000000000006E-2</v>
      </c>
      <c r="L177" s="72">
        <v>0</v>
      </c>
      <c r="M177" s="55">
        <f t="shared" si="92"/>
        <v>5.0000000000000001E-3</v>
      </c>
      <c r="N177" s="69">
        <f t="shared" si="93"/>
        <v>5.0000000000000001E-3</v>
      </c>
      <c r="O177" s="72">
        <v>0</v>
      </c>
      <c r="P177" s="7"/>
      <c r="Q177" s="72">
        <f t="shared" si="124"/>
        <v>3.9140000000000001</v>
      </c>
      <c r="R177" s="72">
        <f t="shared" si="94"/>
        <v>0</v>
      </c>
      <c r="S177" s="7"/>
      <c r="T177" s="5">
        <f t="shared" si="95"/>
        <v>31</v>
      </c>
      <c r="U177" s="45">
        <f t="shared" si="96"/>
        <v>42119</v>
      </c>
      <c r="V177" s="5">
        <f t="shared" si="97"/>
        <v>5230</v>
      </c>
      <c r="W177" s="55">
        <f t="shared" si="98"/>
        <v>6.040116061409001E-2</v>
      </c>
      <c r="X177" s="47">
        <f t="shared" si="99"/>
        <v>0.42652728322782668</v>
      </c>
      <c r="Y177" s="5">
        <f t="shared" si="100"/>
        <v>0</v>
      </c>
      <c r="Z177" s="5">
        <f t="shared" si="101"/>
        <v>0</v>
      </c>
      <c r="AB177" s="39">
        <f t="shared" si="102"/>
        <v>0</v>
      </c>
      <c r="AC177" s="39">
        <f t="shared" si="103"/>
        <v>0</v>
      </c>
      <c r="AD177" s="39">
        <f t="shared" si="104"/>
        <v>0</v>
      </c>
      <c r="AE177" s="39">
        <f t="shared" si="105"/>
        <v>0</v>
      </c>
      <c r="AF177" s="39">
        <f t="shared" si="106"/>
        <v>0</v>
      </c>
      <c r="AG177" s="39">
        <f t="shared" si="107"/>
        <v>0</v>
      </c>
      <c r="AH177" s="39">
        <f t="shared" si="108"/>
        <v>0</v>
      </c>
      <c r="AI177" s="39">
        <f t="shared" si="109"/>
        <v>0</v>
      </c>
      <c r="AJ177" s="39">
        <f t="shared" si="110"/>
        <v>0</v>
      </c>
      <c r="AK177" s="43"/>
      <c r="AL177" s="39">
        <f t="shared" si="111"/>
        <v>0</v>
      </c>
      <c r="AM177" s="39">
        <f t="shared" si="112"/>
        <v>0</v>
      </c>
      <c r="AN177" s="39">
        <f t="shared" si="113"/>
        <v>0</v>
      </c>
      <c r="AO177" s="40">
        <f t="shared" si="114"/>
        <v>0</v>
      </c>
      <c r="AQ177" s="39">
        <f t="shared" si="115"/>
        <v>0</v>
      </c>
      <c r="AR177" s="39">
        <f t="shared" si="116"/>
        <v>0</v>
      </c>
      <c r="AS177" s="39">
        <f t="shared" si="117"/>
        <v>0</v>
      </c>
      <c r="AT177" s="40">
        <f t="shared" si="118"/>
        <v>0</v>
      </c>
      <c r="AU177" s="40"/>
      <c r="AV177" s="52">
        <f t="shared" si="119"/>
        <v>0</v>
      </c>
      <c r="AX177" s="52">
        <f t="shared" si="120"/>
        <v>0</v>
      </c>
      <c r="AY177" s="70"/>
      <c r="AZ177" s="2">
        <f t="shared" si="125"/>
        <v>0</v>
      </c>
    </row>
    <row r="178" spans="1:52" ht="12" customHeight="1">
      <c r="A178" s="44">
        <f t="shared" si="121"/>
        <v>42095</v>
      </c>
      <c r="B178" s="66">
        <f t="shared" si="122"/>
        <v>0</v>
      </c>
      <c r="C178" s="67"/>
      <c r="D178" s="68">
        <f t="shared" si="85"/>
        <v>0</v>
      </c>
      <c r="E178" s="35">
        <f t="shared" si="86"/>
        <v>0</v>
      </c>
      <c r="F178" s="35">
        <f t="shared" si="87"/>
        <v>0</v>
      </c>
      <c r="G178" s="55">
        <f t="shared" si="88"/>
        <v>3.97</v>
      </c>
      <c r="H178" s="69">
        <f t="shared" si="89"/>
        <v>3.97</v>
      </c>
      <c r="I178" s="55">
        <f t="shared" si="123"/>
        <v>0</v>
      </c>
      <c r="J178" s="55">
        <f t="shared" si="90"/>
        <v>-6.1000000000000006E-2</v>
      </c>
      <c r="K178" s="69">
        <f t="shared" si="91"/>
        <v>-6.1000000000000006E-2</v>
      </c>
      <c r="L178" s="72">
        <v>0</v>
      </c>
      <c r="M178" s="55">
        <f t="shared" si="92"/>
        <v>5.0000000000000001E-3</v>
      </c>
      <c r="N178" s="69">
        <f t="shared" si="93"/>
        <v>5.0000000000000001E-3</v>
      </c>
      <c r="O178" s="72">
        <v>0</v>
      </c>
      <c r="P178" s="7"/>
      <c r="Q178" s="72">
        <f t="shared" si="124"/>
        <v>3.9140000000000001</v>
      </c>
      <c r="R178" s="72">
        <f t="shared" si="94"/>
        <v>0</v>
      </c>
      <c r="S178" s="7"/>
      <c r="T178" s="5">
        <f t="shared" si="95"/>
        <v>30</v>
      </c>
      <c r="U178" s="45">
        <f t="shared" si="96"/>
        <v>42149</v>
      </c>
      <c r="V178" s="5">
        <f t="shared" si="97"/>
        <v>5260</v>
      </c>
      <c r="W178" s="55">
        <f t="shared" si="98"/>
        <v>6.040116061409001E-2</v>
      </c>
      <c r="X178" s="47">
        <f t="shared" si="99"/>
        <v>0.42444765688492869</v>
      </c>
      <c r="Y178" s="5">
        <f t="shared" si="100"/>
        <v>0</v>
      </c>
      <c r="Z178" s="5">
        <f t="shared" si="101"/>
        <v>0</v>
      </c>
      <c r="AB178" s="39">
        <f t="shared" si="102"/>
        <v>0</v>
      </c>
      <c r="AC178" s="39">
        <f t="shared" si="103"/>
        <v>0</v>
      </c>
      <c r="AD178" s="39">
        <f t="shared" si="104"/>
        <v>0</v>
      </c>
      <c r="AE178" s="39">
        <f t="shared" si="105"/>
        <v>0</v>
      </c>
      <c r="AF178" s="39">
        <f t="shared" si="106"/>
        <v>0</v>
      </c>
      <c r="AG178" s="39">
        <f t="shared" si="107"/>
        <v>0</v>
      </c>
      <c r="AH178" s="39">
        <f t="shared" si="108"/>
        <v>0</v>
      </c>
      <c r="AI178" s="39">
        <f t="shared" si="109"/>
        <v>0</v>
      </c>
      <c r="AJ178" s="39">
        <f t="shared" si="110"/>
        <v>0</v>
      </c>
      <c r="AK178" s="43"/>
      <c r="AL178" s="39">
        <f t="shared" si="111"/>
        <v>0</v>
      </c>
      <c r="AM178" s="39">
        <f t="shared" si="112"/>
        <v>0</v>
      </c>
      <c r="AN178" s="39">
        <f t="shared" si="113"/>
        <v>0</v>
      </c>
      <c r="AO178" s="40">
        <f t="shared" si="114"/>
        <v>0</v>
      </c>
      <c r="AQ178" s="39">
        <f t="shared" si="115"/>
        <v>0</v>
      </c>
      <c r="AR178" s="39">
        <f t="shared" si="116"/>
        <v>0</v>
      </c>
      <c r="AS178" s="39">
        <f t="shared" si="117"/>
        <v>0</v>
      </c>
      <c r="AT178" s="40">
        <f t="shared" si="118"/>
        <v>0</v>
      </c>
      <c r="AU178" s="40"/>
      <c r="AV178" s="52">
        <f t="shared" si="119"/>
        <v>0</v>
      </c>
      <c r="AX178" s="52">
        <f t="shared" si="120"/>
        <v>0</v>
      </c>
      <c r="AY178" s="70"/>
      <c r="AZ178" s="2">
        <f t="shared" si="125"/>
        <v>0</v>
      </c>
    </row>
    <row r="179" spans="1:52" ht="12" customHeight="1">
      <c r="A179" s="44">
        <f t="shared" si="121"/>
        <v>42125</v>
      </c>
      <c r="B179" s="66">
        <f t="shared" si="122"/>
        <v>0</v>
      </c>
      <c r="C179" s="67"/>
      <c r="D179" s="68">
        <f t="shared" si="85"/>
        <v>0</v>
      </c>
      <c r="E179" s="35">
        <f t="shared" si="86"/>
        <v>0</v>
      </c>
      <c r="F179" s="35">
        <f t="shared" si="87"/>
        <v>0</v>
      </c>
      <c r="G179" s="55">
        <f t="shared" si="88"/>
        <v>3.97</v>
      </c>
      <c r="H179" s="69">
        <f t="shared" si="89"/>
        <v>3.97</v>
      </c>
      <c r="I179" s="55">
        <f t="shared" si="123"/>
        <v>0</v>
      </c>
      <c r="J179" s="55">
        <f t="shared" si="90"/>
        <v>-6.1000000000000006E-2</v>
      </c>
      <c r="K179" s="69">
        <f t="shared" si="91"/>
        <v>-6.1000000000000006E-2</v>
      </c>
      <c r="L179" s="72">
        <v>0</v>
      </c>
      <c r="M179" s="55">
        <f t="shared" si="92"/>
        <v>5.0000000000000001E-3</v>
      </c>
      <c r="N179" s="69">
        <f t="shared" si="93"/>
        <v>5.0000000000000001E-3</v>
      </c>
      <c r="O179" s="72">
        <v>0</v>
      </c>
      <c r="P179" s="7"/>
      <c r="Q179" s="72">
        <f t="shared" si="124"/>
        <v>3.9140000000000001</v>
      </c>
      <c r="R179" s="72">
        <f t="shared" si="94"/>
        <v>0</v>
      </c>
      <c r="S179" s="7"/>
      <c r="T179" s="5">
        <f t="shared" si="95"/>
        <v>31</v>
      </c>
      <c r="U179" s="45">
        <f t="shared" si="96"/>
        <v>42180</v>
      </c>
      <c r="V179" s="5">
        <f t="shared" si="97"/>
        <v>5291</v>
      </c>
      <c r="W179" s="55">
        <f t="shared" si="98"/>
        <v>6.040116061409001E-2</v>
      </c>
      <c r="X179" s="47">
        <f t="shared" si="99"/>
        <v>0.42230936137239583</v>
      </c>
      <c r="Y179" s="5">
        <f t="shared" si="100"/>
        <v>0</v>
      </c>
      <c r="Z179" s="5">
        <f t="shared" si="101"/>
        <v>0</v>
      </c>
      <c r="AB179" s="39">
        <f t="shared" si="102"/>
        <v>0</v>
      </c>
      <c r="AC179" s="39">
        <f t="shared" si="103"/>
        <v>0</v>
      </c>
      <c r="AD179" s="39">
        <f t="shared" si="104"/>
        <v>0</v>
      </c>
      <c r="AE179" s="39">
        <f t="shared" si="105"/>
        <v>0</v>
      </c>
      <c r="AF179" s="39">
        <f t="shared" si="106"/>
        <v>0</v>
      </c>
      <c r="AG179" s="39">
        <f t="shared" si="107"/>
        <v>0</v>
      </c>
      <c r="AH179" s="39">
        <f t="shared" si="108"/>
        <v>0</v>
      </c>
      <c r="AI179" s="39">
        <f t="shared" si="109"/>
        <v>0</v>
      </c>
      <c r="AJ179" s="39">
        <f t="shared" si="110"/>
        <v>0</v>
      </c>
      <c r="AK179" s="43"/>
      <c r="AL179" s="39">
        <f t="shared" si="111"/>
        <v>0</v>
      </c>
      <c r="AM179" s="39">
        <f t="shared" si="112"/>
        <v>0</v>
      </c>
      <c r="AN179" s="39">
        <f t="shared" si="113"/>
        <v>0</v>
      </c>
      <c r="AO179" s="40">
        <f t="shared" si="114"/>
        <v>0</v>
      </c>
      <c r="AQ179" s="39">
        <f t="shared" si="115"/>
        <v>0</v>
      </c>
      <c r="AR179" s="39">
        <f t="shared" si="116"/>
        <v>0</v>
      </c>
      <c r="AS179" s="39">
        <f t="shared" si="117"/>
        <v>0</v>
      </c>
      <c r="AT179" s="40">
        <f t="shared" si="118"/>
        <v>0</v>
      </c>
      <c r="AU179" s="40"/>
      <c r="AV179" s="52">
        <f t="shared" si="119"/>
        <v>0</v>
      </c>
      <c r="AX179" s="52">
        <f t="shared" si="120"/>
        <v>0</v>
      </c>
      <c r="AY179" s="70"/>
      <c r="AZ179" s="2">
        <f t="shared" si="125"/>
        <v>0</v>
      </c>
    </row>
    <row r="180" spans="1:52" ht="12" customHeight="1">
      <c r="A180" s="44">
        <f t="shared" si="121"/>
        <v>42156</v>
      </c>
      <c r="B180" s="66">
        <f t="shared" si="122"/>
        <v>0</v>
      </c>
      <c r="C180" s="67"/>
      <c r="D180" s="68">
        <f t="shared" si="85"/>
        <v>0</v>
      </c>
      <c r="E180" s="35">
        <f t="shared" si="86"/>
        <v>0</v>
      </c>
      <c r="F180" s="35">
        <f t="shared" si="87"/>
        <v>0</v>
      </c>
      <c r="G180" s="55">
        <f t="shared" si="88"/>
        <v>3.97</v>
      </c>
      <c r="H180" s="69">
        <f t="shared" si="89"/>
        <v>3.97</v>
      </c>
      <c r="I180" s="55">
        <f t="shared" si="123"/>
        <v>0</v>
      </c>
      <c r="J180" s="55">
        <f t="shared" si="90"/>
        <v>-6.1000000000000006E-2</v>
      </c>
      <c r="K180" s="69">
        <f t="shared" si="91"/>
        <v>-6.1000000000000006E-2</v>
      </c>
      <c r="L180" s="72">
        <v>0</v>
      </c>
      <c r="M180" s="55">
        <f t="shared" si="92"/>
        <v>5.0000000000000001E-3</v>
      </c>
      <c r="N180" s="69">
        <f t="shared" si="93"/>
        <v>5.0000000000000001E-3</v>
      </c>
      <c r="O180" s="72">
        <v>0</v>
      </c>
      <c r="P180" s="7"/>
      <c r="Q180" s="72">
        <f t="shared" si="124"/>
        <v>3.9140000000000001</v>
      </c>
      <c r="R180" s="72">
        <f t="shared" si="94"/>
        <v>0</v>
      </c>
      <c r="S180" s="7"/>
      <c r="T180" s="5">
        <f t="shared" si="95"/>
        <v>30</v>
      </c>
      <c r="U180" s="45">
        <f t="shared" si="96"/>
        <v>42210</v>
      </c>
      <c r="V180" s="5">
        <f t="shared" si="97"/>
        <v>5321</v>
      </c>
      <c r="W180" s="55">
        <f t="shared" si="98"/>
        <v>6.040116061409001E-2</v>
      </c>
      <c r="X180" s="47">
        <f t="shared" si="99"/>
        <v>0.42025030042296224</v>
      </c>
      <c r="Y180" s="5">
        <f t="shared" si="100"/>
        <v>0</v>
      </c>
      <c r="Z180" s="5">
        <f t="shared" si="101"/>
        <v>0</v>
      </c>
      <c r="AB180" s="39">
        <f t="shared" si="102"/>
        <v>0</v>
      </c>
      <c r="AC180" s="39">
        <f t="shared" si="103"/>
        <v>0</v>
      </c>
      <c r="AD180" s="39">
        <f t="shared" si="104"/>
        <v>0</v>
      </c>
      <c r="AE180" s="39">
        <f t="shared" si="105"/>
        <v>0</v>
      </c>
      <c r="AF180" s="39">
        <f t="shared" si="106"/>
        <v>0</v>
      </c>
      <c r="AG180" s="39">
        <f t="shared" si="107"/>
        <v>0</v>
      </c>
      <c r="AH180" s="39">
        <f t="shared" si="108"/>
        <v>0</v>
      </c>
      <c r="AI180" s="39">
        <f t="shared" si="109"/>
        <v>0</v>
      </c>
      <c r="AJ180" s="39">
        <f t="shared" si="110"/>
        <v>0</v>
      </c>
      <c r="AK180" s="43"/>
      <c r="AL180" s="39">
        <f t="shared" si="111"/>
        <v>0</v>
      </c>
      <c r="AM180" s="39">
        <f t="shared" si="112"/>
        <v>0</v>
      </c>
      <c r="AN180" s="39">
        <f t="shared" si="113"/>
        <v>0</v>
      </c>
      <c r="AO180" s="40">
        <f t="shared" si="114"/>
        <v>0</v>
      </c>
      <c r="AQ180" s="39">
        <f t="shared" si="115"/>
        <v>0</v>
      </c>
      <c r="AR180" s="39">
        <f t="shared" si="116"/>
        <v>0</v>
      </c>
      <c r="AS180" s="39">
        <f t="shared" si="117"/>
        <v>0</v>
      </c>
      <c r="AT180" s="40">
        <f t="shared" si="118"/>
        <v>0</v>
      </c>
      <c r="AU180" s="40"/>
      <c r="AV180" s="52">
        <f t="shared" si="119"/>
        <v>0</v>
      </c>
      <c r="AX180" s="52">
        <f t="shared" si="120"/>
        <v>0</v>
      </c>
      <c r="AY180" s="70"/>
      <c r="AZ180" s="2">
        <f t="shared" si="125"/>
        <v>0</v>
      </c>
    </row>
    <row r="181" spans="1:52" ht="12" customHeight="1">
      <c r="A181" s="44">
        <f t="shared" si="121"/>
        <v>42186</v>
      </c>
      <c r="B181" s="66">
        <f t="shared" si="122"/>
        <v>0</v>
      </c>
      <c r="C181" s="67"/>
      <c r="D181" s="68">
        <f t="shared" si="85"/>
        <v>0</v>
      </c>
      <c r="E181" s="35">
        <f t="shared" si="86"/>
        <v>0</v>
      </c>
      <c r="F181" s="35">
        <f t="shared" si="87"/>
        <v>0</v>
      </c>
      <c r="G181" s="55">
        <f t="shared" si="88"/>
        <v>3.97</v>
      </c>
      <c r="H181" s="69">
        <f t="shared" si="89"/>
        <v>3.97</v>
      </c>
      <c r="I181" s="55">
        <f t="shared" si="123"/>
        <v>0</v>
      </c>
      <c r="J181" s="55">
        <f t="shared" si="90"/>
        <v>-6.1000000000000006E-2</v>
      </c>
      <c r="K181" s="69">
        <f t="shared" si="91"/>
        <v>-6.1000000000000006E-2</v>
      </c>
      <c r="L181" s="72">
        <v>0</v>
      </c>
      <c r="M181" s="55">
        <f t="shared" si="92"/>
        <v>5.0000000000000001E-3</v>
      </c>
      <c r="N181" s="69">
        <f t="shared" si="93"/>
        <v>5.0000000000000001E-3</v>
      </c>
      <c r="O181" s="72">
        <v>0</v>
      </c>
      <c r="P181" s="7"/>
      <c r="Q181" s="72">
        <f t="shared" si="124"/>
        <v>3.9140000000000001</v>
      </c>
      <c r="R181" s="72">
        <f t="shared" si="94"/>
        <v>0</v>
      </c>
      <c r="S181" s="7"/>
      <c r="T181" s="5">
        <f t="shared" si="95"/>
        <v>31</v>
      </c>
      <c r="U181" s="45">
        <f t="shared" si="96"/>
        <v>42241</v>
      </c>
      <c r="V181" s="5">
        <f t="shared" si="97"/>
        <v>5352</v>
      </c>
      <c r="W181" s="55">
        <f t="shared" si="98"/>
        <v>6.040116061409001E-2</v>
      </c>
      <c r="X181" s="47">
        <f t="shared" si="99"/>
        <v>0.41813315048242522</v>
      </c>
      <c r="Y181" s="5">
        <f t="shared" si="100"/>
        <v>0</v>
      </c>
      <c r="Z181" s="5">
        <f t="shared" si="101"/>
        <v>0</v>
      </c>
      <c r="AB181" s="39">
        <f t="shared" si="102"/>
        <v>0</v>
      </c>
      <c r="AC181" s="39">
        <f t="shared" si="103"/>
        <v>0</v>
      </c>
      <c r="AD181" s="39">
        <f t="shared" si="104"/>
        <v>0</v>
      </c>
      <c r="AE181" s="39">
        <f t="shared" si="105"/>
        <v>0</v>
      </c>
      <c r="AF181" s="39">
        <f t="shared" si="106"/>
        <v>0</v>
      </c>
      <c r="AG181" s="39">
        <f t="shared" si="107"/>
        <v>0</v>
      </c>
      <c r="AH181" s="39">
        <f t="shared" si="108"/>
        <v>0</v>
      </c>
      <c r="AI181" s="39">
        <f t="shared" si="109"/>
        <v>0</v>
      </c>
      <c r="AJ181" s="39">
        <f t="shared" si="110"/>
        <v>0</v>
      </c>
      <c r="AK181" s="43"/>
      <c r="AL181" s="39">
        <f t="shared" si="111"/>
        <v>0</v>
      </c>
      <c r="AM181" s="39">
        <f t="shared" si="112"/>
        <v>0</v>
      </c>
      <c r="AN181" s="39">
        <f t="shared" si="113"/>
        <v>0</v>
      </c>
      <c r="AO181" s="40">
        <f t="shared" si="114"/>
        <v>0</v>
      </c>
      <c r="AQ181" s="39">
        <f t="shared" si="115"/>
        <v>0</v>
      </c>
      <c r="AR181" s="39">
        <f t="shared" si="116"/>
        <v>0</v>
      </c>
      <c r="AS181" s="39">
        <f t="shared" si="117"/>
        <v>0</v>
      </c>
      <c r="AT181" s="40">
        <f t="shared" si="118"/>
        <v>0</v>
      </c>
      <c r="AU181" s="40"/>
      <c r="AV181" s="52">
        <f t="shared" si="119"/>
        <v>0</v>
      </c>
      <c r="AX181" s="52">
        <f t="shared" si="120"/>
        <v>0</v>
      </c>
      <c r="AY181" s="70"/>
      <c r="AZ181" s="2">
        <f t="shared" si="125"/>
        <v>0</v>
      </c>
    </row>
    <row r="182" spans="1:52" ht="12" customHeight="1">
      <c r="A182" s="44">
        <f t="shared" si="121"/>
        <v>42217</v>
      </c>
      <c r="B182" s="66">
        <f t="shared" si="122"/>
        <v>0</v>
      </c>
      <c r="C182" s="67"/>
      <c r="D182" s="68">
        <f t="shared" si="85"/>
        <v>0</v>
      </c>
      <c r="E182" s="35">
        <f t="shared" si="86"/>
        <v>0</v>
      </c>
      <c r="F182" s="35">
        <f t="shared" si="87"/>
        <v>0</v>
      </c>
      <c r="G182" s="55">
        <f t="shared" si="88"/>
        <v>3.97</v>
      </c>
      <c r="H182" s="69">
        <f t="shared" si="89"/>
        <v>3.97</v>
      </c>
      <c r="I182" s="55">
        <f t="shared" si="123"/>
        <v>0</v>
      </c>
      <c r="J182" s="55">
        <f t="shared" si="90"/>
        <v>-6.1000000000000006E-2</v>
      </c>
      <c r="K182" s="69">
        <f t="shared" si="91"/>
        <v>-6.1000000000000006E-2</v>
      </c>
      <c r="L182" s="72">
        <v>0</v>
      </c>
      <c r="M182" s="55">
        <f t="shared" si="92"/>
        <v>5.0000000000000001E-3</v>
      </c>
      <c r="N182" s="69">
        <f t="shared" si="93"/>
        <v>5.0000000000000001E-3</v>
      </c>
      <c r="O182" s="72">
        <v>0</v>
      </c>
      <c r="P182" s="7"/>
      <c r="Q182" s="72">
        <f t="shared" si="124"/>
        <v>3.9140000000000001</v>
      </c>
      <c r="R182" s="72">
        <f t="shared" si="94"/>
        <v>0</v>
      </c>
      <c r="S182" s="7"/>
      <c r="T182" s="5">
        <f t="shared" si="95"/>
        <v>31</v>
      </c>
      <c r="U182" s="45">
        <f t="shared" si="96"/>
        <v>42272</v>
      </c>
      <c r="V182" s="5">
        <f t="shared" si="97"/>
        <v>5383</v>
      </c>
      <c r="W182" s="55">
        <f t="shared" si="98"/>
        <v>6.040116061409001E-2</v>
      </c>
      <c r="X182" s="47">
        <f t="shared" si="99"/>
        <v>0.41602666638523494</v>
      </c>
      <c r="Y182" s="5">
        <f t="shared" si="100"/>
        <v>0</v>
      </c>
      <c r="Z182" s="5">
        <f t="shared" si="101"/>
        <v>0</v>
      </c>
      <c r="AB182" s="39">
        <f t="shared" si="102"/>
        <v>0</v>
      </c>
      <c r="AC182" s="39">
        <f t="shared" si="103"/>
        <v>0</v>
      </c>
      <c r="AD182" s="39">
        <f t="shared" si="104"/>
        <v>0</v>
      </c>
      <c r="AE182" s="39">
        <f t="shared" si="105"/>
        <v>0</v>
      </c>
      <c r="AF182" s="39">
        <f t="shared" si="106"/>
        <v>0</v>
      </c>
      <c r="AG182" s="39">
        <f t="shared" si="107"/>
        <v>0</v>
      </c>
      <c r="AH182" s="39">
        <f t="shared" si="108"/>
        <v>0</v>
      </c>
      <c r="AI182" s="39">
        <f t="shared" si="109"/>
        <v>0</v>
      </c>
      <c r="AJ182" s="39">
        <f t="shared" si="110"/>
        <v>0</v>
      </c>
      <c r="AK182" s="43"/>
      <c r="AL182" s="39">
        <f t="shared" si="111"/>
        <v>0</v>
      </c>
      <c r="AM182" s="39">
        <f t="shared" si="112"/>
        <v>0</v>
      </c>
      <c r="AN182" s="39">
        <f t="shared" si="113"/>
        <v>0</v>
      </c>
      <c r="AO182" s="40">
        <f t="shared" si="114"/>
        <v>0</v>
      </c>
      <c r="AQ182" s="39">
        <f t="shared" si="115"/>
        <v>0</v>
      </c>
      <c r="AR182" s="39">
        <f t="shared" si="116"/>
        <v>0</v>
      </c>
      <c r="AS182" s="39">
        <f t="shared" si="117"/>
        <v>0</v>
      </c>
      <c r="AT182" s="40">
        <f t="shared" si="118"/>
        <v>0</v>
      </c>
      <c r="AU182" s="40"/>
      <c r="AV182" s="52">
        <f t="shared" si="119"/>
        <v>0</v>
      </c>
      <c r="AX182" s="52">
        <f t="shared" si="120"/>
        <v>0</v>
      </c>
      <c r="AY182" s="70"/>
      <c r="AZ182" s="2">
        <f t="shared" si="125"/>
        <v>0</v>
      </c>
    </row>
    <row r="183" spans="1:52" ht="12" customHeight="1">
      <c r="A183" s="44">
        <f t="shared" si="121"/>
        <v>42248</v>
      </c>
      <c r="B183" s="66">
        <f t="shared" si="122"/>
        <v>0</v>
      </c>
      <c r="C183" s="67"/>
      <c r="D183" s="68">
        <f t="shared" si="85"/>
        <v>0</v>
      </c>
      <c r="E183" s="35">
        <f t="shared" si="86"/>
        <v>0</v>
      </c>
      <c r="F183" s="35">
        <f t="shared" si="87"/>
        <v>0</v>
      </c>
      <c r="G183" s="55">
        <f t="shared" si="88"/>
        <v>3.97</v>
      </c>
      <c r="H183" s="69">
        <f t="shared" si="89"/>
        <v>3.97</v>
      </c>
      <c r="I183" s="55">
        <f t="shared" si="123"/>
        <v>0</v>
      </c>
      <c r="J183" s="55">
        <f t="shared" si="90"/>
        <v>-6.1000000000000006E-2</v>
      </c>
      <c r="K183" s="69">
        <f t="shared" si="91"/>
        <v>-6.1000000000000006E-2</v>
      </c>
      <c r="L183" s="72">
        <v>0</v>
      </c>
      <c r="M183" s="55">
        <f t="shared" si="92"/>
        <v>5.0000000000000001E-3</v>
      </c>
      <c r="N183" s="69">
        <f t="shared" si="93"/>
        <v>5.0000000000000001E-3</v>
      </c>
      <c r="O183" s="72">
        <v>0</v>
      </c>
      <c r="P183" s="7"/>
      <c r="Q183" s="72">
        <f t="shared" si="124"/>
        <v>3.9140000000000001</v>
      </c>
      <c r="R183" s="72">
        <f t="shared" si="94"/>
        <v>0</v>
      </c>
      <c r="S183" s="7"/>
      <c r="T183" s="5">
        <f t="shared" si="95"/>
        <v>30</v>
      </c>
      <c r="U183" s="45">
        <f t="shared" si="96"/>
        <v>42302</v>
      </c>
      <c r="V183" s="5">
        <f t="shared" si="97"/>
        <v>5413</v>
      </c>
      <c r="W183" s="55">
        <f t="shared" si="98"/>
        <v>6.040116061409001E-2</v>
      </c>
      <c r="X183" s="47">
        <f t="shared" si="99"/>
        <v>0.41399823807880792</v>
      </c>
      <c r="Y183" s="5">
        <f t="shared" si="100"/>
        <v>0</v>
      </c>
      <c r="Z183" s="5">
        <f t="shared" si="101"/>
        <v>0</v>
      </c>
      <c r="AB183" s="39">
        <f t="shared" si="102"/>
        <v>0</v>
      </c>
      <c r="AC183" s="39">
        <f t="shared" si="103"/>
        <v>0</v>
      </c>
      <c r="AD183" s="39">
        <f t="shared" si="104"/>
        <v>0</v>
      </c>
      <c r="AE183" s="39">
        <f t="shared" si="105"/>
        <v>0</v>
      </c>
      <c r="AF183" s="39">
        <f t="shared" si="106"/>
        <v>0</v>
      </c>
      <c r="AG183" s="39">
        <f t="shared" si="107"/>
        <v>0</v>
      </c>
      <c r="AH183" s="39">
        <f t="shared" si="108"/>
        <v>0</v>
      </c>
      <c r="AI183" s="39">
        <f t="shared" si="109"/>
        <v>0</v>
      </c>
      <c r="AJ183" s="39">
        <f t="shared" si="110"/>
        <v>0</v>
      </c>
      <c r="AK183" s="43"/>
      <c r="AL183" s="39">
        <f t="shared" si="111"/>
        <v>0</v>
      </c>
      <c r="AM183" s="39">
        <f t="shared" si="112"/>
        <v>0</v>
      </c>
      <c r="AN183" s="39">
        <f t="shared" si="113"/>
        <v>0</v>
      </c>
      <c r="AO183" s="40">
        <f t="shared" si="114"/>
        <v>0</v>
      </c>
      <c r="AQ183" s="39">
        <f t="shared" si="115"/>
        <v>0</v>
      </c>
      <c r="AR183" s="39">
        <f t="shared" si="116"/>
        <v>0</v>
      </c>
      <c r="AS183" s="39">
        <f t="shared" si="117"/>
        <v>0</v>
      </c>
      <c r="AT183" s="40">
        <f t="shared" si="118"/>
        <v>0</v>
      </c>
      <c r="AU183" s="40"/>
      <c r="AV183" s="52">
        <f t="shared" si="119"/>
        <v>0</v>
      </c>
      <c r="AX183" s="52">
        <f t="shared" si="120"/>
        <v>0</v>
      </c>
      <c r="AY183" s="70"/>
      <c r="AZ183" s="2">
        <f t="shared" si="125"/>
        <v>0</v>
      </c>
    </row>
    <row r="184" spans="1:52" ht="12" customHeight="1">
      <c r="A184" s="44">
        <f t="shared" si="121"/>
        <v>42278</v>
      </c>
      <c r="B184" s="66">
        <f t="shared" si="122"/>
        <v>0</v>
      </c>
      <c r="C184" s="67"/>
      <c r="D184" s="68">
        <f t="shared" si="85"/>
        <v>0</v>
      </c>
      <c r="E184" s="35">
        <f t="shared" si="86"/>
        <v>0</v>
      </c>
      <c r="F184" s="35">
        <f t="shared" si="87"/>
        <v>0</v>
      </c>
      <c r="G184" s="55">
        <f t="shared" si="88"/>
        <v>3.97</v>
      </c>
      <c r="H184" s="69">
        <f t="shared" si="89"/>
        <v>3.97</v>
      </c>
      <c r="I184" s="55">
        <f t="shared" si="123"/>
        <v>0</v>
      </c>
      <c r="J184" s="55">
        <f t="shared" si="90"/>
        <v>-6.1000000000000006E-2</v>
      </c>
      <c r="K184" s="69">
        <f t="shared" si="91"/>
        <v>-6.1000000000000006E-2</v>
      </c>
      <c r="L184" s="72">
        <v>0</v>
      </c>
      <c r="M184" s="55">
        <f t="shared" si="92"/>
        <v>5.0000000000000001E-3</v>
      </c>
      <c r="N184" s="69">
        <f t="shared" si="93"/>
        <v>5.0000000000000001E-3</v>
      </c>
      <c r="O184" s="72">
        <v>0</v>
      </c>
      <c r="P184" s="7"/>
      <c r="Q184" s="72">
        <f t="shared" si="124"/>
        <v>3.9140000000000001</v>
      </c>
      <c r="R184" s="72">
        <f t="shared" si="94"/>
        <v>0</v>
      </c>
      <c r="S184" s="7"/>
      <c r="T184" s="5">
        <f t="shared" si="95"/>
        <v>31</v>
      </c>
      <c r="U184" s="45">
        <f t="shared" si="96"/>
        <v>42333</v>
      </c>
      <c r="V184" s="5">
        <f t="shared" si="97"/>
        <v>5444</v>
      </c>
      <c r="W184" s="55">
        <f t="shared" si="98"/>
        <v>6.040116061409001E-2</v>
      </c>
      <c r="X184" s="47">
        <f t="shared" si="99"/>
        <v>0.41191258497100808</v>
      </c>
      <c r="Y184" s="5">
        <f t="shared" si="100"/>
        <v>0</v>
      </c>
      <c r="Z184" s="5">
        <f t="shared" si="101"/>
        <v>0</v>
      </c>
      <c r="AB184" s="39">
        <f t="shared" si="102"/>
        <v>0</v>
      </c>
      <c r="AC184" s="39">
        <f t="shared" si="103"/>
        <v>0</v>
      </c>
      <c r="AD184" s="39">
        <f t="shared" si="104"/>
        <v>0</v>
      </c>
      <c r="AE184" s="39">
        <f t="shared" si="105"/>
        <v>0</v>
      </c>
      <c r="AF184" s="39">
        <f t="shared" si="106"/>
        <v>0</v>
      </c>
      <c r="AG184" s="39">
        <f t="shared" si="107"/>
        <v>0</v>
      </c>
      <c r="AH184" s="39">
        <f t="shared" si="108"/>
        <v>0</v>
      </c>
      <c r="AI184" s="39">
        <f t="shared" si="109"/>
        <v>0</v>
      </c>
      <c r="AJ184" s="39">
        <f t="shared" si="110"/>
        <v>0</v>
      </c>
      <c r="AK184" s="43"/>
      <c r="AL184" s="39">
        <f t="shared" si="111"/>
        <v>0</v>
      </c>
      <c r="AM184" s="39">
        <f t="shared" si="112"/>
        <v>0</v>
      </c>
      <c r="AN184" s="39">
        <f t="shared" si="113"/>
        <v>0</v>
      </c>
      <c r="AO184" s="40">
        <f t="shared" si="114"/>
        <v>0</v>
      </c>
      <c r="AQ184" s="39">
        <f t="shared" si="115"/>
        <v>0</v>
      </c>
      <c r="AR184" s="39">
        <f t="shared" si="116"/>
        <v>0</v>
      </c>
      <c r="AS184" s="39">
        <f t="shared" si="117"/>
        <v>0</v>
      </c>
      <c r="AT184" s="40">
        <f t="shared" si="118"/>
        <v>0</v>
      </c>
      <c r="AU184" s="40"/>
      <c r="AV184" s="52">
        <f t="shared" si="119"/>
        <v>0</v>
      </c>
      <c r="AX184" s="52">
        <f t="shared" si="120"/>
        <v>0</v>
      </c>
      <c r="AY184" s="70"/>
      <c r="AZ184" s="2">
        <f t="shared" si="125"/>
        <v>0</v>
      </c>
    </row>
    <row r="185" spans="1:52" ht="12" customHeight="1">
      <c r="A185" s="44">
        <f t="shared" si="121"/>
        <v>42309</v>
      </c>
      <c r="B185" s="66">
        <f t="shared" si="122"/>
        <v>0</v>
      </c>
      <c r="C185" s="67"/>
      <c r="D185" s="68">
        <f t="shared" si="85"/>
        <v>0</v>
      </c>
      <c r="E185" s="35">
        <f t="shared" si="86"/>
        <v>0</v>
      </c>
      <c r="F185" s="35">
        <f t="shared" si="87"/>
        <v>0</v>
      </c>
      <c r="G185" s="55">
        <f t="shared" si="88"/>
        <v>3.97</v>
      </c>
      <c r="H185" s="69">
        <f t="shared" si="89"/>
        <v>3.97</v>
      </c>
      <c r="I185" s="55">
        <f t="shared" si="123"/>
        <v>0</v>
      </c>
      <c r="J185" s="55">
        <f t="shared" si="90"/>
        <v>-6.1000000000000006E-2</v>
      </c>
      <c r="K185" s="69">
        <f t="shared" si="91"/>
        <v>-6.1000000000000006E-2</v>
      </c>
      <c r="L185" s="72">
        <v>0</v>
      </c>
      <c r="M185" s="55">
        <f t="shared" si="92"/>
        <v>5.0000000000000001E-3</v>
      </c>
      <c r="N185" s="69">
        <f t="shared" si="93"/>
        <v>5.0000000000000001E-3</v>
      </c>
      <c r="O185" s="72">
        <v>0</v>
      </c>
      <c r="P185" s="7"/>
      <c r="Q185" s="72">
        <f t="shared" si="124"/>
        <v>3.9140000000000001</v>
      </c>
      <c r="R185" s="72">
        <f t="shared" si="94"/>
        <v>0</v>
      </c>
      <c r="S185" s="7"/>
      <c r="T185" s="5">
        <f t="shared" si="95"/>
        <v>30</v>
      </c>
      <c r="U185" s="45">
        <f t="shared" si="96"/>
        <v>42363</v>
      </c>
      <c r="V185" s="5">
        <f t="shared" si="97"/>
        <v>5474</v>
      </c>
      <c r="W185" s="55">
        <f t="shared" si="98"/>
        <v>6.040116061409001E-2</v>
      </c>
      <c r="X185" s="47">
        <f t="shared" si="99"/>
        <v>0.4099042157614366</v>
      </c>
      <c r="Y185" s="5">
        <f t="shared" si="100"/>
        <v>0</v>
      </c>
      <c r="Z185" s="5">
        <f t="shared" si="101"/>
        <v>0</v>
      </c>
      <c r="AB185" s="39">
        <f t="shared" si="102"/>
        <v>0</v>
      </c>
      <c r="AC185" s="39">
        <f t="shared" si="103"/>
        <v>0</v>
      </c>
      <c r="AD185" s="39">
        <f t="shared" si="104"/>
        <v>0</v>
      </c>
      <c r="AE185" s="39">
        <f t="shared" si="105"/>
        <v>0</v>
      </c>
      <c r="AF185" s="39">
        <f t="shared" si="106"/>
        <v>0</v>
      </c>
      <c r="AG185" s="39">
        <f t="shared" si="107"/>
        <v>0</v>
      </c>
      <c r="AH185" s="39">
        <f t="shared" si="108"/>
        <v>0</v>
      </c>
      <c r="AI185" s="39">
        <f t="shared" si="109"/>
        <v>0</v>
      </c>
      <c r="AJ185" s="39">
        <f t="shared" si="110"/>
        <v>0</v>
      </c>
      <c r="AK185" s="43"/>
      <c r="AL185" s="39">
        <f t="shared" si="111"/>
        <v>0</v>
      </c>
      <c r="AM185" s="39">
        <f t="shared" si="112"/>
        <v>0</v>
      </c>
      <c r="AN185" s="39">
        <f t="shared" si="113"/>
        <v>0</v>
      </c>
      <c r="AO185" s="40">
        <f t="shared" si="114"/>
        <v>0</v>
      </c>
      <c r="AQ185" s="39">
        <f t="shared" si="115"/>
        <v>0</v>
      </c>
      <c r="AR185" s="39">
        <f t="shared" si="116"/>
        <v>0</v>
      </c>
      <c r="AS185" s="39">
        <f t="shared" si="117"/>
        <v>0</v>
      </c>
      <c r="AT185" s="40">
        <f t="shared" si="118"/>
        <v>0</v>
      </c>
      <c r="AU185" s="40"/>
      <c r="AV185" s="52">
        <f t="shared" si="119"/>
        <v>0</v>
      </c>
      <c r="AX185" s="52">
        <f t="shared" si="120"/>
        <v>0</v>
      </c>
      <c r="AY185" s="70"/>
      <c r="AZ185" s="2">
        <f t="shared" si="125"/>
        <v>0</v>
      </c>
    </row>
    <row r="186" spans="1:52" ht="12" customHeight="1">
      <c r="A186" s="44">
        <f t="shared" si="121"/>
        <v>42339</v>
      </c>
      <c r="B186" s="66">
        <f t="shared" si="122"/>
        <v>0</v>
      </c>
      <c r="C186" s="67"/>
      <c r="D186" s="68">
        <f t="shared" si="85"/>
        <v>0</v>
      </c>
      <c r="E186" s="35">
        <f t="shared" si="86"/>
        <v>0</v>
      </c>
      <c r="F186" s="35">
        <f t="shared" si="87"/>
        <v>0</v>
      </c>
      <c r="G186" s="55">
        <f t="shared" si="88"/>
        <v>3.97</v>
      </c>
      <c r="H186" s="69">
        <f t="shared" si="89"/>
        <v>3.97</v>
      </c>
      <c r="I186" s="55">
        <f t="shared" si="123"/>
        <v>0</v>
      </c>
      <c r="J186" s="55">
        <f t="shared" si="90"/>
        <v>-6.1000000000000006E-2</v>
      </c>
      <c r="K186" s="69">
        <f t="shared" si="91"/>
        <v>-6.1000000000000006E-2</v>
      </c>
      <c r="L186" s="72">
        <v>0</v>
      </c>
      <c r="M186" s="55">
        <f t="shared" si="92"/>
        <v>5.0000000000000001E-3</v>
      </c>
      <c r="N186" s="69">
        <f t="shared" si="93"/>
        <v>5.0000000000000001E-3</v>
      </c>
      <c r="O186" s="72">
        <v>0</v>
      </c>
      <c r="P186" s="7"/>
      <c r="Q186" s="72">
        <f t="shared" si="124"/>
        <v>3.9140000000000001</v>
      </c>
      <c r="R186" s="72">
        <f t="shared" si="94"/>
        <v>0</v>
      </c>
      <c r="S186" s="7"/>
      <c r="T186" s="5">
        <f t="shared" si="95"/>
        <v>31</v>
      </c>
      <c r="U186" s="45">
        <f t="shared" si="96"/>
        <v>42394</v>
      </c>
      <c r="V186" s="5">
        <f t="shared" si="97"/>
        <v>5505</v>
      </c>
      <c r="W186" s="55">
        <f t="shared" si="98"/>
        <v>6.040116061409001E-2</v>
      </c>
      <c r="X186" s="47">
        <f t="shared" si="99"/>
        <v>0.40783918764568811</v>
      </c>
      <c r="Y186" s="5">
        <f t="shared" si="100"/>
        <v>0</v>
      </c>
      <c r="Z186" s="5">
        <f t="shared" si="101"/>
        <v>0</v>
      </c>
      <c r="AB186" s="39">
        <f t="shared" si="102"/>
        <v>0</v>
      </c>
      <c r="AC186" s="39">
        <f t="shared" si="103"/>
        <v>0</v>
      </c>
      <c r="AD186" s="39">
        <f t="shared" si="104"/>
        <v>0</v>
      </c>
      <c r="AE186" s="39">
        <f t="shared" si="105"/>
        <v>0</v>
      </c>
      <c r="AF186" s="39">
        <f t="shared" si="106"/>
        <v>0</v>
      </c>
      <c r="AG186" s="39">
        <f t="shared" si="107"/>
        <v>0</v>
      </c>
      <c r="AH186" s="39">
        <f t="shared" si="108"/>
        <v>0</v>
      </c>
      <c r="AI186" s="39">
        <f t="shared" si="109"/>
        <v>0</v>
      </c>
      <c r="AJ186" s="39">
        <f t="shared" si="110"/>
        <v>0</v>
      </c>
      <c r="AK186" s="43"/>
      <c r="AL186" s="39">
        <f t="shared" si="111"/>
        <v>0</v>
      </c>
      <c r="AM186" s="39">
        <f t="shared" si="112"/>
        <v>0</v>
      </c>
      <c r="AN186" s="39">
        <f t="shared" si="113"/>
        <v>0</v>
      </c>
      <c r="AO186" s="40">
        <f t="shared" si="114"/>
        <v>0</v>
      </c>
      <c r="AQ186" s="39">
        <f t="shared" si="115"/>
        <v>0</v>
      </c>
      <c r="AR186" s="39">
        <f t="shared" si="116"/>
        <v>0</v>
      </c>
      <c r="AS186" s="39">
        <f t="shared" si="117"/>
        <v>0</v>
      </c>
      <c r="AT186" s="40">
        <f t="shared" si="118"/>
        <v>0</v>
      </c>
      <c r="AU186" s="40"/>
      <c r="AV186" s="52">
        <f t="shared" si="119"/>
        <v>0</v>
      </c>
      <c r="AX186" s="52">
        <f t="shared" si="120"/>
        <v>0</v>
      </c>
      <c r="AY186" s="70"/>
      <c r="AZ186" s="2">
        <f t="shared" si="125"/>
        <v>0</v>
      </c>
    </row>
    <row r="187" spans="1:52" ht="12" customHeight="1">
      <c r="A187" s="44">
        <f t="shared" si="121"/>
        <v>42370</v>
      </c>
      <c r="B187" s="66">
        <f t="shared" si="122"/>
        <v>0</v>
      </c>
      <c r="C187" s="67"/>
      <c r="D187" s="68">
        <f t="shared" si="85"/>
        <v>0</v>
      </c>
      <c r="E187" s="35">
        <f t="shared" si="86"/>
        <v>0</v>
      </c>
      <c r="F187" s="35">
        <f t="shared" si="87"/>
        <v>0</v>
      </c>
      <c r="G187" s="55">
        <f t="shared" si="88"/>
        <v>3.97</v>
      </c>
      <c r="H187" s="69">
        <f t="shared" si="89"/>
        <v>3.97</v>
      </c>
      <c r="I187" s="55">
        <f t="shared" si="123"/>
        <v>0</v>
      </c>
      <c r="J187" s="55">
        <f t="shared" si="90"/>
        <v>-6.1000000000000006E-2</v>
      </c>
      <c r="K187" s="69">
        <f t="shared" si="91"/>
        <v>-6.1000000000000006E-2</v>
      </c>
      <c r="L187" s="72">
        <v>0</v>
      </c>
      <c r="M187" s="55">
        <f t="shared" si="92"/>
        <v>5.0000000000000001E-3</v>
      </c>
      <c r="N187" s="69">
        <f t="shared" si="93"/>
        <v>5.0000000000000001E-3</v>
      </c>
      <c r="O187" s="72">
        <v>0</v>
      </c>
      <c r="P187" s="7"/>
      <c r="Q187" s="72">
        <f t="shared" si="124"/>
        <v>3.9140000000000001</v>
      </c>
      <c r="R187" s="72">
        <f t="shared" si="94"/>
        <v>0</v>
      </c>
      <c r="S187" s="7"/>
      <c r="T187" s="5">
        <f t="shared" si="95"/>
        <v>31</v>
      </c>
      <c r="U187" s="45">
        <f t="shared" si="96"/>
        <v>42425</v>
      </c>
      <c r="V187" s="5">
        <f t="shared" si="97"/>
        <v>5536</v>
      </c>
      <c r="W187" s="55">
        <f t="shared" si="98"/>
        <v>6.040116061409001E-2</v>
      </c>
      <c r="X187" s="47">
        <f t="shared" si="99"/>
        <v>0.40578456279234781</v>
      </c>
      <c r="Y187" s="5">
        <f t="shared" si="100"/>
        <v>0</v>
      </c>
      <c r="Z187" s="5">
        <f t="shared" si="101"/>
        <v>0</v>
      </c>
      <c r="AB187" s="39">
        <f t="shared" si="102"/>
        <v>0</v>
      </c>
      <c r="AC187" s="39">
        <f t="shared" si="103"/>
        <v>0</v>
      </c>
      <c r="AD187" s="39">
        <f t="shared" si="104"/>
        <v>0</v>
      </c>
      <c r="AE187" s="39">
        <f t="shared" si="105"/>
        <v>0</v>
      </c>
      <c r="AF187" s="39">
        <f t="shared" si="106"/>
        <v>0</v>
      </c>
      <c r="AG187" s="39">
        <f t="shared" si="107"/>
        <v>0</v>
      </c>
      <c r="AH187" s="39">
        <f t="shared" si="108"/>
        <v>0</v>
      </c>
      <c r="AI187" s="39">
        <f t="shared" si="109"/>
        <v>0</v>
      </c>
      <c r="AJ187" s="39">
        <f t="shared" si="110"/>
        <v>0</v>
      </c>
      <c r="AK187" s="43"/>
      <c r="AL187" s="39">
        <f t="shared" si="111"/>
        <v>0</v>
      </c>
      <c r="AM187" s="39">
        <f t="shared" si="112"/>
        <v>0</v>
      </c>
      <c r="AN187" s="39">
        <f t="shared" si="113"/>
        <v>0</v>
      </c>
      <c r="AO187" s="40">
        <f t="shared" si="114"/>
        <v>0</v>
      </c>
      <c r="AQ187" s="39">
        <f t="shared" si="115"/>
        <v>0</v>
      </c>
      <c r="AR187" s="39">
        <f t="shared" si="116"/>
        <v>0</v>
      </c>
      <c r="AS187" s="39">
        <f t="shared" si="117"/>
        <v>0</v>
      </c>
      <c r="AT187" s="40">
        <f t="shared" si="118"/>
        <v>0</v>
      </c>
      <c r="AU187" s="40"/>
      <c r="AV187" s="52">
        <f t="shared" si="119"/>
        <v>0</v>
      </c>
      <c r="AX187" s="52">
        <f t="shared" si="120"/>
        <v>0</v>
      </c>
      <c r="AY187" s="70"/>
      <c r="AZ187" s="2">
        <f t="shared" si="125"/>
        <v>0</v>
      </c>
    </row>
    <row r="188" spans="1:52" ht="12" customHeight="1">
      <c r="A188" s="44">
        <f t="shared" si="121"/>
        <v>42401</v>
      </c>
      <c r="B188" s="66">
        <f t="shared" si="122"/>
        <v>0</v>
      </c>
      <c r="C188" s="67"/>
      <c r="D188" s="68">
        <f t="shared" si="85"/>
        <v>0</v>
      </c>
      <c r="E188" s="35">
        <f t="shared" si="86"/>
        <v>0</v>
      </c>
      <c r="F188" s="35">
        <f t="shared" si="87"/>
        <v>0</v>
      </c>
      <c r="G188" s="55">
        <f t="shared" si="88"/>
        <v>3.97</v>
      </c>
      <c r="H188" s="69">
        <f t="shared" si="89"/>
        <v>3.97</v>
      </c>
      <c r="I188" s="55">
        <f t="shared" si="123"/>
        <v>0</v>
      </c>
      <c r="J188" s="55">
        <f t="shared" si="90"/>
        <v>-6.1000000000000006E-2</v>
      </c>
      <c r="K188" s="69">
        <f t="shared" si="91"/>
        <v>-6.1000000000000006E-2</v>
      </c>
      <c r="L188" s="72">
        <v>0</v>
      </c>
      <c r="M188" s="55">
        <f t="shared" si="92"/>
        <v>5.0000000000000001E-3</v>
      </c>
      <c r="N188" s="69">
        <f t="shared" si="93"/>
        <v>5.0000000000000001E-3</v>
      </c>
      <c r="O188" s="72">
        <v>0</v>
      </c>
      <c r="P188" s="7"/>
      <c r="Q188" s="72">
        <f t="shared" si="124"/>
        <v>3.9140000000000001</v>
      </c>
      <c r="R188" s="72">
        <f t="shared" si="94"/>
        <v>0</v>
      </c>
      <c r="S188" s="7"/>
      <c r="T188" s="5">
        <f t="shared" si="95"/>
        <v>29</v>
      </c>
      <c r="U188" s="45">
        <f t="shared" si="96"/>
        <v>42454</v>
      </c>
      <c r="V188" s="5">
        <f t="shared" si="97"/>
        <v>5565</v>
      </c>
      <c r="W188" s="55">
        <f t="shared" si="98"/>
        <v>6.040116061409001E-2</v>
      </c>
      <c r="X188" s="47">
        <f t="shared" si="99"/>
        <v>0.40387186609671039</v>
      </c>
      <c r="Y188" s="5">
        <f t="shared" si="100"/>
        <v>0</v>
      </c>
      <c r="Z188" s="5">
        <f t="shared" si="101"/>
        <v>0</v>
      </c>
      <c r="AB188" s="39">
        <f t="shared" si="102"/>
        <v>0</v>
      </c>
      <c r="AC188" s="39">
        <f t="shared" si="103"/>
        <v>0</v>
      </c>
      <c r="AD188" s="39">
        <f t="shared" si="104"/>
        <v>0</v>
      </c>
      <c r="AE188" s="39">
        <f t="shared" si="105"/>
        <v>0</v>
      </c>
      <c r="AF188" s="39">
        <f t="shared" si="106"/>
        <v>0</v>
      </c>
      <c r="AG188" s="39">
        <f t="shared" si="107"/>
        <v>0</v>
      </c>
      <c r="AH188" s="39">
        <f t="shared" si="108"/>
        <v>0</v>
      </c>
      <c r="AI188" s="39">
        <f t="shared" si="109"/>
        <v>0</v>
      </c>
      <c r="AJ188" s="39">
        <f t="shared" si="110"/>
        <v>0</v>
      </c>
      <c r="AK188" s="43"/>
      <c r="AL188" s="39">
        <f t="shared" si="111"/>
        <v>0</v>
      </c>
      <c r="AM188" s="39">
        <f t="shared" si="112"/>
        <v>0</v>
      </c>
      <c r="AN188" s="39">
        <f t="shared" si="113"/>
        <v>0</v>
      </c>
      <c r="AO188" s="40">
        <f t="shared" si="114"/>
        <v>0</v>
      </c>
      <c r="AQ188" s="39">
        <f t="shared" si="115"/>
        <v>0</v>
      </c>
      <c r="AR188" s="39">
        <f t="shared" si="116"/>
        <v>0</v>
      </c>
      <c r="AS188" s="39">
        <f t="shared" si="117"/>
        <v>0</v>
      </c>
      <c r="AT188" s="40">
        <f t="shared" si="118"/>
        <v>0</v>
      </c>
      <c r="AU188" s="40"/>
      <c r="AV188" s="52">
        <f t="shared" si="119"/>
        <v>0</v>
      </c>
      <c r="AX188" s="52">
        <f t="shared" si="120"/>
        <v>0</v>
      </c>
      <c r="AY188" s="70"/>
      <c r="AZ188" s="2">
        <f t="shared" si="125"/>
        <v>0</v>
      </c>
    </row>
    <row r="189" spans="1:52" ht="12" customHeight="1">
      <c r="A189" s="44">
        <f t="shared" si="121"/>
        <v>42430</v>
      </c>
      <c r="B189" s="66">
        <f t="shared" si="122"/>
        <v>0</v>
      </c>
      <c r="C189" s="67"/>
      <c r="D189" s="68">
        <f t="shared" si="85"/>
        <v>0</v>
      </c>
      <c r="E189" s="35">
        <f t="shared" si="86"/>
        <v>0</v>
      </c>
      <c r="F189" s="35">
        <f t="shared" si="87"/>
        <v>0</v>
      </c>
      <c r="G189" s="55">
        <f t="shared" si="88"/>
        <v>3.97</v>
      </c>
      <c r="H189" s="69">
        <f t="shared" si="89"/>
        <v>3.97</v>
      </c>
      <c r="I189" s="55">
        <f t="shared" si="123"/>
        <v>0</v>
      </c>
      <c r="J189" s="55">
        <f t="shared" si="90"/>
        <v>-6.1000000000000006E-2</v>
      </c>
      <c r="K189" s="69">
        <f t="shared" si="91"/>
        <v>-6.1000000000000006E-2</v>
      </c>
      <c r="L189" s="72">
        <v>0</v>
      </c>
      <c r="M189" s="55">
        <f t="shared" si="92"/>
        <v>5.0000000000000001E-3</v>
      </c>
      <c r="N189" s="69">
        <f t="shared" si="93"/>
        <v>5.0000000000000001E-3</v>
      </c>
      <c r="O189" s="72">
        <v>0</v>
      </c>
      <c r="P189" s="7"/>
      <c r="Q189" s="72">
        <f t="shared" si="124"/>
        <v>3.9140000000000001</v>
      </c>
      <c r="R189" s="72">
        <f t="shared" si="94"/>
        <v>0</v>
      </c>
      <c r="S189" s="7"/>
      <c r="T189" s="5">
        <f t="shared" si="95"/>
        <v>31</v>
      </c>
      <c r="U189" s="45">
        <f t="shared" si="96"/>
        <v>42485</v>
      </c>
      <c r="V189" s="5">
        <f t="shared" si="97"/>
        <v>5596</v>
      </c>
      <c r="W189" s="55">
        <f t="shared" si="98"/>
        <v>6.040116061409001E-2</v>
      </c>
      <c r="X189" s="47">
        <f t="shared" si="99"/>
        <v>0.40183722793837801</v>
      </c>
      <c r="Y189" s="5">
        <f t="shared" si="100"/>
        <v>0</v>
      </c>
      <c r="Z189" s="5">
        <f t="shared" si="101"/>
        <v>0</v>
      </c>
      <c r="AB189" s="39">
        <f t="shared" si="102"/>
        <v>0</v>
      </c>
      <c r="AC189" s="39">
        <f t="shared" si="103"/>
        <v>0</v>
      </c>
      <c r="AD189" s="39">
        <f t="shared" si="104"/>
        <v>0</v>
      </c>
      <c r="AE189" s="39">
        <f t="shared" si="105"/>
        <v>0</v>
      </c>
      <c r="AF189" s="39">
        <f t="shared" si="106"/>
        <v>0</v>
      </c>
      <c r="AG189" s="39">
        <f t="shared" si="107"/>
        <v>0</v>
      </c>
      <c r="AH189" s="39">
        <f t="shared" si="108"/>
        <v>0</v>
      </c>
      <c r="AI189" s="39">
        <f t="shared" si="109"/>
        <v>0</v>
      </c>
      <c r="AJ189" s="39">
        <f t="shared" si="110"/>
        <v>0</v>
      </c>
      <c r="AK189" s="43"/>
      <c r="AL189" s="39">
        <f t="shared" si="111"/>
        <v>0</v>
      </c>
      <c r="AM189" s="39">
        <f t="shared" si="112"/>
        <v>0</v>
      </c>
      <c r="AN189" s="39">
        <f t="shared" si="113"/>
        <v>0</v>
      </c>
      <c r="AO189" s="40">
        <f t="shared" si="114"/>
        <v>0</v>
      </c>
      <c r="AQ189" s="39">
        <f t="shared" si="115"/>
        <v>0</v>
      </c>
      <c r="AR189" s="39">
        <f t="shared" si="116"/>
        <v>0</v>
      </c>
      <c r="AS189" s="39">
        <f t="shared" si="117"/>
        <v>0</v>
      </c>
      <c r="AT189" s="40">
        <f t="shared" si="118"/>
        <v>0</v>
      </c>
      <c r="AU189" s="40"/>
      <c r="AV189" s="52">
        <f t="shared" si="119"/>
        <v>0</v>
      </c>
      <c r="AX189" s="52">
        <f t="shared" si="120"/>
        <v>0</v>
      </c>
      <c r="AY189" s="70"/>
      <c r="AZ189" s="2">
        <f t="shared" si="125"/>
        <v>0</v>
      </c>
    </row>
    <row r="190" spans="1:52" ht="12" customHeight="1">
      <c r="A190" s="44">
        <f t="shared" si="121"/>
        <v>42461</v>
      </c>
      <c r="B190" s="66">
        <f t="shared" si="122"/>
        <v>0</v>
      </c>
      <c r="C190" s="67"/>
      <c r="D190" s="68">
        <f t="shared" si="85"/>
        <v>0</v>
      </c>
      <c r="E190" s="35">
        <f t="shared" si="86"/>
        <v>0</v>
      </c>
      <c r="F190" s="35">
        <f t="shared" si="87"/>
        <v>0</v>
      </c>
      <c r="G190" s="55">
        <f t="shared" si="88"/>
        <v>3.97</v>
      </c>
      <c r="H190" s="69">
        <f t="shared" si="89"/>
        <v>3.97</v>
      </c>
      <c r="I190" s="55">
        <f t="shared" si="123"/>
        <v>0</v>
      </c>
      <c r="J190" s="55">
        <f t="shared" si="90"/>
        <v>-6.1000000000000006E-2</v>
      </c>
      <c r="K190" s="69">
        <f t="shared" si="91"/>
        <v>-6.1000000000000006E-2</v>
      </c>
      <c r="L190" s="72">
        <v>0</v>
      </c>
      <c r="M190" s="55">
        <f t="shared" si="92"/>
        <v>5.0000000000000001E-3</v>
      </c>
      <c r="N190" s="69">
        <f t="shared" si="93"/>
        <v>5.0000000000000001E-3</v>
      </c>
      <c r="O190" s="72">
        <v>0</v>
      </c>
      <c r="P190" s="7"/>
      <c r="Q190" s="72">
        <f t="shared" si="124"/>
        <v>3.9140000000000001</v>
      </c>
      <c r="R190" s="72">
        <f t="shared" si="94"/>
        <v>0</v>
      </c>
      <c r="S190" s="7"/>
      <c r="T190" s="5">
        <f t="shared" si="95"/>
        <v>30</v>
      </c>
      <c r="U190" s="45">
        <f t="shared" si="96"/>
        <v>42515</v>
      </c>
      <c r="V190" s="5">
        <f t="shared" si="97"/>
        <v>5626</v>
      </c>
      <c r="W190" s="55">
        <f t="shared" si="98"/>
        <v>6.040116061409001E-2</v>
      </c>
      <c r="X190" s="47">
        <f t="shared" si="99"/>
        <v>0.39987798331877555</v>
      </c>
      <c r="Y190" s="5">
        <f t="shared" si="100"/>
        <v>0</v>
      </c>
      <c r="Z190" s="5">
        <f t="shared" si="101"/>
        <v>0</v>
      </c>
      <c r="AB190" s="39">
        <f t="shared" si="102"/>
        <v>0</v>
      </c>
      <c r="AC190" s="39">
        <f t="shared" si="103"/>
        <v>0</v>
      </c>
      <c r="AD190" s="39">
        <f t="shared" si="104"/>
        <v>0</v>
      </c>
      <c r="AE190" s="39">
        <f t="shared" si="105"/>
        <v>0</v>
      </c>
      <c r="AF190" s="39">
        <f t="shared" si="106"/>
        <v>0</v>
      </c>
      <c r="AG190" s="39">
        <f t="shared" si="107"/>
        <v>0</v>
      </c>
      <c r="AH190" s="39">
        <f t="shared" si="108"/>
        <v>0</v>
      </c>
      <c r="AI190" s="39">
        <f t="shared" si="109"/>
        <v>0</v>
      </c>
      <c r="AJ190" s="39">
        <f t="shared" si="110"/>
        <v>0</v>
      </c>
      <c r="AK190" s="43"/>
      <c r="AL190" s="39">
        <f t="shared" si="111"/>
        <v>0</v>
      </c>
      <c r="AM190" s="39">
        <f t="shared" si="112"/>
        <v>0</v>
      </c>
      <c r="AN190" s="39">
        <f t="shared" si="113"/>
        <v>0</v>
      </c>
      <c r="AO190" s="40">
        <f t="shared" si="114"/>
        <v>0</v>
      </c>
      <c r="AQ190" s="39">
        <f t="shared" si="115"/>
        <v>0</v>
      </c>
      <c r="AR190" s="39">
        <f t="shared" si="116"/>
        <v>0</v>
      </c>
      <c r="AS190" s="39">
        <f t="shared" si="117"/>
        <v>0</v>
      </c>
      <c r="AT190" s="40">
        <f t="shared" si="118"/>
        <v>0</v>
      </c>
      <c r="AU190" s="40"/>
      <c r="AV190" s="52">
        <f t="shared" si="119"/>
        <v>0</v>
      </c>
      <c r="AX190" s="52">
        <f t="shared" si="120"/>
        <v>0</v>
      </c>
      <c r="AY190" s="70"/>
      <c r="AZ190" s="2">
        <f t="shared" si="125"/>
        <v>0</v>
      </c>
    </row>
    <row r="191" spans="1:52" ht="12" customHeight="1">
      <c r="A191" s="44">
        <f t="shared" si="121"/>
        <v>42491</v>
      </c>
      <c r="B191" s="66">
        <f t="shared" si="122"/>
        <v>0</v>
      </c>
      <c r="C191" s="67"/>
      <c r="D191" s="68">
        <f t="shared" si="85"/>
        <v>0</v>
      </c>
      <c r="E191" s="35">
        <f t="shared" si="86"/>
        <v>0</v>
      </c>
      <c r="F191" s="35">
        <f t="shared" si="87"/>
        <v>0</v>
      </c>
      <c r="G191" s="55">
        <f t="shared" si="88"/>
        <v>3.97</v>
      </c>
      <c r="H191" s="69">
        <f t="shared" si="89"/>
        <v>3.97</v>
      </c>
      <c r="I191" s="55">
        <f t="shared" si="123"/>
        <v>0</v>
      </c>
      <c r="J191" s="55">
        <f t="shared" si="90"/>
        <v>-6.1000000000000006E-2</v>
      </c>
      <c r="K191" s="69">
        <f t="shared" si="91"/>
        <v>-6.1000000000000006E-2</v>
      </c>
      <c r="L191" s="72">
        <v>0</v>
      </c>
      <c r="M191" s="55">
        <f t="shared" si="92"/>
        <v>5.0000000000000001E-3</v>
      </c>
      <c r="N191" s="69">
        <f t="shared" si="93"/>
        <v>5.0000000000000001E-3</v>
      </c>
      <c r="O191" s="72">
        <v>0</v>
      </c>
      <c r="P191" s="7"/>
      <c r="Q191" s="72">
        <f t="shared" si="124"/>
        <v>3.9140000000000001</v>
      </c>
      <c r="R191" s="72">
        <f t="shared" si="94"/>
        <v>0</v>
      </c>
      <c r="S191" s="7"/>
      <c r="T191" s="5">
        <f t="shared" si="95"/>
        <v>31</v>
      </c>
      <c r="U191" s="45">
        <f t="shared" si="96"/>
        <v>42546</v>
      </c>
      <c r="V191" s="5">
        <f t="shared" si="97"/>
        <v>5657</v>
      </c>
      <c r="W191" s="55">
        <f t="shared" si="98"/>
        <v>6.040116061409001E-2</v>
      </c>
      <c r="X191" s="47">
        <f t="shared" si="99"/>
        <v>0.39786346566643044</v>
      </c>
      <c r="Y191" s="5">
        <f t="shared" si="100"/>
        <v>0</v>
      </c>
      <c r="Z191" s="5">
        <f t="shared" si="101"/>
        <v>0</v>
      </c>
      <c r="AB191" s="39">
        <f t="shared" si="102"/>
        <v>0</v>
      </c>
      <c r="AC191" s="39">
        <f t="shared" si="103"/>
        <v>0</v>
      </c>
      <c r="AD191" s="39">
        <f t="shared" si="104"/>
        <v>0</v>
      </c>
      <c r="AE191" s="39">
        <f t="shared" si="105"/>
        <v>0</v>
      </c>
      <c r="AF191" s="39">
        <f t="shared" si="106"/>
        <v>0</v>
      </c>
      <c r="AG191" s="39">
        <f t="shared" si="107"/>
        <v>0</v>
      </c>
      <c r="AH191" s="39">
        <f t="shared" si="108"/>
        <v>0</v>
      </c>
      <c r="AI191" s="39">
        <f t="shared" si="109"/>
        <v>0</v>
      </c>
      <c r="AJ191" s="39">
        <f t="shared" si="110"/>
        <v>0</v>
      </c>
      <c r="AK191" s="43"/>
      <c r="AL191" s="39">
        <f t="shared" si="111"/>
        <v>0</v>
      </c>
      <c r="AM191" s="39">
        <f t="shared" si="112"/>
        <v>0</v>
      </c>
      <c r="AN191" s="39">
        <f t="shared" si="113"/>
        <v>0</v>
      </c>
      <c r="AO191" s="40">
        <f t="shared" si="114"/>
        <v>0</v>
      </c>
      <c r="AQ191" s="39">
        <f t="shared" si="115"/>
        <v>0</v>
      </c>
      <c r="AR191" s="39">
        <f t="shared" si="116"/>
        <v>0</v>
      </c>
      <c r="AS191" s="39">
        <f t="shared" si="117"/>
        <v>0</v>
      </c>
      <c r="AT191" s="40">
        <f t="shared" si="118"/>
        <v>0</v>
      </c>
      <c r="AU191" s="40"/>
      <c r="AV191" s="52">
        <f t="shared" si="119"/>
        <v>0</v>
      </c>
      <c r="AX191" s="52">
        <f t="shared" si="120"/>
        <v>0</v>
      </c>
      <c r="AY191" s="70"/>
      <c r="AZ191" s="2">
        <f t="shared" si="125"/>
        <v>0</v>
      </c>
    </row>
    <row r="192" spans="1:52" ht="12" customHeight="1">
      <c r="A192" s="44">
        <f t="shared" si="121"/>
        <v>42522</v>
      </c>
      <c r="B192" s="66">
        <f t="shared" si="122"/>
        <v>0</v>
      </c>
      <c r="C192" s="67"/>
      <c r="D192" s="68">
        <f t="shared" si="85"/>
        <v>0</v>
      </c>
      <c r="E192" s="35">
        <f t="shared" si="86"/>
        <v>0</v>
      </c>
      <c r="F192" s="35">
        <f t="shared" si="87"/>
        <v>0</v>
      </c>
      <c r="G192" s="55">
        <f t="shared" si="88"/>
        <v>3.97</v>
      </c>
      <c r="H192" s="69">
        <f t="shared" si="89"/>
        <v>3.97</v>
      </c>
      <c r="I192" s="55">
        <f t="shared" si="123"/>
        <v>0</v>
      </c>
      <c r="J192" s="55">
        <f t="shared" si="90"/>
        <v>-6.1000000000000006E-2</v>
      </c>
      <c r="K192" s="69">
        <f t="shared" si="91"/>
        <v>-6.1000000000000006E-2</v>
      </c>
      <c r="L192" s="72">
        <v>0</v>
      </c>
      <c r="M192" s="55">
        <f t="shared" si="92"/>
        <v>5.0000000000000001E-3</v>
      </c>
      <c r="N192" s="69">
        <f t="shared" si="93"/>
        <v>5.0000000000000001E-3</v>
      </c>
      <c r="O192" s="72">
        <v>0</v>
      </c>
      <c r="P192" s="7"/>
      <c r="Q192" s="72">
        <f t="shared" si="124"/>
        <v>3.9140000000000001</v>
      </c>
      <c r="R192" s="72">
        <f t="shared" si="94"/>
        <v>0</v>
      </c>
      <c r="S192" s="7"/>
      <c r="T192" s="5">
        <f t="shared" si="95"/>
        <v>30</v>
      </c>
      <c r="U192" s="45">
        <f t="shared" si="96"/>
        <v>42576</v>
      </c>
      <c r="V192" s="5">
        <f t="shared" si="97"/>
        <v>5687</v>
      </c>
      <c r="W192" s="55">
        <f t="shared" si="98"/>
        <v>6.040116061409001E-2</v>
      </c>
      <c r="X192" s="47">
        <f t="shared" si="99"/>
        <v>0.39592359598725063</v>
      </c>
      <c r="Y192" s="5">
        <f t="shared" si="100"/>
        <v>0</v>
      </c>
      <c r="Z192" s="5">
        <f t="shared" si="101"/>
        <v>0</v>
      </c>
      <c r="AB192" s="39">
        <f t="shared" si="102"/>
        <v>0</v>
      </c>
      <c r="AC192" s="39">
        <f t="shared" si="103"/>
        <v>0</v>
      </c>
      <c r="AD192" s="39">
        <f t="shared" si="104"/>
        <v>0</v>
      </c>
      <c r="AE192" s="39">
        <f t="shared" si="105"/>
        <v>0</v>
      </c>
      <c r="AF192" s="39">
        <f t="shared" si="106"/>
        <v>0</v>
      </c>
      <c r="AG192" s="39">
        <f t="shared" si="107"/>
        <v>0</v>
      </c>
      <c r="AH192" s="39">
        <f t="shared" si="108"/>
        <v>0</v>
      </c>
      <c r="AI192" s="39">
        <f t="shared" si="109"/>
        <v>0</v>
      </c>
      <c r="AJ192" s="39">
        <f t="shared" si="110"/>
        <v>0</v>
      </c>
      <c r="AK192" s="43"/>
      <c r="AL192" s="39">
        <f t="shared" si="111"/>
        <v>0</v>
      </c>
      <c r="AM192" s="39">
        <f t="shared" si="112"/>
        <v>0</v>
      </c>
      <c r="AN192" s="39">
        <f t="shared" si="113"/>
        <v>0</v>
      </c>
      <c r="AO192" s="40">
        <f t="shared" si="114"/>
        <v>0</v>
      </c>
      <c r="AQ192" s="39">
        <f t="shared" si="115"/>
        <v>0</v>
      </c>
      <c r="AR192" s="39">
        <f t="shared" si="116"/>
        <v>0</v>
      </c>
      <c r="AS192" s="39">
        <f t="shared" si="117"/>
        <v>0</v>
      </c>
      <c r="AT192" s="40">
        <f t="shared" si="118"/>
        <v>0</v>
      </c>
      <c r="AU192" s="40"/>
      <c r="AV192" s="52">
        <f t="shared" si="119"/>
        <v>0</v>
      </c>
      <c r="AX192" s="52">
        <f t="shared" si="120"/>
        <v>0</v>
      </c>
      <c r="AY192" s="70"/>
      <c r="AZ192" s="2">
        <f t="shared" si="125"/>
        <v>0</v>
      </c>
    </row>
    <row r="193" spans="1:52" ht="12" customHeight="1">
      <c r="A193" s="44">
        <f t="shared" si="121"/>
        <v>42552</v>
      </c>
      <c r="B193" s="66">
        <f t="shared" si="122"/>
        <v>0</v>
      </c>
      <c r="C193" s="67"/>
      <c r="D193" s="68">
        <f t="shared" si="85"/>
        <v>0</v>
      </c>
      <c r="E193" s="35">
        <f t="shared" si="86"/>
        <v>0</v>
      </c>
      <c r="F193" s="35">
        <f t="shared" si="87"/>
        <v>0</v>
      </c>
      <c r="G193" s="55">
        <f t="shared" si="88"/>
        <v>3.97</v>
      </c>
      <c r="H193" s="69">
        <f t="shared" si="89"/>
        <v>3.97</v>
      </c>
      <c r="I193" s="55">
        <f t="shared" si="123"/>
        <v>0</v>
      </c>
      <c r="J193" s="55">
        <f t="shared" si="90"/>
        <v>-6.1000000000000006E-2</v>
      </c>
      <c r="K193" s="69">
        <f t="shared" si="91"/>
        <v>-6.1000000000000006E-2</v>
      </c>
      <c r="L193" s="72">
        <v>0</v>
      </c>
      <c r="M193" s="55">
        <f t="shared" si="92"/>
        <v>5.0000000000000001E-3</v>
      </c>
      <c r="N193" s="69">
        <f t="shared" si="93"/>
        <v>5.0000000000000001E-3</v>
      </c>
      <c r="O193" s="72">
        <v>0</v>
      </c>
      <c r="P193" s="7"/>
      <c r="Q193" s="72">
        <f t="shared" si="124"/>
        <v>3.9140000000000001</v>
      </c>
      <c r="R193" s="72">
        <f t="shared" si="94"/>
        <v>0</v>
      </c>
      <c r="S193" s="7"/>
      <c r="T193" s="5">
        <f t="shared" si="95"/>
        <v>31</v>
      </c>
      <c r="U193" s="45">
        <f t="shared" si="96"/>
        <v>42607</v>
      </c>
      <c r="V193" s="5">
        <f t="shared" si="97"/>
        <v>5718</v>
      </c>
      <c r="W193" s="55">
        <f t="shared" si="98"/>
        <v>6.040116061409001E-2</v>
      </c>
      <c r="X193" s="47">
        <f t="shared" si="99"/>
        <v>0.3939289998695133</v>
      </c>
      <c r="Y193" s="5">
        <f t="shared" si="100"/>
        <v>0</v>
      </c>
      <c r="Z193" s="5">
        <f t="shared" si="101"/>
        <v>0</v>
      </c>
      <c r="AB193" s="39">
        <f t="shared" si="102"/>
        <v>0</v>
      </c>
      <c r="AC193" s="39">
        <f t="shared" si="103"/>
        <v>0</v>
      </c>
      <c r="AD193" s="39">
        <f t="shared" si="104"/>
        <v>0</v>
      </c>
      <c r="AE193" s="39">
        <f t="shared" si="105"/>
        <v>0</v>
      </c>
      <c r="AF193" s="39">
        <f t="shared" si="106"/>
        <v>0</v>
      </c>
      <c r="AG193" s="39">
        <f t="shared" si="107"/>
        <v>0</v>
      </c>
      <c r="AH193" s="39">
        <f t="shared" si="108"/>
        <v>0</v>
      </c>
      <c r="AI193" s="39">
        <f t="shared" si="109"/>
        <v>0</v>
      </c>
      <c r="AJ193" s="39">
        <f t="shared" si="110"/>
        <v>0</v>
      </c>
      <c r="AK193" s="43"/>
      <c r="AL193" s="39">
        <f t="shared" si="111"/>
        <v>0</v>
      </c>
      <c r="AM193" s="39">
        <f t="shared" si="112"/>
        <v>0</v>
      </c>
      <c r="AN193" s="39">
        <f t="shared" si="113"/>
        <v>0</v>
      </c>
      <c r="AO193" s="40">
        <f t="shared" si="114"/>
        <v>0</v>
      </c>
      <c r="AQ193" s="39">
        <f t="shared" si="115"/>
        <v>0</v>
      </c>
      <c r="AR193" s="39">
        <f t="shared" si="116"/>
        <v>0</v>
      </c>
      <c r="AS193" s="39">
        <f t="shared" si="117"/>
        <v>0</v>
      </c>
      <c r="AT193" s="40">
        <f t="shared" si="118"/>
        <v>0</v>
      </c>
      <c r="AU193" s="40"/>
      <c r="AV193" s="52">
        <f t="shared" si="119"/>
        <v>0</v>
      </c>
      <c r="AX193" s="52">
        <f t="shared" si="120"/>
        <v>0</v>
      </c>
      <c r="AY193" s="70"/>
      <c r="AZ193" s="2">
        <f t="shared" si="125"/>
        <v>0</v>
      </c>
    </row>
    <row r="194" spans="1:52" ht="12" customHeight="1">
      <c r="A194" s="44">
        <f t="shared" si="121"/>
        <v>42583</v>
      </c>
      <c r="B194" s="66">
        <f t="shared" si="122"/>
        <v>0</v>
      </c>
      <c r="C194" s="67"/>
      <c r="D194" s="68">
        <f t="shared" si="85"/>
        <v>0</v>
      </c>
      <c r="E194" s="35">
        <f t="shared" si="86"/>
        <v>0</v>
      </c>
      <c r="F194" s="35">
        <f t="shared" si="87"/>
        <v>0</v>
      </c>
      <c r="G194" s="55">
        <f t="shared" si="88"/>
        <v>3.97</v>
      </c>
      <c r="H194" s="69">
        <f t="shared" si="89"/>
        <v>3.97</v>
      </c>
      <c r="I194" s="55">
        <f t="shared" si="123"/>
        <v>0</v>
      </c>
      <c r="J194" s="55">
        <f t="shared" si="90"/>
        <v>-6.1000000000000006E-2</v>
      </c>
      <c r="K194" s="69">
        <f t="shared" si="91"/>
        <v>-6.1000000000000006E-2</v>
      </c>
      <c r="L194" s="72">
        <v>0</v>
      </c>
      <c r="M194" s="55">
        <f t="shared" si="92"/>
        <v>5.0000000000000001E-3</v>
      </c>
      <c r="N194" s="69">
        <f t="shared" si="93"/>
        <v>5.0000000000000001E-3</v>
      </c>
      <c r="O194" s="72">
        <v>0</v>
      </c>
      <c r="P194" s="7"/>
      <c r="Q194" s="72">
        <f t="shared" si="124"/>
        <v>3.9140000000000001</v>
      </c>
      <c r="R194" s="72">
        <f t="shared" si="94"/>
        <v>0</v>
      </c>
      <c r="S194" s="7"/>
      <c r="T194" s="5">
        <f t="shared" si="95"/>
        <v>31</v>
      </c>
      <c r="U194" s="45">
        <f t="shared" si="96"/>
        <v>42638</v>
      </c>
      <c r="V194" s="5">
        <f t="shared" si="97"/>
        <v>5749</v>
      </c>
      <c r="W194" s="55">
        <f t="shared" si="98"/>
        <v>6.040116061409001E-2</v>
      </c>
      <c r="X194" s="47">
        <f t="shared" si="99"/>
        <v>0.39194445218968976</v>
      </c>
      <c r="Y194" s="5">
        <f t="shared" si="100"/>
        <v>0</v>
      </c>
      <c r="Z194" s="5">
        <f t="shared" si="101"/>
        <v>0</v>
      </c>
      <c r="AB194" s="39">
        <f t="shared" si="102"/>
        <v>0</v>
      </c>
      <c r="AC194" s="39">
        <f t="shared" si="103"/>
        <v>0</v>
      </c>
      <c r="AD194" s="39">
        <f t="shared" si="104"/>
        <v>0</v>
      </c>
      <c r="AE194" s="39">
        <f t="shared" si="105"/>
        <v>0</v>
      </c>
      <c r="AF194" s="39">
        <f t="shared" si="106"/>
        <v>0</v>
      </c>
      <c r="AG194" s="39">
        <f t="shared" si="107"/>
        <v>0</v>
      </c>
      <c r="AH194" s="39">
        <f t="shared" si="108"/>
        <v>0</v>
      </c>
      <c r="AI194" s="39">
        <f t="shared" si="109"/>
        <v>0</v>
      </c>
      <c r="AJ194" s="39">
        <f t="shared" si="110"/>
        <v>0</v>
      </c>
      <c r="AK194" s="43"/>
      <c r="AL194" s="39">
        <f t="shared" si="111"/>
        <v>0</v>
      </c>
      <c r="AM194" s="39">
        <f t="shared" si="112"/>
        <v>0</v>
      </c>
      <c r="AN194" s="39">
        <f t="shared" si="113"/>
        <v>0</v>
      </c>
      <c r="AO194" s="40">
        <f t="shared" si="114"/>
        <v>0</v>
      </c>
      <c r="AQ194" s="39">
        <f t="shared" si="115"/>
        <v>0</v>
      </c>
      <c r="AR194" s="39">
        <f t="shared" si="116"/>
        <v>0</v>
      </c>
      <c r="AS194" s="39">
        <f t="shared" si="117"/>
        <v>0</v>
      </c>
      <c r="AT194" s="40">
        <f t="shared" si="118"/>
        <v>0</v>
      </c>
      <c r="AU194" s="40"/>
      <c r="AV194" s="52">
        <f t="shared" si="119"/>
        <v>0</v>
      </c>
      <c r="AX194" s="52">
        <f t="shared" si="120"/>
        <v>0</v>
      </c>
      <c r="AY194" s="70"/>
      <c r="AZ194" s="2">
        <f t="shared" si="125"/>
        <v>0</v>
      </c>
    </row>
    <row r="195" spans="1:52" ht="12" customHeight="1">
      <c r="A195" s="44">
        <f t="shared" si="121"/>
        <v>42614</v>
      </c>
      <c r="B195" s="66">
        <f t="shared" si="122"/>
        <v>0</v>
      </c>
      <c r="C195" s="67"/>
      <c r="D195" s="68">
        <f t="shared" si="85"/>
        <v>0</v>
      </c>
      <c r="E195" s="35">
        <f t="shared" si="86"/>
        <v>0</v>
      </c>
      <c r="F195" s="35">
        <f t="shared" si="87"/>
        <v>0</v>
      </c>
      <c r="G195" s="55">
        <f t="shared" si="88"/>
        <v>3.97</v>
      </c>
      <c r="H195" s="69">
        <f t="shared" si="89"/>
        <v>3.97</v>
      </c>
      <c r="I195" s="55">
        <f t="shared" si="123"/>
        <v>0</v>
      </c>
      <c r="J195" s="55">
        <f t="shared" si="90"/>
        <v>-6.1000000000000006E-2</v>
      </c>
      <c r="K195" s="69">
        <f t="shared" si="91"/>
        <v>-6.1000000000000006E-2</v>
      </c>
      <c r="L195" s="72">
        <v>0</v>
      </c>
      <c r="M195" s="55">
        <f t="shared" si="92"/>
        <v>5.0000000000000001E-3</v>
      </c>
      <c r="N195" s="69">
        <f t="shared" si="93"/>
        <v>5.0000000000000001E-3</v>
      </c>
      <c r="O195" s="72">
        <v>0</v>
      </c>
      <c r="P195" s="7"/>
      <c r="Q195" s="72">
        <f t="shared" si="124"/>
        <v>3.9140000000000001</v>
      </c>
      <c r="R195" s="72">
        <f t="shared" si="94"/>
        <v>0</v>
      </c>
      <c r="S195" s="7"/>
      <c r="T195" s="5">
        <f t="shared" si="95"/>
        <v>30</v>
      </c>
      <c r="U195" s="45">
        <f t="shared" si="96"/>
        <v>42668</v>
      </c>
      <c r="V195" s="5">
        <f t="shared" si="97"/>
        <v>5779</v>
      </c>
      <c r="W195" s="55">
        <f t="shared" si="98"/>
        <v>6.040116061409001E-2</v>
      </c>
      <c r="X195" s="47">
        <f t="shared" si="99"/>
        <v>0.39003344194537909</v>
      </c>
      <c r="Y195" s="5">
        <f t="shared" si="100"/>
        <v>0</v>
      </c>
      <c r="Z195" s="5">
        <f t="shared" si="101"/>
        <v>0</v>
      </c>
      <c r="AB195" s="39">
        <f t="shared" si="102"/>
        <v>0</v>
      </c>
      <c r="AC195" s="39">
        <f t="shared" si="103"/>
        <v>0</v>
      </c>
      <c r="AD195" s="39">
        <f t="shared" si="104"/>
        <v>0</v>
      </c>
      <c r="AE195" s="39">
        <f t="shared" si="105"/>
        <v>0</v>
      </c>
      <c r="AF195" s="39">
        <f t="shared" si="106"/>
        <v>0</v>
      </c>
      <c r="AG195" s="39">
        <f t="shared" si="107"/>
        <v>0</v>
      </c>
      <c r="AH195" s="39">
        <f t="shared" si="108"/>
        <v>0</v>
      </c>
      <c r="AI195" s="39">
        <f t="shared" si="109"/>
        <v>0</v>
      </c>
      <c r="AJ195" s="39">
        <f t="shared" si="110"/>
        <v>0</v>
      </c>
      <c r="AK195" s="43"/>
      <c r="AL195" s="39">
        <f t="shared" si="111"/>
        <v>0</v>
      </c>
      <c r="AM195" s="39">
        <f t="shared" si="112"/>
        <v>0</v>
      </c>
      <c r="AN195" s="39">
        <f t="shared" si="113"/>
        <v>0</v>
      </c>
      <c r="AO195" s="40">
        <f t="shared" si="114"/>
        <v>0</v>
      </c>
      <c r="AQ195" s="39">
        <f t="shared" si="115"/>
        <v>0</v>
      </c>
      <c r="AR195" s="39">
        <f t="shared" si="116"/>
        <v>0</v>
      </c>
      <c r="AS195" s="39">
        <f t="shared" si="117"/>
        <v>0</v>
      </c>
      <c r="AT195" s="40">
        <f t="shared" si="118"/>
        <v>0</v>
      </c>
      <c r="AU195" s="40"/>
      <c r="AV195" s="52">
        <f t="shared" si="119"/>
        <v>0</v>
      </c>
      <c r="AX195" s="52">
        <f t="shared" si="120"/>
        <v>0</v>
      </c>
      <c r="AY195" s="70"/>
      <c r="AZ195" s="2">
        <f t="shared" si="125"/>
        <v>0</v>
      </c>
    </row>
    <row r="196" spans="1:52" ht="12" customHeight="1">
      <c r="A196" s="44">
        <f t="shared" si="121"/>
        <v>42644</v>
      </c>
      <c r="B196" s="66">
        <f t="shared" si="122"/>
        <v>0</v>
      </c>
      <c r="C196" s="67"/>
      <c r="D196" s="68">
        <f t="shared" si="85"/>
        <v>0</v>
      </c>
      <c r="E196" s="35">
        <f t="shared" si="86"/>
        <v>0</v>
      </c>
      <c r="F196" s="35">
        <f t="shared" si="87"/>
        <v>0</v>
      </c>
      <c r="G196" s="55">
        <f t="shared" si="88"/>
        <v>3.97</v>
      </c>
      <c r="H196" s="69">
        <f t="shared" si="89"/>
        <v>3.97</v>
      </c>
      <c r="I196" s="55">
        <f t="shared" si="123"/>
        <v>0</v>
      </c>
      <c r="J196" s="55">
        <f t="shared" si="90"/>
        <v>-6.1000000000000006E-2</v>
      </c>
      <c r="K196" s="69">
        <f t="shared" si="91"/>
        <v>-6.1000000000000006E-2</v>
      </c>
      <c r="L196" s="72">
        <v>0</v>
      </c>
      <c r="M196" s="55">
        <f t="shared" si="92"/>
        <v>5.0000000000000001E-3</v>
      </c>
      <c r="N196" s="69">
        <f t="shared" si="93"/>
        <v>5.0000000000000001E-3</v>
      </c>
      <c r="O196" s="72">
        <v>0</v>
      </c>
      <c r="P196" s="7"/>
      <c r="Q196" s="72">
        <f t="shared" si="124"/>
        <v>3.9140000000000001</v>
      </c>
      <c r="R196" s="72">
        <f t="shared" si="94"/>
        <v>0</v>
      </c>
      <c r="S196" s="7"/>
      <c r="T196" s="5">
        <f t="shared" si="95"/>
        <v>31</v>
      </c>
      <c r="U196" s="45">
        <f t="shared" si="96"/>
        <v>42699</v>
      </c>
      <c r="V196" s="5">
        <f t="shared" si="97"/>
        <v>5810</v>
      </c>
      <c r="W196" s="55">
        <f t="shared" si="98"/>
        <v>6.040116061409001E-2</v>
      </c>
      <c r="X196" s="47">
        <f t="shared" si="99"/>
        <v>0.3880685194275581</v>
      </c>
      <c r="Y196" s="5">
        <f t="shared" si="100"/>
        <v>0</v>
      </c>
      <c r="Z196" s="5">
        <f t="shared" si="101"/>
        <v>0</v>
      </c>
      <c r="AB196" s="39">
        <f t="shared" si="102"/>
        <v>0</v>
      </c>
      <c r="AC196" s="39">
        <f t="shared" si="103"/>
        <v>0</v>
      </c>
      <c r="AD196" s="39">
        <f t="shared" si="104"/>
        <v>0</v>
      </c>
      <c r="AE196" s="39">
        <f t="shared" si="105"/>
        <v>0</v>
      </c>
      <c r="AF196" s="39">
        <f t="shared" si="106"/>
        <v>0</v>
      </c>
      <c r="AG196" s="39">
        <f t="shared" si="107"/>
        <v>0</v>
      </c>
      <c r="AH196" s="39">
        <f t="shared" si="108"/>
        <v>0</v>
      </c>
      <c r="AI196" s="39">
        <f t="shared" si="109"/>
        <v>0</v>
      </c>
      <c r="AJ196" s="39">
        <f t="shared" si="110"/>
        <v>0</v>
      </c>
      <c r="AK196" s="43"/>
      <c r="AL196" s="39">
        <f t="shared" si="111"/>
        <v>0</v>
      </c>
      <c r="AM196" s="39">
        <f t="shared" si="112"/>
        <v>0</v>
      </c>
      <c r="AN196" s="39">
        <f t="shared" si="113"/>
        <v>0</v>
      </c>
      <c r="AO196" s="40">
        <f t="shared" si="114"/>
        <v>0</v>
      </c>
      <c r="AQ196" s="39">
        <f t="shared" si="115"/>
        <v>0</v>
      </c>
      <c r="AR196" s="39">
        <f t="shared" si="116"/>
        <v>0</v>
      </c>
      <c r="AS196" s="39">
        <f t="shared" si="117"/>
        <v>0</v>
      </c>
      <c r="AT196" s="40">
        <f t="shared" si="118"/>
        <v>0</v>
      </c>
      <c r="AU196" s="40"/>
      <c r="AV196" s="52">
        <f t="shared" si="119"/>
        <v>0</v>
      </c>
      <c r="AX196" s="52">
        <f t="shared" si="120"/>
        <v>0</v>
      </c>
      <c r="AY196" s="70"/>
      <c r="AZ196" s="2">
        <f t="shared" si="125"/>
        <v>0</v>
      </c>
    </row>
    <row r="197" spans="1:52" ht="12" customHeight="1">
      <c r="A197" s="44">
        <f t="shared" si="121"/>
        <v>42675</v>
      </c>
      <c r="B197" s="66">
        <f t="shared" si="122"/>
        <v>0</v>
      </c>
      <c r="C197" s="67"/>
      <c r="D197" s="68">
        <f t="shared" si="85"/>
        <v>0</v>
      </c>
      <c r="E197" s="35">
        <f t="shared" si="86"/>
        <v>0</v>
      </c>
      <c r="F197" s="35">
        <f t="shared" si="87"/>
        <v>0</v>
      </c>
      <c r="G197" s="55">
        <f t="shared" si="88"/>
        <v>3.97</v>
      </c>
      <c r="H197" s="69">
        <f t="shared" si="89"/>
        <v>3.97</v>
      </c>
      <c r="I197" s="55">
        <f t="shared" si="123"/>
        <v>0</v>
      </c>
      <c r="J197" s="55">
        <f t="shared" si="90"/>
        <v>-6.1000000000000006E-2</v>
      </c>
      <c r="K197" s="69">
        <f t="shared" si="91"/>
        <v>-6.1000000000000006E-2</v>
      </c>
      <c r="L197" s="72">
        <v>0</v>
      </c>
      <c r="M197" s="55">
        <f t="shared" si="92"/>
        <v>5.0000000000000001E-3</v>
      </c>
      <c r="N197" s="69">
        <f t="shared" si="93"/>
        <v>5.0000000000000001E-3</v>
      </c>
      <c r="O197" s="72">
        <v>0</v>
      </c>
      <c r="P197" s="7"/>
      <c r="Q197" s="72">
        <f t="shared" si="124"/>
        <v>3.9140000000000001</v>
      </c>
      <c r="R197" s="72">
        <f t="shared" si="94"/>
        <v>0</v>
      </c>
      <c r="S197" s="7"/>
      <c r="T197" s="5">
        <f t="shared" si="95"/>
        <v>30</v>
      </c>
      <c r="U197" s="45">
        <f t="shared" si="96"/>
        <v>42729</v>
      </c>
      <c r="V197" s="5">
        <f t="shared" si="97"/>
        <v>5840</v>
      </c>
      <c r="W197" s="55">
        <f t="shared" si="98"/>
        <v>6.040116061409001E-2</v>
      </c>
      <c r="X197" s="47">
        <f t="shared" si="99"/>
        <v>0.38617640713466195</v>
      </c>
      <c r="Y197" s="5">
        <f t="shared" si="100"/>
        <v>0</v>
      </c>
      <c r="Z197" s="5">
        <f t="shared" si="101"/>
        <v>0</v>
      </c>
      <c r="AB197" s="39">
        <f t="shared" si="102"/>
        <v>0</v>
      </c>
      <c r="AC197" s="39">
        <f t="shared" si="103"/>
        <v>0</v>
      </c>
      <c r="AD197" s="39">
        <f t="shared" si="104"/>
        <v>0</v>
      </c>
      <c r="AE197" s="39">
        <f t="shared" si="105"/>
        <v>0</v>
      </c>
      <c r="AF197" s="39">
        <f t="shared" si="106"/>
        <v>0</v>
      </c>
      <c r="AG197" s="39">
        <f t="shared" si="107"/>
        <v>0</v>
      </c>
      <c r="AH197" s="39">
        <f t="shared" si="108"/>
        <v>0</v>
      </c>
      <c r="AI197" s="39">
        <f t="shared" si="109"/>
        <v>0</v>
      </c>
      <c r="AJ197" s="39">
        <f t="shared" si="110"/>
        <v>0</v>
      </c>
      <c r="AK197" s="43"/>
      <c r="AL197" s="39">
        <f t="shared" si="111"/>
        <v>0</v>
      </c>
      <c r="AM197" s="39">
        <f t="shared" si="112"/>
        <v>0</v>
      </c>
      <c r="AN197" s="39">
        <f t="shared" si="113"/>
        <v>0</v>
      </c>
      <c r="AO197" s="40">
        <f t="shared" si="114"/>
        <v>0</v>
      </c>
      <c r="AQ197" s="39">
        <f t="shared" si="115"/>
        <v>0</v>
      </c>
      <c r="AR197" s="39">
        <f t="shared" si="116"/>
        <v>0</v>
      </c>
      <c r="AS197" s="39">
        <f t="shared" si="117"/>
        <v>0</v>
      </c>
      <c r="AT197" s="40">
        <f t="shared" si="118"/>
        <v>0</v>
      </c>
      <c r="AU197" s="40"/>
      <c r="AV197" s="52">
        <f t="shared" si="119"/>
        <v>0</v>
      </c>
      <c r="AX197" s="52">
        <f t="shared" si="120"/>
        <v>0</v>
      </c>
      <c r="AY197" s="70"/>
      <c r="AZ197" s="2">
        <f t="shared" si="125"/>
        <v>0</v>
      </c>
    </row>
    <row r="198" spans="1:52" ht="12" customHeight="1">
      <c r="A198" s="44">
        <f t="shared" si="121"/>
        <v>42705</v>
      </c>
      <c r="B198" s="66">
        <f t="shared" si="122"/>
        <v>0</v>
      </c>
      <c r="C198" s="67"/>
      <c r="D198" s="68">
        <f t="shared" si="85"/>
        <v>0</v>
      </c>
      <c r="E198" s="35">
        <f t="shared" si="86"/>
        <v>0</v>
      </c>
      <c r="F198" s="35">
        <f t="shared" si="87"/>
        <v>0</v>
      </c>
      <c r="G198" s="55">
        <f t="shared" si="88"/>
        <v>3.97</v>
      </c>
      <c r="H198" s="69">
        <f t="shared" si="89"/>
        <v>3.97</v>
      </c>
      <c r="I198" s="55">
        <f t="shared" si="123"/>
        <v>0</v>
      </c>
      <c r="J198" s="55">
        <f t="shared" si="90"/>
        <v>-6.1000000000000006E-2</v>
      </c>
      <c r="K198" s="69">
        <f t="shared" si="91"/>
        <v>-6.1000000000000006E-2</v>
      </c>
      <c r="L198" s="72">
        <v>0</v>
      </c>
      <c r="M198" s="55">
        <f t="shared" si="92"/>
        <v>5.0000000000000001E-3</v>
      </c>
      <c r="N198" s="69">
        <f t="shared" si="93"/>
        <v>5.0000000000000001E-3</v>
      </c>
      <c r="O198" s="72">
        <v>0</v>
      </c>
      <c r="P198" s="7"/>
      <c r="Q198" s="72">
        <f t="shared" si="124"/>
        <v>3.9140000000000001</v>
      </c>
      <c r="R198" s="72">
        <f t="shared" si="94"/>
        <v>0</v>
      </c>
      <c r="S198" s="7"/>
      <c r="T198" s="5">
        <f t="shared" si="95"/>
        <v>31</v>
      </c>
      <c r="U198" s="45">
        <f t="shared" si="96"/>
        <v>42760</v>
      </c>
      <c r="V198" s="5">
        <f t="shared" si="97"/>
        <v>5871</v>
      </c>
      <c r="W198" s="55">
        <f t="shared" si="98"/>
        <v>6.040116061409001E-2</v>
      </c>
      <c r="X198" s="47">
        <f t="shared" si="99"/>
        <v>0.38423091570591328</v>
      </c>
      <c r="Y198" s="5">
        <f t="shared" si="100"/>
        <v>0</v>
      </c>
      <c r="Z198" s="5">
        <f t="shared" si="101"/>
        <v>0</v>
      </c>
      <c r="AB198" s="39">
        <f t="shared" si="102"/>
        <v>0</v>
      </c>
      <c r="AC198" s="39">
        <f t="shared" si="103"/>
        <v>0</v>
      </c>
      <c r="AD198" s="39">
        <f t="shared" si="104"/>
        <v>0</v>
      </c>
      <c r="AE198" s="39">
        <f t="shared" si="105"/>
        <v>0</v>
      </c>
      <c r="AF198" s="39">
        <f t="shared" si="106"/>
        <v>0</v>
      </c>
      <c r="AG198" s="39">
        <f t="shared" si="107"/>
        <v>0</v>
      </c>
      <c r="AH198" s="39">
        <f t="shared" si="108"/>
        <v>0</v>
      </c>
      <c r="AI198" s="39">
        <f t="shared" si="109"/>
        <v>0</v>
      </c>
      <c r="AJ198" s="39">
        <f t="shared" si="110"/>
        <v>0</v>
      </c>
      <c r="AK198" s="43"/>
      <c r="AL198" s="39">
        <f t="shared" si="111"/>
        <v>0</v>
      </c>
      <c r="AM198" s="39">
        <f t="shared" si="112"/>
        <v>0</v>
      </c>
      <c r="AN198" s="39">
        <f t="shared" si="113"/>
        <v>0</v>
      </c>
      <c r="AO198" s="40">
        <f t="shared" si="114"/>
        <v>0</v>
      </c>
      <c r="AQ198" s="39">
        <f t="shared" si="115"/>
        <v>0</v>
      </c>
      <c r="AR198" s="39">
        <f t="shared" si="116"/>
        <v>0</v>
      </c>
      <c r="AS198" s="39">
        <f t="shared" si="117"/>
        <v>0</v>
      </c>
      <c r="AT198" s="40">
        <f t="shared" si="118"/>
        <v>0</v>
      </c>
      <c r="AU198" s="40"/>
      <c r="AV198" s="52">
        <f t="shared" si="119"/>
        <v>0</v>
      </c>
      <c r="AX198" s="52">
        <f t="shared" si="120"/>
        <v>0</v>
      </c>
      <c r="AY198" s="70"/>
      <c r="AZ198" s="2">
        <f t="shared" si="125"/>
        <v>0</v>
      </c>
    </row>
    <row r="199" spans="1:52" ht="12" customHeight="1">
      <c r="A199" s="44">
        <f t="shared" si="121"/>
        <v>42736</v>
      </c>
      <c r="B199" s="66">
        <f t="shared" si="122"/>
        <v>0</v>
      </c>
      <c r="C199" s="67"/>
      <c r="D199" s="68">
        <f t="shared" si="85"/>
        <v>0</v>
      </c>
      <c r="E199" s="35">
        <f t="shared" si="86"/>
        <v>0</v>
      </c>
      <c r="F199" s="35">
        <f t="shared" si="87"/>
        <v>0</v>
      </c>
      <c r="G199" s="55">
        <f t="shared" si="88"/>
        <v>3.97</v>
      </c>
      <c r="H199" s="69">
        <f t="shared" si="89"/>
        <v>3.97</v>
      </c>
      <c r="I199" s="55">
        <f t="shared" si="123"/>
        <v>0</v>
      </c>
      <c r="J199" s="55">
        <f t="shared" si="90"/>
        <v>-6.1000000000000006E-2</v>
      </c>
      <c r="K199" s="69">
        <f t="shared" si="91"/>
        <v>-6.1000000000000006E-2</v>
      </c>
      <c r="L199" s="72">
        <v>0</v>
      </c>
      <c r="M199" s="55">
        <f t="shared" si="92"/>
        <v>5.0000000000000001E-3</v>
      </c>
      <c r="N199" s="69">
        <f t="shared" si="93"/>
        <v>5.0000000000000001E-3</v>
      </c>
      <c r="O199" s="72">
        <v>0</v>
      </c>
      <c r="P199" s="7"/>
      <c r="Q199" s="72">
        <f t="shared" si="124"/>
        <v>3.9140000000000001</v>
      </c>
      <c r="R199" s="72">
        <f t="shared" si="94"/>
        <v>0</v>
      </c>
      <c r="S199" s="7"/>
      <c r="T199" s="5">
        <f t="shared" si="95"/>
        <v>31</v>
      </c>
      <c r="U199" s="45">
        <f t="shared" si="96"/>
        <v>42791</v>
      </c>
      <c r="V199" s="5">
        <f t="shared" si="97"/>
        <v>5902</v>
      </c>
      <c r="W199" s="55">
        <f t="shared" si="98"/>
        <v>6.040116061409001E-2</v>
      </c>
      <c r="X199" s="47">
        <f t="shared" si="99"/>
        <v>0.38229522533395988</v>
      </c>
      <c r="Y199" s="5">
        <f t="shared" si="100"/>
        <v>0</v>
      </c>
      <c r="Z199" s="5">
        <f t="shared" si="101"/>
        <v>0</v>
      </c>
      <c r="AB199" s="39">
        <f t="shared" si="102"/>
        <v>0</v>
      </c>
      <c r="AC199" s="39">
        <f t="shared" si="103"/>
        <v>0</v>
      </c>
      <c r="AD199" s="39">
        <f t="shared" si="104"/>
        <v>0</v>
      </c>
      <c r="AE199" s="39">
        <f t="shared" si="105"/>
        <v>0</v>
      </c>
      <c r="AF199" s="39">
        <f t="shared" si="106"/>
        <v>0</v>
      </c>
      <c r="AG199" s="39">
        <f t="shared" si="107"/>
        <v>0</v>
      </c>
      <c r="AH199" s="39">
        <f t="shared" si="108"/>
        <v>0</v>
      </c>
      <c r="AI199" s="39">
        <f t="shared" si="109"/>
        <v>0</v>
      </c>
      <c r="AJ199" s="39">
        <f t="shared" si="110"/>
        <v>0</v>
      </c>
      <c r="AK199" s="43"/>
      <c r="AL199" s="39">
        <f t="shared" si="111"/>
        <v>0</v>
      </c>
      <c r="AM199" s="39">
        <f t="shared" si="112"/>
        <v>0</v>
      </c>
      <c r="AN199" s="39">
        <f t="shared" si="113"/>
        <v>0</v>
      </c>
      <c r="AO199" s="40">
        <f t="shared" si="114"/>
        <v>0</v>
      </c>
      <c r="AQ199" s="39">
        <f t="shared" si="115"/>
        <v>0</v>
      </c>
      <c r="AR199" s="39">
        <f t="shared" si="116"/>
        <v>0</v>
      </c>
      <c r="AS199" s="39">
        <f t="shared" si="117"/>
        <v>0</v>
      </c>
      <c r="AT199" s="40">
        <f t="shared" si="118"/>
        <v>0</v>
      </c>
      <c r="AU199" s="40"/>
      <c r="AV199" s="52">
        <f t="shared" si="119"/>
        <v>0</v>
      </c>
      <c r="AX199" s="52">
        <f t="shared" si="120"/>
        <v>0</v>
      </c>
      <c r="AY199" s="70"/>
      <c r="AZ199" s="2">
        <f t="shared" si="125"/>
        <v>0</v>
      </c>
    </row>
    <row r="200" spans="1:52" ht="12" customHeight="1">
      <c r="A200" s="44">
        <f t="shared" si="121"/>
        <v>42767</v>
      </c>
      <c r="B200" s="66">
        <f t="shared" si="122"/>
        <v>0</v>
      </c>
      <c r="C200" s="67"/>
      <c r="D200" s="68">
        <f t="shared" si="85"/>
        <v>0</v>
      </c>
      <c r="E200" s="35">
        <f t="shared" si="86"/>
        <v>0</v>
      </c>
      <c r="F200" s="35">
        <f t="shared" si="87"/>
        <v>0</v>
      </c>
      <c r="G200" s="55">
        <f t="shared" si="88"/>
        <v>3.97</v>
      </c>
      <c r="H200" s="69">
        <f t="shared" si="89"/>
        <v>3.97</v>
      </c>
      <c r="I200" s="55">
        <f t="shared" si="123"/>
        <v>0</v>
      </c>
      <c r="J200" s="55">
        <f t="shared" si="90"/>
        <v>-6.1000000000000006E-2</v>
      </c>
      <c r="K200" s="69">
        <f t="shared" si="91"/>
        <v>-6.1000000000000006E-2</v>
      </c>
      <c r="L200" s="72">
        <v>0</v>
      </c>
      <c r="M200" s="55">
        <f t="shared" si="92"/>
        <v>5.0000000000000001E-3</v>
      </c>
      <c r="N200" s="69">
        <f t="shared" si="93"/>
        <v>5.0000000000000001E-3</v>
      </c>
      <c r="O200" s="72">
        <v>0</v>
      </c>
      <c r="P200" s="7"/>
      <c r="Q200" s="72">
        <f t="shared" si="124"/>
        <v>3.9140000000000001</v>
      </c>
      <c r="R200" s="72">
        <f t="shared" si="94"/>
        <v>0</v>
      </c>
      <c r="S200" s="7"/>
      <c r="T200" s="5">
        <f t="shared" si="95"/>
        <v>28</v>
      </c>
      <c r="U200" s="45">
        <f t="shared" si="96"/>
        <v>42819</v>
      </c>
      <c r="V200" s="5">
        <f t="shared" si="97"/>
        <v>5930</v>
      </c>
      <c r="W200" s="55">
        <f t="shared" si="98"/>
        <v>6.040116061409001E-2</v>
      </c>
      <c r="X200" s="47">
        <f t="shared" si="99"/>
        <v>0.38055524297833421</v>
      </c>
      <c r="Y200" s="5">
        <f t="shared" si="100"/>
        <v>0</v>
      </c>
      <c r="Z200" s="5">
        <f t="shared" si="101"/>
        <v>0</v>
      </c>
      <c r="AB200" s="39">
        <f t="shared" si="102"/>
        <v>0</v>
      </c>
      <c r="AC200" s="39">
        <f t="shared" si="103"/>
        <v>0</v>
      </c>
      <c r="AD200" s="39">
        <f t="shared" si="104"/>
        <v>0</v>
      </c>
      <c r="AE200" s="39">
        <f t="shared" si="105"/>
        <v>0</v>
      </c>
      <c r="AF200" s="39">
        <f t="shared" si="106"/>
        <v>0</v>
      </c>
      <c r="AG200" s="39">
        <f t="shared" si="107"/>
        <v>0</v>
      </c>
      <c r="AH200" s="39">
        <f t="shared" si="108"/>
        <v>0</v>
      </c>
      <c r="AI200" s="39">
        <f t="shared" si="109"/>
        <v>0</v>
      </c>
      <c r="AJ200" s="39">
        <f t="shared" si="110"/>
        <v>0</v>
      </c>
      <c r="AK200" s="43"/>
      <c r="AL200" s="39">
        <f t="shared" si="111"/>
        <v>0</v>
      </c>
      <c r="AM200" s="39">
        <f t="shared" si="112"/>
        <v>0</v>
      </c>
      <c r="AN200" s="39">
        <f t="shared" si="113"/>
        <v>0</v>
      </c>
      <c r="AO200" s="40">
        <f t="shared" si="114"/>
        <v>0</v>
      </c>
      <c r="AQ200" s="39">
        <f t="shared" si="115"/>
        <v>0</v>
      </c>
      <c r="AR200" s="39">
        <f t="shared" si="116"/>
        <v>0</v>
      </c>
      <c r="AS200" s="39">
        <f t="shared" si="117"/>
        <v>0</v>
      </c>
      <c r="AT200" s="40">
        <f t="shared" si="118"/>
        <v>0</v>
      </c>
      <c r="AU200" s="40"/>
      <c r="AV200" s="52">
        <f t="shared" si="119"/>
        <v>0</v>
      </c>
      <c r="AX200" s="52">
        <f t="shared" si="120"/>
        <v>0</v>
      </c>
      <c r="AY200" s="70"/>
      <c r="AZ200" s="2">
        <f t="shared" si="125"/>
        <v>0</v>
      </c>
    </row>
    <row r="201" spans="1:52" ht="12" customHeight="1">
      <c r="A201" s="44">
        <f t="shared" si="121"/>
        <v>42795</v>
      </c>
      <c r="B201" s="66">
        <f t="shared" si="122"/>
        <v>0</v>
      </c>
      <c r="C201" s="67"/>
      <c r="D201" s="68">
        <f t="shared" si="85"/>
        <v>0</v>
      </c>
      <c r="E201" s="35">
        <f t="shared" si="86"/>
        <v>0</v>
      </c>
      <c r="F201" s="35">
        <f t="shared" si="87"/>
        <v>0</v>
      </c>
      <c r="G201" s="55">
        <f t="shared" si="88"/>
        <v>3.97</v>
      </c>
      <c r="H201" s="69">
        <f t="shared" si="89"/>
        <v>3.97</v>
      </c>
      <c r="I201" s="55">
        <f t="shared" si="123"/>
        <v>0</v>
      </c>
      <c r="J201" s="55">
        <f t="shared" si="90"/>
        <v>-6.1000000000000006E-2</v>
      </c>
      <c r="K201" s="69">
        <f t="shared" si="91"/>
        <v>-6.1000000000000006E-2</v>
      </c>
      <c r="L201" s="72">
        <v>0</v>
      </c>
      <c r="M201" s="55">
        <f t="shared" si="92"/>
        <v>5.0000000000000001E-3</v>
      </c>
      <c r="N201" s="69">
        <f t="shared" si="93"/>
        <v>5.0000000000000001E-3</v>
      </c>
      <c r="O201" s="72">
        <v>0</v>
      </c>
      <c r="P201" s="7"/>
      <c r="Q201" s="72">
        <f t="shared" si="124"/>
        <v>3.9140000000000001</v>
      </c>
      <c r="R201" s="72">
        <f t="shared" si="94"/>
        <v>0</v>
      </c>
      <c r="S201" s="7"/>
      <c r="T201" s="5">
        <f t="shared" si="95"/>
        <v>31</v>
      </c>
      <c r="U201" s="45">
        <f t="shared" si="96"/>
        <v>42850</v>
      </c>
      <c r="V201" s="5">
        <f t="shared" si="97"/>
        <v>5961</v>
      </c>
      <c r="W201" s="55">
        <f t="shared" si="98"/>
        <v>6.040116061409001E-2</v>
      </c>
      <c r="X201" s="47">
        <f t="shared" si="99"/>
        <v>0.37863807002395033</v>
      </c>
      <c r="Y201" s="5">
        <f t="shared" si="100"/>
        <v>0</v>
      </c>
      <c r="Z201" s="5">
        <f t="shared" si="101"/>
        <v>0</v>
      </c>
      <c r="AB201" s="39">
        <f t="shared" si="102"/>
        <v>0</v>
      </c>
      <c r="AC201" s="39">
        <f t="shared" si="103"/>
        <v>0</v>
      </c>
      <c r="AD201" s="39">
        <f t="shared" si="104"/>
        <v>0</v>
      </c>
      <c r="AE201" s="39">
        <f t="shared" si="105"/>
        <v>0</v>
      </c>
      <c r="AF201" s="39">
        <f t="shared" si="106"/>
        <v>0</v>
      </c>
      <c r="AG201" s="39">
        <f t="shared" si="107"/>
        <v>0</v>
      </c>
      <c r="AH201" s="39">
        <f t="shared" si="108"/>
        <v>0</v>
      </c>
      <c r="AI201" s="39">
        <f t="shared" si="109"/>
        <v>0</v>
      </c>
      <c r="AJ201" s="39">
        <f t="shared" si="110"/>
        <v>0</v>
      </c>
      <c r="AK201" s="43"/>
      <c r="AL201" s="39">
        <f t="shared" si="111"/>
        <v>0</v>
      </c>
      <c r="AM201" s="39">
        <f t="shared" si="112"/>
        <v>0</v>
      </c>
      <c r="AN201" s="39">
        <f t="shared" si="113"/>
        <v>0</v>
      </c>
      <c r="AO201" s="40">
        <f t="shared" si="114"/>
        <v>0</v>
      </c>
      <c r="AQ201" s="39">
        <f t="shared" si="115"/>
        <v>0</v>
      </c>
      <c r="AR201" s="39">
        <f t="shared" si="116"/>
        <v>0</v>
      </c>
      <c r="AS201" s="39">
        <f t="shared" si="117"/>
        <v>0</v>
      </c>
      <c r="AT201" s="40">
        <f t="shared" si="118"/>
        <v>0</v>
      </c>
      <c r="AU201" s="40"/>
      <c r="AV201" s="52">
        <f t="shared" si="119"/>
        <v>0</v>
      </c>
      <c r="AX201" s="52">
        <f t="shared" si="120"/>
        <v>0</v>
      </c>
      <c r="AY201" s="70"/>
      <c r="AZ201" s="2">
        <f t="shared" si="125"/>
        <v>0</v>
      </c>
    </row>
    <row r="202" spans="1:52" ht="12" customHeight="1">
      <c r="A202" s="44">
        <f t="shared" si="121"/>
        <v>42826</v>
      </c>
      <c r="B202" s="66">
        <f t="shared" si="122"/>
        <v>0</v>
      </c>
      <c r="C202" s="67"/>
      <c r="D202" s="68">
        <f t="shared" ref="D202:D265" si="126">B202+C202</f>
        <v>0</v>
      </c>
      <c r="E202" s="35">
        <f t="shared" ref="E202:E265" si="127">IF(Y202=0,0,IF(AND(Y202=1,$H$3=1),D202*T202,IF($H$3=2,D202,"N/A")))</f>
        <v>0</v>
      </c>
      <c r="F202" s="35">
        <f t="shared" ref="F202:F265" si="128">E202*X202</f>
        <v>0</v>
      </c>
      <c r="G202" s="55">
        <f t="shared" ref="G202:G265" si="129">VLOOKUP($A202,Table,MATCH(G$4,Curves,0))</f>
        <v>3.97</v>
      </c>
      <c r="H202" s="69">
        <f t="shared" ref="H202:H265" si="130">G202</f>
        <v>3.97</v>
      </c>
      <c r="I202" s="55">
        <f t="shared" si="123"/>
        <v>0</v>
      </c>
      <c r="J202" s="55">
        <f t="shared" ref="J202:J265" si="131">VLOOKUP($A202,Table,MATCH(J$4,Curves,0))</f>
        <v>-6.1000000000000006E-2</v>
      </c>
      <c r="K202" s="69">
        <f t="shared" ref="K202:K265" si="132">J202</f>
        <v>-6.1000000000000006E-2</v>
      </c>
      <c r="L202" s="72">
        <v>0</v>
      </c>
      <c r="M202" s="55">
        <f t="shared" ref="M202:M265" si="133">VLOOKUP($A202,Table,MATCH(M$4,Curves,0))</f>
        <v>5.0000000000000001E-3</v>
      </c>
      <c r="N202" s="69">
        <f t="shared" ref="N202:N265" si="134">M202</f>
        <v>5.0000000000000001E-3</v>
      </c>
      <c r="O202" s="72">
        <v>0</v>
      </c>
      <c r="P202" s="7"/>
      <c r="Q202" s="72">
        <f t="shared" si="124"/>
        <v>3.9140000000000001</v>
      </c>
      <c r="R202" s="72">
        <f t="shared" ref="R202:R265" si="135">O202+L202+I202</f>
        <v>0</v>
      </c>
      <c r="S202" s="7"/>
      <c r="T202" s="5">
        <f t="shared" ref="T202:T265" si="136">A203-A202</f>
        <v>30</v>
      </c>
      <c r="U202" s="45">
        <f t="shared" ref="U202:U265" si="137">CHOOSE(F$3,A203+24,A202)</f>
        <v>42880</v>
      </c>
      <c r="V202" s="5">
        <f t="shared" ref="V202:V265" si="138">U202-C$3</f>
        <v>5991</v>
      </c>
      <c r="W202" s="55">
        <f t="shared" ref="W202:W265" si="139">VLOOKUP($A202,Table,MATCH(W$4,Curves,0))</f>
        <v>6.040116061409001E-2</v>
      </c>
      <c r="X202" s="47">
        <f t="shared" ref="X202:X265" si="140">1/(1+CHOOSE(F$3,(W203+($K$3/10000))/2,(W202+($K$3/10000))/2))^(2*V202/365.25)</f>
        <v>0.37679193793390708</v>
      </c>
      <c r="Y202" s="5">
        <f t="shared" ref="Y202:Y265" si="141">IF(AND(mthbeg&lt;=A202,mthend&gt;=A202),1,0)</f>
        <v>0</v>
      </c>
      <c r="Z202" s="5">
        <f t="shared" ref="Z202:Z265" si="142">T202*Y202</f>
        <v>0</v>
      </c>
      <c r="AB202" s="39">
        <f t="shared" ref="AB202:AB265" si="143">F202*G202</f>
        <v>0</v>
      </c>
      <c r="AC202" s="39">
        <f t="shared" ref="AC202:AC265" si="144">$F202*H202</f>
        <v>0</v>
      </c>
      <c r="AD202" s="39">
        <f t="shared" ref="AD202:AD265" si="145">$F202*I202</f>
        <v>0</v>
      </c>
      <c r="AE202" s="39">
        <f t="shared" ref="AE202:AE265" si="146">$F202*J202</f>
        <v>0</v>
      </c>
      <c r="AF202" s="39">
        <f t="shared" ref="AF202:AF265" si="147">$F202*K202</f>
        <v>0</v>
      </c>
      <c r="AG202" s="39">
        <f t="shared" ref="AG202:AG265" si="148">$F202*L202</f>
        <v>0</v>
      </c>
      <c r="AH202" s="39">
        <f t="shared" ref="AH202:AH265" si="149">$F202*M202</f>
        <v>0</v>
      </c>
      <c r="AI202" s="39">
        <f t="shared" ref="AI202:AI265" si="150">$F202*N202</f>
        <v>0</v>
      </c>
      <c r="AJ202" s="39">
        <f t="shared" ref="AJ202:AJ265" si="151">F202*O202</f>
        <v>0</v>
      </c>
      <c r="AK202" s="43"/>
      <c r="AL202" s="39">
        <f t="shared" ref="AL202:AL265" si="152">CHOOSE($G$3,AC202-AD202,AD202-AC202)</f>
        <v>0</v>
      </c>
      <c r="AM202" s="39">
        <f t="shared" ref="AM202:AM265" si="153">CHOOSE($G$3,AF202-AG202,AG202-AF202)</f>
        <v>0</v>
      </c>
      <c r="AN202" s="39">
        <f t="shared" ref="AN202:AN265" si="154">CHOOSE($G$3,AI202-AJ202,AJ202-AI202)</f>
        <v>0</v>
      </c>
      <c r="AO202" s="40">
        <f t="shared" ref="AO202:AO265" si="155">SUM(AL202:AN202)</f>
        <v>0</v>
      </c>
      <c r="AQ202" s="39">
        <f t="shared" ref="AQ202:AQ265" si="156">CHOOSE($G$3,AB202-AC202,AC202-AB202)</f>
        <v>0</v>
      </c>
      <c r="AR202" s="39">
        <f t="shared" ref="AR202:AR265" si="157">CHOOSE($G$3,AE202-AF202,AF202-AE202)</f>
        <v>0</v>
      </c>
      <c r="AS202" s="39">
        <f t="shared" ref="AS202:AS265" si="158">CHOOSE($G$3,AH202-AI202,AI202-AH202)</f>
        <v>0</v>
      </c>
      <c r="AT202" s="40">
        <f t="shared" ref="AT202:AT265" si="159">AQ202+AR202+AS202</f>
        <v>0</v>
      </c>
      <c r="AU202" s="40"/>
      <c r="AV202" s="52">
        <f t="shared" ref="AV202:AV265" si="160">AT202+AO202</f>
        <v>0</v>
      </c>
      <c r="AX202" s="52">
        <f t="shared" ref="AX202:AX265" si="161">AJ202+AG202+AD202</f>
        <v>0</v>
      </c>
      <c r="AY202" s="70"/>
      <c r="AZ202" s="2">
        <f t="shared" si="125"/>
        <v>0</v>
      </c>
    </row>
    <row r="203" spans="1:52" ht="12" customHeight="1">
      <c r="A203" s="44">
        <f t="shared" ref="A203:A266" si="162">EDATE(A202,1)</f>
        <v>42856</v>
      </c>
      <c r="B203" s="66">
        <f t="shared" ref="B203:B266" si="163">VLOOKUP($A203,Table2,MATCH(I$3,Curves2,0))</f>
        <v>0</v>
      </c>
      <c r="C203" s="67"/>
      <c r="D203" s="68">
        <f t="shared" si="126"/>
        <v>0</v>
      </c>
      <c r="E203" s="35">
        <f t="shared" si="127"/>
        <v>0</v>
      </c>
      <c r="F203" s="35">
        <f t="shared" si="128"/>
        <v>0</v>
      </c>
      <c r="G203" s="55">
        <f t="shared" si="129"/>
        <v>3.97</v>
      </c>
      <c r="H203" s="69">
        <f t="shared" si="130"/>
        <v>3.97</v>
      </c>
      <c r="I203" s="55">
        <f t="shared" ref="I203:I266" si="164">VLOOKUP($A203,Table1,MATCH(I$3,Curves1,0))</f>
        <v>0</v>
      </c>
      <c r="J203" s="55">
        <f t="shared" si="131"/>
        <v>-6.1000000000000006E-2</v>
      </c>
      <c r="K203" s="69">
        <f t="shared" si="132"/>
        <v>-6.1000000000000006E-2</v>
      </c>
      <c r="L203" s="72">
        <v>0</v>
      </c>
      <c r="M203" s="55">
        <f t="shared" si="133"/>
        <v>5.0000000000000001E-3</v>
      </c>
      <c r="N203" s="69">
        <f t="shared" si="134"/>
        <v>5.0000000000000001E-3</v>
      </c>
      <c r="O203" s="72">
        <v>0</v>
      </c>
      <c r="P203" s="7"/>
      <c r="Q203" s="72">
        <f t="shared" ref="Q203:Q266" si="165">M203+J203+G203</f>
        <v>3.9140000000000001</v>
      </c>
      <c r="R203" s="72">
        <f t="shared" si="135"/>
        <v>0</v>
      </c>
      <c r="S203" s="7"/>
      <c r="T203" s="5">
        <f t="shared" si="136"/>
        <v>31</v>
      </c>
      <c r="U203" s="45">
        <f t="shared" si="137"/>
        <v>42911</v>
      </c>
      <c r="V203" s="5">
        <f t="shared" si="138"/>
        <v>6022</v>
      </c>
      <c r="W203" s="55">
        <f t="shared" si="139"/>
        <v>6.040116061409001E-2</v>
      </c>
      <c r="X203" s="47">
        <f t="shared" si="140"/>
        <v>0.37489372387388448</v>
      </c>
      <c r="Y203" s="5">
        <f t="shared" si="141"/>
        <v>0</v>
      </c>
      <c r="Z203" s="5">
        <f t="shared" si="142"/>
        <v>0</v>
      </c>
      <c r="AB203" s="39">
        <f t="shared" si="143"/>
        <v>0</v>
      </c>
      <c r="AC203" s="39">
        <f t="shared" si="144"/>
        <v>0</v>
      </c>
      <c r="AD203" s="39">
        <f t="shared" si="145"/>
        <v>0</v>
      </c>
      <c r="AE203" s="39">
        <f t="shared" si="146"/>
        <v>0</v>
      </c>
      <c r="AF203" s="39">
        <f t="shared" si="147"/>
        <v>0</v>
      </c>
      <c r="AG203" s="39">
        <f t="shared" si="148"/>
        <v>0</v>
      </c>
      <c r="AH203" s="39">
        <f t="shared" si="149"/>
        <v>0</v>
      </c>
      <c r="AI203" s="39">
        <f t="shared" si="150"/>
        <v>0</v>
      </c>
      <c r="AJ203" s="39">
        <f t="shared" si="151"/>
        <v>0</v>
      </c>
      <c r="AK203" s="43"/>
      <c r="AL203" s="39">
        <f t="shared" si="152"/>
        <v>0</v>
      </c>
      <c r="AM203" s="39">
        <f t="shared" si="153"/>
        <v>0</v>
      </c>
      <c r="AN203" s="39">
        <f t="shared" si="154"/>
        <v>0</v>
      </c>
      <c r="AO203" s="40">
        <f t="shared" si="155"/>
        <v>0</v>
      </c>
      <c r="AQ203" s="39">
        <f t="shared" si="156"/>
        <v>0</v>
      </c>
      <c r="AR203" s="39">
        <f t="shared" si="157"/>
        <v>0</v>
      </c>
      <c r="AS203" s="39">
        <f t="shared" si="158"/>
        <v>0</v>
      </c>
      <c r="AT203" s="40">
        <f t="shared" si="159"/>
        <v>0</v>
      </c>
      <c r="AU203" s="40"/>
      <c r="AV203" s="52">
        <f t="shared" si="160"/>
        <v>0</v>
      </c>
      <c r="AX203" s="52">
        <f t="shared" si="161"/>
        <v>0</v>
      </c>
      <c r="AY203" s="70"/>
      <c r="AZ203" s="2">
        <f t="shared" ref="AZ203:AZ266" si="166">R203*E203</f>
        <v>0</v>
      </c>
    </row>
    <row r="204" spans="1:52" ht="12" customHeight="1">
      <c r="A204" s="44">
        <f t="shared" si="162"/>
        <v>42887</v>
      </c>
      <c r="B204" s="66">
        <f t="shared" si="163"/>
        <v>0</v>
      </c>
      <c r="C204" s="67"/>
      <c r="D204" s="68">
        <f t="shared" si="126"/>
        <v>0</v>
      </c>
      <c r="E204" s="35">
        <f t="shared" si="127"/>
        <v>0</v>
      </c>
      <c r="F204" s="35">
        <f t="shared" si="128"/>
        <v>0</v>
      </c>
      <c r="G204" s="55">
        <f t="shared" si="129"/>
        <v>3.97</v>
      </c>
      <c r="H204" s="69">
        <f t="shared" si="130"/>
        <v>3.97</v>
      </c>
      <c r="I204" s="55">
        <f t="shared" si="164"/>
        <v>0</v>
      </c>
      <c r="J204" s="55">
        <f t="shared" si="131"/>
        <v>-6.1000000000000006E-2</v>
      </c>
      <c r="K204" s="69">
        <f t="shared" si="132"/>
        <v>-6.1000000000000006E-2</v>
      </c>
      <c r="L204" s="72">
        <v>0</v>
      </c>
      <c r="M204" s="55">
        <f t="shared" si="133"/>
        <v>5.0000000000000001E-3</v>
      </c>
      <c r="N204" s="69">
        <f t="shared" si="134"/>
        <v>5.0000000000000001E-3</v>
      </c>
      <c r="O204" s="72">
        <v>0</v>
      </c>
      <c r="P204" s="7"/>
      <c r="Q204" s="72">
        <f t="shared" si="165"/>
        <v>3.9140000000000001</v>
      </c>
      <c r="R204" s="72">
        <f t="shared" si="135"/>
        <v>0</v>
      </c>
      <c r="S204" s="7"/>
      <c r="T204" s="5">
        <f t="shared" si="136"/>
        <v>30</v>
      </c>
      <c r="U204" s="45">
        <f t="shared" si="137"/>
        <v>42941</v>
      </c>
      <c r="V204" s="5">
        <f t="shared" si="138"/>
        <v>6052</v>
      </c>
      <c r="W204" s="55">
        <f t="shared" si="139"/>
        <v>6.040116061409001E-2</v>
      </c>
      <c r="X204" s="47">
        <f t="shared" si="140"/>
        <v>0.37306584815616911</v>
      </c>
      <c r="Y204" s="5">
        <f t="shared" si="141"/>
        <v>0</v>
      </c>
      <c r="Z204" s="5">
        <f t="shared" si="142"/>
        <v>0</v>
      </c>
      <c r="AB204" s="39">
        <f t="shared" si="143"/>
        <v>0</v>
      </c>
      <c r="AC204" s="39">
        <f t="shared" si="144"/>
        <v>0</v>
      </c>
      <c r="AD204" s="39">
        <f t="shared" si="145"/>
        <v>0</v>
      </c>
      <c r="AE204" s="39">
        <f t="shared" si="146"/>
        <v>0</v>
      </c>
      <c r="AF204" s="39">
        <f t="shared" si="147"/>
        <v>0</v>
      </c>
      <c r="AG204" s="39">
        <f t="shared" si="148"/>
        <v>0</v>
      </c>
      <c r="AH204" s="39">
        <f t="shared" si="149"/>
        <v>0</v>
      </c>
      <c r="AI204" s="39">
        <f t="shared" si="150"/>
        <v>0</v>
      </c>
      <c r="AJ204" s="39">
        <f t="shared" si="151"/>
        <v>0</v>
      </c>
      <c r="AK204" s="43"/>
      <c r="AL204" s="39">
        <f t="shared" si="152"/>
        <v>0</v>
      </c>
      <c r="AM204" s="39">
        <f t="shared" si="153"/>
        <v>0</v>
      </c>
      <c r="AN204" s="39">
        <f t="shared" si="154"/>
        <v>0</v>
      </c>
      <c r="AO204" s="40">
        <f t="shared" si="155"/>
        <v>0</v>
      </c>
      <c r="AQ204" s="39">
        <f t="shared" si="156"/>
        <v>0</v>
      </c>
      <c r="AR204" s="39">
        <f t="shared" si="157"/>
        <v>0</v>
      </c>
      <c r="AS204" s="39">
        <f t="shared" si="158"/>
        <v>0</v>
      </c>
      <c r="AT204" s="40">
        <f t="shared" si="159"/>
        <v>0</v>
      </c>
      <c r="AU204" s="40"/>
      <c r="AV204" s="52">
        <f t="shared" si="160"/>
        <v>0</v>
      </c>
      <c r="AX204" s="52">
        <f t="shared" si="161"/>
        <v>0</v>
      </c>
      <c r="AY204" s="70"/>
      <c r="AZ204" s="2">
        <f t="shared" si="166"/>
        <v>0</v>
      </c>
    </row>
    <row r="205" spans="1:52" ht="12" customHeight="1">
      <c r="A205" s="44">
        <f t="shared" si="162"/>
        <v>42917</v>
      </c>
      <c r="B205" s="66">
        <f t="shared" si="163"/>
        <v>0</v>
      </c>
      <c r="C205" s="67"/>
      <c r="D205" s="68">
        <f t="shared" si="126"/>
        <v>0</v>
      </c>
      <c r="E205" s="35">
        <f t="shared" si="127"/>
        <v>0</v>
      </c>
      <c r="F205" s="35">
        <f t="shared" si="128"/>
        <v>0</v>
      </c>
      <c r="G205" s="55">
        <f t="shared" si="129"/>
        <v>3.97</v>
      </c>
      <c r="H205" s="69">
        <f t="shared" si="130"/>
        <v>3.97</v>
      </c>
      <c r="I205" s="55">
        <f t="shared" si="164"/>
        <v>0</v>
      </c>
      <c r="J205" s="55">
        <f t="shared" si="131"/>
        <v>-6.1000000000000006E-2</v>
      </c>
      <c r="K205" s="69">
        <f t="shared" si="132"/>
        <v>-6.1000000000000006E-2</v>
      </c>
      <c r="L205" s="72">
        <v>0</v>
      </c>
      <c r="M205" s="55">
        <f t="shared" si="133"/>
        <v>5.0000000000000001E-3</v>
      </c>
      <c r="N205" s="69">
        <f t="shared" si="134"/>
        <v>5.0000000000000001E-3</v>
      </c>
      <c r="O205" s="72">
        <v>0</v>
      </c>
      <c r="P205" s="7"/>
      <c r="Q205" s="72">
        <f t="shared" si="165"/>
        <v>3.9140000000000001</v>
      </c>
      <c r="R205" s="72">
        <f t="shared" si="135"/>
        <v>0</v>
      </c>
      <c r="S205" s="7"/>
      <c r="T205" s="5">
        <f t="shared" si="136"/>
        <v>31</v>
      </c>
      <c r="U205" s="45">
        <f t="shared" si="137"/>
        <v>42972</v>
      </c>
      <c r="V205" s="5">
        <f t="shared" si="138"/>
        <v>6083</v>
      </c>
      <c r="W205" s="55">
        <f t="shared" si="139"/>
        <v>6.040116061409001E-2</v>
      </c>
      <c r="X205" s="47">
        <f t="shared" si="140"/>
        <v>0.37118640550628806</v>
      </c>
      <c r="Y205" s="5">
        <f t="shared" si="141"/>
        <v>0</v>
      </c>
      <c r="Z205" s="5">
        <f t="shared" si="142"/>
        <v>0</v>
      </c>
      <c r="AB205" s="39">
        <f t="shared" si="143"/>
        <v>0</v>
      </c>
      <c r="AC205" s="39">
        <f t="shared" si="144"/>
        <v>0</v>
      </c>
      <c r="AD205" s="39">
        <f t="shared" si="145"/>
        <v>0</v>
      </c>
      <c r="AE205" s="39">
        <f t="shared" si="146"/>
        <v>0</v>
      </c>
      <c r="AF205" s="39">
        <f t="shared" si="147"/>
        <v>0</v>
      </c>
      <c r="AG205" s="39">
        <f t="shared" si="148"/>
        <v>0</v>
      </c>
      <c r="AH205" s="39">
        <f t="shared" si="149"/>
        <v>0</v>
      </c>
      <c r="AI205" s="39">
        <f t="shared" si="150"/>
        <v>0</v>
      </c>
      <c r="AJ205" s="39">
        <f t="shared" si="151"/>
        <v>0</v>
      </c>
      <c r="AK205" s="43"/>
      <c r="AL205" s="39">
        <f t="shared" si="152"/>
        <v>0</v>
      </c>
      <c r="AM205" s="39">
        <f t="shared" si="153"/>
        <v>0</v>
      </c>
      <c r="AN205" s="39">
        <f t="shared" si="154"/>
        <v>0</v>
      </c>
      <c r="AO205" s="40">
        <f t="shared" si="155"/>
        <v>0</v>
      </c>
      <c r="AQ205" s="39">
        <f t="shared" si="156"/>
        <v>0</v>
      </c>
      <c r="AR205" s="39">
        <f t="shared" si="157"/>
        <v>0</v>
      </c>
      <c r="AS205" s="39">
        <f t="shared" si="158"/>
        <v>0</v>
      </c>
      <c r="AT205" s="40">
        <f t="shared" si="159"/>
        <v>0</v>
      </c>
      <c r="AU205" s="40"/>
      <c r="AV205" s="52">
        <f t="shared" si="160"/>
        <v>0</v>
      </c>
      <c r="AX205" s="52">
        <f t="shared" si="161"/>
        <v>0</v>
      </c>
      <c r="AY205" s="70"/>
      <c r="AZ205" s="2">
        <f t="shared" si="166"/>
        <v>0</v>
      </c>
    </row>
    <row r="206" spans="1:52" ht="12" customHeight="1">
      <c r="A206" s="44">
        <f t="shared" si="162"/>
        <v>42948</v>
      </c>
      <c r="B206" s="66">
        <f t="shared" si="163"/>
        <v>0</v>
      </c>
      <c r="C206" s="67"/>
      <c r="D206" s="68">
        <f t="shared" si="126"/>
        <v>0</v>
      </c>
      <c r="E206" s="35">
        <f t="shared" si="127"/>
        <v>0</v>
      </c>
      <c r="F206" s="35">
        <f t="shared" si="128"/>
        <v>0</v>
      </c>
      <c r="G206" s="55">
        <f t="shared" si="129"/>
        <v>3.97</v>
      </c>
      <c r="H206" s="69">
        <f t="shared" si="130"/>
        <v>3.97</v>
      </c>
      <c r="I206" s="55">
        <f t="shared" si="164"/>
        <v>0</v>
      </c>
      <c r="J206" s="55">
        <f t="shared" si="131"/>
        <v>-6.1000000000000006E-2</v>
      </c>
      <c r="K206" s="69">
        <f t="shared" si="132"/>
        <v>-6.1000000000000006E-2</v>
      </c>
      <c r="L206" s="72">
        <v>0</v>
      </c>
      <c r="M206" s="55">
        <f t="shared" si="133"/>
        <v>5.0000000000000001E-3</v>
      </c>
      <c r="N206" s="69">
        <f t="shared" si="134"/>
        <v>5.0000000000000001E-3</v>
      </c>
      <c r="O206" s="72">
        <v>0</v>
      </c>
      <c r="P206" s="7"/>
      <c r="Q206" s="72">
        <f t="shared" si="165"/>
        <v>3.9140000000000001</v>
      </c>
      <c r="R206" s="72">
        <f t="shared" si="135"/>
        <v>0</v>
      </c>
      <c r="S206" s="7"/>
      <c r="T206" s="5">
        <f t="shared" si="136"/>
        <v>31</v>
      </c>
      <c r="U206" s="45">
        <f t="shared" si="137"/>
        <v>43003</v>
      </c>
      <c r="V206" s="5">
        <f t="shared" si="138"/>
        <v>6114</v>
      </c>
      <c r="W206" s="55">
        <f t="shared" si="139"/>
        <v>6.040116061409001E-2</v>
      </c>
      <c r="X206" s="47">
        <f t="shared" si="140"/>
        <v>0.36931643117062468</v>
      </c>
      <c r="Y206" s="5">
        <f t="shared" si="141"/>
        <v>0</v>
      </c>
      <c r="Z206" s="5">
        <f t="shared" si="142"/>
        <v>0</v>
      </c>
      <c r="AB206" s="39">
        <f t="shared" si="143"/>
        <v>0</v>
      </c>
      <c r="AC206" s="39">
        <f t="shared" si="144"/>
        <v>0</v>
      </c>
      <c r="AD206" s="39">
        <f t="shared" si="145"/>
        <v>0</v>
      </c>
      <c r="AE206" s="39">
        <f t="shared" si="146"/>
        <v>0</v>
      </c>
      <c r="AF206" s="39">
        <f t="shared" si="147"/>
        <v>0</v>
      </c>
      <c r="AG206" s="39">
        <f t="shared" si="148"/>
        <v>0</v>
      </c>
      <c r="AH206" s="39">
        <f t="shared" si="149"/>
        <v>0</v>
      </c>
      <c r="AI206" s="39">
        <f t="shared" si="150"/>
        <v>0</v>
      </c>
      <c r="AJ206" s="39">
        <f t="shared" si="151"/>
        <v>0</v>
      </c>
      <c r="AK206" s="43"/>
      <c r="AL206" s="39">
        <f t="shared" si="152"/>
        <v>0</v>
      </c>
      <c r="AM206" s="39">
        <f t="shared" si="153"/>
        <v>0</v>
      </c>
      <c r="AN206" s="39">
        <f t="shared" si="154"/>
        <v>0</v>
      </c>
      <c r="AO206" s="40">
        <f t="shared" si="155"/>
        <v>0</v>
      </c>
      <c r="AQ206" s="39">
        <f t="shared" si="156"/>
        <v>0</v>
      </c>
      <c r="AR206" s="39">
        <f t="shared" si="157"/>
        <v>0</v>
      </c>
      <c r="AS206" s="39">
        <f t="shared" si="158"/>
        <v>0</v>
      </c>
      <c r="AT206" s="40">
        <f t="shared" si="159"/>
        <v>0</v>
      </c>
      <c r="AU206" s="40"/>
      <c r="AV206" s="52">
        <f t="shared" si="160"/>
        <v>0</v>
      </c>
      <c r="AX206" s="52">
        <f t="shared" si="161"/>
        <v>0</v>
      </c>
      <c r="AY206" s="70"/>
      <c r="AZ206" s="2">
        <f t="shared" si="166"/>
        <v>0</v>
      </c>
    </row>
    <row r="207" spans="1:52" ht="12" customHeight="1">
      <c r="A207" s="44">
        <f t="shared" si="162"/>
        <v>42979</v>
      </c>
      <c r="B207" s="66">
        <f t="shared" si="163"/>
        <v>0</v>
      </c>
      <c r="C207" s="67"/>
      <c r="D207" s="68">
        <f t="shared" si="126"/>
        <v>0</v>
      </c>
      <c r="E207" s="35">
        <f t="shared" si="127"/>
        <v>0</v>
      </c>
      <c r="F207" s="35">
        <f t="shared" si="128"/>
        <v>0</v>
      </c>
      <c r="G207" s="55">
        <f t="shared" si="129"/>
        <v>3.97</v>
      </c>
      <c r="H207" s="69">
        <f t="shared" si="130"/>
        <v>3.97</v>
      </c>
      <c r="I207" s="55">
        <f t="shared" si="164"/>
        <v>0</v>
      </c>
      <c r="J207" s="55">
        <f t="shared" si="131"/>
        <v>-6.1000000000000006E-2</v>
      </c>
      <c r="K207" s="69">
        <f t="shared" si="132"/>
        <v>-6.1000000000000006E-2</v>
      </c>
      <c r="L207" s="72">
        <v>0</v>
      </c>
      <c r="M207" s="55">
        <f t="shared" si="133"/>
        <v>5.0000000000000001E-3</v>
      </c>
      <c r="N207" s="69">
        <f t="shared" si="134"/>
        <v>5.0000000000000001E-3</v>
      </c>
      <c r="O207" s="72">
        <v>0</v>
      </c>
      <c r="P207" s="7"/>
      <c r="Q207" s="72">
        <f t="shared" si="165"/>
        <v>3.9140000000000001</v>
      </c>
      <c r="R207" s="72">
        <f t="shared" si="135"/>
        <v>0</v>
      </c>
      <c r="S207" s="7"/>
      <c r="T207" s="5">
        <f t="shared" si="136"/>
        <v>30</v>
      </c>
      <c r="U207" s="45">
        <f t="shared" si="137"/>
        <v>43033</v>
      </c>
      <c r="V207" s="5">
        <f t="shared" si="138"/>
        <v>6144</v>
      </c>
      <c r="W207" s="55">
        <f t="shared" si="139"/>
        <v>6.040116061409001E-2</v>
      </c>
      <c r="X207" s="47">
        <f t="shared" si="140"/>
        <v>0.36751574875398019</v>
      </c>
      <c r="Y207" s="5">
        <f t="shared" si="141"/>
        <v>0</v>
      </c>
      <c r="Z207" s="5">
        <f t="shared" si="142"/>
        <v>0</v>
      </c>
      <c r="AB207" s="39">
        <f t="shared" si="143"/>
        <v>0</v>
      </c>
      <c r="AC207" s="39">
        <f t="shared" si="144"/>
        <v>0</v>
      </c>
      <c r="AD207" s="39">
        <f t="shared" si="145"/>
        <v>0</v>
      </c>
      <c r="AE207" s="39">
        <f t="shared" si="146"/>
        <v>0</v>
      </c>
      <c r="AF207" s="39">
        <f t="shared" si="147"/>
        <v>0</v>
      </c>
      <c r="AG207" s="39">
        <f t="shared" si="148"/>
        <v>0</v>
      </c>
      <c r="AH207" s="39">
        <f t="shared" si="149"/>
        <v>0</v>
      </c>
      <c r="AI207" s="39">
        <f t="shared" si="150"/>
        <v>0</v>
      </c>
      <c r="AJ207" s="39">
        <f t="shared" si="151"/>
        <v>0</v>
      </c>
      <c r="AK207" s="43"/>
      <c r="AL207" s="39">
        <f t="shared" si="152"/>
        <v>0</v>
      </c>
      <c r="AM207" s="39">
        <f t="shared" si="153"/>
        <v>0</v>
      </c>
      <c r="AN207" s="39">
        <f t="shared" si="154"/>
        <v>0</v>
      </c>
      <c r="AO207" s="40">
        <f t="shared" si="155"/>
        <v>0</v>
      </c>
      <c r="AQ207" s="39">
        <f t="shared" si="156"/>
        <v>0</v>
      </c>
      <c r="AR207" s="39">
        <f t="shared" si="157"/>
        <v>0</v>
      </c>
      <c r="AS207" s="39">
        <f t="shared" si="158"/>
        <v>0</v>
      </c>
      <c r="AT207" s="40">
        <f t="shared" si="159"/>
        <v>0</v>
      </c>
      <c r="AU207" s="40"/>
      <c r="AV207" s="52">
        <f t="shared" si="160"/>
        <v>0</v>
      </c>
      <c r="AX207" s="52">
        <f t="shared" si="161"/>
        <v>0</v>
      </c>
      <c r="AY207" s="70"/>
      <c r="AZ207" s="2">
        <f t="shared" si="166"/>
        <v>0</v>
      </c>
    </row>
    <row r="208" spans="1:52" ht="12" customHeight="1">
      <c r="A208" s="44">
        <f t="shared" si="162"/>
        <v>43009</v>
      </c>
      <c r="B208" s="66">
        <f t="shared" si="163"/>
        <v>0</v>
      </c>
      <c r="C208" s="67"/>
      <c r="D208" s="68">
        <f t="shared" si="126"/>
        <v>0</v>
      </c>
      <c r="E208" s="35">
        <f t="shared" si="127"/>
        <v>0</v>
      </c>
      <c r="F208" s="35">
        <f t="shared" si="128"/>
        <v>0</v>
      </c>
      <c r="G208" s="55">
        <f t="shared" si="129"/>
        <v>3.97</v>
      </c>
      <c r="H208" s="69">
        <f t="shared" si="130"/>
        <v>3.97</v>
      </c>
      <c r="I208" s="55">
        <f t="shared" si="164"/>
        <v>0</v>
      </c>
      <c r="J208" s="55">
        <f t="shared" si="131"/>
        <v>-6.1000000000000006E-2</v>
      </c>
      <c r="K208" s="69">
        <f t="shared" si="132"/>
        <v>-6.1000000000000006E-2</v>
      </c>
      <c r="L208" s="72">
        <v>0</v>
      </c>
      <c r="M208" s="55">
        <f t="shared" si="133"/>
        <v>5.0000000000000001E-3</v>
      </c>
      <c r="N208" s="69">
        <f t="shared" si="134"/>
        <v>5.0000000000000001E-3</v>
      </c>
      <c r="O208" s="72">
        <v>0</v>
      </c>
      <c r="P208" s="7"/>
      <c r="Q208" s="72">
        <f t="shared" si="165"/>
        <v>3.9140000000000001</v>
      </c>
      <c r="R208" s="72">
        <f t="shared" si="135"/>
        <v>0</v>
      </c>
      <c r="S208" s="7"/>
      <c r="T208" s="5">
        <f t="shared" si="136"/>
        <v>31</v>
      </c>
      <c r="U208" s="45">
        <f t="shared" si="137"/>
        <v>43064</v>
      </c>
      <c r="V208" s="5">
        <f t="shared" si="138"/>
        <v>6175</v>
      </c>
      <c r="W208" s="55">
        <f t="shared" si="139"/>
        <v>6.040116061409001E-2</v>
      </c>
      <c r="X208" s="47">
        <f t="shared" si="140"/>
        <v>0.36566426656625112</v>
      </c>
      <c r="Y208" s="5">
        <f t="shared" si="141"/>
        <v>0</v>
      </c>
      <c r="Z208" s="5">
        <f t="shared" si="142"/>
        <v>0</v>
      </c>
      <c r="AB208" s="39">
        <f t="shared" si="143"/>
        <v>0</v>
      </c>
      <c r="AC208" s="39">
        <f t="shared" si="144"/>
        <v>0</v>
      </c>
      <c r="AD208" s="39">
        <f t="shared" si="145"/>
        <v>0</v>
      </c>
      <c r="AE208" s="39">
        <f t="shared" si="146"/>
        <v>0</v>
      </c>
      <c r="AF208" s="39">
        <f t="shared" si="147"/>
        <v>0</v>
      </c>
      <c r="AG208" s="39">
        <f t="shared" si="148"/>
        <v>0</v>
      </c>
      <c r="AH208" s="39">
        <f t="shared" si="149"/>
        <v>0</v>
      </c>
      <c r="AI208" s="39">
        <f t="shared" si="150"/>
        <v>0</v>
      </c>
      <c r="AJ208" s="39">
        <f t="shared" si="151"/>
        <v>0</v>
      </c>
      <c r="AK208" s="43"/>
      <c r="AL208" s="39">
        <f t="shared" si="152"/>
        <v>0</v>
      </c>
      <c r="AM208" s="39">
        <f t="shared" si="153"/>
        <v>0</v>
      </c>
      <c r="AN208" s="39">
        <f t="shared" si="154"/>
        <v>0</v>
      </c>
      <c r="AO208" s="40">
        <f t="shared" si="155"/>
        <v>0</v>
      </c>
      <c r="AQ208" s="39">
        <f t="shared" si="156"/>
        <v>0</v>
      </c>
      <c r="AR208" s="39">
        <f t="shared" si="157"/>
        <v>0</v>
      </c>
      <c r="AS208" s="39">
        <f t="shared" si="158"/>
        <v>0</v>
      </c>
      <c r="AT208" s="40">
        <f t="shared" si="159"/>
        <v>0</v>
      </c>
      <c r="AU208" s="40"/>
      <c r="AV208" s="52">
        <f t="shared" si="160"/>
        <v>0</v>
      </c>
      <c r="AX208" s="52">
        <f t="shared" si="161"/>
        <v>0</v>
      </c>
      <c r="AY208" s="70"/>
      <c r="AZ208" s="2">
        <f t="shared" si="166"/>
        <v>0</v>
      </c>
    </row>
    <row r="209" spans="1:52" ht="12" customHeight="1">
      <c r="A209" s="44">
        <f t="shared" si="162"/>
        <v>43040</v>
      </c>
      <c r="B209" s="66">
        <f t="shared" si="163"/>
        <v>0</v>
      </c>
      <c r="C209" s="67"/>
      <c r="D209" s="68">
        <f t="shared" si="126"/>
        <v>0</v>
      </c>
      <c r="E209" s="35">
        <f t="shared" si="127"/>
        <v>0</v>
      </c>
      <c r="F209" s="35">
        <f t="shared" si="128"/>
        <v>0</v>
      </c>
      <c r="G209" s="55">
        <f t="shared" si="129"/>
        <v>3.97</v>
      </c>
      <c r="H209" s="69">
        <f t="shared" si="130"/>
        <v>3.97</v>
      </c>
      <c r="I209" s="55">
        <f t="shared" si="164"/>
        <v>0</v>
      </c>
      <c r="J209" s="55">
        <f t="shared" si="131"/>
        <v>-6.1000000000000006E-2</v>
      </c>
      <c r="K209" s="69">
        <f t="shared" si="132"/>
        <v>-6.1000000000000006E-2</v>
      </c>
      <c r="L209" s="72">
        <v>0</v>
      </c>
      <c r="M209" s="55">
        <f t="shared" si="133"/>
        <v>5.0000000000000001E-3</v>
      </c>
      <c r="N209" s="69">
        <f t="shared" si="134"/>
        <v>5.0000000000000001E-3</v>
      </c>
      <c r="O209" s="72">
        <v>0</v>
      </c>
      <c r="P209" s="7"/>
      <c r="Q209" s="72">
        <f t="shared" si="165"/>
        <v>3.9140000000000001</v>
      </c>
      <c r="R209" s="72">
        <f t="shared" si="135"/>
        <v>0</v>
      </c>
      <c r="S209" s="7"/>
      <c r="T209" s="5">
        <f t="shared" si="136"/>
        <v>30</v>
      </c>
      <c r="U209" s="45">
        <f t="shared" si="137"/>
        <v>43094</v>
      </c>
      <c r="V209" s="5">
        <f t="shared" si="138"/>
        <v>6205</v>
      </c>
      <c r="W209" s="55">
        <f t="shared" si="139"/>
        <v>6.040116061409001E-2</v>
      </c>
      <c r="X209" s="47">
        <f t="shared" si="140"/>
        <v>0.36388139107080136</v>
      </c>
      <c r="Y209" s="5">
        <f t="shared" si="141"/>
        <v>0</v>
      </c>
      <c r="Z209" s="5">
        <f t="shared" si="142"/>
        <v>0</v>
      </c>
      <c r="AB209" s="39">
        <f t="shared" si="143"/>
        <v>0</v>
      </c>
      <c r="AC209" s="39">
        <f t="shared" si="144"/>
        <v>0</v>
      </c>
      <c r="AD209" s="39">
        <f t="shared" si="145"/>
        <v>0</v>
      </c>
      <c r="AE209" s="39">
        <f t="shared" si="146"/>
        <v>0</v>
      </c>
      <c r="AF209" s="39">
        <f t="shared" si="147"/>
        <v>0</v>
      </c>
      <c r="AG209" s="39">
        <f t="shared" si="148"/>
        <v>0</v>
      </c>
      <c r="AH209" s="39">
        <f t="shared" si="149"/>
        <v>0</v>
      </c>
      <c r="AI209" s="39">
        <f t="shared" si="150"/>
        <v>0</v>
      </c>
      <c r="AJ209" s="39">
        <f t="shared" si="151"/>
        <v>0</v>
      </c>
      <c r="AK209" s="43"/>
      <c r="AL209" s="39">
        <f t="shared" si="152"/>
        <v>0</v>
      </c>
      <c r="AM209" s="39">
        <f t="shared" si="153"/>
        <v>0</v>
      </c>
      <c r="AN209" s="39">
        <f t="shared" si="154"/>
        <v>0</v>
      </c>
      <c r="AO209" s="40">
        <f t="shared" si="155"/>
        <v>0</v>
      </c>
      <c r="AQ209" s="39">
        <f t="shared" si="156"/>
        <v>0</v>
      </c>
      <c r="AR209" s="39">
        <f t="shared" si="157"/>
        <v>0</v>
      </c>
      <c r="AS209" s="39">
        <f t="shared" si="158"/>
        <v>0</v>
      </c>
      <c r="AT209" s="40">
        <f t="shared" si="159"/>
        <v>0</v>
      </c>
      <c r="AU209" s="40"/>
      <c r="AV209" s="52">
        <f t="shared" si="160"/>
        <v>0</v>
      </c>
      <c r="AX209" s="52">
        <f t="shared" si="161"/>
        <v>0</v>
      </c>
      <c r="AY209" s="70"/>
      <c r="AZ209" s="2">
        <f t="shared" si="166"/>
        <v>0</v>
      </c>
    </row>
    <row r="210" spans="1:52" ht="12" customHeight="1">
      <c r="A210" s="44">
        <f t="shared" si="162"/>
        <v>43070</v>
      </c>
      <c r="B210" s="66">
        <f t="shared" si="163"/>
        <v>0</v>
      </c>
      <c r="C210" s="67"/>
      <c r="D210" s="68">
        <f t="shared" si="126"/>
        <v>0</v>
      </c>
      <c r="E210" s="35">
        <f t="shared" si="127"/>
        <v>0</v>
      </c>
      <c r="F210" s="35">
        <f t="shared" si="128"/>
        <v>0</v>
      </c>
      <c r="G210" s="55">
        <f t="shared" si="129"/>
        <v>3.97</v>
      </c>
      <c r="H210" s="69">
        <f t="shared" si="130"/>
        <v>3.97</v>
      </c>
      <c r="I210" s="55">
        <f t="shared" si="164"/>
        <v>0</v>
      </c>
      <c r="J210" s="55">
        <f t="shared" si="131"/>
        <v>-6.1000000000000006E-2</v>
      </c>
      <c r="K210" s="69">
        <f t="shared" si="132"/>
        <v>-6.1000000000000006E-2</v>
      </c>
      <c r="L210" s="72">
        <v>0</v>
      </c>
      <c r="M210" s="55">
        <f t="shared" si="133"/>
        <v>5.0000000000000001E-3</v>
      </c>
      <c r="N210" s="69">
        <f t="shared" si="134"/>
        <v>5.0000000000000001E-3</v>
      </c>
      <c r="O210" s="72">
        <v>0</v>
      </c>
      <c r="P210" s="7"/>
      <c r="Q210" s="72">
        <f t="shared" si="165"/>
        <v>3.9140000000000001</v>
      </c>
      <c r="R210" s="72">
        <f t="shared" si="135"/>
        <v>0</v>
      </c>
      <c r="S210" s="7"/>
      <c r="T210" s="5">
        <f t="shared" si="136"/>
        <v>31</v>
      </c>
      <c r="U210" s="45">
        <f t="shared" si="137"/>
        <v>43125</v>
      </c>
      <c r="V210" s="5">
        <f t="shared" si="138"/>
        <v>6236</v>
      </c>
      <c r="W210" s="55">
        <f t="shared" si="139"/>
        <v>6.040116061409001E-2</v>
      </c>
      <c r="X210" s="47">
        <f t="shared" si="140"/>
        <v>0.36204821816243532</v>
      </c>
      <c r="Y210" s="5">
        <f t="shared" si="141"/>
        <v>0</v>
      </c>
      <c r="Z210" s="5">
        <f t="shared" si="142"/>
        <v>0</v>
      </c>
      <c r="AB210" s="39">
        <f t="shared" si="143"/>
        <v>0</v>
      </c>
      <c r="AC210" s="39">
        <f t="shared" si="144"/>
        <v>0</v>
      </c>
      <c r="AD210" s="39">
        <f t="shared" si="145"/>
        <v>0</v>
      </c>
      <c r="AE210" s="39">
        <f t="shared" si="146"/>
        <v>0</v>
      </c>
      <c r="AF210" s="39">
        <f t="shared" si="147"/>
        <v>0</v>
      </c>
      <c r="AG210" s="39">
        <f t="shared" si="148"/>
        <v>0</v>
      </c>
      <c r="AH210" s="39">
        <f t="shared" si="149"/>
        <v>0</v>
      </c>
      <c r="AI210" s="39">
        <f t="shared" si="150"/>
        <v>0</v>
      </c>
      <c r="AJ210" s="39">
        <f t="shared" si="151"/>
        <v>0</v>
      </c>
      <c r="AK210" s="43"/>
      <c r="AL210" s="39">
        <f t="shared" si="152"/>
        <v>0</v>
      </c>
      <c r="AM210" s="39">
        <f t="shared" si="153"/>
        <v>0</v>
      </c>
      <c r="AN210" s="39">
        <f t="shared" si="154"/>
        <v>0</v>
      </c>
      <c r="AO210" s="40">
        <f t="shared" si="155"/>
        <v>0</v>
      </c>
      <c r="AQ210" s="39">
        <f t="shared" si="156"/>
        <v>0</v>
      </c>
      <c r="AR210" s="39">
        <f t="shared" si="157"/>
        <v>0</v>
      </c>
      <c r="AS210" s="39">
        <f t="shared" si="158"/>
        <v>0</v>
      </c>
      <c r="AT210" s="40">
        <f t="shared" si="159"/>
        <v>0</v>
      </c>
      <c r="AU210" s="40"/>
      <c r="AV210" s="52">
        <f t="shared" si="160"/>
        <v>0</v>
      </c>
      <c r="AX210" s="52">
        <f t="shared" si="161"/>
        <v>0</v>
      </c>
      <c r="AY210" s="70"/>
      <c r="AZ210" s="2">
        <f t="shared" si="166"/>
        <v>0</v>
      </c>
    </row>
    <row r="211" spans="1:52" ht="12" customHeight="1">
      <c r="A211" s="44">
        <f t="shared" si="162"/>
        <v>43101</v>
      </c>
      <c r="B211" s="66">
        <f t="shared" si="163"/>
        <v>0</v>
      </c>
      <c r="C211" s="67"/>
      <c r="D211" s="68">
        <f t="shared" si="126"/>
        <v>0</v>
      </c>
      <c r="E211" s="35">
        <f t="shared" si="127"/>
        <v>0</v>
      </c>
      <c r="F211" s="35">
        <f t="shared" si="128"/>
        <v>0</v>
      </c>
      <c r="G211" s="55">
        <f t="shared" si="129"/>
        <v>3.97</v>
      </c>
      <c r="H211" s="69">
        <f t="shared" si="130"/>
        <v>3.97</v>
      </c>
      <c r="I211" s="55">
        <f t="shared" si="164"/>
        <v>0</v>
      </c>
      <c r="J211" s="55">
        <f t="shared" si="131"/>
        <v>-6.1000000000000006E-2</v>
      </c>
      <c r="K211" s="69">
        <f t="shared" si="132"/>
        <v>-6.1000000000000006E-2</v>
      </c>
      <c r="L211" s="72">
        <v>0</v>
      </c>
      <c r="M211" s="55">
        <f t="shared" si="133"/>
        <v>5.0000000000000001E-3</v>
      </c>
      <c r="N211" s="69">
        <f t="shared" si="134"/>
        <v>5.0000000000000001E-3</v>
      </c>
      <c r="O211" s="72">
        <v>0</v>
      </c>
      <c r="P211" s="7"/>
      <c r="Q211" s="72">
        <f t="shared" si="165"/>
        <v>3.9140000000000001</v>
      </c>
      <c r="R211" s="72">
        <f t="shared" si="135"/>
        <v>0</v>
      </c>
      <c r="S211" s="7"/>
      <c r="T211" s="5">
        <f t="shared" si="136"/>
        <v>31</v>
      </c>
      <c r="U211" s="45">
        <f t="shared" si="137"/>
        <v>43156</v>
      </c>
      <c r="V211" s="5">
        <f t="shared" si="138"/>
        <v>6267</v>
      </c>
      <c r="W211" s="55">
        <f t="shared" si="139"/>
        <v>6.040116061409001E-2</v>
      </c>
      <c r="X211" s="47">
        <f t="shared" si="140"/>
        <v>0.36022428046915428</v>
      </c>
      <c r="Y211" s="5">
        <f t="shared" si="141"/>
        <v>0</v>
      </c>
      <c r="Z211" s="5">
        <f t="shared" si="142"/>
        <v>0</v>
      </c>
      <c r="AB211" s="39">
        <f t="shared" si="143"/>
        <v>0</v>
      </c>
      <c r="AC211" s="39">
        <f t="shared" si="144"/>
        <v>0</v>
      </c>
      <c r="AD211" s="39">
        <f t="shared" si="145"/>
        <v>0</v>
      </c>
      <c r="AE211" s="39">
        <f t="shared" si="146"/>
        <v>0</v>
      </c>
      <c r="AF211" s="39">
        <f t="shared" si="147"/>
        <v>0</v>
      </c>
      <c r="AG211" s="39">
        <f t="shared" si="148"/>
        <v>0</v>
      </c>
      <c r="AH211" s="39">
        <f t="shared" si="149"/>
        <v>0</v>
      </c>
      <c r="AI211" s="39">
        <f t="shared" si="150"/>
        <v>0</v>
      </c>
      <c r="AJ211" s="39">
        <f t="shared" si="151"/>
        <v>0</v>
      </c>
      <c r="AK211" s="43"/>
      <c r="AL211" s="39">
        <f t="shared" si="152"/>
        <v>0</v>
      </c>
      <c r="AM211" s="39">
        <f t="shared" si="153"/>
        <v>0</v>
      </c>
      <c r="AN211" s="39">
        <f t="shared" si="154"/>
        <v>0</v>
      </c>
      <c r="AO211" s="40">
        <f t="shared" si="155"/>
        <v>0</v>
      </c>
      <c r="AQ211" s="39">
        <f t="shared" si="156"/>
        <v>0</v>
      </c>
      <c r="AR211" s="39">
        <f t="shared" si="157"/>
        <v>0</v>
      </c>
      <c r="AS211" s="39">
        <f t="shared" si="158"/>
        <v>0</v>
      </c>
      <c r="AT211" s="40">
        <f t="shared" si="159"/>
        <v>0</v>
      </c>
      <c r="AU211" s="40"/>
      <c r="AV211" s="52">
        <f t="shared" si="160"/>
        <v>0</v>
      </c>
      <c r="AX211" s="52">
        <f t="shared" si="161"/>
        <v>0</v>
      </c>
      <c r="AY211" s="70"/>
      <c r="AZ211" s="2">
        <f t="shared" si="166"/>
        <v>0</v>
      </c>
    </row>
    <row r="212" spans="1:52" ht="12" customHeight="1">
      <c r="A212" s="44">
        <f t="shared" si="162"/>
        <v>43132</v>
      </c>
      <c r="B212" s="66">
        <f t="shared" si="163"/>
        <v>0</v>
      </c>
      <c r="C212" s="67"/>
      <c r="D212" s="68">
        <f t="shared" si="126"/>
        <v>0</v>
      </c>
      <c r="E212" s="35">
        <f t="shared" si="127"/>
        <v>0</v>
      </c>
      <c r="F212" s="35">
        <f t="shared" si="128"/>
        <v>0</v>
      </c>
      <c r="G212" s="55">
        <f t="shared" si="129"/>
        <v>3.97</v>
      </c>
      <c r="H212" s="69">
        <f t="shared" si="130"/>
        <v>3.97</v>
      </c>
      <c r="I212" s="55">
        <f t="shared" si="164"/>
        <v>0</v>
      </c>
      <c r="J212" s="55">
        <f t="shared" si="131"/>
        <v>-6.1000000000000006E-2</v>
      </c>
      <c r="K212" s="69">
        <f t="shared" si="132"/>
        <v>-6.1000000000000006E-2</v>
      </c>
      <c r="L212" s="72">
        <v>0</v>
      </c>
      <c r="M212" s="55">
        <f t="shared" si="133"/>
        <v>5.0000000000000001E-3</v>
      </c>
      <c r="N212" s="69">
        <f t="shared" si="134"/>
        <v>5.0000000000000001E-3</v>
      </c>
      <c r="O212" s="72">
        <v>0</v>
      </c>
      <c r="P212" s="7"/>
      <c r="Q212" s="72">
        <f t="shared" si="165"/>
        <v>3.9140000000000001</v>
      </c>
      <c r="R212" s="72">
        <f t="shared" si="135"/>
        <v>0</v>
      </c>
      <c r="S212" s="7"/>
      <c r="T212" s="5">
        <f t="shared" si="136"/>
        <v>28</v>
      </c>
      <c r="U212" s="45">
        <f t="shared" si="137"/>
        <v>43184</v>
      </c>
      <c r="V212" s="5">
        <f t="shared" si="138"/>
        <v>6295</v>
      </c>
      <c r="W212" s="55">
        <f t="shared" si="139"/>
        <v>6.040116061409001E-2</v>
      </c>
      <c r="X212" s="47">
        <f t="shared" si="140"/>
        <v>0.35858475203524109</v>
      </c>
      <c r="Y212" s="5">
        <f t="shared" si="141"/>
        <v>0</v>
      </c>
      <c r="Z212" s="5">
        <f t="shared" si="142"/>
        <v>0</v>
      </c>
      <c r="AB212" s="39">
        <f t="shared" si="143"/>
        <v>0</v>
      </c>
      <c r="AC212" s="39">
        <f t="shared" si="144"/>
        <v>0</v>
      </c>
      <c r="AD212" s="39">
        <f t="shared" si="145"/>
        <v>0</v>
      </c>
      <c r="AE212" s="39">
        <f t="shared" si="146"/>
        <v>0</v>
      </c>
      <c r="AF212" s="39">
        <f t="shared" si="147"/>
        <v>0</v>
      </c>
      <c r="AG212" s="39">
        <f t="shared" si="148"/>
        <v>0</v>
      </c>
      <c r="AH212" s="39">
        <f t="shared" si="149"/>
        <v>0</v>
      </c>
      <c r="AI212" s="39">
        <f t="shared" si="150"/>
        <v>0</v>
      </c>
      <c r="AJ212" s="39">
        <f t="shared" si="151"/>
        <v>0</v>
      </c>
      <c r="AK212" s="43"/>
      <c r="AL212" s="39">
        <f t="shared" si="152"/>
        <v>0</v>
      </c>
      <c r="AM212" s="39">
        <f t="shared" si="153"/>
        <v>0</v>
      </c>
      <c r="AN212" s="39">
        <f t="shared" si="154"/>
        <v>0</v>
      </c>
      <c r="AO212" s="40">
        <f t="shared" si="155"/>
        <v>0</v>
      </c>
      <c r="AQ212" s="39">
        <f t="shared" si="156"/>
        <v>0</v>
      </c>
      <c r="AR212" s="39">
        <f t="shared" si="157"/>
        <v>0</v>
      </c>
      <c r="AS212" s="39">
        <f t="shared" si="158"/>
        <v>0</v>
      </c>
      <c r="AT212" s="40">
        <f t="shared" si="159"/>
        <v>0</v>
      </c>
      <c r="AU212" s="40"/>
      <c r="AV212" s="52">
        <f t="shared" si="160"/>
        <v>0</v>
      </c>
      <c r="AX212" s="52">
        <f t="shared" si="161"/>
        <v>0</v>
      </c>
      <c r="AY212" s="70"/>
      <c r="AZ212" s="2">
        <f t="shared" si="166"/>
        <v>0</v>
      </c>
    </row>
    <row r="213" spans="1:52" ht="12" customHeight="1">
      <c r="A213" s="44">
        <f t="shared" si="162"/>
        <v>43160</v>
      </c>
      <c r="B213" s="66">
        <f t="shared" si="163"/>
        <v>0</v>
      </c>
      <c r="C213" s="67"/>
      <c r="D213" s="68">
        <f t="shared" si="126"/>
        <v>0</v>
      </c>
      <c r="E213" s="35">
        <f t="shared" si="127"/>
        <v>0</v>
      </c>
      <c r="F213" s="35">
        <f t="shared" si="128"/>
        <v>0</v>
      </c>
      <c r="G213" s="55">
        <f t="shared" si="129"/>
        <v>3.97</v>
      </c>
      <c r="H213" s="69">
        <f t="shared" si="130"/>
        <v>3.97</v>
      </c>
      <c r="I213" s="55">
        <f t="shared" si="164"/>
        <v>0</v>
      </c>
      <c r="J213" s="55">
        <f t="shared" si="131"/>
        <v>-6.1000000000000006E-2</v>
      </c>
      <c r="K213" s="69">
        <f t="shared" si="132"/>
        <v>-6.1000000000000006E-2</v>
      </c>
      <c r="L213" s="72">
        <v>0</v>
      </c>
      <c r="M213" s="55">
        <f t="shared" si="133"/>
        <v>5.0000000000000001E-3</v>
      </c>
      <c r="N213" s="69">
        <f t="shared" si="134"/>
        <v>5.0000000000000001E-3</v>
      </c>
      <c r="O213" s="72">
        <v>0</v>
      </c>
      <c r="P213" s="7"/>
      <c r="Q213" s="72">
        <f t="shared" si="165"/>
        <v>3.9140000000000001</v>
      </c>
      <c r="R213" s="72">
        <f t="shared" si="135"/>
        <v>0</v>
      </c>
      <c r="S213" s="7"/>
      <c r="T213" s="5">
        <f t="shared" si="136"/>
        <v>31</v>
      </c>
      <c r="U213" s="45">
        <f t="shared" si="137"/>
        <v>43215</v>
      </c>
      <c r="V213" s="5">
        <f t="shared" si="138"/>
        <v>6326</v>
      </c>
      <c r="W213" s="55">
        <f t="shared" si="139"/>
        <v>6.040116061409001E-2</v>
      </c>
      <c r="X213" s="47">
        <f t="shared" si="140"/>
        <v>0.35677826269856527</v>
      </c>
      <c r="Y213" s="5">
        <f t="shared" si="141"/>
        <v>0</v>
      </c>
      <c r="Z213" s="5">
        <f t="shared" si="142"/>
        <v>0</v>
      </c>
      <c r="AB213" s="39">
        <f t="shared" si="143"/>
        <v>0</v>
      </c>
      <c r="AC213" s="39">
        <f t="shared" si="144"/>
        <v>0</v>
      </c>
      <c r="AD213" s="39">
        <f t="shared" si="145"/>
        <v>0</v>
      </c>
      <c r="AE213" s="39">
        <f t="shared" si="146"/>
        <v>0</v>
      </c>
      <c r="AF213" s="39">
        <f t="shared" si="147"/>
        <v>0</v>
      </c>
      <c r="AG213" s="39">
        <f t="shared" si="148"/>
        <v>0</v>
      </c>
      <c r="AH213" s="39">
        <f t="shared" si="149"/>
        <v>0</v>
      </c>
      <c r="AI213" s="39">
        <f t="shared" si="150"/>
        <v>0</v>
      </c>
      <c r="AJ213" s="39">
        <f t="shared" si="151"/>
        <v>0</v>
      </c>
      <c r="AK213" s="43"/>
      <c r="AL213" s="39">
        <f t="shared" si="152"/>
        <v>0</v>
      </c>
      <c r="AM213" s="39">
        <f t="shared" si="153"/>
        <v>0</v>
      </c>
      <c r="AN213" s="39">
        <f t="shared" si="154"/>
        <v>0</v>
      </c>
      <c r="AO213" s="40">
        <f t="shared" si="155"/>
        <v>0</v>
      </c>
      <c r="AQ213" s="39">
        <f t="shared" si="156"/>
        <v>0</v>
      </c>
      <c r="AR213" s="39">
        <f t="shared" si="157"/>
        <v>0</v>
      </c>
      <c r="AS213" s="39">
        <f t="shared" si="158"/>
        <v>0</v>
      </c>
      <c r="AT213" s="40">
        <f t="shared" si="159"/>
        <v>0</v>
      </c>
      <c r="AU213" s="40"/>
      <c r="AV213" s="52">
        <f t="shared" si="160"/>
        <v>0</v>
      </c>
      <c r="AX213" s="52">
        <f t="shared" si="161"/>
        <v>0</v>
      </c>
      <c r="AY213" s="70"/>
      <c r="AZ213" s="2">
        <f t="shared" si="166"/>
        <v>0</v>
      </c>
    </row>
    <row r="214" spans="1:52" ht="12" customHeight="1">
      <c r="A214" s="44">
        <f t="shared" si="162"/>
        <v>43191</v>
      </c>
      <c r="B214" s="66">
        <f t="shared" si="163"/>
        <v>0</v>
      </c>
      <c r="C214" s="67"/>
      <c r="D214" s="68">
        <f t="shared" si="126"/>
        <v>0</v>
      </c>
      <c r="E214" s="35">
        <f t="shared" si="127"/>
        <v>0</v>
      </c>
      <c r="F214" s="35">
        <f t="shared" si="128"/>
        <v>0</v>
      </c>
      <c r="G214" s="55">
        <f t="shared" si="129"/>
        <v>3.97</v>
      </c>
      <c r="H214" s="69">
        <f t="shared" si="130"/>
        <v>3.97</v>
      </c>
      <c r="I214" s="55">
        <f t="shared" si="164"/>
        <v>0</v>
      </c>
      <c r="J214" s="55">
        <f t="shared" si="131"/>
        <v>-6.1000000000000006E-2</v>
      </c>
      <c r="K214" s="69">
        <f t="shared" si="132"/>
        <v>-6.1000000000000006E-2</v>
      </c>
      <c r="L214" s="72">
        <v>0</v>
      </c>
      <c r="M214" s="55">
        <f t="shared" si="133"/>
        <v>5.0000000000000001E-3</v>
      </c>
      <c r="N214" s="69">
        <f t="shared" si="134"/>
        <v>5.0000000000000001E-3</v>
      </c>
      <c r="O214" s="72">
        <v>0</v>
      </c>
      <c r="P214" s="7"/>
      <c r="Q214" s="72">
        <f t="shared" si="165"/>
        <v>3.9140000000000001</v>
      </c>
      <c r="R214" s="72">
        <f t="shared" si="135"/>
        <v>0</v>
      </c>
      <c r="S214" s="7"/>
      <c r="T214" s="5">
        <f t="shared" si="136"/>
        <v>30</v>
      </c>
      <c r="U214" s="45">
        <f t="shared" si="137"/>
        <v>43245</v>
      </c>
      <c r="V214" s="5">
        <f t="shared" si="138"/>
        <v>6356</v>
      </c>
      <c r="W214" s="55">
        <f t="shared" si="139"/>
        <v>6.040116061409001E-2</v>
      </c>
      <c r="X214" s="47">
        <f t="shared" si="140"/>
        <v>0.35503871284359151</v>
      </c>
      <c r="Y214" s="5">
        <f t="shared" si="141"/>
        <v>0</v>
      </c>
      <c r="Z214" s="5">
        <f t="shared" si="142"/>
        <v>0</v>
      </c>
      <c r="AB214" s="39">
        <f t="shared" si="143"/>
        <v>0</v>
      </c>
      <c r="AC214" s="39">
        <f t="shared" si="144"/>
        <v>0</v>
      </c>
      <c r="AD214" s="39">
        <f t="shared" si="145"/>
        <v>0</v>
      </c>
      <c r="AE214" s="39">
        <f t="shared" si="146"/>
        <v>0</v>
      </c>
      <c r="AF214" s="39">
        <f t="shared" si="147"/>
        <v>0</v>
      </c>
      <c r="AG214" s="39">
        <f t="shared" si="148"/>
        <v>0</v>
      </c>
      <c r="AH214" s="39">
        <f t="shared" si="149"/>
        <v>0</v>
      </c>
      <c r="AI214" s="39">
        <f t="shared" si="150"/>
        <v>0</v>
      </c>
      <c r="AJ214" s="39">
        <f t="shared" si="151"/>
        <v>0</v>
      </c>
      <c r="AK214" s="43"/>
      <c r="AL214" s="39">
        <f t="shared" si="152"/>
        <v>0</v>
      </c>
      <c r="AM214" s="39">
        <f t="shared" si="153"/>
        <v>0</v>
      </c>
      <c r="AN214" s="39">
        <f t="shared" si="154"/>
        <v>0</v>
      </c>
      <c r="AO214" s="40">
        <f t="shared" si="155"/>
        <v>0</v>
      </c>
      <c r="AQ214" s="39">
        <f t="shared" si="156"/>
        <v>0</v>
      </c>
      <c r="AR214" s="39">
        <f t="shared" si="157"/>
        <v>0</v>
      </c>
      <c r="AS214" s="39">
        <f t="shared" si="158"/>
        <v>0</v>
      </c>
      <c r="AT214" s="40">
        <f t="shared" si="159"/>
        <v>0</v>
      </c>
      <c r="AU214" s="40"/>
      <c r="AV214" s="52">
        <f t="shared" si="160"/>
        <v>0</v>
      </c>
      <c r="AX214" s="52">
        <f t="shared" si="161"/>
        <v>0</v>
      </c>
      <c r="AY214" s="70"/>
      <c r="AZ214" s="2">
        <f t="shared" si="166"/>
        <v>0</v>
      </c>
    </row>
    <row r="215" spans="1:52" ht="12" customHeight="1">
      <c r="A215" s="44">
        <f t="shared" si="162"/>
        <v>43221</v>
      </c>
      <c r="B215" s="66">
        <f t="shared" si="163"/>
        <v>0</v>
      </c>
      <c r="C215" s="67"/>
      <c r="D215" s="68">
        <f t="shared" si="126"/>
        <v>0</v>
      </c>
      <c r="E215" s="35">
        <f t="shared" si="127"/>
        <v>0</v>
      </c>
      <c r="F215" s="35">
        <f t="shared" si="128"/>
        <v>0</v>
      </c>
      <c r="G215" s="55">
        <f t="shared" si="129"/>
        <v>3.97</v>
      </c>
      <c r="H215" s="69">
        <f t="shared" si="130"/>
        <v>3.97</v>
      </c>
      <c r="I215" s="55">
        <f t="shared" si="164"/>
        <v>0</v>
      </c>
      <c r="J215" s="55">
        <f t="shared" si="131"/>
        <v>-6.1000000000000006E-2</v>
      </c>
      <c r="K215" s="69">
        <f t="shared" si="132"/>
        <v>-6.1000000000000006E-2</v>
      </c>
      <c r="L215" s="72">
        <v>0</v>
      </c>
      <c r="M215" s="55">
        <f t="shared" si="133"/>
        <v>5.0000000000000001E-3</v>
      </c>
      <c r="N215" s="69">
        <f t="shared" si="134"/>
        <v>5.0000000000000001E-3</v>
      </c>
      <c r="O215" s="72">
        <v>0</v>
      </c>
      <c r="P215" s="7"/>
      <c r="Q215" s="72">
        <f t="shared" si="165"/>
        <v>3.9140000000000001</v>
      </c>
      <c r="R215" s="72">
        <f t="shared" si="135"/>
        <v>0</v>
      </c>
      <c r="S215" s="7"/>
      <c r="T215" s="5">
        <f t="shared" si="136"/>
        <v>31</v>
      </c>
      <c r="U215" s="45">
        <f t="shared" si="137"/>
        <v>43276</v>
      </c>
      <c r="V215" s="5">
        <f t="shared" si="138"/>
        <v>6387</v>
      </c>
      <c r="W215" s="55">
        <f t="shared" si="139"/>
        <v>6.040116061409001E-2</v>
      </c>
      <c r="X215" s="47">
        <f t="shared" si="140"/>
        <v>0.35325008785265488</v>
      </c>
      <c r="Y215" s="5">
        <f t="shared" si="141"/>
        <v>0</v>
      </c>
      <c r="Z215" s="5">
        <f t="shared" si="142"/>
        <v>0</v>
      </c>
      <c r="AB215" s="39">
        <f t="shared" si="143"/>
        <v>0</v>
      </c>
      <c r="AC215" s="39">
        <f t="shared" si="144"/>
        <v>0</v>
      </c>
      <c r="AD215" s="39">
        <f t="shared" si="145"/>
        <v>0</v>
      </c>
      <c r="AE215" s="39">
        <f t="shared" si="146"/>
        <v>0</v>
      </c>
      <c r="AF215" s="39">
        <f t="shared" si="147"/>
        <v>0</v>
      </c>
      <c r="AG215" s="39">
        <f t="shared" si="148"/>
        <v>0</v>
      </c>
      <c r="AH215" s="39">
        <f t="shared" si="149"/>
        <v>0</v>
      </c>
      <c r="AI215" s="39">
        <f t="shared" si="150"/>
        <v>0</v>
      </c>
      <c r="AJ215" s="39">
        <f t="shared" si="151"/>
        <v>0</v>
      </c>
      <c r="AK215" s="43"/>
      <c r="AL215" s="39">
        <f t="shared" si="152"/>
        <v>0</v>
      </c>
      <c r="AM215" s="39">
        <f t="shared" si="153"/>
        <v>0</v>
      </c>
      <c r="AN215" s="39">
        <f t="shared" si="154"/>
        <v>0</v>
      </c>
      <c r="AO215" s="40">
        <f t="shared" si="155"/>
        <v>0</v>
      </c>
      <c r="AQ215" s="39">
        <f t="shared" si="156"/>
        <v>0</v>
      </c>
      <c r="AR215" s="39">
        <f t="shared" si="157"/>
        <v>0</v>
      </c>
      <c r="AS215" s="39">
        <f t="shared" si="158"/>
        <v>0</v>
      </c>
      <c r="AT215" s="40">
        <f t="shared" si="159"/>
        <v>0</v>
      </c>
      <c r="AU215" s="40"/>
      <c r="AV215" s="52">
        <f t="shared" si="160"/>
        <v>0</v>
      </c>
      <c r="AX215" s="52">
        <f t="shared" si="161"/>
        <v>0</v>
      </c>
      <c r="AY215" s="70"/>
      <c r="AZ215" s="2">
        <f t="shared" si="166"/>
        <v>0</v>
      </c>
    </row>
    <row r="216" spans="1:52" ht="12" customHeight="1">
      <c r="A216" s="44">
        <f t="shared" si="162"/>
        <v>43252</v>
      </c>
      <c r="B216" s="66">
        <f t="shared" si="163"/>
        <v>0</v>
      </c>
      <c r="C216" s="67"/>
      <c r="D216" s="68">
        <f t="shared" si="126"/>
        <v>0</v>
      </c>
      <c r="E216" s="35">
        <f t="shared" si="127"/>
        <v>0</v>
      </c>
      <c r="F216" s="35">
        <f t="shared" si="128"/>
        <v>0</v>
      </c>
      <c r="G216" s="55">
        <f t="shared" si="129"/>
        <v>3.97</v>
      </c>
      <c r="H216" s="69">
        <f t="shared" si="130"/>
        <v>3.97</v>
      </c>
      <c r="I216" s="55">
        <f t="shared" si="164"/>
        <v>0</v>
      </c>
      <c r="J216" s="55">
        <f t="shared" si="131"/>
        <v>-6.1000000000000006E-2</v>
      </c>
      <c r="K216" s="69">
        <f t="shared" si="132"/>
        <v>-6.1000000000000006E-2</v>
      </c>
      <c r="L216" s="72">
        <v>0</v>
      </c>
      <c r="M216" s="55">
        <f t="shared" si="133"/>
        <v>5.0000000000000001E-3</v>
      </c>
      <c r="N216" s="69">
        <f t="shared" si="134"/>
        <v>5.0000000000000001E-3</v>
      </c>
      <c r="O216" s="72">
        <v>0</v>
      </c>
      <c r="P216" s="7"/>
      <c r="Q216" s="72">
        <f t="shared" si="165"/>
        <v>3.9140000000000001</v>
      </c>
      <c r="R216" s="72">
        <f t="shared" si="135"/>
        <v>0</v>
      </c>
      <c r="S216" s="7"/>
      <c r="T216" s="5">
        <f t="shared" si="136"/>
        <v>30</v>
      </c>
      <c r="U216" s="45">
        <f t="shared" si="137"/>
        <v>43306</v>
      </c>
      <c r="V216" s="5">
        <f t="shared" si="138"/>
        <v>6417</v>
      </c>
      <c r="W216" s="55">
        <f t="shared" si="139"/>
        <v>6.040116061409001E-2</v>
      </c>
      <c r="X216" s="47">
        <f t="shared" si="140"/>
        <v>0.35152774037989781</v>
      </c>
      <c r="Y216" s="5">
        <f t="shared" si="141"/>
        <v>0</v>
      </c>
      <c r="Z216" s="5">
        <f t="shared" si="142"/>
        <v>0</v>
      </c>
      <c r="AB216" s="39">
        <f t="shared" si="143"/>
        <v>0</v>
      </c>
      <c r="AC216" s="39">
        <f t="shared" si="144"/>
        <v>0</v>
      </c>
      <c r="AD216" s="39">
        <f t="shared" si="145"/>
        <v>0</v>
      </c>
      <c r="AE216" s="39">
        <f t="shared" si="146"/>
        <v>0</v>
      </c>
      <c r="AF216" s="39">
        <f t="shared" si="147"/>
        <v>0</v>
      </c>
      <c r="AG216" s="39">
        <f t="shared" si="148"/>
        <v>0</v>
      </c>
      <c r="AH216" s="39">
        <f t="shared" si="149"/>
        <v>0</v>
      </c>
      <c r="AI216" s="39">
        <f t="shared" si="150"/>
        <v>0</v>
      </c>
      <c r="AJ216" s="39">
        <f t="shared" si="151"/>
        <v>0</v>
      </c>
      <c r="AK216" s="43"/>
      <c r="AL216" s="39">
        <f t="shared" si="152"/>
        <v>0</v>
      </c>
      <c r="AM216" s="39">
        <f t="shared" si="153"/>
        <v>0</v>
      </c>
      <c r="AN216" s="39">
        <f t="shared" si="154"/>
        <v>0</v>
      </c>
      <c r="AO216" s="40">
        <f t="shared" si="155"/>
        <v>0</v>
      </c>
      <c r="AQ216" s="39">
        <f t="shared" si="156"/>
        <v>0</v>
      </c>
      <c r="AR216" s="39">
        <f t="shared" si="157"/>
        <v>0</v>
      </c>
      <c r="AS216" s="39">
        <f t="shared" si="158"/>
        <v>0</v>
      </c>
      <c r="AT216" s="40">
        <f t="shared" si="159"/>
        <v>0</v>
      </c>
      <c r="AU216" s="40"/>
      <c r="AV216" s="52">
        <f t="shared" si="160"/>
        <v>0</v>
      </c>
      <c r="AX216" s="52">
        <f t="shared" si="161"/>
        <v>0</v>
      </c>
      <c r="AY216" s="70"/>
      <c r="AZ216" s="2">
        <f t="shared" si="166"/>
        <v>0</v>
      </c>
    </row>
    <row r="217" spans="1:52" ht="12" customHeight="1">
      <c r="A217" s="44">
        <f t="shared" si="162"/>
        <v>43282</v>
      </c>
      <c r="B217" s="66">
        <f t="shared" si="163"/>
        <v>0</v>
      </c>
      <c r="C217" s="67"/>
      <c r="D217" s="68">
        <f t="shared" si="126"/>
        <v>0</v>
      </c>
      <c r="E217" s="35">
        <f t="shared" si="127"/>
        <v>0</v>
      </c>
      <c r="F217" s="35">
        <f t="shared" si="128"/>
        <v>0</v>
      </c>
      <c r="G217" s="55">
        <f t="shared" si="129"/>
        <v>3.97</v>
      </c>
      <c r="H217" s="69">
        <f t="shared" si="130"/>
        <v>3.97</v>
      </c>
      <c r="I217" s="55">
        <f t="shared" si="164"/>
        <v>0</v>
      </c>
      <c r="J217" s="55">
        <f t="shared" si="131"/>
        <v>-6.1000000000000006E-2</v>
      </c>
      <c r="K217" s="69">
        <f t="shared" si="132"/>
        <v>-6.1000000000000006E-2</v>
      </c>
      <c r="L217" s="72">
        <v>0</v>
      </c>
      <c r="M217" s="55">
        <f t="shared" si="133"/>
        <v>5.0000000000000001E-3</v>
      </c>
      <c r="N217" s="69">
        <f t="shared" si="134"/>
        <v>5.0000000000000001E-3</v>
      </c>
      <c r="O217" s="72">
        <v>0</v>
      </c>
      <c r="P217" s="7"/>
      <c r="Q217" s="72">
        <f t="shared" si="165"/>
        <v>3.9140000000000001</v>
      </c>
      <c r="R217" s="72">
        <f t="shared" si="135"/>
        <v>0</v>
      </c>
      <c r="S217" s="7"/>
      <c r="T217" s="5">
        <f t="shared" si="136"/>
        <v>31</v>
      </c>
      <c r="U217" s="45">
        <f t="shared" si="137"/>
        <v>43337</v>
      </c>
      <c r="V217" s="5">
        <f t="shared" si="138"/>
        <v>6448</v>
      </c>
      <c r="W217" s="55">
        <f t="shared" si="139"/>
        <v>6.040116061409001E-2</v>
      </c>
      <c r="X217" s="47">
        <f t="shared" si="140"/>
        <v>0.34975680307445539</v>
      </c>
      <c r="Y217" s="5">
        <f t="shared" si="141"/>
        <v>0</v>
      </c>
      <c r="Z217" s="5">
        <f t="shared" si="142"/>
        <v>0</v>
      </c>
      <c r="AB217" s="39">
        <f t="shared" si="143"/>
        <v>0</v>
      </c>
      <c r="AC217" s="39">
        <f t="shared" si="144"/>
        <v>0</v>
      </c>
      <c r="AD217" s="39">
        <f t="shared" si="145"/>
        <v>0</v>
      </c>
      <c r="AE217" s="39">
        <f t="shared" si="146"/>
        <v>0</v>
      </c>
      <c r="AF217" s="39">
        <f t="shared" si="147"/>
        <v>0</v>
      </c>
      <c r="AG217" s="39">
        <f t="shared" si="148"/>
        <v>0</v>
      </c>
      <c r="AH217" s="39">
        <f t="shared" si="149"/>
        <v>0</v>
      </c>
      <c r="AI217" s="39">
        <f t="shared" si="150"/>
        <v>0</v>
      </c>
      <c r="AJ217" s="39">
        <f t="shared" si="151"/>
        <v>0</v>
      </c>
      <c r="AK217" s="43"/>
      <c r="AL217" s="39">
        <f t="shared" si="152"/>
        <v>0</v>
      </c>
      <c r="AM217" s="39">
        <f t="shared" si="153"/>
        <v>0</v>
      </c>
      <c r="AN217" s="39">
        <f t="shared" si="154"/>
        <v>0</v>
      </c>
      <c r="AO217" s="40">
        <f t="shared" si="155"/>
        <v>0</v>
      </c>
      <c r="AQ217" s="39">
        <f t="shared" si="156"/>
        <v>0</v>
      </c>
      <c r="AR217" s="39">
        <f t="shared" si="157"/>
        <v>0</v>
      </c>
      <c r="AS217" s="39">
        <f t="shared" si="158"/>
        <v>0</v>
      </c>
      <c r="AT217" s="40">
        <f t="shared" si="159"/>
        <v>0</v>
      </c>
      <c r="AU217" s="40"/>
      <c r="AV217" s="52">
        <f t="shared" si="160"/>
        <v>0</v>
      </c>
      <c r="AX217" s="52">
        <f t="shared" si="161"/>
        <v>0</v>
      </c>
      <c r="AY217" s="70"/>
      <c r="AZ217" s="2">
        <f t="shared" si="166"/>
        <v>0</v>
      </c>
    </row>
    <row r="218" spans="1:52" ht="12" customHeight="1">
      <c r="A218" s="44">
        <f t="shared" si="162"/>
        <v>43313</v>
      </c>
      <c r="B218" s="66">
        <f t="shared" si="163"/>
        <v>0</v>
      </c>
      <c r="C218" s="67"/>
      <c r="D218" s="68">
        <f t="shared" si="126"/>
        <v>0</v>
      </c>
      <c r="E218" s="35">
        <f t="shared" si="127"/>
        <v>0</v>
      </c>
      <c r="F218" s="35">
        <f t="shared" si="128"/>
        <v>0</v>
      </c>
      <c r="G218" s="55">
        <f t="shared" si="129"/>
        <v>3.97</v>
      </c>
      <c r="H218" s="69">
        <f t="shared" si="130"/>
        <v>3.97</v>
      </c>
      <c r="I218" s="55">
        <f t="shared" si="164"/>
        <v>0</v>
      </c>
      <c r="J218" s="55">
        <f t="shared" si="131"/>
        <v>-6.1000000000000006E-2</v>
      </c>
      <c r="K218" s="69">
        <f t="shared" si="132"/>
        <v>-6.1000000000000006E-2</v>
      </c>
      <c r="L218" s="72">
        <v>0</v>
      </c>
      <c r="M218" s="55">
        <f t="shared" si="133"/>
        <v>5.0000000000000001E-3</v>
      </c>
      <c r="N218" s="69">
        <f t="shared" si="134"/>
        <v>5.0000000000000001E-3</v>
      </c>
      <c r="O218" s="72">
        <v>0</v>
      </c>
      <c r="P218" s="7"/>
      <c r="Q218" s="72">
        <f t="shared" si="165"/>
        <v>3.9140000000000001</v>
      </c>
      <c r="R218" s="72">
        <f t="shared" si="135"/>
        <v>0</v>
      </c>
      <c r="S218" s="7"/>
      <c r="T218" s="5">
        <f t="shared" si="136"/>
        <v>31</v>
      </c>
      <c r="U218" s="45">
        <f t="shared" si="137"/>
        <v>43368</v>
      </c>
      <c r="V218" s="5">
        <f t="shared" si="138"/>
        <v>6479</v>
      </c>
      <c r="W218" s="55">
        <f t="shared" si="139"/>
        <v>6.040116061409001E-2</v>
      </c>
      <c r="X218" s="47">
        <f t="shared" si="140"/>
        <v>0.34799478745165574</v>
      </c>
      <c r="Y218" s="5">
        <f t="shared" si="141"/>
        <v>0</v>
      </c>
      <c r="Z218" s="5">
        <f t="shared" si="142"/>
        <v>0</v>
      </c>
      <c r="AB218" s="39">
        <f t="shared" si="143"/>
        <v>0</v>
      </c>
      <c r="AC218" s="39">
        <f t="shared" si="144"/>
        <v>0</v>
      </c>
      <c r="AD218" s="39">
        <f t="shared" si="145"/>
        <v>0</v>
      </c>
      <c r="AE218" s="39">
        <f t="shared" si="146"/>
        <v>0</v>
      </c>
      <c r="AF218" s="39">
        <f t="shared" si="147"/>
        <v>0</v>
      </c>
      <c r="AG218" s="39">
        <f t="shared" si="148"/>
        <v>0</v>
      </c>
      <c r="AH218" s="39">
        <f t="shared" si="149"/>
        <v>0</v>
      </c>
      <c r="AI218" s="39">
        <f t="shared" si="150"/>
        <v>0</v>
      </c>
      <c r="AJ218" s="39">
        <f t="shared" si="151"/>
        <v>0</v>
      </c>
      <c r="AK218" s="43"/>
      <c r="AL218" s="39">
        <f t="shared" si="152"/>
        <v>0</v>
      </c>
      <c r="AM218" s="39">
        <f t="shared" si="153"/>
        <v>0</v>
      </c>
      <c r="AN218" s="39">
        <f t="shared" si="154"/>
        <v>0</v>
      </c>
      <c r="AO218" s="40">
        <f t="shared" si="155"/>
        <v>0</v>
      </c>
      <c r="AQ218" s="39">
        <f t="shared" si="156"/>
        <v>0</v>
      </c>
      <c r="AR218" s="39">
        <f t="shared" si="157"/>
        <v>0</v>
      </c>
      <c r="AS218" s="39">
        <f t="shared" si="158"/>
        <v>0</v>
      </c>
      <c r="AT218" s="40">
        <f t="shared" si="159"/>
        <v>0</v>
      </c>
      <c r="AU218" s="40"/>
      <c r="AV218" s="52">
        <f t="shared" si="160"/>
        <v>0</v>
      </c>
      <c r="AX218" s="52">
        <f t="shared" si="161"/>
        <v>0</v>
      </c>
      <c r="AY218" s="70"/>
      <c r="AZ218" s="2">
        <f t="shared" si="166"/>
        <v>0</v>
      </c>
    </row>
    <row r="219" spans="1:52" ht="12" customHeight="1">
      <c r="A219" s="44">
        <f t="shared" si="162"/>
        <v>43344</v>
      </c>
      <c r="B219" s="66">
        <f t="shared" si="163"/>
        <v>0</v>
      </c>
      <c r="C219" s="67"/>
      <c r="D219" s="68">
        <f t="shared" si="126"/>
        <v>0</v>
      </c>
      <c r="E219" s="35">
        <f t="shared" si="127"/>
        <v>0</v>
      </c>
      <c r="F219" s="35">
        <f t="shared" si="128"/>
        <v>0</v>
      </c>
      <c r="G219" s="55">
        <f t="shared" si="129"/>
        <v>3.97</v>
      </c>
      <c r="H219" s="69">
        <f t="shared" si="130"/>
        <v>3.97</v>
      </c>
      <c r="I219" s="55">
        <f t="shared" si="164"/>
        <v>0</v>
      </c>
      <c r="J219" s="55">
        <f t="shared" si="131"/>
        <v>-6.1000000000000006E-2</v>
      </c>
      <c r="K219" s="69">
        <f t="shared" si="132"/>
        <v>-6.1000000000000006E-2</v>
      </c>
      <c r="L219" s="72">
        <v>0</v>
      </c>
      <c r="M219" s="55">
        <f t="shared" si="133"/>
        <v>5.0000000000000001E-3</v>
      </c>
      <c r="N219" s="69">
        <f t="shared" si="134"/>
        <v>5.0000000000000001E-3</v>
      </c>
      <c r="O219" s="72">
        <v>0</v>
      </c>
      <c r="P219" s="7"/>
      <c r="Q219" s="72">
        <f t="shared" si="165"/>
        <v>3.9140000000000001</v>
      </c>
      <c r="R219" s="72">
        <f t="shared" si="135"/>
        <v>0</v>
      </c>
      <c r="S219" s="7"/>
      <c r="T219" s="5">
        <f t="shared" si="136"/>
        <v>30</v>
      </c>
      <c r="U219" s="45">
        <f t="shared" si="137"/>
        <v>43398</v>
      </c>
      <c r="V219" s="5">
        <f t="shared" si="138"/>
        <v>6509</v>
      </c>
      <c r="W219" s="55">
        <f t="shared" si="139"/>
        <v>6.040116061409001E-2</v>
      </c>
      <c r="X219" s="47">
        <f t="shared" si="140"/>
        <v>0.34629806333661461</v>
      </c>
      <c r="Y219" s="5">
        <f t="shared" si="141"/>
        <v>0</v>
      </c>
      <c r="Z219" s="5">
        <f t="shared" si="142"/>
        <v>0</v>
      </c>
      <c r="AB219" s="39">
        <f t="shared" si="143"/>
        <v>0</v>
      </c>
      <c r="AC219" s="39">
        <f t="shared" si="144"/>
        <v>0</v>
      </c>
      <c r="AD219" s="39">
        <f t="shared" si="145"/>
        <v>0</v>
      </c>
      <c r="AE219" s="39">
        <f t="shared" si="146"/>
        <v>0</v>
      </c>
      <c r="AF219" s="39">
        <f t="shared" si="147"/>
        <v>0</v>
      </c>
      <c r="AG219" s="39">
        <f t="shared" si="148"/>
        <v>0</v>
      </c>
      <c r="AH219" s="39">
        <f t="shared" si="149"/>
        <v>0</v>
      </c>
      <c r="AI219" s="39">
        <f t="shared" si="150"/>
        <v>0</v>
      </c>
      <c r="AJ219" s="39">
        <f t="shared" si="151"/>
        <v>0</v>
      </c>
      <c r="AK219" s="43"/>
      <c r="AL219" s="39">
        <f t="shared" si="152"/>
        <v>0</v>
      </c>
      <c r="AM219" s="39">
        <f t="shared" si="153"/>
        <v>0</v>
      </c>
      <c r="AN219" s="39">
        <f t="shared" si="154"/>
        <v>0</v>
      </c>
      <c r="AO219" s="40">
        <f t="shared" si="155"/>
        <v>0</v>
      </c>
      <c r="AQ219" s="39">
        <f t="shared" si="156"/>
        <v>0</v>
      </c>
      <c r="AR219" s="39">
        <f t="shared" si="157"/>
        <v>0</v>
      </c>
      <c r="AS219" s="39">
        <f t="shared" si="158"/>
        <v>0</v>
      </c>
      <c r="AT219" s="40">
        <f t="shared" si="159"/>
        <v>0</v>
      </c>
      <c r="AU219" s="40"/>
      <c r="AV219" s="52">
        <f t="shared" si="160"/>
        <v>0</v>
      </c>
      <c r="AX219" s="52">
        <f t="shared" si="161"/>
        <v>0</v>
      </c>
      <c r="AY219" s="70"/>
      <c r="AZ219" s="2">
        <f t="shared" si="166"/>
        <v>0</v>
      </c>
    </row>
    <row r="220" spans="1:52" ht="12" customHeight="1">
      <c r="A220" s="44">
        <f t="shared" si="162"/>
        <v>43374</v>
      </c>
      <c r="B220" s="66">
        <f t="shared" si="163"/>
        <v>0</v>
      </c>
      <c r="C220" s="67"/>
      <c r="D220" s="68">
        <f t="shared" si="126"/>
        <v>0</v>
      </c>
      <c r="E220" s="35">
        <f t="shared" si="127"/>
        <v>0</v>
      </c>
      <c r="F220" s="35">
        <f t="shared" si="128"/>
        <v>0</v>
      </c>
      <c r="G220" s="55">
        <f t="shared" si="129"/>
        <v>3.97</v>
      </c>
      <c r="H220" s="69">
        <f t="shared" si="130"/>
        <v>3.97</v>
      </c>
      <c r="I220" s="55">
        <f t="shared" si="164"/>
        <v>0</v>
      </c>
      <c r="J220" s="55">
        <f t="shared" si="131"/>
        <v>-6.1000000000000006E-2</v>
      </c>
      <c r="K220" s="69">
        <f t="shared" si="132"/>
        <v>-6.1000000000000006E-2</v>
      </c>
      <c r="L220" s="72">
        <v>0</v>
      </c>
      <c r="M220" s="55">
        <f t="shared" si="133"/>
        <v>5.0000000000000001E-3</v>
      </c>
      <c r="N220" s="69">
        <f t="shared" si="134"/>
        <v>5.0000000000000001E-3</v>
      </c>
      <c r="O220" s="72">
        <v>0</v>
      </c>
      <c r="P220" s="7"/>
      <c r="Q220" s="72">
        <f t="shared" si="165"/>
        <v>3.9140000000000001</v>
      </c>
      <c r="R220" s="72">
        <f t="shared" si="135"/>
        <v>0</v>
      </c>
      <c r="S220" s="7"/>
      <c r="T220" s="5">
        <f t="shared" si="136"/>
        <v>31</v>
      </c>
      <c r="U220" s="45">
        <f t="shared" si="137"/>
        <v>43429</v>
      </c>
      <c r="V220" s="5">
        <f t="shared" si="138"/>
        <v>6540</v>
      </c>
      <c r="W220" s="55">
        <f t="shared" si="139"/>
        <v>6.040116061409001E-2</v>
      </c>
      <c r="X220" s="47">
        <f t="shared" si="140"/>
        <v>0.34455347225967003</v>
      </c>
      <c r="Y220" s="5">
        <f t="shared" si="141"/>
        <v>0</v>
      </c>
      <c r="Z220" s="5">
        <f t="shared" si="142"/>
        <v>0</v>
      </c>
      <c r="AB220" s="39">
        <f t="shared" si="143"/>
        <v>0</v>
      </c>
      <c r="AC220" s="39">
        <f t="shared" si="144"/>
        <v>0</v>
      </c>
      <c r="AD220" s="39">
        <f t="shared" si="145"/>
        <v>0</v>
      </c>
      <c r="AE220" s="39">
        <f t="shared" si="146"/>
        <v>0</v>
      </c>
      <c r="AF220" s="39">
        <f t="shared" si="147"/>
        <v>0</v>
      </c>
      <c r="AG220" s="39">
        <f t="shared" si="148"/>
        <v>0</v>
      </c>
      <c r="AH220" s="39">
        <f t="shared" si="149"/>
        <v>0</v>
      </c>
      <c r="AI220" s="39">
        <f t="shared" si="150"/>
        <v>0</v>
      </c>
      <c r="AJ220" s="39">
        <f t="shared" si="151"/>
        <v>0</v>
      </c>
      <c r="AK220" s="43"/>
      <c r="AL220" s="39">
        <f t="shared" si="152"/>
        <v>0</v>
      </c>
      <c r="AM220" s="39">
        <f t="shared" si="153"/>
        <v>0</v>
      </c>
      <c r="AN220" s="39">
        <f t="shared" si="154"/>
        <v>0</v>
      </c>
      <c r="AO220" s="40">
        <f t="shared" si="155"/>
        <v>0</v>
      </c>
      <c r="AQ220" s="39">
        <f t="shared" si="156"/>
        <v>0</v>
      </c>
      <c r="AR220" s="39">
        <f t="shared" si="157"/>
        <v>0</v>
      </c>
      <c r="AS220" s="39">
        <f t="shared" si="158"/>
        <v>0</v>
      </c>
      <c r="AT220" s="40">
        <f t="shared" si="159"/>
        <v>0</v>
      </c>
      <c r="AU220" s="40"/>
      <c r="AV220" s="52">
        <f t="shared" si="160"/>
        <v>0</v>
      </c>
      <c r="AX220" s="52">
        <f t="shared" si="161"/>
        <v>0</v>
      </c>
      <c r="AY220" s="70"/>
      <c r="AZ220" s="2">
        <f t="shared" si="166"/>
        <v>0</v>
      </c>
    </row>
    <row r="221" spans="1:52" ht="12" customHeight="1">
      <c r="A221" s="44">
        <f t="shared" si="162"/>
        <v>43405</v>
      </c>
      <c r="B221" s="66">
        <f t="shared" si="163"/>
        <v>0</v>
      </c>
      <c r="C221" s="67"/>
      <c r="D221" s="68">
        <f t="shared" si="126"/>
        <v>0</v>
      </c>
      <c r="E221" s="35">
        <f t="shared" si="127"/>
        <v>0</v>
      </c>
      <c r="F221" s="35">
        <f t="shared" si="128"/>
        <v>0</v>
      </c>
      <c r="G221" s="55">
        <f t="shared" si="129"/>
        <v>3.97</v>
      </c>
      <c r="H221" s="69">
        <f t="shared" si="130"/>
        <v>3.97</v>
      </c>
      <c r="I221" s="55">
        <f t="shared" si="164"/>
        <v>0</v>
      </c>
      <c r="J221" s="55">
        <f t="shared" si="131"/>
        <v>-6.1000000000000006E-2</v>
      </c>
      <c r="K221" s="69">
        <f t="shared" si="132"/>
        <v>-6.1000000000000006E-2</v>
      </c>
      <c r="L221" s="72">
        <v>0</v>
      </c>
      <c r="M221" s="55">
        <f t="shared" si="133"/>
        <v>5.0000000000000001E-3</v>
      </c>
      <c r="N221" s="69">
        <f t="shared" si="134"/>
        <v>5.0000000000000001E-3</v>
      </c>
      <c r="O221" s="72">
        <v>0</v>
      </c>
      <c r="P221" s="7"/>
      <c r="Q221" s="72">
        <f t="shared" si="165"/>
        <v>3.9140000000000001</v>
      </c>
      <c r="R221" s="72">
        <f t="shared" si="135"/>
        <v>0</v>
      </c>
      <c r="S221" s="7"/>
      <c r="T221" s="5">
        <f t="shared" si="136"/>
        <v>30</v>
      </c>
      <c r="U221" s="45">
        <f t="shared" si="137"/>
        <v>43459</v>
      </c>
      <c r="V221" s="5">
        <f t="shared" si="138"/>
        <v>6570</v>
      </c>
      <c r="W221" s="55">
        <f t="shared" si="139"/>
        <v>6.040116061409001E-2</v>
      </c>
      <c r="X221" s="47">
        <f t="shared" si="140"/>
        <v>0.34287352702375085</v>
      </c>
      <c r="Y221" s="5">
        <f t="shared" si="141"/>
        <v>0</v>
      </c>
      <c r="Z221" s="5">
        <f t="shared" si="142"/>
        <v>0</v>
      </c>
      <c r="AB221" s="39">
        <f t="shared" si="143"/>
        <v>0</v>
      </c>
      <c r="AC221" s="39">
        <f t="shared" si="144"/>
        <v>0</v>
      </c>
      <c r="AD221" s="39">
        <f t="shared" si="145"/>
        <v>0</v>
      </c>
      <c r="AE221" s="39">
        <f t="shared" si="146"/>
        <v>0</v>
      </c>
      <c r="AF221" s="39">
        <f t="shared" si="147"/>
        <v>0</v>
      </c>
      <c r="AG221" s="39">
        <f t="shared" si="148"/>
        <v>0</v>
      </c>
      <c r="AH221" s="39">
        <f t="shared" si="149"/>
        <v>0</v>
      </c>
      <c r="AI221" s="39">
        <f t="shared" si="150"/>
        <v>0</v>
      </c>
      <c r="AJ221" s="39">
        <f t="shared" si="151"/>
        <v>0</v>
      </c>
      <c r="AK221" s="43"/>
      <c r="AL221" s="39">
        <f t="shared" si="152"/>
        <v>0</v>
      </c>
      <c r="AM221" s="39">
        <f t="shared" si="153"/>
        <v>0</v>
      </c>
      <c r="AN221" s="39">
        <f t="shared" si="154"/>
        <v>0</v>
      </c>
      <c r="AO221" s="40">
        <f t="shared" si="155"/>
        <v>0</v>
      </c>
      <c r="AQ221" s="39">
        <f t="shared" si="156"/>
        <v>0</v>
      </c>
      <c r="AR221" s="39">
        <f t="shared" si="157"/>
        <v>0</v>
      </c>
      <c r="AS221" s="39">
        <f t="shared" si="158"/>
        <v>0</v>
      </c>
      <c r="AT221" s="40">
        <f t="shared" si="159"/>
        <v>0</v>
      </c>
      <c r="AU221" s="40"/>
      <c r="AV221" s="52">
        <f t="shared" si="160"/>
        <v>0</v>
      </c>
      <c r="AX221" s="52">
        <f t="shared" si="161"/>
        <v>0</v>
      </c>
      <c r="AY221" s="70"/>
      <c r="AZ221" s="2">
        <f t="shared" si="166"/>
        <v>0</v>
      </c>
    </row>
    <row r="222" spans="1:52" ht="12" customHeight="1">
      <c r="A222" s="44">
        <f t="shared" si="162"/>
        <v>43435</v>
      </c>
      <c r="B222" s="66">
        <f t="shared" si="163"/>
        <v>0</v>
      </c>
      <c r="C222" s="67"/>
      <c r="D222" s="68">
        <f t="shared" si="126"/>
        <v>0</v>
      </c>
      <c r="E222" s="35">
        <f t="shared" si="127"/>
        <v>0</v>
      </c>
      <c r="F222" s="35">
        <f t="shared" si="128"/>
        <v>0</v>
      </c>
      <c r="G222" s="55">
        <f t="shared" si="129"/>
        <v>3.97</v>
      </c>
      <c r="H222" s="69">
        <f t="shared" si="130"/>
        <v>3.97</v>
      </c>
      <c r="I222" s="55">
        <f t="shared" si="164"/>
        <v>0</v>
      </c>
      <c r="J222" s="55">
        <f t="shared" si="131"/>
        <v>-6.1000000000000006E-2</v>
      </c>
      <c r="K222" s="69">
        <f t="shared" si="132"/>
        <v>-6.1000000000000006E-2</v>
      </c>
      <c r="L222" s="72">
        <v>0</v>
      </c>
      <c r="M222" s="55">
        <f t="shared" si="133"/>
        <v>5.0000000000000001E-3</v>
      </c>
      <c r="N222" s="69">
        <f t="shared" si="134"/>
        <v>5.0000000000000001E-3</v>
      </c>
      <c r="O222" s="72">
        <v>0</v>
      </c>
      <c r="P222" s="7"/>
      <c r="Q222" s="72">
        <f t="shared" si="165"/>
        <v>3.9140000000000001</v>
      </c>
      <c r="R222" s="72">
        <f t="shared" si="135"/>
        <v>0</v>
      </c>
      <c r="S222" s="7"/>
      <c r="T222" s="5">
        <f t="shared" si="136"/>
        <v>31</v>
      </c>
      <c r="U222" s="45">
        <f t="shared" si="137"/>
        <v>43490</v>
      </c>
      <c r="V222" s="5">
        <f t="shared" si="138"/>
        <v>6601</v>
      </c>
      <c r="W222" s="55">
        <f t="shared" si="139"/>
        <v>6.040116061409001E-2</v>
      </c>
      <c r="X222" s="47">
        <f t="shared" si="140"/>
        <v>0.3411461881815907</v>
      </c>
      <c r="Y222" s="5">
        <f t="shared" si="141"/>
        <v>0</v>
      </c>
      <c r="Z222" s="5">
        <f t="shared" si="142"/>
        <v>0</v>
      </c>
      <c r="AB222" s="39">
        <f t="shared" si="143"/>
        <v>0</v>
      </c>
      <c r="AC222" s="39">
        <f t="shared" si="144"/>
        <v>0</v>
      </c>
      <c r="AD222" s="39">
        <f t="shared" si="145"/>
        <v>0</v>
      </c>
      <c r="AE222" s="39">
        <f t="shared" si="146"/>
        <v>0</v>
      </c>
      <c r="AF222" s="39">
        <f t="shared" si="147"/>
        <v>0</v>
      </c>
      <c r="AG222" s="39">
        <f t="shared" si="148"/>
        <v>0</v>
      </c>
      <c r="AH222" s="39">
        <f t="shared" si="149"/>
        <v>0</v>
      </c>
      <c r="AI222" s="39">
        <f t="shared" si="150"/>
        <v>0</v>
      </c>
      <c r="AJ222" s="39">
        <f t="shared" si="151"/>
        <v>0</v>
      </c>
      <c r="AK222" s="43"/>
      <c r="AL222" s="39">
        <f t="shared" si="152"/>
        <v>0</v>
      </c>
      <c r="AM222" s="39">
        <f t="shared" si="153"/>
        <v>0</v>
      </c>
      <c r="AN222" s="39">
        <f t="shared" si="154"/>
        <v>0</v>
      </c>
      <c r="AO222" s="40">
        <f t="shared" si="155"/>
        <v>0</v>
      </c>
      <c r="AQ222" s="39">
        <f t="shared" si="156"/>
        <v>0</v>
      </c>
      <c r="AR222" s="39">
        <f t="shared" si="157"/>
        <v>0</v>
      </c>
      <c r="AS222" s="39">
        <f t="shared" si="158"/>
        <v>0</v>
      </c>
      <c r="AT222" s="40">
        <f t="shared" si="159"/>
        <v>0</v>
      </c>
      <c r="AU222" s="40"/>
      <c r="AV222" s="52">
        <f t="shared" si="160"/>
        <v>0</v>
      </c>
      <c r="AX222" s="52">
        <f t="shared" si="161"/>
        <v>0</v>
      </c>
      <c r="AY222" s="70"/>
      <c r="AZ222" s="2">
        <f t="shared" si="166"/>
        <v>0</v>
      </c>
    </row>
    <row r="223" spans="1:52" ht="12" customHeight="1">
      <c r="A223" s="44">
        <f t="shared" si="162"/>
        <v>43466</v>
      </c>
      <c r="B223" s="66">
        <f t="shared" si="163"/>
        <v>0</v>
      </c>
      <c r="C223" s="67"/>
      <c r="D223" s="68">
        <f t="shared" si="126"/>
        <v>0</v>
      </c>
      <c r="E223" s="35">
        <f t="shared" si="127"/>
        <v>0</v>
      </c>
      <c r="F223" s="35">
        <f t="shared" si="128"/>
        <v>0</v>
      </c>
      <c r="G223" s="55">
        <f t="shared" si="129"/>
        <v>3.97</v>
      </c>
      <c r="H223" s="69">
        <f t="shared" si="130"/>
        <v>3.97</v>
      </c>
      <c r="I223" s="55">
        <f t="shared" si="164"/>
        <v>0</v>
      </c>
      <c r="J223" s="55">
        <f t="shared" si="131"/>
        <v>-6.1000000000000006E-2</v>
      </c>
      <c r="K223" s="69">
        <f t="shared" si="132"/>
        <v>-6.1000000000000006E-2</v>
      </c>
      <c r="L223" s="72">
        <v>0</v>
      </c>
      <c r="M223" s="55">
        <f t="shared" si="133"/>
        <v>5.0000000000000001E-3</v>
      </c>
      <c r="N223" s="69">
        <f t="shared" si="134"/>
        <v>5.0000000000000001E-3</v>
      </c>
      <c r="O223" s="72">
        <v>0</v>
      </c>
      <c r="P223" s="7"/>
      <c r="Q223" s="72">
        <f t="shared" si="165"/>
        <v>3.9140000000000001</v>
      </c>
      <c r="R223" s="72">
        <f t="shared" si="135"/>
        <v>0</v>
      </c>
      <c r="S223" s="7"/>
      <c r="T223" s="5">
        <f t="shared" si="136"/>
        <v>31</v>
      </c>
      <c r="U223" s="45">
        <f t="shared" si="137"/>
        <v>43521</v>
      </c>
      <c r="V223" s="5">
        <f t="shared" si="138"/>
        <v>6632</v>
      </c>
      <c r="W223" s="55">
        <f t="shared" si="139"/>
        <v>6.040116061409001E-2</v>
      </c>
      <c r="X223" s="47">
        <f t="shared" si="140"/>
        <v>0.33942755138038877</v>
      </c>
      <c r="Y223" s="5">
        <f t="shared" si="141"/>
        <v>0</v>
      </c>
      <c r="Z223" s="5">
        <f t="shared" si="142"/>
        <v>0</v>
      </c>
      <c r="AB223" s="39">
        <f t="shared" si="143"/>
        <v>0</v>
      </c>
      <c r="AC223" s="39">
        <f t="shared" si="144"/>
        <v>0</v>
      </c>
      <c r="AD223" s="39">
        <f t="shared" si="145"/>
        <v>0</v>
      </c>
      <c r="AE223" s="39">
        <f t="shared" si="146"/>
        <v>0</v>
      </c>
      <c r="AF223" s="39">
        <f t="shared" si="147"/>
        <v>0</v>
      </c>
      <c r="AG223" s="39">
        <f t="shared" si="148"/>
        <v>0</v>
      </c>
      <c r="AH223" s="39">
        <f t="shared" si="149"/>
        <v>0</v>
      </c>
      <c r="AI223" s="39">
        <f t="shared" si="150"/>
        <v>0</v>
      </c>
      <c r="AJ223" s="39">
        <f t="shared" si="151"/>
        <v>0</v>
      </c>
      <c r="AK223" s="43"/>
      <c r="AL223" s="39">
        <f t="shared" si="152"/>
        <v>0</v>
      </c>
      <c r="AM223" s="39">
        <f t="shared" si="153"/>
        <v>0</v>
      </c>
      <c r="AN223" s="39">
        <f t="shared" si="154"/>
        <v>0</v>
      </c>
      <c r="AO223" s="40">
        <f t="shared" si="155"/>
        <v>0</v>
      </c>
      <c r="AQ223" s="39">
        <f t="shared" si="156"/>
        <v>0</v>
      </c>
      <c r="AR223" s="39">
        <f t="shared" si="157"/>
        <v>0</v>
      </c>
      <c r="AS223" s="39">
        <f t="shared" si="158"/>
        <v>0</v>
      </c>
      <c r="AT223" s="40">
        <f t="shared" si="159"/>
        <v>0</v>
      </c>
      <c r="AU223" s="40"/>
      <c r="AV223" s="52">
        <f t="shared" si="160"/>
        <v>0</v>
      </c>
      <c r="AX223" s="52">
        <f t="shared" si="161"/>
        <v>0</v>
      </c>
      <c r="AY223" s="70"/>
      <c r="AZ223" s="2">
        <f t="shared" si="166"/>
        <v>0</v>
      </c>
    </row>
    <row r="224" spans="1:52" ht="12" customHeight="1">
      <c r="A224" s="44">
        <f t="shared" si="162"/>
        <v>43497</v>
      </c>
      <c r="B224" s="66">
        <f t="shared" si="163"/>
        <v>0</v>
      </c>
      <c r="C224" s="67"/>
      <c r="D224" s="68">
        <f t="shared" si="126"/>
        <v>0</v>
      </c>
      <c r="E224" s="35">
        <f t="shared" si="127"/>
        <v>0</v>
      </c>
      <c r="F224" s="35">
        <f t="shared" si="128"/>
        <v>0</v>
      </c>
      <c r="G224" s="55">
        <f t="shared" si="129"/>
        <v>3.97</v>
      </c>
      <c r="H224" s="69">
        <f t="shared" si="130"/>
        <v>3.97</v>
      </c>
      <c r="I224" s="55">
        <f t="shared" si="164"/>
        <v>0</v>
      </c>
      <c r="J224" s="55">
        <f t="shared" si="131"/>
        <v>-6.1000000000000006E-2</v>
      </c>
      <c r="K224" s="69">
        <f t="shared" si="132"/>
        <v>-6.1000000000000006E-2</v>
      </c>
      <c r="L224" s="72">
        <v>0</v>
      </c>
      <c r="M224" s="55">
        <f t="shared" si="133"/>
        <v>5.0000000000000001E-3</v>
      </c>
      <c r="N224" s="69">
        <f t="shared" si="134"/>
        <v>5.0000000000000001E-3</v>
      </c>
      <c r="O224" s="72">
        <v>0</v>
      </c>
      <c r="P224" s="7"/>
      <c r="Q224" s="72">
        <f t="shared" si="165"/>
        <v>3.9140000000000001</v>
      </c>
      <c r="R224" s="72">
        <f t="shared" si="135"/>
        <v>0</v>
      </c>
      <c r="S224" s="7"/>
      <c r="T224" s="5">
        <f t="shared" si="136"/>
        <v>28</v>
      </c>
      <c r="U224" s="45">
        <f t="shared" si="137"/>
        <v>43549</v>
      </c>
      <c r="V224" s="5">
        <f t="shared" si="138"/>
        <v>6660</v>
      </c>
      <c r="W224" s="55">
        <f t="shared" si="139"/>
        <v>6.040116061409001E-2</v>
      </c>
      <c r="X224" s="47">
        <f t="shared" si="140"/>
        <v>0.3378826773896158</v>
      </c>
      <c r="Y224" s="5">
        <f t="shared" si="141"/>
        <v>0</v>
      </c>
      <c r="Z224" s="5">
        <f t="shared" si="142"/>
        <v>0</v>
      </c>
      <c r="AB224" s="39">
        <f t="shared" si="143"/>
        <v>0</v>
      </c>
      <c r="AC224" s="39">
        <f t="shared" si="144"/>
        <v>0</v>
      </c>
      <c r="AD224" s="39">
        <f t="shared" si="145"/>
        <v>0</v>
      </c>
      <c r="AE224" s="39">
        <f t="shared" si="146"/>
        <v>0</v>
      </c>
      <c r="AF224" s="39">
        <f t="shared" si="147"/>
        <v>0</v>
      </c>
      <c r="AG224" s="39">
        <f t="shared" si="148"/>
        <v>0</v>
      </c>
      <c r="AH224" s="39">
        <f t="shared" si="149"/>
        <v>0</v>
      </c>
      <c r="AI224" s="39">
        <f t="shared" si="150"/>
        <v>0</v>
      </c>
      <c r="AJ224" s="39">
        <f t="shared" si="151"/>
        <v>0</v>
      </c>
      <c r="AK224" s="43"/>
      <c r="AL224" s="39">
        <f t="shared" si="152"/>
        <v>0</v>
      </c>
      <c r="AM224" s="39">
        <f t="shared" si="153"/>
        <v>0</v>
      </c>
      <c r="AN224" s="39">
        <f t="shared" si="154"/>
        <v>0</v>
      </c>
      <c r="AO224" s="40">
        <f t="shared" si="155"/>
        <v>0</v>
      </c>
      <c r="AQ224" s="39">
        <f t="shared" si="156"/>
        <v>0</v>
      </c>
      <c r="AR224" s="39">
        <f t="shared" si="157"/>
        <v>0</v>
      </c>
      <c r="AS224" s="39">
        <f t="shared" si="158"/>
        <v>0</v>
      </c>
      <c r="AT224" s="40">
        <f t="shared" si="159"/>
        <v>0</v>
      </c>
      <c r="AU224" s="40"/>
      <c r="AV224" s="52">
        <f t="shared" si="160"/>
        <v>0</v>
      </c>
      <c r="AX224" s="52">
        <f t="shared" si="161"/>
        <v>0</v>
      </c>
      <c r="AY224" s="70"/>
      <c r="AZ224" s="2">
        <f t="shared" si="166"/>
        <v>0</v>
      </c>
    </row>
    <row r="225" spans="1:52" ht="12" customHeight="1">
      <c r="A225" s="44">
        <f t="shared" si="162"/>
        <v>43525</v>
      </c>
      <c r="B225" s="66">
        <f t="shared" si="163"/>
        <v>0</v>
      </c>
      <c r="C225" s="67"/>
      <c r="D225" s="68">
        <f t="shared" si="126"/>
        <v>0</v>
      </c>
      <c r="E225" s="35">
        <f t="shared" si="127"/>
        <v>0</v>
      </c>
      <c r="F225" s="35">
        <f t="shared" si="128"/>
        <v>0</v>
      </c>
      <c r="G225" s="55">
        <f t="shared" si="129"/>
        <v>3.97</v>
      </c>
      <c r="H225" s="69">
        <f t="shared" si="130"/>
        <v>3.97</v>
      </c>
      <c r="I225" s="55">
        <f t="shared" si="164"/>
        <v>0</v>
      </c>
      <c r="J225" s="55">
        <f t="shared" si="131"/>
        <v>-6.1000000000000006E-2</v>
      </c>
      <c r="K225" s="69">
        <f t="shared" si="132"/>
        <v>-6.1000000000000006E-2</v>
      </c>
      <c r="L225" s="72">
        <v>0</v>
      </c>
      <c r="M225" s="55">
        <f t="shared" si="133"/>
        <v>5.0000000000000001E-3</v>
      </c>
      <c r="N225" s="69">
        <f t="shared" si="134"/>
        <v>5.0000000000000001E-3</v>
      </c>
      <c r="O225" s="72">
        <v>0</v>
      </c>
      <c r="P225" s="7"/>
      <c r="Q225" s="72">
        <f t="shared" si="165"/>
        <v>3.9140000000000001</v>
      </c>
      <c r="R225" s="72">
        <f t="shared" si="135"/>
        <v>0</v>
      </c>
      <c r="S225" s="7"/>
      <c r="T225" s="5">
        <f t="shared" si="136"/>
        <v>31</v>
      </c>
      <c r="U225" s="45">
        <f t="shared" si="137"/>
        <v>43580</v>
      </c>
      <c r="V225" s="5">
        <f t="shared" si="138"/>
        <v>6691</v>
      </c>
      <c r="W225" s="55">
        <f t="shared" si="139"/>
        <v>6.040116061409001E-2</v>
      </c>
      <c r="X225" s="47">
        <f t="shared" si="140"/>
        <v>0.33618048160385677</v>
      </c>
      <c r="Y225" s="5">
        <f t="shared" si="141"/>
        <v>0</v>
      </c>
      <c r="Z225" s="5">
        <f t="shared" si="142"/>
        <v>0</v>
      </c>
      <c r="AB225" s="39">
        <f t="shared" si="143"/>
        <v>0</v>
      </c>
      <c r="AC225" s="39">
        <f t="shared" si="144"/>
        <v>0</v>
      </c>
      <c r="AD225" s="39">
        <f t="shared" si="145"/>
        <v>0</v>
      </c>
      <c r="AE225" s="39">
        <f t="shared" si="146"/>
        <v>0</v>
      </c>
      <c r="AF225" s="39">
        <f t="shared" si="147"/>
        <v>0</v>
      </c>
      <c r="AG225" s="39">
        <f t="shared" si="148"/>
        <v>0</v>
      </c>
      <c r="AH225" s="39">
        <f t="shared" si="149"/>
        <v>0</v>
      </c>
      <c r="AI225" s="39">
        <f t="shared" si="150"/>
        <v>0</v>
      </c>
      <c r="AJ225" s="39">
        <f t="shared" si="151"/>
        <v>0</v>
      </c>
      <c r="AK225" s="43"/>
      <c r="AL225" s="39">
        <f t="shared" si="152"/>
        <v>0</v>
      </c>
      <c r="AM225" s="39">
        <f t="shared" si="153"/>
        <v>0</v>
      </c>
      <c r="AN225" s="39">
        <f t="shared" si="154"/>
        <v>0</v>
      </c>
      <c r="AO225" s="40">
        <f t="shared" si="155"/>
        <v>0</v>
      </c>
      <c r="AQ225" s="39">
        <f t="shared" si="156"/>
        <v>0</v>
      </c>
      <c r="AR225" s="39">
        <f t="shared" si="157"/>
        <v>0</v>
      </c>
      <c r="AS225" s="39">
        <f t="shared" si="158"/>
        <v>0</v>
      </c>
      <c r="AT225" s="40">
        <f t="shared" si="159"/>
        <v>0</v>
      </c>
      <c r="AU225" s="40"/>
      <c r="AV225" s="52">
        <f t="shared" si="160"/>
        <v>0</v>
      </c>
      <c r="AX225" s="52">
        <f t="shared" si="161"/>
        <v>0</v>
      </c>
      <c r="AY225" s="70"/>
      <c r="AZ225" s="2">
        <f t="shared" si="166"/>
        <v>0</v>
      </c>
    </row>
    <row r="226" spans="1:52" ht="12" customHeight="1">
      <c r="A226" s="44">
        <f t="shared" si="162"/>
        <v>43556</v>
      </c>
      <c r="B226" s="66">
        <f t="shared" si="163"/>
        <v>0</v>
      </c>
      <c r="C226" s="67"/>
      <c r="D226" s="68">
        <f t="shared" si="126"/>
        <v>0</v>
      </c>
      <c r="E226" s="35">
        <f t="shared" si="127"/>
        <v>0</v>
      </c>
      <c r="F226" s="35">
        <f t="shared" si="128"/>
        <v>0</v>
      </c>
      <c r="G226" s="55">
        <f t="shared" si="129"/>
        <v>3.97</v>
      </c>
      <c r="H226" s="69">
        <f t="shared" si="130"/>
        <v>3.97</v>
      </c>
      <c r="I226" s="55">
        <f t="shared" si="164"/>
        <v>0</v>
      </c>
      <c r="J226" s="55">
        <f t="shared" si="131"/>
        <v>-6.1000000000000006E-2</v>
      </c>
      <c r="K226" s="69">
        <f t="shared" si="132"/>
        <v>-6.1000000000000006E-2</v>
      </c>
      <c r="L226" s="72">
        <v>0</v>
      </c>
      <c r="M226" s="55">
        <f t="shared" si="133"/>
        <v>5.0000000000000001E-3</v>
      </c>
      <c r="N226" s="69">
        <f t="shared" si="134"/>
        <v>5.0000000000000001E-3</v>
      </c>
      <c r="O226" s="72">
        <v>0</v>
      </c>
      <c r="P226" s="7"/>
      <c r="Q226" s="72">
        <f t="shared" si="165"/>
        <v>3.9140000000000001</v>
      </c>
      <c r="R226" s="72">
        <f t="shared" si="135"/>
        <v>0</v>
      </c>
      <c r="S226" s="7"/>
      <c r="T226" s="5">
        <f t="shared" si="136"/>
        <v>30</v>
      </c>
      <c r="U226" s="45">
        <f t="shared" si="137"/>
        <v>43610</v>
      </c>
      <c r="V226" s="5">
        <f t="shared" si="138"/>
        <v>6721</v>
      </c>
      <c r="W226" s="55">
        <f t="shared" si="139"/>
        <v>6.040116061409001E-2</v>
      </c>
      <c r="X226" s="47">
        <f t="shared" si="140"/>
        <v>0.33454136070115464</v>
      </c>
      <c r="Y226" s="5">
        <f t="shared" si="141"/>
        <v>0</v>
      </c>
      <c r="Z226" s="5">
        <f t="shared" si="142"/>
        <v>0</v>
      </c>
      <c r="AB226" s="39">
        <f t="shared" si="143"/>
        <v>0</v>
      </c>
      <c r="AC226" s="39">
        <f t="shared" si="144"/>
        <v>0</v>
      </c>
      <c r="AD226" s="39">
        <f t="shared" si="145"/>
        <v>0</v>
      </c>
      <c r="AE226" s="39">
        <f t="shared" si="146"/>
        <v>0</v>
      </c>
      <c r="AF226" s="39">
        <f t="shared" si="147"/>
        <v>0</v>
      </c>
      <c r="AG226" s="39">
        <f t="shared" si="148"/>
        <v>0</v>
      </c>
      <c r="AH226" s="39">
        <f t="shared" si="149"/>
        <v>0</v>
      </c>
      <c r="AI226" s="39">
        <f t="shared" si="150"/>
        <v>0</v>
      </c>
      <c r="AJ226" s="39">
        <f t="shared" si="151"/>
        <v>0</v>
      </c>
      <c r="AK226" s="43"/>
      <c r="AL226" s="39">
        <f t="shared" si="152"/>
        <v>0</v>
      </c>
      <c r="AM226" s="39">
        <f t="shared" si="153"/>
        <v>0</v>
      </c>
      <c r="AN226" s="39">
        <f t="shared" si="154"/>
        <v>0</v>
      </c>
      <c r="AO226" s="40">
        <f t="shared" si="155"/>
        <v>0</v>
      </c>
      <c r="AQ226" s="39">
        <f t="shared" si="156"/>
        <v>0</v>
      </c>
      <c r="AR226" s="39">
        <f t="shared" si="157"/>
        <v>0</v>
      </c>
      <c r="AS226" s="39">
        <f t="shared" si="158"/>
        <v>0</v>
      </c>
      <c r="AT226" s="40">
        <f t="shared" si="159"/>
        <v>0</v>
      </c>
      <c r="AU226" s="40"/>
      <c r="AV226" s="52">
        <f t="shared" si="160"/>
        <v>0</v>
      </c>
      <c r="AX226" s="52">
        <f t="shared" si="161"/>
        <v>0</v>
      </c>
      <c r="AY226" s="70"/>
      <c r="AZ226" s="2">
        <f t="shared" si="166"/>
        <v>0</v>
      </c>
    </row>
    <row r="227" spans="1:52" ht="12" customHeight="1">
      <c r="A227" s="44">
        <f t="shared" si="162"/>
        <v>43586</v>
      </c>
      <c r="B227" s="66">
        <f t="shared" si="163"/>
        <v>0</v>
      </c>
      <c r="C227" s="67"/>
      <c r="D227" s="68">
        <f t="shared" si="126"/>
        <v>0</v>
      </c>
      <c r="E227" s="35">
        <f t="shared" si="127"/>
        <v>0</v>
      </c>
      <c r="F227" s="35">
        <f t="shared" si="128"/>
        <v>0</v>
      </c>
      <c r="G227" s="55">
        <f t="shared" si="129"/>
        <v>3.97</v>
      </c>
      <c r="H227" s="69">
        <f t="shared" si="130"/>
        <v>3.97</v>
      </c>
      <c r="I227" s="55">
        <f t="shared" si="164"/>
        <v>0</v>
      </c>
      <c r="J227" s="55">
        <f t="shared" si="131"/>
        <v>-6.1000000000000006E-2</v>
      </c>
      <c r="K227" s="69">
        <f t="shared" si="132"/>
        <v>-6.1000000000000006E-2</v>
      </c>
      <c r="L227" s="72">
        <v>0</v>
      </c>
      <c r="M227" s="55">
        <f t="shared" si="133"/>
        <v>5.0000000000000001E-3</v>
      </c>
      <c r="N227" s="69">
        <f t="shared" si="134"/>
        <v>5.0000000000000001E-3</v>
      </c>
      <c r="O227" s="72">
        <v>0</v>
      </c>
      <c r="P227" s="7"/>
      <c r="Q227" s="72">
        <f t="shared" si="165"/>
        <v>3.9140000000000001</v>
      </c>
      <c r="R227" s="72">
        <f t="shared" si="135"/>
        <v>0</v>
      </c>
      <c r="S227" s="7"/>
      <c r="T227" s="5">
        <f t="shared" si="136"/>
        <v>31</v>
      </c>
      <c r="U227" s="45">
        <f t="shared" si="137"/>
        <v>43641</v>
      </c>
      <c r="V227" s="5">
        <f t="shared" si="138"/>
        <v>6752</v>
      </c>
      <c r="W227" s="55">
        <f t="shared" si="139"/>
        <v>6.040116061409001E-2</v>
      </c>
      <c r="X227" s="47">
        <f t="shared" si="140"/>
        <v>0.33285599790378656</v>
      </c>
      <c r="Y227" s="5">
        <f t="shared" si="141"/>
        <v>0</v>
      </c>
      <c r="Z227" s="5">
        <f t="shared" si="142"/>
        <v>0</v>
      </c>
      <c r="AB227" s="39">
        <f t="shared" si="143"/>
        <v>0</v>
      </c>
      <c r="AC227" s="39">
        <f t="shared" si="144"/>
        <v>0</v>
      </c>
      <c r="AD227" s="39">
        <f t="shared" si="145"/>
        <v>0</v>
      </c>
      <c r="AE227" s="39">
        <f t="shared" si="146"/>
        <v>0</v>
      </c>
      <c r="AF227" s="39">
        <f t="shared" si="147"/>
        <v>0</v>
      </c>
      <c r="AG227" s="39">
        <f t="shared" si="148"/>
        <v>0</v>
      </c>
      <c r="AH227" s="39">
        <f t="shared" si="149"/>
        <v>0</v>
      </c>
      <c r="AI227" s="39">
        <f t="shared" si="150"/>
        <v>0</v>
      </c>
      <c r="AJ227" s="39">
        <f t="shared" si="151"/>
        <v>0</v>
      </c>
      <c r="AK227" s="43"/>
      <c r="AL227" s="39">
        <f t="shared" si="152"/>
        <v>0</v>
      </c>
      <c r="AM227" s="39">
        <f t="shared" si="153"/>
        <v>0</v>
      </c>
      <c r="AN227" s="39">
        <f t="shared" si="154"/>
        <v>0</v>
      </c>
      <c r="AO227" s="40">
        <f t="shared" si="155"/>
        <v>0</v>
      </c>
      <c r="AQ227" s="39">
        <f t="shared" si="156"/>
        <v>0</v>
      </c>
      <c r="AR227" s="39">
        <f t="shared" si="157"/>
        <v>0</v>
      </c>
      <c r="AS227" s="39">
        <f t="shared" si="158"/>
        <v>0</v>
      </c>
      <c r="AT227" s="40">
        <f t="shared" si="159"/>
        <v>0</v>
      </c>
      <c r="AU227" s="40"/>
      <c r="AV227" s="52">
        <f t="shared" si="160"/>
        <v>0</v>
      </c>
      <c r="AX227" s="52">
        <f t="shared" si="161"/>
        <v>0</v>
      </c>
      <c r="AY227" s="70"/>
      <c r="AZ227" s="2">
        <f t="shared" si="166"/>
        <v>0</v>
      </c>
    </row>
    <row r="228" spans="1:52" ht="12" customHeight="1">
      <c r="A228" s="44">
        <f t="shared" si="162"/>
        <v>43617</v>
      </c>
      <c r="B228" s="66">
        <f t="shared" si="163"/>
        <v>0</v>
      </c>
      <c r="C228" s="67"/>
      <c r="D228" s="68">
        <f t="shared" si="126"/>
        <v>0</v>
      </c>
      <c r="E228" s="35">
        <f t="shared" si="127"/>
        <v>0</v>
      </c>
      <c r="F228" s="35">
        <f t="shared" si="128"/>
        <v>0</v>
      </c>
      <c r="G228" s="55">
        <f t="shared" si="129"/>
        <v>3.97</v>
      </c>
      <c r="H228" s="69">
        <f t="shared" si="130"/>
        <v>3.97</v>
      </c>
      <c r="I228" s="55">
        <f t="shared" si="164"/>
        <v>0</v>
      </c>
      <c r="J228" s="55">
        <f t="shared" si="131"/>
        <v>-6.1000000000000006E-2</v>
      </c>
      <c r="K228" s="69">
        <f t="shared" si="132"/>
        <v>-6.1000000000000006E-2</v>
      </c>
      <c r="L228" s="72">
        <v>0</v>
      </c>
      <c r="M228" s="55">
        <f t="shared" si="133"/>
        <v>5.0000000000000001E-3</v>
      </c>
      <c r="N228" s="69">
        <f t="shared" si="134"/>
        <v>5.0000000000000001E-3</v>
      </c>
      <c r="O228" s="72">
        <v>0</v>
      </c>
      <c r="P228" s="7"/>
      <c r="Q228" s="72">
        <f t="shared" si="165"/>
        <v>3.9140000000000001</v>
      </c>
      <c r="R228" s="72">
        <f t="shared" si="135"/>
        <v>0</v>
      </c>
      <c r="S228" s="7"/>
      <c r="T228" s="5">
        <f t="shared" si="136"/>
        <v>30</v>
      </c>
      <c r="U228" s="45">
        <f t="shared" si="137"/>
        <v>43671</v>
      </c>
      <c r="V228" s="5">
        <f t="shared" si="138"/>
        <v>6782</v>
      </c>
      <c r="W228" s="55">
        <f t="shared" si="139"/>
        <v>6.040116061409001E-2</v>
      </c>
      <c r="X228" s="47">
        <f t="shared" si="140"/>
        <v>0.33123308624291037</v>
      </c>
      <c r="Y228" s="5">
        <f t="shared" si="141"/>
        <v>0</v>
      </c>
      <c r="Z228" s="5">
        <f t="shared" si="142"/>
        <v>0</v>
      </c>
      <c r="AB228" s="39">
        <f t="shared" si="143"/>
        <v>0</v>
      </c>
      <c r="AC228" s="39">
        <f t="shared" si="144"/>
        <v>0</v>
      </c>
      <c r="AD228" s="39">
        <f t="shared" si="145"/>
        <v>0</v>
      </c>
      <c r="AE228" s="39">
        <f t="shared" si="146"/>
        <v>0</v>
      </c>
      <c r="AF228" s="39">
        <f t="shared" si="147"/>
        <v>0</v>
      </c>
      <c r="AG228" s="39">
        <f t="shared" si="148"/>
        <v>0</v>
      </c>
      <c r="AH228" s="39">
        <f t="shared" si="149"/>
        <v>0</v>
      </c>
      <c r="AI228" s="39">
        <f t="shared" si="150"/>
        <v>0</v>
      </c>
      <c r="AJ228" s="39">
        <f t="shared" si="151"/>
        <v>0</v>
      </c>
      <c r="AK228" s="43"/>
      <c r="AL228" s="39">
        <f t="shared" si="152"/>
        <v>0</v>
      </c>
      <c r="AM228" s="39">
        <f t="shared" si="153"/>
        <v>0</v>
      </c>
      <c r="AN228" s="39">
        <f t="shared" si="154"/>
        <v>0</v>
      </c>
      <c r="AO228" s="40">
        <f t="shared" si="155"/>
        <v>0</v>
      </c>
      <c r="AQ228" s="39">
        <f t="shared" si="156"/>
        <v>0</v>
      </c>
      <c r="AR228" s="39">
        <f t="shared" si="157"/>
        <v>0</v>
      </c>
      <c r="AS228" s="39">
        <f t="shared" si="158"/>
        <v>0</v>
      </c>
      <c r="AT228" s="40">
        <f t="shared" si="159"/>
        <v>0</v>
      </c>
      <c r="AU228" s="40"/>
      <c r="AV228" s="52">
        <f t="shared" si="160"/>
        <v>0</v>
      </c>
      <c r="AX228" s="52">
        <f t="shared" si="161"/>
        <v>0</v>
      </c>
      <c r="AY228" s="70"/>
      <c r="AZ228" s="2">
        <f t="shared" si="166"/>
        <v>0</v>
      </c>
    </row>
    <row r="229" spans="1:52" ht="12" customHeight="1">
      <c r="A229" s="44">
        <f t="shared" si="162"/>
        <v>43647</v>
      </c>
      <c r="B229" s="66">
        <f t="shared" si="163"/>
        <v>0</v>
      </c>
      <c r="C229" s="67"/>
      <c r="D229" s="68">
        <f t="shared" si="126"/>
        <v>0</v>
      </c>
      <c r="E229" s="35">
        <f t="shared" si="127"/>
        <v>0</v>
      </c>
      <c r="F229" s="35">
        <f t="shared" si="128"/>
        <v>0</v>
      </c>
      <c r="G229" s="55">
        <f t="shared" si="129"/>
        <v>3.97</v>
      </c>
      <c r="H229" s="69">
        <f t="shared" si="130"/>
        <v>3.97</v>
      </c>
      <c r="I229" s="55">
        <f t="shared" si="164"/>
        <v>0</v>
      </c>
      <c r="J229" s="55">
        <f t="shared" si="131"/>
        <v>-6.1000000000000006E-2</v>
      </c>
      <c r="K229" s="69">
        <f t="shared" si="132"/>
        <v>-6.1000000000000006E-2</v>
      </c>
      <c r="L229" s="72">
        <v>0</v>
      </c>
      <c r="M229" s="55">
        <f t="shared" si="133"/>
        <v>5.0000000000000001E-3</v>
      </c>
      <c r="N229" s="69">
        <f t="shared" si="134"/>
        <v>5.0000000000000001E-3</v>
      </c>
      <c r="O229" s="72">
        <v>0</v>
      </c>
      <c r="P229" s="7"/>
      <c r="Q229" s="72">
        <f t="shared" si="165"/>
        <v>3.9140000000000001</v>
      </c>
      <c r="R229" s="72">
        <f t="shared" si="135"/>
        <v>0</v>
      </c>
      <c r="S229" s="7"/>
      <c r="T229" s="5">
        <f t="shared" si="136"/>
        <v>31</v>
      </c>
      <c r="U229" s="45">
        <f t="shared" si="137"/>
        <v>43702</v>
      </c>
      <c r="V229" s="5">
        <f t="shared" si="138"/>
        <v>6813</v>
      </c>
      <c r="W229" s="55">
        <f t="shared" si="139"/>
        <v>6.040116061409001E-2</v>
      </c>
      <c r="X229" s="47">
        <f t="shared" si="140"/>
        <v>0.32956438997276549</v>
      </c>
      <c r="Y229" s="5">
        <f t="shared" si="141"/>
        <v>0</v>
      </c>
      <c r="Z229" s="5">
        <f t="shared" si="142"/>
        <v>0</v>
      </c>
      <c r="AB229" s="39">
        <f t="shared" si="143"/>
        <v>0</v>
      </c>
      <c r="AC229" s="39">
        <f t="shared" si="144"/>
        <v>0</v>
      </c>
      <c r="AD229" s="39">
        <f t="shared" si="145"/>
        <v>0</v>
      </c>
      <c r="AE229" s="39">
        <f t="shared" si="146"/>
        <v>0</v>
      </c>
      <c r="AF229" s="39">
        <f t="shared" si="147"/>
        <v>0</v>
      </c>
      <c r="AG229" s="39">
        <f t="shared" si="148"/>
        <v>0</v>
      </c>
      <c r="AH229" s="39">
        <f t="shared" si="149"/>
        <v>0</v>
      </c>
      <c r="AI229" s="39">
        <f t="shared" si="150"/>
        <v>0</v>
      </c>
      <c r="AJ229" s="39">
        <f t="shared" si="151"/>
        <v>0</v>
      </c>
      <c r="AK229" s="43"/>
      <c r="AL229" s="39">
        <f t="shared" si="152"/>
        <v>0</v>
      </c>
      <c r="AM229" s="39">
        <f t="shared" si="153"/>
        <v>0</v>
      </c>
      <c r="AN229" s="39">
        <f t="shared" si="154"/>
        <v>0</v>
      </c>
      <c r="AO229" s="40">
        <f t="shared" si="155"/>
        <v>0</v>
      </c>
      <c r="AQ229" s="39">
        <f t="shared" si="156"/>
        <v>0</v>
      </c>
      <c r="AR229" s="39">
        <f t="shared" si="157"/>
        <v>0</v>
      </c>
      <c r="AS229" s="39">
        <f t="shared" si="158"/>
        <v>0</v>
      </c>
      <c r="AT229" s="40">
        <f t="shared" si="159"/>
        <v>0</v>
      </c>
      <c r="AU229" s="40"/>
      <c r="AV229" s="52">
        <f t="shared" si="160"/>
        <v>0</v>
      </c>
      <c r="AX229" s="52">
        <f t="shared" si="161"/>
        <v>0</v>
      </c>
      <c r="AY229" s="70"/>
      <c r="AZ229" s="2">
        <f t="shared" si="166"/>
        <v>0</v>
      </c>
    </row>
    <row r="230" spans="1:52" ht="12" customHeight="1">
      <c r="A230" s="44">
        <f t="shared" si="162"/>
        <v>43678</v>
      </c>
      <c r="B230" s="66">
        <f t="shared" si="163"/>
        <v>0</v>
      </c>
      <c r="C230" s="67"/>
      <c r="D230" s="68">
        <f t="shared" si="126"/>
        <v>0</v>
      </c>
      <c r="E230" s="35">
        <f t="shared" si="127"/>
        <v>0</v>
      </c>
      <c r="F230" s="35">
        <f t="shared" si="128"/>
        <v>0</v>
      </c>
      <c r="G230" s="55">
        <f t="shared" si="129"/>
        <v>3.97</v>
      </c>
      <c r="H230" s="69">
        <f t="shared" si="130"/>
        <v>3.97</v>
      </c>
      <c r="I230" s="55">
        <f t="shared" si="164"/>
        <v>0</v>
      </c>
      <c r="J230" s="55">
        <f t="shared" si="131"/>
        <v>-6.1000000000000006E-2</v>
      </c>
      <c r="K230" s="69">
        <f t="shared" si="132"/>
        <v>-6.1000000000000006E-2</v>
      </c>
      <c r="L230" s="72">
        <v>0</v>
      </c>
      <c r="M230" s="55">
        <f t="shared" si="133"/>
        <v>5.0000000000000001E-3</v>
      </c>
      <c r="N230" s="69">
        <f t="shared" si="134"/>
        <v>5.0000000000000001E-3</v>
      </c>
      <c r="O230" s="72">
        <v>0</v>
      </c>
      <c r="P230" s="7"/>
      <c r="Q230" s="72">
        <f t="shared" si="165"/>
        <v>3.9140000000000001</v>
      </c>
      <c r="R230" s="72">
        <f t="shared" si="135"/>
        <v>0</v>
      </c>
      <c r="S230" s="7"/>
      <c r="T230" s="5">
        <f t="shared" si="136"/>
        <v>31</v>
      </c>
      <c r="U230" s="45">
        <f t="shared" si="137"/>
        <v>43733</v>
      </c>
      <c r="V230" s="5">
        <f t="shared" si="138"/>
        <v>6844</v>
      </c>
      <c r="W230" s="55">
        <f t="shared" si="139"/>
        <v>6.040116061409001E-2</v>
      </c>
      <c r="X230" s="47">
        <f t="shared" si="140"/>
        <v>0.32790410031221867</v>
      </c>
      <c r="Y230" s="5">
        <f t="shared" si="141"/>
        <v>0</v>
      </c>
      <c r="Z230" s="5">
        <f t="shared" si="142"/>
        <v>0</v>
      </c>
      <c r="AB230" s="39">
        <f t="shared" si="143"/>
        <v>0</v>
      </c>
      <c r="AC230" s="39">
        <f t="shared" si="144"/>
        <v>0</v>
      </c>
      <c r="AD230" s="39">
        <f t="shared" si="145"/>
        <v>0</v>
      </c>
      <c r="AE230" s="39">
        <f t="shared" si="146"/>
        <v>0</v>
      </c>
      <c r="AF230" s="39">
        <f t="shared" si="147"/>
        <v>0</v>
      </c>
      <c r="AG230" s="39">
        <f t="shared" si="148"/>
        <v>0</v>
      </c>
      <c r="AH230" s="39">
        <f t="shared" si="149"/>
        <v>0</v>
      </c>
      <c r="AI230" s="39">
        <f t="shared" si="150"/>
        <v>0</v>
      </c>
      <c r="AJ230" s="39">
        <f t="shared" si="151"/>
        <v>0</v>
      </c>
      <c r="AK230" s="43"/>
      <c r="AL230" s="39">
        <f t="shared" si="152"/>
        <v>0</v>
      </c>
      <c r="AM230" s="39">
        <f t="shared" si="153"/>
        <v>0</v>
      </c>
      <c r="AN230" s="39">
        <f t="shared" si="154"/>
        <v>0</v>
      </c>
      <c r="AO230" s="40">
        <f t="shared" si="155"/>
        <v>0</v>
      </c>
      <c r="AQ230" s="39">
        <f t="shared" si="156"/>
        <v>0</v>
      </c>
      <c r="AR230" s="39">
        <f t="shared" si="157"/>
        <v>0</v>
      </c>
      <c r="AS230" s="39">
        <f t="shared" si="158"/>
        <v>0</v>
      </c>
      <c r="AT230" s="40">
        <f t="shared" si="159"/>
        <v>0</v>
      </c>
      <c r="AU230" s="40"/>
      <c r="AV230" s="52">
        <f t="shared" si="160"/>
        <v>0</v>
      </c>
      <c r="AX230" s="52">
        <f t="shared" si="161"/>
        <v>0</v>
      </c>
      <c r="AY230" s="70"/>
      <c r="AZ230" s="2">
        <f t="shared" si="166"/>
        <v>0</v>
      </c>
    </row>
    <row r="231" spans="1:52" ht="12" customHeight="1">
      <c r="A231" s="44">
        <f t="shared" si="162"/>
        <v>43709</v>
      </c>
      <c r="B231" s="66">
        <f t="shared" si="163"/>
        <v>0</v>
      </c>
      <c r="C231" s="67"/>
      <c r="D231" s="68">
        <f t="shared" si="126"/>
        <v>0</v>
      </c>
      <c r="E231" s="35">
        <f t="shared" si="127"/>
        <v>0</v>
      </c>
      <c r="F231" s="35">
        <f t="shared" si="128"/>
        <v>0</v>
      </c>
      <c r="G231" s="55">
        <f t="shared" si="129"/>
        <v>3.97</v>
      </c>
      <c r="H231" s="69">
        <f t="shared" si="130"/>
        <v>3.97</v>
      </c>
      <c r="I231" s="55">
        <f t="shared" si="164"/>
        <v>0</v>
      </c>
      <c r="J231" s="55">
        <f t="shared" si="131"/>
        <v>-6.1000000000000006E-2</v>
      </c>
      <c r="K231" s="69">
        <f t="shared" si="132"/>
        <v>-6.1000000000000006E-2</v>
      </c>
      <c r="L231" s="72">
        <v>0</v>
      </c>
      <c r="M231" s="55">
        <f t="shared" si="133"/>
        <v>5.0000000000000001E-3</v>
      </c>
      <c r="N231" s="69">
        <f t="shared" si="134"/>
        <v>5.0000000000000001E-3</v>
      </c>
      <c r="O231" s="72">
        <v>0</v>
      </c>
      <c r="P231" s="7"/>
      <c r="Q231" s="72">
        <f t="shared" si="165"/>
        <v>3.9140000000000001</v>
      </c>
      <c r="R231" s="72">
        <f t="shared" si="135"/>
        <v>0</v>
      </c>
      <c r="S231" s="7"/>
      <c r="T231" s="5">
        <f t="shared" si="136"/>
        <v>30</v>
      </c>
      <c r="U231" s="45">
        <f t="shared" si="137"/>
        <v>43763</v>
      </c>
      <c r="V231" s="5">
        <f t="shared" si="138"/>
        <v>6874</v>
      </c>
      <c r="W231" s="55">
        <f t="shared" si="139"/>
        <v>6.040116061409001E-2</v>
      </c>
      <c r="X231" s="47">
        <f t="shared" si="140"/>
        <v>0.32630533270281037</v>
      </c>
      <c r="Y231" s="5">
        <f t="shared" si="141"/>
        <v>0</v>
      </c>
      <c r="Z231" s="5">
        <f t="shared" si="142"/>
        <v>0</v>
      </c>
      <c r="AB231" s="39">
        <f t="shared" si="143"/>
        <v>0</v>
      </c>
      <c r="AC231" s="39">
        <f t="shared" si="144"/>
        <v>0</v>
      </c>
      <c r="AD231" s="39">
        <f t="shared" si="145"/>
        <v>0</v>
      </c>
      <c r="AE231" s="39">
        <f t="shared" si="146"/>
        <v>0</v>
      </c>
      <c r="AF231" s="39">
        <f t="shared" si="147"/>
        <v>0</v>
      </c>
      <c r="AG231" s="39">
        <f t="shared" si="148"/>
        <v>0</v>
      </c>
      <c r="AH231" s="39">
        <f t="shared" si="149"/>
        <v>0</v>
      </c>
      <c r="AI231" s="39">
        <f t="shared" si="150"/>
        <v>0</v>
      </c>
      <c r="AJ231" s="39">
        <f t="shared" si="151"/>
        <v>0</v>
      </c>
      <c r="AK231" s="43"/>
      <c r="AL231" s="39">
        <f t="shared" si="152"/>
        <v>0</v>
      </c>
      <c r="AM231" s="39">
        <f t="shared" si="153"/>
        <v>0</v>
      </c>
      <c r="AN231" s="39">
        <f t="shared" si="154"/>
        <v>0</v>
      </c>
      <c r="AO231" s="40">
        <f t="shared" si="155"/>
        <v>0</v>
      </c>
      <c r="AQ231" s="39">
        <f t="shared" si="156"/>
        <v>0</v>
      </c>
      <c r="AR231" s="39">
        <f t="shared" si="157"/>
        <v>0</v>
      </c>
      <c r="AS231" s="39">
        <f t="shared" si="158"/>
        <v>0</v>
      </c>
      <c r="AT231" s="40">
        <f t="shared" si="159"/>
        <v>0</v>
      </c>
      <c r="AU231" s="40"/>
      <c r="AV231" s="52">
        <f t="shared" si="160"/>
        <v>0</v>
      </c>
      <c r="AX231" s="52">
        <f t="shared" si="161"/>
        <v>0</v>
      </c>
      <c r="AY231" s="70"/>
      <c r="AZ231" s="2">
        <f t="shared" si="166"/>
        <v>0</v>
      </c>
    </row>
    <row r="232" spans="1:52" ht="12" customHeight="1">
      <c r="A232" s="44">
        <f t="shared" si="162"/>
        <v>43739</v>
      </c>
      <c r="B232" s="66">
        <f t="shared" si="163"/>
        <v>0</v>
      </c>
      <c r="C232" s="67"/>
      <c r="D232" s="68">
        <f t="shared" si="126"/>
        <v>0</v>
      </c>
      <c r="E232" s="35">
        <f t="shared" si="127"/>
        <v>0</v>
      </c>
      <c r="F232" s="35">
        <f t="shared" si="128"/>
        <v>0</v>
      </c>
      <c r="G232" s="55">
        <f t="shared" si="129"/>
        <v>3.97</v>
      </c>
      <c r="H232" s="69">
        <f t="shared" si="130"/>
        <v>3.97</v>
      </c>
      <c r="I232" s="55">
        <f t="shared" si="164"/>
        <v>0</v>
      </c>
      <c r="J232" s="55">
        <f t="shared" si="131"/>
        <v>-6.1000000000000006E-2</v>
      </c>
      <c r="K232" s="69">
        <f t="shared" si="132"/>
        <v>-6.1000000000000006E-2</v>
      </c>
      <c r="L232" s="72">
        <v>0</v>
      </c>
      <c r="M232" s="55">
        <f t="shared" si="133"/>
        <v>5.0000000000000001E-3</v>
      </c>
      <c r="N232" s="69">
        <f t="shared" si="134"/>
        <v>5.0000000000000001E-3</v>
      </c>
      <c r="O232" s="72">
        <v>0</v>
      </c>
      <c r="P232" s="7"/>
      <c r="Q232" s="72">
        <f t="shared" si="165"/>
        <v>3.9140000000000001</v>
      </c>
      <c r="R232" s="72">
        <f t="shared" si="135"/>
        <v>0</v>
      </c>
      <c r="S232" s="7"/>
      <c r="T232" s="5">
        <f t="shared" si="136"/>
        <v>31</v>
      </c>
      <c r="U232" s="45">
        <f t="shared" si="137"/>
        <v>43794</v>
      </c>
      <c r="V232" s="5">
        <f t="shared" si="138"/>
        <v>6905</v>
      </c>
      <c r="W232" s="55">
        <f t="shared" si="139"/>
        <v>6.040116061409001E-2</v>
      </c>
      <c r="X232" s="47">
        <f t="shared" si="140"/>
        <v>0.32466146162161574</v>
      </c>
      <c r="Y232" s="5">
        <f t="shared" si="141"/>
        <v>0</v>
      </c>
      <c r="Z232" s="5">
        <f t="shared" si="142"/>
        <v>0</v>
      </c>
      <c r="AB232" s="39">
        <f t="shared" si="143"/>
        <v>0</v>
      </c>
      <c r="AC232" s="39">
        <f t="shared" si="144"/>
        <v>0</v>
      </c>
      <c r="AD232" s="39">
        <f t="shared" si="145"/>
        <v>0</v>
      </c>
      <c r="AE232" s="39">
        <f t="shared" si="146"/>
        <v>0</v>
      </c>
      <c r="AF232" s="39">
        <f t="shared" si="147"/>
        <v>0</v>
      </c>
      <c r="AG232" s="39">
        <f t="shared" si="148"/>
        <v>0</v>
      </c>
      <c r="AH232" s="39">
        <f t="shared" si="149"/>
        <v>0</v>
      </c>
      <c r="AI232" s="39">
        <f t="shared" si="150"/>
        <v>0</v>
      </c>
      <c r="AJ232" s="39">
        <f t="shared" si="151"/>
        <v>0</v>
      </c>
      <c r="AK232" s="43"/>
      <c r="AL232" s="39">
        <f t="shared" si="152"/>
        <v>0</v>
      </c>
      <c r="AM232" s="39">
        <f t="shared" si="153"/>
        <v>0</v>
      </c>
      <c r="AN232" s="39">
        <f t="shared" si="154"/>
        <v>0</v>
      </c>
      <c r="AO232" s="40">
        <f t="shared" si="155"/>
        <v>0</v>
      </c>
      <c r="AQ232" s="39">
        <f t="shared" si="156"/>
        <v>0</v>
      </c>
      <c r="AR232" s="39">
        <f t="shared" si="157"/>
        <v>0</v>
      </c>
      <c r="AS232" s="39">
        <f t="shared" si="158"/>
        <v>0</v>
      </c>
      <c r="AT232" s="40">
        <f t="shared" si="159"/>
        <v>0</v>
      </c>
      <c r="AU232" s="40"/>
      <c r="AV232" s="52">
        <f t="shared" si="160"/>
        <v>0</v>
      </c>
      <c r="AX232" s="52">
        <f t="shared" si="161"/>
        <v>0</v>
      </c>
      <c r="AY232" s="70"/>
      <c r="AZ232" s="2">
        <f t="shared" si="166"/>
        <v>0</v>
      </c>
    </row>
    <row r="233" spans="1:52" ht="12" customHeight="1">
      <c r="A233" s="44">
        <f t="shared" si="162"/>
        <v>43770</v>
      </c>
      <c r="B233" s="66">
        <f t="shared" si="163"/>
        <v>0</v>
      </c>
      <c r="C233" s="67"/>
      <c r="D233" s="68">
        <f t="shared" si="126"/>
        <v>0</v>
      </c>
      <c r="E233" s="35">
        <f t="shared" si="127"/>
        <v>0</v>
      </c>
      <c r="F233" s="35">
        <f t="shared" si="128"/>
        <v>0</v>
      </c>
      <c r="G233" s="55">
        <f t="shared" si="129"/>
        <v>3.97</v>
      </c>
      <c r="H233" s="69">
        <f t="shared" si="130"/>
        <v>3.97</v>
      </c>
      <c r="I233" s="55">
        <f t="shared" si="164"/>
        <v>0</v>
      </c>
      <c r="J233" s="55">
        <f t="shared" si="131"/>
        <v>-6.1000000000000006E-2</v>
      </c>
      <c r="K233" s="69">
        <f t="shared" si="132"/>
        <v>-6.1000000000000006E-2</v>
      </c>
      <c r="L233" s="72">
        <v>0</v>
      </c>
      <c r="M233" s="55">
        <f t="shared" si="133"/>
        <v>5.0000000000000001E-3</v>
      </c>
      <c r="N233" s="69">
        <f t="shared" si="134"/>
        <v>5.0000000000000001E-3</v>
      </c>
      <c r="O233" s="72">
        <v>0</v>
      </c>
      <c r="P233" s="7"/>
      <c r="Q233" s="72">
        <f t="shared" si="165"/>
        <v>3.9140000000000001</v>
      </c>
      <c r="R233" s="72">
        <f t="shared" si="135"/>
        <v>0</v>
      </c>
      <c r="S233" s="7"/>
      <c r="T233" s="5">
        <f t="shared" si="136"/>
        <v>30</v>
      </c>
      <c r="U233" s="45">
        <f t="shared" si="137"/>
        <v>43824</v>
      </c>
      <c r="V233" s="5">
        <f t="shared" si="138"/>
        <v>6935</v>
      </c>
      <c r="W233" s="55">
        <f t="shared" si="139"/>
        <v>6.040116061409001E-2</v>
      </c>
      <c r="X233" s="47">
        <f t="shared" si="140"/>
        <v>0.32307850420092615</v>
      </c>
      <c r="Y233" s="5">
        <f t="shared" si="141"/>
        <v>0</v>
      </c>
      <c r="Z233" s="5">
        <f t="shared" si="142"/>
        <v>0</v>
      </c>
      <c r="AB233" s="39">
        <f t="shared" si="143"/>
        <v>0</v>
      </c>
      <c r="AC233" s="39">
        <f t="shared" si="144"/>
        <v>0</v>
      </c>
      <c r="AD233" s="39">
        <f t="shared" si="145"/>
        <v>0</v>
      </c>
      <c r="AE233" s="39">
        <f t="shared" si="146"/>
        <v>0</v>
      </c>
      <c r="AF233" s="39">
        <f t="shared" si="147"/>
        <v>0</v>
      </c>
      <c r="AG233" s="39">
        <f t="shared" si="148"/>
        <v>0</v>
      </c>
      <c r="AH233" s="39">
        <f t="shared" si="149"/>
        <v>0</v>
      </c>
      <c r="AI233" s="39">
        <f t="shared" si="150"/>
        <v>0</v>
      </c>
      <c r="AJ233" s="39">
        <f t="shared" si="151"/>
        <v>0</v>
      </c>
      <c r="AK233" s="43"/>
      <c r="AL233" s="39">
        <f t="shared" si="152"/>
        <v>0</v>
      </c>
      <c r="AM233" s="39">
        <f t="shared" si="153"/>
        <v>0</v>
      </c>
      <c r="AN233" s="39">
        <f t="shared" si="154"/>
        <v>0</v>
      </c>
      <c r="AO233" s="40">
        <f t="shared" si="155"/>
        <v>0</v>
      </c>
      <c r="AQ233" s="39">
        <f t="shared" si="156"/>
        <v>0</v>
      </c>
      <c r="AR233" s="39">
        <f t="shared" si="157"/>
        <v>0</v>
      </c>
      <c r="AS233" s="39">
        <f t="shared" si="158"/>
        <v>0</v>
      </c>
      <c r="AT233" s="40">
        <f t="shared" si="159"/>
        <v>0</v>
      </c>
      <c r="AU233" s="40"/>
      <c r="AV233" s="52">
        <f t="shared" si="160"/>
        <v>0</v>
      </c>
      <c r="AX233" s="52">
        <f t="shared" si="161"/>
        <v>0</v>
      </c>
      <c r="AY233" s="70"/>
      <c r="AZ233" s="2">
        <f t="shared" si="166"/>
        <v>0</v>
      </c>
    </row>
    <row r="234" spans="1:52" ht="12" customHeight="1">
      <c r="A234" s="44">
        <f t="shared" si="162"/>
        <v>43800</v>
      </c>
      <c r="B234" s="66">
        <f t="shared" si="163"/>
        <v>0</v>
      </c>
      <c r="C234" s="67"/>
      <c r="D234" s="68">
        <f t="shared" si="126"/>
        <v>0</v>
      </c>
      <c r="E234" s="35">
        <f t="shared" si="127"/>
        <v>0</v>
      </c>
      <c r="F234" s="35">
        <f t="shared" si="128"/>
        <v>0</v>
      </c>
      <c r="G234" s="55">
        <f t="shared" si="129"/>
        <v>3.97</v>
      </c>
      <c r="H234" s="69">
        <f t="shared" si="130"/>
        <v>3.97</v>
      </c>
      <c r="I234" s="55">
        <f t="shared" si="164"/>
        <v>0</v>
      </c>
      <c r="J234" s="55">
        <f t="shared" si="131"/>
        <v>-6.1000000000000006E-2</v>
      </c>
      <c r="K234" s="69">
        <f t="shared" si="132"/>
        <v>-6.1000000000000006E-2</v>
      </c>
      <c r="L234" s="72">
        <v>0</v>
      </c>
      <c r="M234" s="55">
        <f t="shared" si="133"/>
        <v>5.0000000000000001E-3</v>
      </c>
      <c r="N234" s="69">
        <f t="shared" si="134"/>
        <v>5.0000000000000001E-3</v>
      </c>
      <c r="O234" s="72">
        <v>0</v>
      </c>
      <c r="P234" s="7"/>
      <c r="Q234" s="72">
        <f t="shared" si="165"/>
        <v>3.9140000000000001</v>
      </c>
      <c r="R234" s="72">
        <f t="shared" si="135"/>
        <v>0</v>
      </c>
      <c r="S234" s="7"/>
      <c r="T234" s="5">
        <f t="shared" si="136"/>
        <v>31</v>
      </c>
      <c r="U234" s="45">
        <f t="shared" si="137"/>
        <v>43855</v>
      </c>
      <c r="V234" s="5">
        <f t="shared" si="138"/>
        <v>6966</v>
      </c>
      <c r="W234" s="55">
        <f t="shared" si="139"/>
        <v>6.040116061409001E-2</v>
      </c>
      <c r="X234" s="47">
        <f t="shared" si="140"/>
        <v>0.3214508893360008</v>
      </c>
      <c r="Y234" s="5">
        <f t="shared" si="141"/>
        <v>0</v>
      </c>
      <c r="Z234" s="5">
        <f t="shared" si="142"/>
        <v>0</v>
      </c>
      <c r="AB234" s="39">
        <f t="shared" si="143"/>
        <v>0</v>
      </c>
      <c r="AC234" s="39">
        <f t="shared" si="144"/>
        <v>0</v>
      </c>
      <c r="AD234" s="39">
        <f t="shared" si="145"/>
        <v>0</v>
      </c>
      <c r="AE234" s="39">
        <f t="shared" si="146"/>
        <v>0</v>
      </c>
      <c r="AF234" s="39">
        <f t="shared" si="147"/>
        <v>0</v>
      </c>
      <c r="AG234" s="39">
        <f t="shared" si="148"/>
        <v>0</v>
      </c>
      <c r="AH234" s="39">
        <f t="shared" si="149"/>
        <v>0</v>
      </c>
      <c r="AI234" s="39">
        <f t="shared" si="150"/>
        <v>0</v>
      </c>
      <c r="AJ234" s="39">
        <f t="shared" si="151"/>
        <v>0</v>
      </c>
      <c r="AK234" s="43"/>
      <c r="AL234" s="39">
        <f t="shared" si="152"/>
        <v>0</v>
      </c>
      <c r="AM234" s="39">
        <f t="shared" si="153"/>
        <v>0</v>
      </c>
      <c r="AN234" s="39">
        <f t="shared" si="154"/>
        <v>0</v>
      </c>
      <c r="AO234" s="40">
        <f t="shared" si="155"/>
        <v>0</v>
      </c>
      <c r="AQ234" s="39">
        <f t="shared" si="156"/>
        <v>0</v>
      </c>
      <c r="AR234" s="39">
        <f t="shared" si="157"/>
        <v>0</v>
      </c>
      <c r="AS234" s="39">
        <f t="shared" si="158"/>
        <v>0</v>
      </c>
      <c r="AT234" s="40">
        <f t="shared" si="159"/>
        <v>0</v>
      </c>
      <c r="AU234" s="40"/>
      <c r="AV234" s="52">
        <f t="shared" si="160"/>
        <v>0</v>
      </c>
      <c r="AX234" s="52">
        <f t="shared" si="161"/>
        <v>0</v>
      </c>
      <c r="AY234" s="70"/>
      <c r="AZ234" s="2">
        <f t="shared" si="166"/>
        <v>0</v>
      </c>
    </row>
    <row r="235" spans="1:52" ht="12" customHeight="1">
      <c r="A235" s="44">
        <f t="shared" si="162"/>
        <v>43831</v>
      </c>
      <c r="B235" s="66">
        <f t="shared" si="163"/>
        <v>0</v>
      </c>
      <c r="C235" s="67"/>
      <c r="D235" s="68">
        <f t="shared" si="126"/>
        <v>0</v>
      </c>
      <c r="E235" s="35">
        <f t="shared" si="127"/>
        <v>0</v>
      </c>
      <c r="F235" s="35">
        <f t="shared" si="128"/>
        <v>0</v>
      </c>
      <c r="G235" s="55">
        <f t="shared" si="129"/>
        <v>3.97</v>
      </c>
      <c r="H235" s="69">
        <f t="shared" si="130"/>
        <v>3.97</v>
      </c>
      <c r="I235" s="55">
        <f t="shared" si="164"/>
        <v>0</v>
      </c>
      <c r="J235" s="55">
        <f t="shared" si="131"/>
        <v>-6.1000000000000006E-2</v>
      </c>
      <c r="K235" s="69">
        <f t="shared" si="132"/>
        <v>-6.1000000000000006E-2</v>
      </c>
      <c r="L235" s="72">
        <v>0</v>
      </c>
      <c r="M235" s="55">
        <f t="shared" si="133"/>
        <v>5.0000000000000001E-3</v>
      </c>
      <c r="N235" s="69">
        <f t="shared" si="134"/>
        <v>5.0000000000000001E-3</v>
      </c>
      <c r="O235" s="72">
        <v>0</v>
      </c>
      <c r="P235" s="7"/>
      <c r="Q235" s="72">
        <f t="shared" si="165"/>
        <v>3.9140000000000001</v>
      </c>
      <c r="R235" s="72">
        <f t="shared" si="135"/>
        <v>0</v>
      </c>
      <c r="S235" s="7"/>
      <c r="T235" s="5">
        <f t="shared" si="136"/>
        <v>31</v>
      </c>
      <c r="U235" s="45">
        <f t="shared" si="137"/>
        <v>43886</v>
      </c>
      <c r="V235" s="5">
        <f t="shared" si="138"/>
        <v>6997</v>
      </c>
      <c r="W235" s="55">
        <f t="shared" si="139"/>
        <v>6.040116061409001E-2</v>
      </c>
      <c r="X235" s="47">
        <f t="shared" si="140"/>
        <v>0.31983147411950164</v>
      </c>
      <c r="Y235" s="5">
        <f t="shared" si="141"/>
        <v>0</v>
      </c>
      <c r="Z235" s="5">
        <f t="shared" si="142"/>
        <v>0</v>
      </c>
      <c r="AB235" s="39">
        <f t="shared" si="143"/>
        <v>0</v>
      </c>
      <c r="AC235" s="39">
        <f t="shared" si="144"/>
        <v>0</v>
      </c>
      <c r="AD235" s="39">
        <f t="shared" si="145"/>
        <v>0</v>
      </c>
      <c r="AE235" s="39">
        <f t="shared" si="146"/>
        <v>0</v>
      </c>
      <c r="AF235" s="39">
        <f t="shared" si="147"/>
        <v>0</v>
      </c>
      <c r="AG235" s="39">
        <f t="shared" si="148"/>
        <v>0</v>
      </c>
      <c r="AH235" s="39">
        <f t="shared" si="149"/>
        <v>0</v>
      </c>
      <c r="AI235" s="39">
        <f t="shared" si="150"/>
        <v>0</v>
      </c>
      <c r="AJ235" s="39">
        <f t="shared" si="151"/>
        <v>0</v>
      </c>
      <c r="AK235" s="43"/>
      <c r="AL235" s="39">
        <f t="shared" si="152"/>
        <v>0</v>
      </c>
      <c r="AM235" s="39">
        <f t="shared" si="153"/>
        <v>0</v>
      </c>
      <c r="AN235" s="39">
        <f t="shared" si="154"/>
        <v>0</v>
      </c>
      <c r="AO235" s="40">
        <f t="shared" si="155"/>
        <v>0</v>
      </c>
      <c r="AQ235" s="39">
        <f t="shared" si="156"/>
        <v>0</v>
      </c>
      <c r="AR235" s="39">
        <f t="shared" si="157"/>
        <v>0</v>
      </c>
      <c r="AS235" s="39">
        <f t="shared" si="158"/>
        <v>0</v>
      </c>
      <c r="AT235" s="40">
        <f t="shared" si="159"/>
        <v>0</v>
      </c>
      <c r="AU235" s="40"/>
      <c r="AV235" s="52">
        <f t="shared" si="160"/>
        <v>0</v>
      </c>
      <c r="AX235" s="52">
        <f t="shared" si="161"/>
        <v>0</v>
      </c>
      <c r="AY235" s="70"/>
      <c r="AZ235" s="2">
        <f t="shared" si="166"/>
        <v>0</v>
      </c>
    </row>
    <row r="236" spans="1:52" ht="12" customHeight="1">
      <c r="A236" s="44">
        <f t="shared" si="162"/>
        <v>43862</v>
      </c>
      <c r="B236" s="66">
        <f t="shared" si="163"/>
        <v>0</v>
      </c>
      <c r="C236" s="67"/>
      <c r="D236" s="68">
        <f t="shared" si="126"/>
        <v>0</v>
      </c>
      <c r="E236" s="35">
        <f t="shared" si="127"/>
        <v>0</v>
      </c>
      <c r="F236" s="35">
        <f t="shared" si="128"/>
        <v>0</v>
      </c>
      <c r="G236" s="55">
        <f t="shared" si="129"/>
        <v>3.97</v>
      </c>
      <c r="H236" s="69">
        <f t="shared" si="130"/>
        <v>3.97</v>
      </c>
      <c r="I236" s="55">
        <f t="shared" si="164"/>
        <v>0</v>
      </c>
      <c r="J236" s="55">
        <f t="shared" si="131"/>
        <v>-6.1000000000000006E-2</v>
      </c>
      <c r="K236" s="69">
        <f t="shared" si="132"/>
        <v>-6.1000000000000006E-2</v>
      </c>
      <c r="L236" s="72">
        <v>0</v>
      </c>
      <c r="M236" s="55">
        <f t="shared" si="133"/>
        <v>5.0000000000000001E-3</v>
      </c>
      <c r="N236" s="69">
        <f t="shared" si="134"/>
        <v>5.0000000000000001E-3</v>
      </c>
      <c r="O236" s="72">
        <v>0</v>
      </c>
      <c r="P236" s="7"/>
      <c r="Q236" s="72">
        <f t="shared" si="165"/>
        <v>3.9140000000000001</v>
      </c>
      <c r="R236" s="72">
        <f t="shared" si="135"/>
        <v>0</v>
      </c>
      <c r="S236" s="7"/>
      <c r="T236" s="5">
        <f t="shared" si="136"/>
        <v>29</v>
      </c>
      <c r="U236" s="45">
        <f t="shared" si="137"/>
        <v>43915</v>
      </c>
      <c r="V236" s="5">
        <f t="shared" si="138"/>
        <v>7026</v>
      </c>
      <c r="W236" s="55">
        <f t="shared" si="139"/>
        <v>6.040116061409001E-2</v>
      </c>
      <c r="X236" s="47">
        <f t="shared" si="140"/>
        <v>0.31832392390739001</v>
      </c>
      <c r="Y236" s="5">
        <f t="shared" si="141"/>
        <v>0</v>
      </c>
      <c r="Z236" s="5">
        <f t="shared" si="142"/>
        <v>0</v>
      </c>
      <c r="AB236" s="39">
        <f t="shared" si="143"/>
        <v>0</v>
      </c>
      <c r="AC236" s="39">
        <f t="shared" si="144"/>
        <v>0</v>
      </c>
      <c r="AD236" s="39">
        <f t="shared" si="145"/>
        <v>0</v>
      </c>
      <c r="AE236" s="39">
        <f t="shared" si="146"/>
        <v>0</v>
      </c>
      <c r="AF236" s="39">
        <f t="shared" si="147"/>
        <v>0</v>
      </c>
      <c r="AG236" s="39">
        <f t="shared" si="148"/>
        <v>0</v>
      </c>
      <c r="AH236" s="39">
        <f t="shared" si="149"/>
        <v>0</v>
      </c>
      <c r="AI236" s="39">
        <f t="shared" si="150"/>
        <v>0</v>
      </c>
      <c r="AJ236" s="39">
        <f t="shared" si="151"/>
        <v>0</v>
      </c>
      <c r="AK236" s="43"/>
      <c r="AL236" s="39">
        <f t="shared" si="152"/>
        <v>0</v>
      </c>
      <c r="AM236" s="39">
        <f t="shared" si="153"/>
        <v>0</v>
      </c>
      <c r="AN236" s="39">
        <f t="shared" si="154"/>
        <v>0</v>
      </c>
      <c r="AO236" s="40">
        <f t="shared" si="155"/>
        <v>0</v>
      </c>
      <c r="AQ236" s="39">
        <f t="shared" si="156"/>
        <v>0</v>
      </c>
      <c r="AR236" s="39">
        <f t="shared" si="157"/>
        <v>0</v>
      </c>
      <c r="AS236" s="39">
        <f t="shared" si="158"/>
        <v>0</v>
      </c>
      <c r="AT236" s="40">
        <f t="shared" si="159"/>
        <v>0</v>
      </c>
      <c r="AU236" s="40"/>
      <c r="AV236" s="52">
        <f t="shared" si="160"/>
        <v>0</v>
      </c>
      <c r="AX236" s="52">
        <f t="shared" si="161"/>
        <v>0</v>
      </c>
      <c r="AY236" s="70"/>
      <c r="AZ236" s="2">
        <f t="shared" si="166"/>
        <v>0</v>
      </c>
    </row>
    <row r="237" spans="1:52" ht="12" customHeight="1">
      <c r="A237" s="44">
        <f t="shared" si="162"/>
        <v>43891</v>
      </c>
      <c r="B237" s="66">
        <f t="shared" si="163"/>
        <v>0</v>
      </c>
      <c r="C237" s="67"/>
      <c r="D237" s="68">
        <f t="shared" si="126"/>
        <v>0</v>
      </c>
      <c r="E237" s="35">
        <f t="shared" si="127"/>
        <v>0</v>
      </c>
      <c r="F237" s="35">
        <f t="shared" si="128"/>
        <v>0</v>
      </c>
      <c r="G237" s="55">
        <f t="shared" si="129"/>
        <v>3.97</v>
      </c>
      <c r="H237" s="69">
        <f t="shared" si="130"/>
        <v>3.97</v>
      </c>
      <c r="I237" s="55">
        <f t="shared" si="164"/>
        <v>0</v>
      </c>
      <c r="J237" s="55">
        <f t="shared" si="131"/>
        <v>-6.1000000000000006E-2</v>
      </c>
      <c r="K237" s="69">
        <f t="shared" si="132"/>
        <v>-6.1000000000000006E-2</v>
      </c>
      <c r="L237" s="72">
        <v>0</v>
      </c>
      <c r="M237" s="55">
        <f t="shared" si="133"/>
        <v>5.0000000000000001E-3</v>
      </c>
      <c r="N237" s="69">
        <f t="shared" si="134"/>
        <v>5.0000000000000001E-3</v>
      </c>
      <c r="O237" s="72">
        <v>0</v>
      </c>
      <c r="P237" s="7"/>
      <c r="Q237" s="72">
        <f t="shared" si="165"/>
        <v>3.9140000000000001</v>
      </c>
      <c r="R237" s="72">
        <f t="shared" si="135"/>
        <v>0</v>
      </c>
      <c r="S237" s="7"/>
      <c r="T237" s="5">
        <f t="shared" si="136"/>
        <v>31</v>
      </c>
      <c r="U237" s="45">
        <f t="shared" si="137"/>
        <v>43946</v>
      </c>
      <c r="V237" s="5">
        <f t="shared" si="138"/>
        <v>7057</v>
      </c>
      <c r="W237" s="55">
        <f t="shared" si="139"/>
        <v>6.040116061409001E-2</v>
      </c>
      <c r="X237" s="47">
        <f t="shared" si="140"/>
        <v>0.31672026181388585</v>
      </c>
      <c r="Y237" s="5">
        <f t="shared" si="141"/>
        <v>0</v>
      </c>
      <c r="Z237" s="5">
        <f t="shared" si="142"/>
        <v>0</v>
      </c>
      <c r="AB237" s="39">
        <f t="shared" si="143"/>
        <v>0</v>
      </c>
      <c r="AC237" s="39">
        <f t="shared" si="144"/>
        <v>0</v>
      </c>
      <c r="AD237" s="39">
        <f t="shared" si="145"/>
        <v>0</v>
      </c>
      <c r="AE237" s="39">
        <f t="shared" si="146"/>
        <v>0</v>
      </c>
      <c r="AF237" s="39">
        <f t="shared" si="147"/>
        <v>0</v>
      </c>
      <c r="AG237" s="39">
        <f t="shared" si="148"/>
        <v>0</v>
      </c>
      <c r="AH237" s="39">
        <f t="shared" si="149"/>
        <v>0</v>
      </c>
      <c r="AI237" s="39">
        <f t="shared" si="150"/>
        <v>0</v>
      </c>
      <c r="AJ237" s="39">
        <f t="shared" si="151"/>
        <v>0</v>
      </c>
      <c r="AK237" s="43"/>
      <c r="AL237" s="39">
        <f t="shared" si="152"/>
        <v>0</v>
      </c>
      <c r="AM237" s="39">
        <f t="shared" si="153"/>
        <v>0</v>
      </c>
      <c r="AN237" s="39">
        <f t="shared" si="154"/>
        <v>0</v>
      </c>
      <c r="AO237" s="40">
        <f t="shared" si="155"/>
        <v>0</v>
      </c>
      <c r="AQ237" s="39">
        <f t="shared" si="156"/>
        <v>0</v>
      </c>
      <c r="AR237" s="39">
        <f t="shared" si="157"/>
        <v>0</v>
      </c>
      <c r="AS237" s="39">
        <f t="shared" si="158"/>
        <v>0</v>
      </c>
      <c r="AT237" s="40">
        <f t="shared" si="159"/>
        <v>0</v>
      </c>
      <c r="AU237" s="40"/>
      <c r="AV237" s="52">
        <f t="shared" si="160"/>
        <v>0</v>
      </c>
      <c r="AX237" s="52">
        <f t="shared" si="161"/>
        <v>0</v>
      </c>
      <c r="AY237" s="70"/>
      <c r="AZ237" s="2">
        <f t="shared" si="166"/>
        <v>0</v>
      </c>
    </row>
    <row r="238" spans="1:52" ht="12" customHeight="1">
      <c r="A238" s="44">
        <f t="shared" si="162"/>
        <v>43922</v>
      </c>
      <c r="B238" s="66">
        <f t="shared" si="163"/>
        <v>0</v>
      </c>
      <c r="C238" s="67"/>
      <c r="D238" s="68">
        <f t="shared" si="126"/>
        <v>0</v>
      </c>
      <c r="E238" s="35">
        <f t="shared" si="127"/>
        <v>0</v>
      </c>
      <c r="F238" s="35">
        <f t="shared" si="128"/>
        <v>0</v>
      </c>
      <c r="G238" s="55">
        <f t="shared" si="129"/>
        <v>3.97</v>
      </c>
      <c r="H238" s="69">
        <f t="shared" si="130"/>
        <v>3.97</v>
      </c>
      <c r="I238" s="55">
        <f t="shared" si="164"/>
        <v>0</v>
      </c>
      <c r="J238" s="55">
        <f t="shared" si="131"/>
        <v>-6.1000000000000006E-2</v>
      </c>
      <c r="K238" s="69">
        <f t="shared" si="132"/>
        <v>-6.1000000000000006E-2</v>
      </c>
      <c r="L238" s="72">
        <v>0</v>
      </c>
      <c r="M238" s="55">
        <f t="shared" si="133"/>
        <v>5.0000000000000001E-3</v>
      </c>
      <c r="N238" s="69">
        <f t="shared" si="134"/>
        <v>5.0000000000000001E-3</v>
      </c>
      <c r="O238" s="72">
        <v>0</v>
      </c>
      <c r="P238" s="7"/>
      <c r="Q238" s="72">
        <f t="shared" si="165"/>
        <v>3.9140000000000001</v>
      </c>
      <c r="R238" s="72">
        <f t="shared" si="135"/>
        <v>0</v>
      </c>
      <c r="S238" s="7"/>
      <c r="T238" s="5">
        <f t="shared" si="136"/>
        <v>30</v>
      </c>
      <c r="U238" s="45">
        <f t="shared" si="137"/>
        <v>43976</v>
      </c>
      <c r="V238" s="5">
        <f t="shared" si="138"/>
        <v>7087</v>
      </c>
      <c r="W238" s="55">
        <f t="shared" si="139"/>
        <v>6.040116061409001E-2</v>
      </c>
      <c r="X238" s="47">
        <f t="shared" si="140"/>
        <v>0.3151760234364176</v>
      </c>
      <c r="Y238" s="5">
        <f t="shared" si="141"/>
        <v>0</v>
      </c>
      <c r="Z238" s="5">
        <f t="shared" si="142"/>
        <v>0</v>
      </c>
      <c r="AB238" s="39">
        <f t="shared" si="143"/>
        <v>0</v>
      </c>
      <c r="AC238" s="39">
        <f t="shared" si="144"/>
        <v>0</v>
      </c>
      <c r="AD238" s="39">
        <f t="shared" si="145"/>
        <v>0</v>
      </c>
      <c r="AE238" s="39">
        <f t="shared" si="146"/>
        <v>0</v>
      </c>
      <c r="AF238" s="39">
        <f t="shared" si="147"/>
        <v>0</v>
      </c>
      <c r="AG238" s="39">
        <f t="shared" si="148"/>
        <v>0</v>
      </c>
      <c r="AH238" s="39">
        <f t="shared" si="149"/>
        <v>0</v>
      </c>
      <c r="AI238" s="39">
        <f t="shared" si="150"/>
        <v>0</v>
      </c>
      <c r="AJ238" s="39">
        <f t="shared" si="151"/>
        <v>0</v>
      </c>
      <c r="AK238" s="43"/>
      <c r="AL238" s="39">
        <f t="shared" si="152"/>
        <v>0</v>
      </c>
      <c r="AM238" s="39">
        <f t="shared" si="153"/>
        <v>0</v>
      </c>
      <c r="AN238" s="39">
        <f t="shared" si="154"/>
        <v>0</v>
      </c>
      <c r="AO238" s="40">
        <f t="shared" si="155"/>
        <v>0</v>
      </c>
      <c r="AQ238" s="39">
        <f t="shared" si="156"/>
        <v>0</v>
      </c>
      <c r="AR238" s="39">
        <f t="shared" si="157"/>
        <v>0</v>
      </c>
      <c r="AS238" s="39">
        <f t="shared" si="158"/>
        <v>0</v>
      </c>
      <c r="AT238" s="40">
        <f t="shared" si="159"/>
        <v>0</v>
      </c>
      <c r="AU238" s="40"/>
      <c r="AV238" s="52">
        <f t="shared" si="160"/>
        <v>0</v>
      </c>
      <c r="AX238" s="52">
        <f t="shared" si="161"/>
        <v>0</v>
      </c>
      <c r="AY238" s="70"/>
      <c r="AZ238" s="2">
        <f t="shared" si="166"/>
        <v>0</v>
      </c>
    </row>
    <row r="239" spans="1:52" ht="12" customHeight="1">
      <c r="A239" s="44">
        <f t="shared" si="162"/>
        <v>43952</v>
      </c>
      <c r="B239" s="66">
        <f t="shared" si="163"/>
        <v>0</v>
      </c>
      <c r="C239" s="67"/>
      <c r="D239" s="68">
        <f t="shared" si="126"/>
        <v>0</v>
      </c>
      <c r="E239" s="35">
        <f t="shared" si="127"/>
        <v>0</v>
      </c>
      <c r="F239" s="35">
        <f t="shared" si="128"/>
        <v>0</v>
      </c>
      <c r="G239" s="55">
        <f t="shared" si="129"/>
        <v>3.97</v>
      </c>
      <c r="H239" s="69">
        <f t="shared" si="130"/>
        <v>3.97</v>
      </c>
      <c r="I239" s="55">
        <f t="shared" si="164"/>
        <v>0</v>
      </c>
      <c r="J239" s="55">
        <f t="shared" si="131"/>
        <v>-6.1000000000000006E-2</v>
      </c>
      <c r="K239" s="69">
        <f t="shared" si="132"/>
        <v>-6.1000000000000006E-2</v>
      </c>
      <c r="L239" s="72">
        <v>0</v>
      </c>
      <c r="M239" s="55">
        <f t="shared" si="133"/>
        <v>5.0000000000000001E-3</v>
      </c>
      <c r="N239" s="69">
        <f t="shared" si="134"/>
        <v>5.0000000000000001E-3</v>
      </c>
      <c r="O239" s="72">
        <v>0</v>
      </c>
      <c r="P239" s="7"/>
      <c r="Q239" s="72">
        <f t="shared" si="165"/>
        <v>3.9140000000000001</v>
      </c>
      <c r="R239" s="72">
        <f t="shared" si="135"/>
        <v>0</v>
      </c>
      <c r="S239" s="7"/>
      <c r="T239" s="5">
        <f t="shared" si="136"/>
        <v>31</v>
      </c>
      <c r="U239" s="45">
        <f t="shared" si="137"/>
        <v>44007</v>
      </c>
      <c r="V239" s="5">
        <f t="shared" si="138"/>
        <v>7118</v>
      </c>
      <c r="W239" s="55">
        <f t="shared" si="139"/>
        <v>6.040116061409001E-2</v>
      </c>
      <c r="X239" s="47">
        <f t="shared" si="140"/>
        <v>0.31358821993311137</v>
      </c>
      <c r="Y239" s="5">
        <f t="shared" si="141"/>
        <v>0</v>
      </c>
      <c r="Z239" s="5">
        <f t="shared" si="142"/>
        <v>0</v>
      </c>
      <c r="AB239" s="39">
        <f t="shared" si="143"/>
        <v>0</v>
      </c>
      <c r="AC239" s="39">
        <f t="shared" si="144"/>
        <v>0</v>
      </c>
      <c r="AD239" s="39">
        <f t="shared" si="145"/>
        <v>0</v>
      </c>
      <c r="AE239" s="39">
        <f t="shared" si="146"/>
        <v>0</v>
      </c>
      <c r="AF239" s="39">
        <f t="shared" si="147"/>
        <v>0</v>
      </c>
      <c r="AG239" s="39">
        <f t="shared" si="148"/>
        <v>0</v>
      </c>
      <c r="AH239" s="39">
        <f t="shared" si="149"/>
        <v>0</v>
      </c>
      <c r="AI239" s="39">
        <f t="shared" si="150"/>
        <v>0</v>
      </c>
      <c r="AJ239" s="39">
        <f t="shared" si="151"/>
        <v>0</v>
      </c>
      <c r="AK239" s="43"/>
      <c r="AL239" s="39">
        <f t="shared" si="152"/>
        <v>0</v>
      </c>
      <c r="AM239" s="39">
        <f t="shared" si="153"/>
        <v>0</v>
      </c>
      <c r="AN239" s="39">
        <f t="shared" si="154"/>
        <v>0</v>
      </c>
      <c r="AO239" s="40">
        <f t="shared" si="155"/>
        <v>0</v>
      </c>
      <c r="AQ239" s="39">
        <f t="shared" si="156"/>
        <v>0</v>
      </c>
      <c r="AR239" s="39">
        <f t="shared" si="157"/>
        <v>0</v>
      </c>
      <c r="AS239" s="39">
        <f t="shared" si="158"/>
        <v>0</v>
      </c>
      <c r="AT239" s="40">
        <f t="shared" si="159"/>
        <v>0</v>
      </c>
      <c r="AU239" s="40"/>
      <c r="AV239" s="52">
        <f t="shared" si="160"/>
        <v>0</v>
      </c>
      <c r="AX239" s="52">
        <f t="shared" si="161"/>
        <v>0</v>
      </c>
      <c r="AY239" s="70"/>
      <c r="AZ239" s="2">
        <f t="shared" si="166"/>
        <v>0</v>
      </c>
    </row>
    <row r="240" spans="1:52" ht="12" customHeight="1">
      <c r="A240" s="44">
        <f t="shared" si="162"/>
        <v>43983</v>
      </c>
      <c r="B240" s="66">
        <f t="shared" si="163"/>
        <v>0</v>
      </c>
      <c r="C240" s="67"/>
      <c r="D240" s="68">
        <f t="shared" si="126"/>
        <v>0</v>
      </c>
      <c r="E240" s="35">
        <f t="shared" si="127"/>
        <v>0</v>
      </c>
      <c r="F240" s="35">
        <f t="shared" si="128"/>
        <v>0</v>
      </c>
      <c r="G240" s="55">
        <f t="shared" si="129"/>
        <v>3.97</v>
      </c>
      <c r="H240" s="69">
        <f t="shared" si="130"/>
        <v>3.97</v>
      </c>
      <c r="I240" s="55">
        <f t="shared" si="164"/>
        <v>0</v>
      </c>
      <c r="J240" s="55">
        <f t="shared" si="131"/>
        <v>-6.1000000000000006E-2</v>
      </c>
      <c r="K240" s="69">
        <f t="shared" si="132"/>
        <v>-6.1000000000000006E-2</v>
      </c>
      <c r="L240" s="72">
        <v>0</v>
      </c>
      <c r="M240" s="55">
        <f t="shared" si="133"/>
        <v>5.0000000000000001E-3</v>
      </c>
      <c r="N240" s="69">
        <f t="shared" si="134"/>
        <v>5.0000000000000001E-3</v>
      </c>
      <c r="O240" s="72">
        <v>0</v>
      </c>
      <c r="P240" s="7"/>
      <c r="Q240" s="72">
        <f t="shared" si="165"/>
        <v>3.9140000000000001</v>
      </c>
      <c r="R240" s="72">
        <f t="shared" si="135"/>
        <v>0</v>
      </c>
      <c r="S240" s="7"/>
      <c r="T240" s="5">
        <f t="shared" si="136"/>
        <v>30</v>
      </c>
      <c r="U240" s="45">
        <f t="shared" si="137"/>
        <v>44037</v>
      </c>
      <c r="V240" s="5">
        <f t="shared" si="138"/>
        <v>7148</v>
      </c>
      <c r="W240" s="55">
        <f t="shared" si="139"/>
        <v>6.040116061409001E-2</v>
      </c>
      <c r="X240" s="47">
        <f t="shared" si="140"/>
        <v>0.3120592525056114</v>
      </c>
      <c r="Y240" s="5">
        <f t="shared" si="141"/>
        <v>0</v>
      </c>
      <c r="Z240" s="5">
        <f t="shared" si="142"/>
        <v>0</v>
      </c>
      <c r="AB240" s="39">
        <f t="shared" si="143"/>
        <v>0</v>
      </c>
      <c r="AC240" s="39">
        <f t="shared" si="144"/>
        <v>0</v>
      </c>
      <c r="AD240" s="39">
        <f t="shared" si="145"/>
        <v>0</v>
      </c>
      <c r="AE240" s="39">
        <f t="shared" si="146"/>
        <v>0</v>
      </c>
      <c r="AF240" s="39">
        <f t="shared" si="147"/>
        <v>0</v>
      </c>
      <c r="AG240" s="39">
        <f t="shared" si="148"/>
        <v>0</v>
      </c>
      <c r="AH240" s="39">
        <f t="shared" si="149"/>
        <v>0</v>
      </c>
      <c r="AI240" s="39">
        <f t="shared" si="150"/>
        <v>0</v>
      </c>
      <c r="AJ240" s="39">
        <f t="shared" si="151"/>
        <v>0</v>
      </c>
      <c r="AK240" s="43"/>
      <c r="AL240" s="39">
        <f t="shared" si="152"/>
        <v>0</v>
      </c>
      <c r="AM240" s="39">
        <f t="shared" si="153"/>
        <v>0</v>
      </c>
      <c r="AN240" s="39">
        <f t="shared" si="154"/>
        <v>0</v>
      </c>
      <c r="AO240" s="40">
        <f t="shared" si="155"/>
        <v>0</v>
      </c>
      <c r="AQ240" s="39">
        <f t="shared" si="156"/>
        <v>0</v>
      </c>
      <c r="AR240" s="39">
        <f t="shared" si="157"/>
        <v>0</v>
      </c>
      <c r="AS240" s="39">
        <f t="shared" si="158"/>
        <v>0</v>
      </c>
      <c r="AT240" s="40">
        <f t="shared" si="159"/>
        <v>0</v>
      </c>
      <c r="AU240" s="40"/>
      <c r="AV240" s="52">
        <f t="shared" si="160"/>
        <v>0</v>
      </c>
      <c r="AX240" s="52">
        <f t="shared" si="161"/>
        <v>0</v>
      </c>
      <c r="AY240" s="70"/>
      <c r="AZ240" s="2">
        <f t="shared" si="166"/>
        <v>0</v>
      </c>
    </row>
    <row r="241" spans="1:52" ht="12" customHeight="1">
      <c r="A241" s="44">
        <f t="shared" si="162"/>
        <v>44013</v>
      </c>
      <c r="B241" s="66">
        <f t="shared" si="163"/>
        <v>0</v>
      </c>
      <c r="C241" s="67"/>
      <c r="D241" s="68">
        <f t="shared" si="126"/>
        <v>0</v>
      </c>
      <c r="E241" s="35">
        <f t="shared" si="127"/>
        <v>0</v>
      </c>
      <c r="F241" s="35">
        <f t="shared" si="128"/>
        <v>0</v>
      </c>
      <c r="G241" s="55">
        <f t="shared" si="129"/>
        <v>3.97</v>
      </c>
      <c r="H241" s="69">
        <f t="shared" si="130"/>
        <v>3.97</v>
      </c>
      <c r="I241" s="55">
        <f t="shared" si="164"/>
        <v>0</v>
      </c>
      <c r="J241" s="55">
        <f t="shared" si="131"/>
        <v>-6.1000000000000006E-2</v>
      </c>
      <c r="K241" s="69">
        <f t="shared" si="132"/>
        <v>-6.1000000000000006E-2</v>
      </c>
      <c r="L241" s="72">
        <v>0</v>
      </c>
      <c r="M241" s="55">
        <f t="shared" si="133"/>
        <v>5.0000000000000001E-3</v>
      </c>
      <c r="N241" s="69">
        <f t="shared" si="134"/>
        <v>5.0000000000000001E-3</v>
      </c>
      <c r="O241" s="72">
        <v>0</v>
      </c>
      <c r="P241" s="7"/>
      <c r="Q241" s="72">
        <f t="shared" si="165"/>
        <v>3.9140000000000001</v>
      </c>
      <c r="R241" s="72">
        <f t="shared" si="135"/>
        <v>0</v>
      </c>
      <c r="S241" s="7"/>
      <c r="T241" s="5">
        <f t="shared" si="136"/>
        <v>31</v>
      </c>
      <c r="U241" s="45">
        <f t="shared" si="137"/>
        <v>44068</v>
      </c>
      <c r="V241" s="5">
        <f t="shared" si="138"/>
        <v>7179</v>
      </c>
      <c r="W241" s="55">
        <f t="shared" si="139"/>
        <v>6.040116061409001E-2</v>
      </c>
      <c r="X241" s="47">
        <f t="shared" si="140"/>
        <v>0.31048715076714423</v>
      </c>
      <c r="Y241" s="5">
        <f t="shared" si="141"/>
        <v>0</v>
      </c>
      <c r="Z241" s="5">
        <f t="shared" si="142"/>
        <v>0</v>
      </c>
      <c r="AB241" s="39">
        <f t="shared" si="143"/>
        <v>0</v>
      </c>
      <c r="AC241" s="39">
        <f t="shared" si="144"/>
        <v>0</v>
      </c>
      <c r="AD241" s="39">
        <f t="shared" si="145"/>
        <v>0</v>
      </c>
      <c r="AE241" s="39">
        <f t="shared" si="146"/>
        <v>0</v>
      </c>
      <c r="AF241" s="39">
        <f t="shared" si="147"/>
        <v>0</v>
      </c>
      <c r="AG241" s="39">
        <f t="shared" si="148"/>
        <v>0</v>
      </c>
      <c r="AH241" s="39">
        <f t="shared" si="149"/>
        <v>0</v>
      </c>
      <c r="AI241" s="39">
        <f t="shared" si="150"/>
        <v>0</v>
      </c>
      <c r="AJ241" s="39">
        <f t="shared" si="151"/>
        <v>0</v>
      </c>
      <c r="AK241" s="43"/>
      <c r="AL241" s="39">
        <f t="shared" si="152"/>
        <v>0</v>
      </c>
      <c r="AM241" s="39">
        <f t="shared" si="153"/>
        <v>0</v>
      </c>
      <c r="AN241" s="39">
        <f t="shared" si="154"/>
        <v>0</v>
      </c>
      <c r="AO241" s="40">
        <f t="shared" si="155"/>
        <v>0</v>
      </c>
      <c r="AQ241" s="39">
        <f t="shared" si="156"/>
        <v>0</v>
      </c>
      <c r="AR241" s="39">
        <f t="shared" si="157"/>
        <v>0</v>
      </c>
      <c r="AS241" s="39">
        <f t="shared" si="158"/>
        <v>0</v>
      </c>
      <c r="AT241" s="40">
        <f t="shared" si="159"/>
        <v>0</v>
      </c>
      <c r="AU241" s="40"/>
      <c r="AV241" s="52">
        <f t="shared" si="160"/>
        <v>0</v>
      </c>
      <c r="AX241" s="52">
        <f t="shared" si="161"/>
        <v>0</v>
      </c>
      <c r="AY241" s="70"/>
      <c r="AZ241" s="2">
        <f t="shared" si="166"/>
        <v>0</v>
      </c>
    </row>
    <row r="242" spans="1:52" ht="12" customHeight="1">
      <c r="A242" s="44">
        <f t="shared" si="162"/>
        <v>44044</v>
      </c>
      <c r="B242" s="66">
        <f t="shared" si="163"/>
        <v>0</v>
      </c>
      <c r="C242" s="67"/>
      <c r="D242" s="68">
        <f t="shared" si="126"/>
        <v>0</v>
      </c>
      <c r="E242" s="35">
        <f t="shared" si="127"/>
        <v>0</v>
      </c>
      <c r="F242" s="35">
        <f t="shared" si="128"/>
        <v>0</v>
      </c>
      <c r="G242" s="55">
        <f t="shared" si="129"/>
        <v>3.97</v>
      </c>
      <c r="H242" s="69">
        <f t="shared" si="130"/>
        <v>3.97</v>
      </c>
      <c r="I242" s="55">
        <f t="shared" si="164"/>
        <v>0</v>
      </c>
      <c r="J242" s="55">
        <f t="shared" si="131"/>
        <v>-6.1000000000000006E-2</v>
      </c>
      <c r="K242" s="69">
        <f t="shared" si="132"/>
        <v>-6.1000000000000006E-2</v>
      </c>
      <c r="L242" s="72">
        <v>0</v>
      </c>
      <c r="M242" s="55">
        <f t="shared" si="133"/>
        <v>5.0000000000000001E-3</v>
      </c>
      <c r="N242" s="69">
        <f t="shared" si="134"/>
        <v>5.0000000000000001E-3</v>
      </c>
      <c r="O242" s="72">
        <v>0</v>
      </c>
      <c r="P242" s="7"/>
      <c r="Q242" s="72">
        <f t="shared" si="165"/>
        <v>3.9140000000000001</v>
      </c>
      <c r="R242" s="72">
        <f t="shared" si="135"/>
        <v>0</v>
      </c>
      <c r="S242" s="7"/>
      <c r="T242" s="5">
        <f t="shared" si="136"/>
        <v>31</v>
      </c>
      <c r="U242" s="45">
        <f t="shared" si="137"/>
        <v>44099</v>
      </c>
      <c r="V242" s="5">
        <f t="shared" si="138"/>
        <v>7210</v>
      </c>
      <c r="W242" s="55">
        <f t="shared" si="139"/>
        <v>6.040116061409001E-2</v>
      </c>
      <c r="X242" s="47">
        <f t="shared" si="140"/>
        <v>0.30892296901136074</v>
      </c>
      <c r="Y242" s="5">
        <f t="shared" si="141"/>
        <v>0</v>
      </c>
      <c r="Z242" s="5">
        <f t="shared" si="142"/>
        <v>0</v>
      </c>
      <c r="AB242" s="39">
        <f t="shared" si="143"/>
        <v>0</v>
      </c>
      <c r="AC242" s="39">
        <f t="shared" si="144"/>
        <v>0</v>
      </c>
      <c r="AD242" s="39">
        <f t="shared" si="145"/>
        <v>0</v>
      </c>
      <c r="AE242" s="39">
        <f t="shared" si="146"/>
        <v>0</v>
      </c>
      <c r="AF242" s="39">
        <f t="shared" si="147"/>
        <v>0</v>
      </c>
      <c r="AG242" s="39">
        <f t="shared" si="148"/>
        <v>0</v>
      </c>
      <c r="AH242" s="39">
        <f t="shared" si="149"/>
        <v>0</v>
      </c>
      <c r="AI242" s="39">
        <f t="shared" si="150"/>
        <v>0</v>
      </c>
      <c r="AJ242" s="39">
        <f t="shared" si="151"/>
        <v>0</v>
      </c>
      <c r="AK242" s="43"/>
      <c r="AL242" s="39">
        <f t="shared" si="152"/>
        <v>0</v>
      </c>
      <c r="AM242" s="39">
        <f t="shared" si="153"/>
        <v>0</v>
      </c>
      <c r="AN242" s="39">
        <f t="shared" si="154"/>
        <v>0</v>
      </c>
      <c r="AO242" s="40">
        <f t="shared" si="155"/>
        <v>0</v>
      </c>
      <c r="AQ242" s="39">
        <f t="shared" si="156"/>
        <v>0</v>
      </c>
      <c r="AR242" s="39">
        <f t="shared" si="157"/>
        <v>0</v>
      </c>
      <c r="AS242" s="39">
        <f t="shared" si="158"/>
        <v>0</v>
      </c>
      <c r="AT242" s="40">
        <f t="shared" si="159"/>
        <v>0</v>
      </c>
      <c r="AU242" s="40"/>
      <c r="AV242" s="52">
        <f t="shared" si="160"/>
        <v>0</v>
      </c>
      <c r="AX242" s="52">
        <f t="shared" si="161"/>
        <v>0</v>
      </c>
      <c r="AY242" s="70"/>
      <c r="AZ242" s="2">
        <f t="shared" si="166"/>
        <v>0</v>
      </c>
    </row>
    <row r="243" spans="1:52" ht="12" customHeight="1">
      <c r="A243" s="44">
        <f t="shared" si="162"/>
        <v>44075</v>
      </c>
      <c r="B243" s="66">
        <f t="shared" si="163"/>
        <v>0</v>
      </c>
      <c r="C243" s="67"/>
      <c r="D243" s="68">
        <f t="shared" si="126"/>
        <v>0</v>
      </c>
      <c r="E243" s="35">
        <f t="shared" si="127"/>
        <v>0</v>
      </c>
      <c r="F243" s="35">
        <f t="shared" si="128"/>
        <v>0</v>
      </c>
      <c r="G243" s="55">
        <f t="shared" si="129"/>
        <v>3.97</v>
      </c>
      <c r="H243" s="69">
        <f t="shared" si="130"/>
        <v>3.97</v>
      </c>
      <c r="I243" s="55">
        <f t="shared" si="164"/>
        <v>0</v>
      </c>
      <c r="J243" s="55">
        <f t="shared" si="131"/>
        <v>-6.1000000000000006E-2</v>
      </c>
      <c r="K243" s="69">
        <f t="shared" si="132"/>
        <v>-6.1000000000000006E-2</v>
      </c>
      <c r="L243" s="72">
        <v>0</v>
      </c>
      <c r="M243" s="55">
        <f t="shared" si="133"/>
        <v>5.0000000000000001E-3</v>
      </c>
      <c r="N243" s="69">
        <f t="shared" si="134"/>
        <v>5.0000000000000001E-3</v>
      </c>
      <c r="O243" s="72">
        <v>0</v>
      </c>
      <c r="P243" s="7"/>
      <c r="Q243" s="72">
        <f t="shared" si="165"/>
        <v>3.9140000000000001</v>
      </c>
      <c r="R243" s="72">
        <f t="shared" si="135"/>
        <v>0</v>
      </c>
      <c r="S243" s="7"/>
      <c r="T243" s="5">
        <f t="shared" si="136"/>
        <v>30</v>
      </c>
      <c r="U243" s="45">
        <f t="shared" si="137"/>
        <v>44129</v>
      </c>
      <c r="V243" s="5">
        <f t="shared" si="138"/>
        <v>7240</v>
      </c>
      <c r="W243" s="55">
        <f t="shared" si="139"/>
        <v>6.040116061409001E-2</v>
      </c>
      <c r="X243" s="47">
        <f t="shared" si="140"/>
        <v>0.3074167480272762</v>
      </c>
      <c r="Y243" s="5">
        <f t="shared" si="141"/>
        <v>0</v>
      </c>
      <c r="Z243" s="5">
        <f t="shared" si="142"/>
        <v>0</v>
      </c>
      <c r="AB243" s="39">
        <f t="shared" si="143"/>
        <v>0</v>
      </c>
      <c r="AC243" s="39">
        <f t="shared" si="144"/>
        <v>0</v>
      </c>
      <c r="AD243" s="39">
        <f t="shared" si="145"/>
        <v>0</v>
      </c>
      <c r="AE243" s="39">
        <f t="shared" si="146"/>
        <v>0</v>
      </c>
      <c r="AF243" s="39">
        <f t="shared" si="147"/>
        <v>0</v>
      </c>
      <c r="AG243" s="39">
        <f t="shared" si="148"/>
        <v>0</v>
      </c>
      <c r="AH243" s="39">
        <f t="shared" si="149"/>
        <v>0</v>
      </c>
      <c r="AI243" s="39">
        <f t="shared" si="150"/>
        <v>0</v>
      </c>
      <c r="AJ243" s="39">
        <f t="shared" si="151"/>
        <v>0</v>
      </c>
      <c r="AK243" s="43"/>
      <c r="AL243" s="39">
        <f t="shared" si="152"/>
        <v>0</v>
      </c>
      <c r="AM243" s="39">
        <f t="shared" si="153"/>
        <v>0</v>
      </c>
      <c r="AN243" s="39">
        <f t="shared" si="154"/>
        <v>0</v>
      </c>
      <c r="AO243" s="40">
        <f t="shared" si="155"/>
        <v>0</v>
      </c>
      <c r="AQ243" s="39">
        <f t="shared" si="156"/>
        <v>0</v>
      </c>
      <c r="AR243" s="39">
        <f t="shared" si="157"/>
        <v>0</v>
      </c>
      <c r="AS243" s="39">
        <f t="shared" si="158"/>
        <v>0</v>
      </c>
      <c r="AT243" s="40">
        <f t="shared" si="159"/>
        <v>0</v>
      </c>
      <c r="AU243" s="40"/>
      <c r="AV243" s="52">
        <f t="shared" si="160"/>
        <v>0</v>
      </c>
      <c r="AX243" s="52">
        <f t="shared" si="161"/>
        <v>0</v>
      </c>
      <c r="AY243" s="70"/>
      <c r="AZ243" s="2">
        <f t="shared" si="166"/>
        <v>0</v>
      </c>
    </row>
    <row r="244" spans="1:52" ht="12" customHeight="1">
      <c r="A244" s="44">
        <f t="shared" si="162"/>
        <v>44105</v>
      </c>
      <c r="B244" s="66">
        <f t="shared" si="163"/>
        <v>0</v>
      </c>
      <c r="C244" s="67"/>
      <c r="D244" s="68">
        <f t="shared" si="126"/>
        <v>0</v>
      </c>
      <c r="E244" s="35">
        <f t="shared" si="127"/>
        <v>0</v>
      </c>
      <c r="F244" s="35">
        <f t="shared" si="128"/>
        <v>0</v>
      </c>
      <c r="G244" s="55">
        <f t="shared" si="129"/>
        <v>3.97</v>
      </c>
      <c r="H244" s="69">
        <f t="shared" si="130"/>
        <v>3.97</v>
      </c>
      <c r="I244" s="55">
        <f t="shared" si="164"/>
        <v>0</v>
      </c>
      <c r="J244" s="55">
        <f t="shared" si="131"/>
        <v>-6.1000000000000006E-2</v>
      </c>
      <c r="K244" s="69">
        <f t="shared" si="132"/>
        <v>-6.1000000000000006E-2</v>
      </c>
      <c r="L244" s="72">
        <v>0</v>
      </c>
      <c r="M244" s="55">
        <f t="shared" si="133"/>
        <v>5.0000000000000001E-3</v>
      </c>
      <c r="N244" s="69">
        <f t="shared" si="134"/>
        <v>5.0000000000000001E-3</v>
      </c>
      <c r="O244" s="72">
        <v>0</v>
      </c>
      <c r="P244" s="7"/>
      <c r="Q244" s="72">
        <f t="shared" si="165"/>
        <v>3.9140000000000001</v>
      </c>
      <c r="R244" s="72">
        <f t="shared" si="135"/>
        <v>0</v>
      </c>
      <c r="S244" s="7"/>
      <c r="T244" s="5">
        <f t="shared" si="136"/>
        <v>31</v>
      </c>
      <c r="U244" s="45">
        <f t="shared" si="137"/>
        <v>44160</v>
      </c>
      <c r="V244" s="5">
        <f t="shared" si="138"/>
        <v>7271</v>
      </c>
      <c r="W244" s="55">
        <f t="shared" si="139"/>
        <v>6.040116061409001E-2</v>
      </c>
      <c r="X244" s="47">
        <f t="shared" si="140"/>
        <v>0.30586803444122768</v>
      </c>
      <c r="Y244" s="5">
        <f t="shared" si="141"/>
        <v>0</v>
      </c>
      <c r="Z244" s="5">
        <f t="shared" si="142"/>
        <v>0</v>
      </c>
      <c r="AB244" s="39">
        <f t="shared" si="143"/>
        <v>0</v>
      </c>
      <c r="AC244" s="39">
        <f t="shared" si="144"/>
        <v>0</v>
      </c>
      <c r="AD244" s="39">
        <f t="shared" si="145"/>
        <v>0</v>
      </c>
      <c r="AE244" s="39">
        <f t="shared" si="146"/>
        <v>0</v>
      </c>
      <c r="AF244" s="39">
        <f t="shared" si="147"/>
        <v>0</v>
      </c>
      <c r="AG244" s="39">
        <f t="shared" si="148"/>
        <v>0</v>
      </c>
      <c r="AH244" s="39">
        <f t="shared" si="149"/>
        <v>0</v>
      </c>
      <c r="AI244" s="39">
        <f t="shared" si="150"/>
        <v>0</v>
      </c>
      <c r="AJ244" s="39">
        <f t="shared" si="151"/>
        <v>0</v>
      </c>
      <c r="AK244" s="43"/>
      <c r="AL244" s="39">
        <f t="shared" si="152"/>
        <v>0</v>
      </c>
      <c r="AM244" s="39">
        <f t="shared" si="153"/>
        <v>0</v>
      </c>
      <c r="AN244" s="39">
        <f t="shared" si="154"/>
        <v>0</v>
      </c>
      <c r="AO244" s="40">
        <f t="shared" si="155"/>
        <v>0</v>
      </c>
      <c r="AQ244" s="39">
        <f t="shared" si="156"/>
        <v>0</v>
      </c>
      <c r="AR244" s="39">
        <f t="shared" si="157"/>
        <v>0</v>
      </c>
      <c r="AS244" s="39">
        <f t="shared" si="158"/>
        <v>0</v>
      </c>
      <c r="AT244" s="40">
        <f t="shared" si="159"/>
        <v>0</v>
      </c>
      <c r="AU244" s="40"/>
      <c r="AV244" s="52">
        <f t="shared" si="160"/>
        <v>0</v>
      </c>
      <c r="AX244" s="52">
        <f t="shared" si="161"/>
        <v>0</v>
      </c>
      <c r="AY244" s="70"/>
      <c r="AZ244" s="2">
        <f t="shared" si="166"/>
        <v>0</v>
      </c>
    </row>
    <row r="245" spans="1:52" ht="12" customHeight="1">
      <c r="A245" s="44">
        <f t="shared" si="162"/>
        <v>44136</v>
      </c>
      <c r="B245" s="66">
        <f t="shared" si="163"/>
        <v>0</v>
      </c>
      <c r="C245" s="67"/>
      <c r="D245" s="68">
        <f t="shared" si="126"/>
        <v>0</v>
      </c>
      <c r="E245" s="35">
        <f t="shared" si="127"/>
        <v>0</v>
      </c>
      <c r="F245" s="35">
        <f t="shared" si="128"/>
        <v>0</v>
      </c>
      <c r="G245" s="55">
        <f t="shared" si="129"/>
        <v>3.97</v>
      </c>
      <c r="H245" s="69">
        <f t="shared" si="130"/>
        <v>3.97</v>
      </c>
      <c r="I245" s="55">
        <f t="shared" si="164"/>
        <v>0</v>
      </c>
      <c r="J245" s="55">
        <f t="shared" si="131"/>
        <v>-6.1000000000000006E-2</v>
      </c>
      <c r="K245" s="69">
        <f t="shared" si="132"/>
        <v>-6.1000000000000006E-2</v>
      </c>
      <c r="L245" s="72">
        <v>0</v>
      </c>
      <c r="M245" s="55">
        <f t="shared" si="133"/>
        <v>5.0000000000000001E-3</v>
      </c>
      <c r="N245" s="69">
        <f t="shared" si="134"/>
        <v>5.0000000000000001E-3</v>
      </c>
      <c r="O245" s="72">
        <v>0</v>
      </c>
      <c r="P245" s="7"/>
      <c r="Q245" s="72">
        <f t="shared" si="165"/>
        <v>3.9140000000000001</v>
      </c>
      <c r="R245" s="72">
        <f t="shared" si="135"/>
        <v>0</v>
      </c>
      <c r="S245" s="7"/>
      <c r="T245" s="5">
        <f t="shared" si="136"/>
        <v>30</v>
      </c>
      <c r="U245" s="45">
        <f t="shared" si="137"/>
        <v>44190</v>
      </c>
      <c r="V245" s="5">
        <f t="shared" si="138"/>
        <v>7301</v>
      </c>
      <c r="W245" s="55">
        <f t="shared" si="139"/>
        <v>6.040116061409001E-2</v>
      </c>
      <c r="X245" s="47">
        <f t="shared" si="140"/>
        <v>0.30437670845368325</v>
      </c>
      <c r="Y245" s="5">
        <f t="shared" si="141"/>
        <v>0</v>
      </c>
      <c r="Z245" s="5">
        <f t="shared" si="142"/>
        <v>0</v>
      </c>
      <c r="AB245" s="39">
        <f t="shared" si="143"/>
        <v>0</v>
      </c>
      <c r="AC245" s="39">
        <f t="shared" si="144"/>
        <v>0</v>
      </c>
      <c r="AD245" s="39">
        <f t="shared" si="145"/>
        <v>0</v>
      </c>
      <c r="AE245" s="39">
        <f t="shared" si="146"/>
        <v>0</v>
      </c>
      <c r="AF245" s="39">
        <f t="shared" si="147"/>
        <v>0</v>
      </c>
      <c r="AG245" s="39">
        <f t="shared" si="148"/>
        <v>0</v>
      </c>
      <c r="AH245" s="39">
        <f t="shared" si="149"/>
        <v>0</v>
      </c>
      <c r="AI245" s="39">
        <f t="shared" si="150"/>
        <v>0</v>
      </c>
      <c r="AJ245" s="39">
        <f t="shared" si="151"/>
        <v>0</v>
      </c>
      <c r="AK245" s="43"/>
      <c r="AL245" s="39">
        <f t="shared" si="152"/>
        <v>0</v>
      </c>
      <c r="AM245" s="39">
        <f t="shared" si="153"/>
        <v>0</v>
      </c>
      <c r="AN245" s="39">
        <f t="shared" si="154"/>
        <v>0</v>
      </c>
      <c r="AO245" s="40">
        <f t="shared" si="155"/>
        <v>0</v>
      </c>
      <c r="AQ245" s="39">
        <f t="shared" si="156"/>
        <v>0</v>
      </c>
      <c r="AR245" s="39">
        <f t="shared" si="157"/>
        <v>0</v>
      </c>
      <c r="AS245" s="39">
        <f t="shared" si="158"/>
        <v>0</v>
      </c>
      <c r="AT245" s="40">
        <f t="shared" si="159"/>
        <v>0</v>
      </c>
      <c r="AU245" s="40"/>
      <c r="AV245" s="52">
        <f t="shared" si="160"/>
        <v>0</v>
      </c>
      <c r="AX245" s="52">
        <f t="shared" si="161"/>
        <v>0</v>
      </c>
      <c r="AY245" s="70"/>
      <c r="AZ245" s="2">
        <f t="shared" si="166"/>
        <v>0</v>
      </c>
    </row>
    <row r="246" spans="1:52" ht="12" customHeight="1">
      <c r="A246" s="44">
        <f t="shared" si="162"/>
        <v>44166</v>
      </c>
      <c r="B246" s="66">
        <f t="shared" si="163"/>
        <v>0</v>
      </c>
      <c r="C246" s="67"/>
      <c r="D246" s="68">
        <f t="shared" si="126"/>
        <v>0</v>
      </c>
      <c r="E246" s="35">
        <f t="shared" si="127"/>
        <v>0</v>
      </c>
      <c r="F246" s="35">
        <f t="shared" si="128"/>
        <v>0</v>
      </c>
      <c r="G246" s="55">
        <f t="shared" si="129"/>
        <v>3.97</v>
      </c>
      <c r="H246" s="69">
        <f t="shared" si="130"/>
        <v>3.97</v>
      </c>
      <c r="I246" s="55">
        <f t="shared" si="164"/>
        <v>0</v>
      </c>
      <c r="J246" s="55">
        <f t="shared" si="131"/>
        <v>-6.1000000000000006E-2</v>
      </c>
      <c r="K246" s="69">
        <f t="shared" si="132"/>
        <v>-6.1000000000000006E-2</v>
      </c>
      <c r="L246" s="72">
        <v>0</v>
      </c>
      <c r="M246" s="55">
        <f t="shared" si="133"/>
        <v>5.0000000000000001E-3</v>
      </c>
      <c r="N246" s="69">
        <f t="shared" si="134"/>
        <v>5.0000000000000001E-3</v>
      </c>
      <c r="O246" s="72">
        <v>0</v>
      </c>
      <c r="P246" s="7"/>
      <c r="Q246" s="72">
        <f t="shared" si="165"/>
        <v>3.9140000000000001</v>
      </c>
      <c r="R246" s="72">
        <f t="shared" si="135"/>
        <v>0</v>
      </c>
      <c r="S246" s="7"/>
      <c r="T246" s="5">
        <f t="shared" si="136"/>
        <v>31</v>
      </c>
      <c r="U246" s="45">
        <f t="shared" si="137"/>
        <v>44221</v>
      </c>
      <c r="V246" s="5">
        <f t="shared" si="138"/>
        <v>7332</v>
      </c>
      <c r="W246" s="55">
        <f t="shared" si="139"/>
        <v>6.040116061409001E-2</v>
      </c>
      <c r="X246" s="47">
        <f t="shared" si="140"/>
        <v>0.30284331007287302</v>
      </c>
      <c r="Y246" s="5">
        <f t="shared" si="141"/>
        <v>0</v>
      </c>
      <c r="Z246" s="5">
        <f t="shared" si="142"/>
        <v>0</v>
      </c>
      <c r="AB246" s="39">
        <f t="shared" si="143"/>
        <v>0</v>
      </c>
      <c r="AC246" s="39">
        <f t="shared" si="144"/>
        <v>0</v>
      </c>
      <c r="AD246" s="39">
        <f t="shared" si="145"/>
        <v>0</v>
      </c>
      <c r="AE246" s="39">
        <f t="shared" si="146"/>
        <v>0</v>
      </c>
      <c r="AF246" s="39">
        <f t="shared" si="147"/>
        <v>0</v>
      </c>
      <c r="AG246" s="39">
        <f t="shared" si="148"/>
        <v>0</v>
      </c>
      <c r="AH246" s="39">
        <f t="shared" si="149"/>
        <v>0</v>
      </c>
      <c r="AI246" s="39">
        <f t="shared" si="150"/>
        <v>0</v>
      </c>
      <c r="AJ246" s="39">
        <f t="shared" si="151"/>
        <v>0</v>
      </c>
      <c r="AK246" s="43"/>
      <c r="AL246" s="39">
        <f t="shared" si="152"/>
        <v>0</v>
      </c>
      <c r="AM246" s="39">
        <f t="shared" si="153"/>
        <v>0</v>
      </c>
      <c r="AN246" s="39">
        <f t="shared" si="154"/>
        <v>0</v>
      </c>
      <c r="AO246" s="40">
        <f t="shared" si="155"/>
        <v>0</v>
      </c>
      <c r="AQ246" s="39">
        <f t="shared" si="156"/>
        <v>0</v>
      </c>
      <c r="AR246" s="39">
        <f t="shared" si="157"/>
        <v>0</v>
      </c>
      <c r="AS246" s="39">
        <f t="shared" si="158"/>
        <v>0</v>
      </c>
      <c r="AT246" s="40">
        <f t="shared" si="159"/>
        <v>0</v>
      </c>
      <c r="AU246" s="40"/>
      <c r="AV246" s="52">
        <f t="shared" si="160"/>
        <v>0</v>
      </c>
      <c r="AX246" s="52">
        <f t="shared" si="161"/>
        <v>0</v>
      </c>
      <c r="AY246" s="70"/>
      <c r="AZ246" s="2">
        <f t="shared" si="166"/>
        <v>0</v>
      </c>
    </row>
    <row r="247" spans="1:52" ht="12" customHeight="1">
      <c r="A247" s="44">
        <f t="shared" si="162"/>
        <v>44197</v>
      </c>
      <c r="B247" s="66">
        <f t="shared" si="163"/>
        <v>0</v>
      </c>
      <c r="C247" s="67"/>
      <c r="D247" s="68">
        <f t="shared" si="126"/>
        <v>0</v>
      </c>
      <c r="E247" s="35">
        <f t="shared" si="127"/>
        <v>0</v>
      </c>
      <c r="F247" s="35">
        <f t="shared" si="128"/>
        <v>0</v>
      </c>
      <c r="G247" s="55">
        <f t="shared" si="129"/>
        <v>3.97</v>
      </c>
      <c r="H247" s="69">
        <f t="shared" si="130"/>
        <v>3.97</v>
      </c>
      <c r="I247" s="55">
        <f t="shared" si="164"/>
        <v>0</v>
      </c>
      <c r="J247" s="55">
        <f t="shared" si="131"/>
        <v>-6.1000000000000006E-2</v>
      </c>
      <c r="K247" s="69">
        <f t="shared" si="132"/>
        <v>-6.1000000000000006E-2</v>
      </c>
      <c r="L247" s="72">
        <v>0</v>
      </c>
      <c r="M247" s="55">
        <f t="shared" si="133"/>
        <v>5.0000000000000001E-3</v>
      </c>
      <c r="N247" s="69">
        <f t="shared" si="134"/>
        <v>5.0000000000000001E-3</v>
      </c>
      <c r="O247" s="72">
        <v>0</v>
      </c>
      <c r="P247" s="7"/>
      <c r="Q247" s="72">
        <f t="shared" si="165"/>
        <v>3.9140000000000001</v>
      </c>
      <c r="R247" s="72">
        <f t="shared" si="135"/>
        <v>0</v>
      </c>
      <c r="S247" s="7"/>
      <c r="T247" s="5">
        <f t="shared" si="136"/>
        <v>31</v>
      </c>
      <c r="U247" s="45">
        <f t="shared" si="137"/>
        <v>44252</v>
      </c>
      <c r="V247" s="5">
        <f t="shared" si="138"/>
        <v>7363</v>
      </c>
      <c r="W247" s="55">
        <f t="shared" si="139"/>
        <v>6.040116061409001E-2</v>
      </c>
      <c r="X247" s="47">
        <f t="shared" si="140"/>
        <v>0.30131763669377609</v>
      </c>
      <c r="Y247" s="5">
        <f t="shared" si="141"/>
        <v>0</v>
      </c>
      <c r="Z247" s="5">
        <f t="shared" si="142"/>
        <v>0</v>
      </c>
      <c r="AB247" s="39">
        <f t="shared" si="143"/>
        <v>0</v>
      </c>
      <c r="AC247" s="39">
        <f t="shared" si="144"/>
        <v>0</v>
      </c>
      <c r="AD247" s="39">
        <f t="shared" si="145"/>
        <v>0</v>
      </c>
      <c r="AE247" s="39">
        <f t="shared" si="146"/>
        <v>0</v>
      </c>
      <c r="AF247" s="39">
        <f t="shared" si="147"/>
        <v>0</v>
      </c>
      <c r="AG247" s="39">
        <f t="shared" si="148"/>
        <v>0</v>
      </c>
      <c r="AH247" s="39">
        <f t="shared" si="149"/>
        <v>0</v>
      </c>
      <c r="AI247" s="39">
        <f t="shared" si="150"/>
        <v>0</v>
      </c>
      <c r="AJ247" s="39">
        <f t="shared" si="151"/>
        <v>0</v>
      </c>
      <c r="AK247" s="43"/>
      <c r="AL247" s="39">
        <f t="shared" si="152"/>
        <v>0</v>
      </c>
      <c r="AM247" s="39">
        <f t="shared" si="153"/>
        <v>0</v>
      </c>
      <c r="AN247" s="39">
        <f t="shared" si="154"/>
        <v>0</v>
      </c>
      <c r="AO247" s="40">
        <f t="shared" si="155"/>
        <v>0</v>
      </c>
      <c r="AQ247" s="39">
        <f t="shared" si="156"/>
        <v>0</v>
      </c>
      <c r="AR247" s="39">
        <f t="shared" si="157"/>
        <v>0</v>
      </c>
      <c r="AS247" s="39">
        <f t="shared" si="158"/>
        <v>0</v>
      </c>
      <c r="AT247" s="40">
        <f t="shared" si="159"/>
        <v>0</v>
      </c>
      <c r="AU247" s="40"/>
      <c r="AV247" s="52">
        <f t="shared" si="160"/>
        <v>0</v>
      </c>
      <c r="AX247" s="52">
        <f t="shared" si="161"/>
        <v>0</v>
      </c>
      <c r="AY247" s="70"/>
      <c r="AZ247" s="2">
        <f t="shared" si="166"/>
        <v>0</v>
      </c>
    </row>
    <row r="248" spans="1:52" ht="12" customHeight="1">
      <c r="A248" s="44">
        <f t="shared" si="162"/>
        <v>44228</v>
      </c>
      <c r="B248" s="66">
        <f t="shared" si="163"/>
        <v>0</v>
      </c>
      <c r="C248" s="67"/>
      <c r="D248" s="68">
        <f t="shared" si="126"/>
        <v>0</v>
      </c>
      <c r="E248" s="35">
        <f t="shared" si="127"/>
        <v>0</v>
      </c>
      <c r="F248" s="35">
        <f t="shared" si="128"/>
        <v>0</v>
      </c>
      <c r="G248" s="55">
        <f t="shared" si="129"/>
        <v>3.97</v>
      </c>
      <c r="H248" s="69">
        <f t="shared" si="130"/>
        <v>3.97</v>
      </c>
      <c r="I248" s="55">
        <f t="shared" si="164"/>
        <v>0</v>
      </c>
      <c r="J248" s="55">
        <f t="shared" si="131"/>
        <v>-6.1000000000000006E-2</v>
      </c>
      <c r="K248" s="69">
        <f t="shared" si="132"/>
        <v>-6.1000000000000006E-2</v>
      </c>
      <c r="L248" s="72">
        <v>0</v>
      </c>
      <c r="M248" s="55">
        <f t="shared" si="133"/>
        <v>5.0000000000000001E-3</v>
      </c>
      <c r="N248" s="69">
        <f t="shared" si="134"/>
        <v>5.0000000000000001E-3</v>
      </c>
      <c r="O248" s="72">
        <v>0</v>
      </c>
      <c r="P248" s="7"/>
      <c r="Q248" s="72">
        <f t="shared" si="165"/>
        <v>3.9140000000000001</v>
      </c>
      <c r="R248" s="72">
        <f t="shared" si="135"/>
        <v>0</v>
      </c>
      <c r="S248" s="7"/>
      <c r="T248" s="5">
        <f t="shared" si="136"/>
        <v>28</v>
      </c>
      <c r="U248" s="45">
        <f t="shared" si="137"/>
        <v>44280</v>
      </c>
      <c r="V248" s="5">
        <f t="shared" si="138"/>
        <v>7391</v>
      </c>
      <c r="W248" s="55">
        <f t="shared" si="139"/>
        <v>6.040116061409001E-2</v>
      </c>
      <c r="X248" s="47">
        <f t="shared" si="140"/>
        <v>0.29994621655420212</v>
      </c>
      <c r="Y248" s="5">
        <f t="shared" si="141"/>
        <v>0</v>
      </c>
      <c r="Z248" s="5">
        <f t="shared" si="142"/>
        <v>0</v>
      </c>
      <c r="AB248" s="39">
        <f t="shared" si="143"/>
        <v>0</v>
      </c>
      <c r="AC248" s="39">
        <f t="shared" si="144"/>
        <v>0</v>
      </c>
      <c r="AD248" s="39">
        <f t="shared" si="145"/>
        <v>0</v>
      </c>
      <c r="AE248" s="39">
        <f t="shared" si="146"/>
        <v>0</v>
      </c>
      <c r="AF248" s="39">
        <f t="shared" si="147"/>
        <v>0</v>
      </c>
      <c r="AG248" s="39">
        <f t="shared" si="148"/>
        <v>0</v>
      </c>
      <c r="AH248" s="39">
        <f t="shared" si="149"/>
        <v>0</v>
      </c>
      <c r="AI248" s="39">
        <f t="shared" si="150"/>
        <v>0</v>
      </c>
      <c r="AJ248" s="39">
        <f t="shared" si="151"/>
        <v>0</v>
      </c>
      <c r="AK248" s="43"/>
      <c r="AL248" s="39">
        <f t="shared" si="152"/>
        <v>0</v>
      </c>
      <c r="AM248" s="39">
        <f t="shared" si="153"/>
        <v>0</v>
      </c>
      <c r="AN248" s="39">
        <f t="shared" si="154"/>
        <v>0</v>
      </c>
      <c r="AO248" s="40">
        <f t="shared" si="155"/>
        <v>0</v>
      </c>
      <c r="AQ248" s="39">
        <f t="shared" si="156"/>
        <v>0</v>
      </c>
      <c r="AR248" s="39">
        <f t="shared" si="157"/>
        <v>0</v>
      </c>
      <c r="AS248" s="39">
        <f t="shared" si="158"/>
        <v>0</v>
      </c>
      <c r="AT248" s="40">
        <f t="shared" si="159"/>
        <v>0</v>
      </c>
      <c r="AU248" s="40"/>
      <c r="AV248" s="52">
        <f t="shared" si="160"/>
        <v>0</v>
      </c>
      <c r="AX248" s="52">
        <f t="shared" si="161"/>
        <v>0</v>
      </c>
      <c r="AY248" s="70"/>
      <c r="AZ248" s="2">
        <f t="shared" si="166"/>
        <v>0</v>
      </c>
    </row>
    <row r="249" spans="1:52" ht="12" customHeight="1">
      <c r="A249" s="44">
        <f t="shared" si="162"/>
        <v>44256</v>
      </c>
      <c r="B249" s="66">
        <f t="shared" si="163"/>
        <v>0</v>
      </c>
      <c r="C249" s="67"/>
      <c r="D249" s="68">
        <f t="shared" si="126"/>
        <v>0</v>
      </c>
      <c r="E249" s="35">
        <f t="shared" si="127"/>
        <v>0</v>
      </c>
      <c r="F249" s="35">
        <f t="shared" si="128"/>
        <v>0</v>
      </c>
      <c r="G249" s="55">
        <f t="shared" si="129"/>
        <v>3.97</v>
      </c>
      <c r="H249" s="69">
        <f t="shared" si="130"/>
        <v>3.97</v>
      </c>
      <c r="I249" s="55">
        <f t="shared" si="164"/>
        <v>0</v>
      </c>
      <c r="J249" s="55">
        <f t="shared" si="131"/>
        <v>-6.1000000000000006E-2</v>
      </c>
      <c r="K249" s="69">
        <f t="shared" si="132"/>
        <v>-6.1000000000000006E-2</v>
      </c>
      <c r="L249" s="72">
        <v>0</v>
      </c>
      <c r="M249" s="55">
        <f t="shared" si="133"/>
        <v>5.0000000000000001E-3</v>
      </c>
      <c r="N249" s="69">
        <f t="shared" si="134"/>
        <v>5.0000000000000001E-3</v>
      </c>
      <c r="O249" s="72">
        <v>0</v>
      </c>
      <c r="P249" s="7"/>
      <c r="Q249" s="72">
        <f t="shared" si="165"/>
        <v>3.9140000000000001</v>
      </c>
      <c r="R249" s="72">
        <f t="shared" si="135"/>
        <v>0</v>
      </c>
      <c r="S249" s="7"/>
      <c r="T249" s="5">
        <f t="shared" si="136"/>
        <v>31</v>
      </c>
      <c r="U249" s="45">
        <f t="shared" si="137"/>
        <v>44311</v>
      </c>
      <c r="V249" s="5">
        <f t="shared" si="138"/>
        <v>7422</v>
      </c>
      <c r="W249" s="55">
        <f t="shared" si="139"/>
        <v>6.040116061409001E-2</v>
      </c>
      <c r="X249" s="47">
        <f t="shared" si="140"/>
        <v>0.29843513824229395</v>
      </c>
      <c r="Y249" s="5">
        <f t="shared" si="141"/>
        <v>0</v>
      </c>
      <c r="Z249" s="5">
        <f t="shared" si="142"/>
        <v>0</v>
      </c>
      <c r="AB249" s="39">
        <f t="shared" si="143"/>
        <v>0</v>
      </c>
      <c r="AC249" s="39">
        <f t="shared" si="144"/>
        <v>0</v>
      </c>
      <c r="AD249" s="39">
        <f t="shared" si="145"/>
        <v>0</v>
      </c>
      <c r="AE249" s="39">
        <f t="shared" si="146"/>
        <v>0</v>
      </c>
      <c r="AF249" s="39">
        <f t="shared" si="147"/>
        <v>0</v>
      </c>
      <c r="AG249" s="39">
        <f t="shared" si="148"/>
        <v>0</v>
      </c>
      <c r="AH249" s="39">
        <f t="shared" si="149"/>
        <v>0</v>
      </c>
      <c r="AI249" s="39">
        <f t="shared" si="150"/>
        <v>0</v>
      </c>
      <c r="AJ249" s="39">
        <f t="shared" si="151"/>
        <v>0</v>
      </c>
      <c r="AK249" s="43"/>
      <c r="AL249" s="39">
        <f t="shared" si="152"/>
        <v>0</v>
      </c>
      <c r="AM249" s="39">
        <f t="shared" si="153"/>
        <v>0</v>
      </c>
      <c r="AN249" s="39">
        <f t="shared" si="154"/>
        <v>0</v>
      </c>
      <c r="AO249" s="40">
        <f t="shared" si="155"/>
        <v>0</v>
      </c>
      <c r="AQ249" s="39">
        <f t="shared" si="156"/>
        <v>0</v>
      </c>
      <c r="AR249" s="39">
        <f t="shared" si="157"/>
        <v>0</v>
      </c>
      <c r="AS249" s="39">
        <f t="shared" si="158"/>
        <v>0</v>
      </c>
      <c r="AT249" s="40">
        <f t="shared" si="159"/>
        <v>0</v>
      </c>
      <c r="AU249" s="40"/>
      <c r="AV249" s="52">
        <f t="shared" si="160"/>
        <v>0</v>
      </c>
      <c r="AX249" s="52">
        <f t="shared" si="161"/>
        <v>0</v>
      </c>
      <c r="AY249" s="70"/>
      <c r="AZ249" s="2">
        <f t="shared" si="166"/>
        <v>0</v>
      </c>
    </row>
    <row r="250" spans="1:52" ht="12" customHeight="1">
      <c r="A250" s="44">
        <f t="shared" si="162"/>
        <v>44287</v>
      </c>
      <c r="B250" s="66">
        <f t="shared" si="163"/>
        <v>0</v>
      </c>
      <c r="C250" s="67"/>
      <c r="D250" s="68">
        <f t="shared" si="126"/>
        <v>0</v>
      </c>
      <c r="E250" s="35">
        <f t="shared" si="127"/>
        <v>0</v>
      </c>
      <c r="F250" s="35">
        <f t="shared" si="128"/>
        <v>0</v>
      </c>
      <c r="G250" s="55">
        <f t="shared" si="129"/>
        <v>3.97</v>
      </c>
      <c r="H250" s="69">
        <f t="shared" si="130"/>
        <v>3.97</v>
      </c>
      <c r="I250" s="55">
        <f t="shared" si="164"/>
        <v>0</v>
      </c>
      <c r="J250" s="55">
        <f t="shared" si="131"/>
        <v>-6.1000000000000006E-2</v>
      </c>
      <c r="K250" s="69">
        <f t="shared" si="132"/>
        <v>-6.1000000000000006E-2</v>
      </c>
      <c r="L250" s="72">
        <v>0</v>
      </c>
      <c r="M250" s="55">
        <f t="shared" si="133"/>
        <v>5.0000000000000001E-3</v>
      </c>
      <c r="N250" s="69">
        <f t="shared" si="134"/>
        <v>5.0000000000000001E-3</v>
      </c>
      <c r="O250" s="72">
        <v>0</v>
      </c>
      <c r="P250" s="7"/>
      <c r="Q250" s="72">
        <f t="shared" si="165"/>
        <v>3.9140000000000001</v>
      </c>
      <c r="R250" s="72">
        <f t="shared" si="135"/>
        <v>0</v>
      </c>
      <c r="S250" s="7"/>
      <c r="T250" s="5">
        <f t="shared" si="136"/>
        <v>30</v>
      </c>
      <c r="U250" s="45">
        <f t="shared" si="137"/>
        <v>44341</v>
      </c>
      <c r="V250" s="5">
        <f t="shared" si="138"/>
        <v>7452</v>
      </c>
      <c r="W250" s="55">
        <f t="shared" si="139"/>
        <v>6.040116061409001E-2</v>
      </c>
      <c r="X250" s="47">
        <f t="shared" si="140"/>
        <v>0.29698005295340385</v>
      </c>
      <c r="Y250" s="5">
        <f t="shared" si="141"/>
        <v>0</v>
      </c>
      <c r="Z250" s="5">
        <f t="shared" si="142"/>
        <v>0</v>
      </c>
      <c r="AB250" s="39">
        <f t="shared" si="143"/>
        <v>0</v>
      </c>
      <c r="AC250" s="39">
        <f t="shared" si="144"/>
        <v>0</v>
      </c>
      <c r="AD250" s="39">
        <f t="shared" si="145"/>
        <v>0</v>
      </c>
      <c r="AE250" s="39">
        <f t="shared" si="146"/>
        <v>0</v>
      </c>
      <c r="AF250" s="39">
        <f t="shared" si="147"/>
        <v>0</v>
      </c>
      <c r="AG250" s="39">
        <f t="shared" si="148"/>
        <v>0</v>
      </c>
      <c r="AH250" s="39">
        <f t="shared" si="149"/>
        <v>0</v>
      </c>
      <c r="AI250" s="39">
        <f t="shared" si="150"/>
        <v>0</v>
      </c>
      <c r="AJ250" s="39">
        <f t="shared" si="151"/>
        <v>0</v>
      </c>
      <c r="AK250" s="43"/>
      <c r="AL250" s="39">
        <f t="shared" si="152"/>
        <v>0</v>
      </c>
      <c r="AM250" s="39">
        <f t="shared" si="153"/>
        <v>0</v>
      </c>
      <c r="AN250" s="39">
        <f t="shared" si="154"/>
        <v>0</v>
      </c>
      <c r="AO250" s="40">
        <f t="shared" si="155"/>
        <v>0</v>
      </c>
      <c r="AQ250" s="39">
        <f t="shared" si="156"/>
        <v>0</v>
      </c>
      <c r="AR250" s="39">
        <f t="shared" si="157"/>
        <v>0</v>
      </c>
      <c r="AS250" s="39">
        <f t="shared" si="158"/>
        <v>0</v>
      </c>
      <c r="AT250" s="40">
        <f t="shared" si="159"/>
        <v>0</v>
      </c>
      <c r="AU250" s="40"/>
      <c r="AV250" s="52">
        <f t="shared" si="160"/>
        <v>0</v>
      </c>
      <c r="AX250" s="52">
        <f t="shared" si="161"/>
        <v>0</v>
      </c>
      <c r="AY250" s="70"/>
      <c r="AZ250" s="2">
        <f t="shared" si="166"/>
        <v>0</v>
      </c>
    </row>
    <row r="251" spans="1:52" ht="12" customHeight="1">
      <c r="A251" s="44">
        <f t="shared" si="162"/>
        <v>44317</v>
      </c>
      <c r="B251" s="66">
        <f t="shared" si="163"/>
        <v>0</v>
      </c>
      <c r="C251" s="67"/>
      <c r="D251" s="68">
        <f t="shared" si="126"/>
        <v>0</v>
      </c>
      <c r="E251" s="35">
        <f t="shared" si="127"/>
        <v>0</v>
      </c>
      <c r="F251" s="35">
        <f t="shared" si="128"/>
        <v>0</v>
      </c>
      <c r="G251" s="55">
        <f t="shared" si="129"/>
        <v>3.97</v>
      </c>
      <c r="H251" s="69">
        <f t="shared" si="130"/>
        <v>3.97</v>
      </c>
      <c r="I251" s="55">
        <f t="shared" si="164"/>
        <v>0</v>
      </c>
      <c r="J251" s="55">
        <f t="shared" si="131"/>
        <v>-6.1000000000000006E-2</v>
      </c>
      <c r="K251" s="69">
        <f t="shared" si="132"/>
        <v>-6.1000000000000006E-2</v>
      </c>
      <c r="L251" s="72">
        <v>0</v>
      </c>
      <c r="M251" s="55">
        <f t="shared" si="133"/>
        <v>5.0000000000000001E-3</v>
      </c>
      <c r="N251" s="69">
        <f t="shared" si="134"/>
        <v>5.0000000000000001E-3</v>
      </c>
      <c r="O251" s="72">
        <v>0</v>
      </c>
      <c r="P251" s="7"/>
      <c r="Q251" s="72">
        <f t="shared" si="165"/>
        <v>3.9140000000000001</v>
      </c>
      <c r="R251" s="72">
        <f t="shared" si="135"/>
        <v>0</v>
      </c>
      <c r="S251" s="7"/>
      <c r="T251" s="5">
        <f t="shared" si="136"/>
        <v>31</v>
      </c>
      <c r="U251" s="45">
        <f t="shared" si="137"/>
        <v>44372</v>
      </c>
      <c r="V251" s="5">
        <f t="shared" si="138"/>
        <v>7483</v>
      </c>
      <c r="W251" s="55">
        <f t="shared" si="139"/>
        <v>6.040116061409001E-2</v>
      </c>
      <c r="X251" s="47">
        <f t="shared" si="140"/>
        <v>0.29548391767207705</v>
      </c>
      <c r="Y251" s="5">
        <f t="shared" si="141"/>
        <v>0</v>
      </c>
      <c r="Z251" s="5">
        <f t="shared" si="142"/>
        <v>0</v>
      </c>
      <c r="AB251" s="39">
        <f t="shared" si="143"/>
        <v>0</v>
      </c>
      <c r="AC251" s="39">
        <f t="shared" si="144"/>
        <v>0</v>
      </c>
      <c r="AD251" s="39">
        <f t="shared" si="145"/>
        <v>0</v>
      </c>
      <c r="AE251" s="39">
        <f t="shared" si="146"/>
        <v>0</v>
      </c>
      <c r="AF251" s="39">
        <f t="shared" si="147"/>
        <v>0</v>
      </c>
      <c r="AG251" s="39">
        <f t="shared" si="148"/>
        <v>0</v>
      </c>
      <c r="AH251" s="39">
        <f t="shared" si="149"/>
        <v>0</v>
      </c>
      <c r="AI251" s="39">
        <f t="shared" si="150"/>
        <v>0</v>
      </c>
      <c r="AJ251" s="39">
        <f t="shared" si="151"/>
        <v>0</v>
      </c>
      <c r="AK251" s="43"/>
      <c r="AL251" s="39">
        <f t="shared" si="152"/>
        <v>0</v>
      </c>
      <c r="AM251" s="39">
        <f t="shared" si="153"/>
        <v>0</v>
      </c>
      <c r="AN251" s="39">
        <f t="shared" si="154"/>
        <v>0</v>
      </c>
      <c r="AO251" s="40">
        <f t="shared" si="155"/>
        <v>0</v>
      </c>
      <c r="AQ251" s="39">
        <f t="shared" si="156"/>
        <v>0</v>
      </c>
      <c r="AR251" s="39">
        <f t="shared" si="157"/>
        <v>0</v>
      </c>
      <c r="AS251" s="39">
        <f t="shared" si="158"/>
        <v>0</v>
      </c>
      <c r="AT251" s="40">
        <f t="shared" si="159"/>
        <v>0</v>
      </c>
      <c r="AU251" s="40"/>
      <c r="AV251" s="52">
        <f t="shared" si="160"/>
        <v>0</v>
      </c>
      <c r="AX251" s="52">
        <f t="shared" si="161"/>
        <v>0</v>
      </c>
      <c r="AY251" s="70"/>
      <c r="AZ251" s="2">
        <f t="shared" si="166"/>
        <v>0</v>
      </c>
    </row>
    <row r="252" spans="1:52" ht="12" customHeight="1">
      <c r="A252" s="44">
        <f t="shared" si="162"/>
        <v>44348</v>
      </c>
      <c r="B252" s="66">
        <f t="shared" si="163"/>
        <v>0</v>
      </c>
      <c r="C252" s="67"/>
      <c r="D252" s="68">
        <f t="shared" si="126"/>
        <v>0</v>
      </c>
      <c r="E252" s="35">
        <f t="shared" si="127"/>
        <v>0</v>
      </c>
      <c r="F252" s="35">
        <f t="shared" si="128"/>
        <v>0</v>
      </c>
      <c r="G252" s="55">
        <f t="shared" si="129"/>
        <v>3.97</v>
      </c>
      <c r="H252" s="69">
        <f t="shared" si="130"/>
        <v>3.97</v>
      </c>
      <c r="I252" s="55">
        <f t="shared" si="164"/>
        <v>0</v>
      </c>
      <c r="J252" s="55">
        <f t="shared" si="131"/>
        <v>-6.1000000000000006E-2</v>
      </c>
      <c r="K252" s="69">
        <f t="shared" si="132"/>
        <v>-6.1000000000000006E-2</v>
      </c>
      <c r="L252" s="72">
        <v>0</v>
      </c>
      <c r="M252" s="55">
        <f t="shared" si="133"/>
        <v>5.0000000000000001E-3</v>
      </c>
      <c r="N252" s="69">
        <f t="shared" si="134"/>
        <v>5.0000000000000001E-3</v>
      </c>
      <c r="O252" s="72">
        <v>0</v>
      </c>
      <c r="P252" s="7"/>
      <c r="Q252" s="72">
        <f t="shared" si="165"/>
        <v>3.9140000000000001</v>
      </c>
      <c r="R252" s="72">
        <f t="shared" si="135"/>
        <v>0</v>
      </c>
      <c r="S252" s="7"/>
      <c r="T252" s="5">
        <f t="shared" si="136"/>
        <v>30</v>
      </c>
      <c r="U252" s="45">
        <f t="shared" si="137"/>
        <v>44402</v>
      </c>
      <c r="V252" s="5">
        <f t="shared" si="138"/>
        <v>7513</v>
      </c>
      <c r="W252" s="55">
        <f t="shared" si="139"/>
        <v>6.040116061409001E-2</v>
      </c>
      <c r="X252" s="47">
        <f t="shared" si="140"/>
        <v>0.29404322169961017</v>
      </c>
      <c r="Y252" s="5">
        <f t="shared" si="141"/>
        <v>0</v>
      </c>
      <c r="Z252" s="5">
        <f t="shared" si="142"/>
        <v>0</v>
      </c>
      <c r="AB252" s="39">
        <f t="shared" si="143"/>
        <v>0</v>
      </c>
      <c r="AC252" s="39">
        <f t="shared" si="144"/>
        <v>0</v>
      </c>
      <c r="AD252" s="39">
        <f t="shared" si="145"/>
        <v>0</v>
      </c>
      <c r="AE252" s="39">
        <f t="shared" si="146"/>
        <v>0</v>
      </c>
      <c r="AF252" s="39">
        <f t="shared" si="147"/>
        <v>0</v>
      </c>
      <c r="AG252" s="39">
        <f t="shared" si="148"/>
        <v>0</v>
      </c>
      <c r="AH252" s="39">
        <f t="shared" si="149"/>
        <v>0</v>
      </c>
      <c r="AI252" s="39">
        <f t="shared" si="150"/>
        <v>0</v>
      </c>
      <c r="AJ252" s="39">
        <f t="shared" si="151"/>
        <v>0</v>
      </c>
      <c r="AK252" s="43"/>
      <c r="AL252" s="39">
        <f t="shared" si="152"/>
        <v>0</v>
      </c>
      <c r="AM252" s="39">
        <f t="shared" si="153"/>
        <v>0</v>
      </c>
      <c r="AN252" s="39">
        <f t="shared" si="154"/>
        <v>0</v>
      </c>
      <c r="AO252" s="40">
        <f t="shared" si="155"/>
        <v>0</v>
      </c>
      <c r="AQ252" s="39">
        <f t="shared" si="156"/>
        <v>0</v>
      </c>
      <c r="AR252" s="39">
        <f t="shared" si="157"/>
        <v>0</v>
      </c>
      <c r="AS252" s="39">
        <f t="shared" si="158"/>
        <v>0</v>
      </c>
      <c r="AT252" s="40">
        <f t="shared" si="159"/>
        <v>0</v>
      </c>
      <c r="AU252" s="40"/>
      <c r="AV252" s="52">
        <f t="shared" si="160"/>
        <v>0</v>
      </c>
      <c r="AX252" s="52">
        <f t="shared" si="161"/>
        <v>0</v>
      </c>
      <c r="AY252" s="70"/>
      <c r="AZ252" s="2">
        <f t="shared" si="166"/>
        <v>0</v>
      </c>
    </row>
    <row r="253" spans="1:52" ht="12" customHeight="1">
      <c r="A253" s="44">
        <f t="shared" si="162"/>
        <v>44378</v>
      </c>
      <c r="B253" s="66">
        <f t="shared" si="163"/>
        <v>0</v>
      </c>
      <c r="C253" s="67"/>
      <c r="D253" s="68">
        <f t="shared" si="126"/>
        <v>0</v>
      </c>
      <c r="E253" s="35">
        <f t="shared" si="127"/>
        <v>0</v>
      </c>
      <c r="F253" s="35">
        <f t="shared" si="128"/>
        <v>0</v>
      </c>
      <c r="G253" s="55">
        <f t="shared" si="129"/>
        <v>3.97</v>
      </c>
      <c r="H253" s="69">
        <f t="shared" si="130"/>
        <v>3.97</v>
      </c>
      <c r="I253" s="55">
        <f t="shared" si="164"/>
        <v>0</v>
      </c>
      <c r="J253" s="55">
        <f t="shared" si="131"/>
        <v>-6.1000000000000006E-2</v>
      </c>
      <c r="K253" s="69">
        <f t="shared" si="132"/>
        <v>-6.1000000000000006E-2</v>
      </c>
      <c r="L253" s="72">
        <v>0</v>
      </c>
      <c r="M253" s="55">
        <f t="shared" si="133"/>
        <v>5.0000000000000001E-3</v>
      </c>
      <c r="N253" s="69">
        <f t="shared" si="134"/>
        <v>5.0000000000000001E-3</v>
      </c>
      <c r="O253" s="72">
        <v>0</v>
      </c>
      <c r="P253" s="7"/>
      <c r="Q253" s="72">
        <f t="shared" si="165"/>
        <v>3.9140000000000001</v>
      </c>
      <c r="R253" s="72">
        <f t="shared" si="135"/>
        <v>0</v>
      </c>
      <c r="S253" s="7"/>
      <c r="T253" s="5">
        <f t="shared" si="136"/>
        <v>31</v>
      </c>
      <c r="U253" s="45">
        <f t="shared" si="137"/>
        <v>44433</v>
      </c>
      <c r="V253" s="5">
        <f t="shared" si="138"/>
        <v>7544</v>
      </c>
      <c r="W253" s="55">
        <f t="shared" si="139"/>
        <v>6.040116061409001E-2</v>
      </c>
      <c r="X253" s="47">
        <f t="shared" si="140"/>
        <v>0.29256188167746122</v>
      </c>
      <c r="Y253" s="5">
        <f t="shared" si="141"/>
        <v>0</v>
      </c>
      <c r="Z253" s="5">
        <f t="shared" si="142"/>
        <v>0</v>
      </c>
      <c r="AB253" s="39">
        <f t="shared" si="143"/>
        <v>0</v>
      </c>
      <c r="AC253" s="39">
        <f t="shared" si="144"/>
        <v>0</v>
      </c>
      <c r="AD253" s="39">
        <f t="shared" si="145"/>
        <v>0</v>
      </c>
      <c r="AE253" s="39">
        <f t="shared" si="146"/>
        <v>0</v>
      </c>
      <c r="AF253" s="39">
        <f t="shared" si="147"/>
        <v>0</v>
      </c>
      <c r="AG253" s="39">
        <f t="shared" si="148"/>
        <v>0</v>
      </c>
      <c r="AH253" s="39">
        <f t="shared" si="149"/>
        <v>0</v>
      </c>
      <c r="AI253" s="39">
        <f t="shared" si="150"/>
        <v>0</v>
      </c>
      <c r="AJ253" s="39">
        <f t="shared" si="151"/>
        <v>0</v>
      </c>
      <c r="AK253" s="43"/>
      <c r="AL253" s="39">
        <f t="shared" si="152"/>
        <v>0</v>
      </c>
      <c r="AM253" s="39">
        <f t="shared" si="153"/>
        <v>0</v>
      </c>
      <c r="AN253" s="39">
        <f t="shared" si="154"/>
        <v>0</v>
      </c>
      <c r="AO253" s="40">
        <f t="shared" si="155"/>
        <v>0</v>
      </c>
      <c r="AQ253" s="39">
        <f t="shared" si="156"/>
        <v>0</v>
      </c>
      <c r="AR253" s="39">
        <f t="shared" si="157"/>
        <v>0</v>
      </c>
      <c r="AS253" s="39">
        <f t="shared" si="158"/>
        <v>0</v>
      </c>
      <c r="AT253" s="40">
        <f t="shared" si="159"/>
        <v>0</v>
      </c>
      <c r="AU253" s="40"/>
      <c r="AV253" s="52">
        <f t="shared" si="160"/>
        <v>0</v>
      </c>
      <c r="AX253" s="52">
        <f t="shared" si="161"/>
        <v>0</v>
      </c>
      <c r="AY253" s="70"/>
      <c r="AZ253" s="2">
        <f t="shared" si="166"/>
        <v>0</v>
      </c>
    </row>
    <row r="254" spans="1:52" ht="12" customHeight="1">
      <c r="A254" s="44">
        <f t="shared" si="162"/>
        <v>44409</v>
      </c>
      <c r="B254" s="66">
        <f t="shared" si="163"/>
        <v>0</v>
      </c>
      <c r="C254" s="67"/>
      <c r="D254" s="68">
        <f t="shared" si="126"/>
        <v>0</v>
      </c>
      <c r="E254" s="35">
        <f t="shared" si="127"/>
        <v>0</v>
      </c>
      <c r="F254" s="35">
        <f t="shared" si="128"/>
        <v>0</v>
      </c>
      <c r="G254" s="55">
        <f t="shared" si="129"/>
        <v>3.97</v>
      </c>
      <c r="H254" s="69">
        <f t="shared" si="130"/>
        <v>3.97</v>
      </c>
      <c r="I254" s="55">
        <f t="shared" si="164"/>
        <v>0</v>
      </c>
      <c r="J254" s="55">
        <f t="shared" si="131"/>
        <v>-6.1000000000000006E-2</v>
      </c>
      <c r="K254" s="69">
        <f t="shared" si="132"/>
        <v>-6.1000000000000006E-2</v>
      </c>
      <c r="L254" s="72">
        <v>0</v>
      </c>
      <c r="M254" s="55">
        <f t="shared" si="133"/>
        <v>5.0000000000000001E-3</v>
      </c>
      <c r="N254" s="69">
        <f t="shared" si="134"/>
        <v>5.0000000000000001E-3</v>
      </c>
      <c r="O254" s="72">
        <v>0</v>
      </c>
      <c r="P254" s="7"/>
      <c r="Q254" s="72">
        <f t="shared" si="165"/>
        <v>3.9140000000000001</v>
      </c>
      <c r="R254" s="72">
        <f t="shared" si="135"/>
        <v>0</v>
      </c>
      <c r="S254" s="7"/>
      <c r="T254" s="5">
        <f t="shared" si="136"/>
        <v>31</v>
      </c>
      <c r="U254" s="45">
        <f t="shared" si="137"/>
        <v>44464</v>
      </c>
      <c r="V254" s="5">
        <f t="shared" si="138"/>
        <v>7575</v>
      </c>
      <c r="W254" s="55">
        <f t="shared" si="139"/>
        <v>6.040116061409001E-2</v>
      </c>
      <c r="X254" s="47">
        <f t="shared" si="140"/>
        <v>0.29108800439581883</v>
      </c>
      <c r="Y254" s="5">
        <f t="shared" si="141"/>
        <v>0</v>
      </c>
      <c r="Z254" s="5">
        <f t="shared" si="142"/>
        <v>0</v>
      </c>
      <c r="AB254" s="39">
        <f t="shared" si="143"/>
        <v>0</v>
      </c>
      <c r="AC254" s="39">
        <f t="shared" si="144"/>
        <v>0</v>
      </c>
      <c r="AD254" s="39">
        <f t="shared" si="145"/>
        <v>0</v>
      </c>
      <c r="AE254" s="39">
        <f t="shared" si="146"/>
        <v>0</v>
      </c>
      <c r="AF254" s="39">
        <f t="shared" si="147"/>
        <v>0</v>
      </c>
      <c r="AG254" s="39">
        <f t="shared" si="148"/>
        <v>0</v>
      </c>
      <c r="AH254" s="39">
        <f t="shared" si="149"/>
        <v>0</v>
      </c>
      <c r="AI254" s="39">
        <f t="shared" si="150"/>
        <v>0</v>
      </c>
      <c r="AJ254" s="39">
        <f t="shared" si="151"/>
        <v>0</v>
      </c>
      <c r="AK254" s="43"/>
      <c r="AL254" s="39">
        <f t="shared" si="152"/>
        <v>0</v>
      </c>
      <c r="AM254" s="39">
        <f t="shared" si="153"/>
        <v>0</v>
      </c>
      <c r="AN254" s="39">
        <f t="shared" si="154"/>
        <v>0</v>
      </c>
      <c r="AO254" s="40">
        <f t="shared" si="155"/>
        <v>0</v>
      </c>
      <c r="AQ254" s="39">
        <f t="shared" si="156"/>
        <v>0</v>
      </c>
      <c r="AR254" s="39">
        <f t="shared" si="157"/>
        <v>0</v>
      </c>
      <c r="AS254" s="39">
        <f t="shared" si="158"/>
        <v>0</v>
      </c>
      <c r="AT254" s="40">
        <f t="shared" si="159"/>
        <v>0</v>
      </c>
      <c r="AU254" s="40"/>
      <c r="AV254" s="52">
        <f t="shared" si="160"/>
        <v>0</v>
      </c>
      <c r="AX254" s="52">
        <f t="shared" si="161"/>
        <v>0</v>
      </c>
      <c r="AY254" s="70"/>
      <c r="AZ254" s="2">
        <f t="shared" si="166"/>
        <v>0</v>
      </c>
    </row>
    <row r="255" spans="1:52" ht="12" customHeight="1">
      <c r="A255" s="44">
        <f t="shared" si="162"/>
        <v>44440</v>
      </c>
      <c r="B255" s="66">
        <f t="shared" si="163"/>
        <v>0</v>
      </c>
      <c r="C255" s="67"/>
      <c r="D255" s="68">
        <f t="shared" si="126"/>
        <v>0</v>
      </c>
      <c r="E255" s="35">
        <f t="shared" si="127"/>
        <v>0</v>
      </c>
      <c r="F255" s="35">
        <f t="shared" si="128"/>
        <v>0</v>
      </c>
      <c r="G255" s="55">
        <f t="shared" si="129"/>
        <v>3.97</v>
      </c>
      <c r="H255" s="69">
        <f t="shared" si="130"/>
        <v>3.97</v>
      </c>
      <c r="I255" s="55">
        <f t="shared" si="164"/>
        <v>0</v>
      </c>
      <c r="J255" s="55">
        <f t="shared" si="131"/>
        <v>-6.1000000000000006E-2</v>
      </c>
      <c r="K255" s="69">
        <f t="shared" si="132"/>
        <v>-6.1000000000000006E-2</v>
      </c>
      <c r="L255" s="72">
        <v>0</v>
      </c>
      <c r="M255" s="55">
        <f t="shared" si="133"/>
        <v>5.0000000000000001E-3</v>
      </c>
      <c r="N255" s="69">
        <f t="shared" si="134"/>
        <v>5.0000000000000001E-3</v>
      </c>
      <c r="O255" s="72">
        <v>0</v>
      </c>
      <c r="P255" s="7"/>
      <c r="Q255" s="72">
        <f t="shared" si="165"/>
        <v>3.9140000000000001</v>
      </c>
      <c r="R255" s="72">
        <f t="shared" si="135"/>
        <v>0</v>
      </c>
      <c r="S255" s="7"/>
      <c r="T255" s="5">
        <f t="shared" si="136"/>
        <v>30</v>
      </c>
      <c r="U255" s="45">
        <f t="shared" si="137"/>
        <v>44494</v>
      </c>
      <c r="V255" s="5">
        <f t="shared" si="138"/>
        <v>7605</v>
      </c>
      <c r="W255" s="55">
        <f t="shared" si="139"/>
        <v>6.040116061409001E-2</v>
      </c>
      <c r="X255" s="47">
        <f t="shared" si="140"/>
        <v>0.2896687416526198</v>
      </c>
      <c r="Y255" s="5">
        <f t="shared" si="141"/>
        <v>0</v>
      </c>
      <c r="Z255" s="5">
        <f t="shared" si="142"/>
        <v>0</v>
      </c>
      <c r="AB255" s="39">
        <f t="shared" si="143"/>
        <v>0</v>
      </c>
      <c r="AC255" s="39">
        <f t="shared" si="144"/>
        <v>0</v>
      </c>
      <c r="AD255" s="39">
        <f t="shared" si="145"/>
        <v>0</v>
      </c>
      <c r="AE255" s="39">
        <f t="shared" si="146"/>
        <v>0</v>
      </c>
      <c r="AF255" s="39">
        <f t="shared" si="147"/>
        <v>0</v>
      </c>
      <c r="AG255" s="39">
        <f t="shared" si="148"/>
        <v>0</v>
      </c>
      <c r="AH255" s="39">
        <f t="shared" si="149"/>
        <v>0</v>
      </c>
      <c r="AI255" s="39">
        <f t="shared" si="150"/>
        <v>0</v>
      </c>
      <c r="AJ255" s="39">
        <f t="shared" si="151"/>
        <v>0</v>
      </c>
      <c r="AK255" s="43"/>
      <c r="AL255" s="39">
        <f t="shared" si="152"/>
        <v>0</v>
      </c>
      <c r="AM255" s="39">
        <f t="shared" si="153"/>
        <v>0</v>
      </c>
      <c r="AN255" s="39">
        <f t="shared" si="154"/>
        <v>0</v>
      </c>
      <c r="AO255" s="40">
        <f t="shared" si="155"/>
        <v>0</v>
      </c>
      <c r="AQ255" s="39">
        <f t="shared" si="156"/>
        <v>0</v>
      </c>
      <c r="AR255" s="39">
        <f t="shared" si="157"/>
        <v>0</v>
      </c>
      <c r="AS255" s="39">
        <f t="shared" si="158"/>
        <v>0</v>
      </c>
      <c r="AT255" s="40">
        <f t="shared" si="159"/>
        <v>0</v>
      </c>
      <c r="AU255" s="40"/>
      <c r="AV255" s="52">
        <f t="shared" si="160"/>
        <v>0</v>
      </c>
      <c r="AX255" s="52">
        <f t="shared" si="161"/>
        <v>0</v>
      </c>
      <c r="AY255" s="70"/>
      <c r="AZ255" s="2">
        <f t="shared" si="166"/>
        <v>0</v>
      </c>
    </row>
    <row r="256" spans="1:52" ht="12" customHeight="1">
      <c r="A256" s="44">
        <f t="shared" si="162"/>
        <v>44470</v>
      </c>
      <c r="B256" s="66">
        <f t="shared" si="163"/>
        <v>0</v>
      </c>
      <c r="C256" s="67"/>
      <c r="D256" s="68">
        <f t="shared" si="126"/>
        <v>0</v>
      </c>
      <c r="E256" s="35">
        <f t="shared" si="127"/>
        <v>0</v>
      </c>
      <c r="F256" s="35">
        <f t="shared" si="128"/>
        <v>0</v>
      </c>
      <c r="G256" s="55">
        <f t="shared" si="129"/>
        <v>3.97</v>
      </c>
      <c r="H256" s="69">
        <f t="shared" si="130"/>
        <v>3.97</v>
      </c>
      <c r="I256" s="55">
        <f t="shared" si="164"/>
        <v>0</v>
      </c>
      <c r="J256" s="55">
        <f t="shared" si="131"/>
        <v>-6.1000000000000006E-2</v>
      </c>
      <c r="K256" s="69">
        <f t="shared" si="132"/>
        <v>-6.1000000000000006E-2</v>
      </c>
      <c r="L256" s="72">
        <v>0</v>
      </c>
      <c r="M256" s="55">
        <f t="shared" si="133"/>
        <v>5.0000000000000001E-3</v>
      </c>
      <c r="N256" s="69">
        <f t="shared" si="134"/>
        <v>5.0000000000000001E-3</v>
      </c>
      <c r="O256" s="72">
        <v>0</v>
      </c>
      <c r="P256" s="7"/>
      <c r="Q256" s="72">
        <f t="shared" si="165"/>
        <v>3.9140000000000001</v>
      </c>
      <c r="R256" s="72">
        <f t="shared" si="135"/>
        <v>0</v>
      </c>
      <c r="S256" s="7"/>
      <c r="T256" s="5">
        <f t="shared" si="136"/>
        <v>31</v>
      </c>
      <c r="U256" s="45">
        <f t="shared" si="137"/>
        <v>44525</v>
      </c>
      <c r="V256" s="5">
        <f t="shared" si="138"/>
        <v>7636</v>
      </c>
      <c r="W256" s="55">
        <f t="shared" si="139"/>
        <v>6.040116061409001E-2</v>
      </c>
      <c r="X256" s="47">
        <f t="shared" si="140"/>
        <v>0.28820943952113276</v>
      </c>
      <c r="Y256" s="5">
        <f t="shared" si="141"/>
        <v>0</v>
      </c>
      <c r="Z256" s="5">
        <f t="shared" si="142"/>
        <v>0</v>
      </c>
      <c r="AB256" s="39">
        <f t="shared" si="143"/>
        <v>0</v>
      </c>
      <c r="AC256" s="39">
        <f t="shared" si="144"/>
        <v>0</v>
      </c>
      <c r="AD256" s="39">
        <f t="shared" si="145"/>
        <v>0</v>
      </c>
      <c r="AE256" s="39">
        <f t="shared" si="146"/>
        <v>0</v>
      </c>
      <c r="AF256" s="39">
        <f t="shared" si="147"/>
        <v>0</v>
      </c>
      <c r="AG256" s="39">
        <f t="shared" si="148"/>
        <v>0</v>
      </c>
      <c r="AH256" s="39">
        <f t="shared" si="149"/>
        <v>0</v>
      </c>
      <c r="AI256" s="39">
        <f t="shared" si="150"/>
        <v>0</v>
      </c>
      <c r="AJ256" s="39">
        <f t="shared" si="151"/>
        <v>0</v>
      </c>
      <c r="AK256" s="43"/>
      <c r="AL256" s="39">
        <f t="shared" si="152"/>
        <v>0</v>
      </c>
      <c r="AM256" s="39">
        <f t="shared" si="153"/>
        <v>0</v>
      </c>
      <c r="AN256" s="39">
        <f t="shared" si="154"/>
        <v>0</v>
      </c>
      <c r="AO256" s="40">
        <f t="shared" si="155"/>
        <v>0</v>
      </c>
      <c r="AQ256" s="39">
        <f t="shared" si="156"/>
        <v>0</v>
      </c>
      <c r="AR256" s="39">
        <f t="shared" si="157"/>
        <v>0</v>
      </c>
      <c r="AS256" s="39">
        <f t="shared" si="158"/>
        <v>0</v>
      </c>
      <c r="AT256" s="40">
        <f t="shared" si="159"/>
        <v>0</v>
      </c>
      <c r="AU256" s="40"/>
      <c r="AV256" s="52">
        <f t="shared" si="160"/>
        <v>0</v>
      </c>
      <c r="AX256" s="52">
        <f t="shared" si="161"/>
        <v>0</v>
      </c>
      <c r="AY256" s="70"/>
      <c r="AZ256" s="2">
        <f t="shared" si="166"/>
        <v>0</v>
      </c>
    </row>
    <row r="257" spans="1:52" ht="12" customHeight="1">
      <c r="A257" s="44">
        <f t="shared" si="162"/>
        <v>44501</v>
      </c>
      <c r="B257" s="66">
        <f t="shared" si="163"/>
        <v>0</v>
      </c>
      <c r="C257" s="67"/>
      <c r="D257" s="68">
        <f t="shared" si="126"/>
        <v>0</v>
      </c>
      <c r="E257" s="35">
        <f t="shared" si="127"/>
        <v>0</v>
      </c>
      <c r="F257" s="35">
        <f t="shared" si="128"/>
        <v>0</v>
      </c>
      <c r="G257" s="55">
        <f t="shared" si="129"/>
        <v>3.97</v>
      </c>
      <c r="H257" s="69">
        <f t="shared" si="130"/>
        <v>3.97</v>
      </c>
      <c r="I257" s="55">
        <f t="shared" si="164"/>
        <v>0</v>
      </c>
      <c r="J257" s="55">
        <f t="shared" si="131"/>
        <v>-6.1000000000000006E-2</v>
      </c>
      <c r="K257" s="69">
        <f t="shared" si="132"/>
        <v>-6.1000000000000006E-2</v>
      </c>
      <c r="L257" s="72">
        <v>0</v>
      </c>
      <c r="M257" s="55">
        <f t="shared" si="133"/>
        <v>5.0000000000000001E-3</v>
      </c>
      <c r="N257" s="69">
        <f t="shared" si="134"/>
        <v>5.0000000000000001E-3</v>
      </c>
      <c r="O257" s="72">
        <v>0</v>
      </c>
      <c r="P257" s="7"/>
      <c r="Q257" s="72">
        <f t="shared" si="165"/>
        <v>3.9140000000000001</v>
      </c>
      <c r="R257" s="72">
        <f t="shared" si="135"/>
        <v>0</v>
      </c>
      <c r="S257" s="7"/>
      <c r="T257" s="5">
        <f t="shared" si="136"/>
        <v>30</v>
      </c>
      <c r="U257" s="45">
        <f t="shared" si="137"/>
        <v>44555</v>
      </c>
      <c r="V257" s="5">
        <f t="shared" si="138"/>
        <v>7666</v>
      </c>
      <c r="W257" s="55">
        <f t="shared" si="139"/>
        <v>6.040116061409001E-2</v>
      </c>
      <c r="X257" s="47">
        <f t="shared" si="140"/>
        <v>0.28680421184574428</v>
      </c>
      <c r="Y257" s="5">
        <f t="shared" si="141"/>
        <v>0</v>
      </c>
      <c r="Z257" s="5">
        <f t="shared" si="142"/>
        <v>0</v>
      </c>
      <c r="AB257" s="39">
        <f t="shared" si="143"/>
        <v>0</v>
      </c>
      <c r="AC257" s="39">
        <f t="shared" si="144"/>
        <v>0</v>
      </c>
      <c r="AD257" s="39">
        <f t="shared" si="145"/>
        <v>0</v>
      </c>
      <c r="AE257" s="39">
        <f t="shared" si="146"/>
        <v>0</v>
      </c>
      <c r="AF257" s="39">
        <f t="shared" si="147"/>
        <v>0</v>
      </c>
      <c r="AG257" s="39">
        <f t="shared" si="148"/>
        <v>0</v>
      </c>
      <c r="AH257" s="39">
        <f t="shared" si="149"/>
        <v>0</v>
      </c>
      <c r="AI257" s="39">
        <f t="shared" si="150"/>
        <v>0</v>
      </c>
      <c r="AJ257" s="39">
        <f t="shared" si="151"/>
        <v>0</v>
      </c>
      <c r="AK257" s="43"/>
      <c r="AL257" s="39">
        <f t="shared" si="152"/>
        <v>0</v>
      </c>
      <c r="AM257" s="39">
        <f t="shared" si="153"/>
        <v>0</v>
      </c>
      <c r="AN257" s="39">
        <f t="shared" si="154"/>
        <v>0</v>
      </c>
      <c r="AO257" s="40">
        <f t="shared" si="155"/>
        <v>0</v>
      </c>
      <c r="AQ257" s="39">
        <f t="shared" si="156"/>
        <v>0</v>
      </c>
      <c r="AR257" s="39">
        <f t="shared" si="157"/>
        <v>0</v>
      </c>
      <c r="AS257" s="39">
        <f t="shared" si="158"/>
        <v>0</v>
      </c>
      <c r="AT257" s="40">
        <f t="shared" si="159"/>
        <v>0</v>
      </c>
      <c r="AU257" s="40"/>
      <c r="AV257" s="52">
        <f t="shared" si="160"/>
        <v>0</v>
      </c>
      <c r="AX257" s="52">
        <f t="shared" si="161"/>
        <v>0</v>
      </c>
      <c r="AY257" s="70"/>
      <c r="AZ257" s="2">
        <f t="shared" si="166"/>
        <v>0</v>
      </c>
    </row>
    <row r="258" spans="1:52" ht="12" customHeight="1">
      <c r="A258" s="44">
        <f t="shared" si="162"/>
        <v>44531</v>
      </c>
      <c r="B258" s="66">
        <f t="shared" si="163"/>
        <v>0</v>
      </c>
      <c r="C258" s="67"/>
      <c r="D258" s="68">
        <f t="shared" si="126"/>
        <v>0</v>
      </c>
      <c r="E258" s="35">
        <f t="shared" si="127"/>
        <v>0</v>
      </c>
      <c r="F258" s="35">
        <f t="shared" si="128"/>
        <v>0</v>
      </c>
      <c r="G258" s="55">
        <f t="shared" si="129"/>
        <v>3.97</v>
      </c>
      <c r="H258" s="69">
        <f t="shared" si="130"/>
        <v>3.97</v>
      </c>
      <c r="I258" s="55">
        <f t="shared" si="164"/>
        <v>0</v>
      </c>
      <c r="J258" s="55">
        <f t="shared" si="131"/>
        <v>-6.1000000000000006E-2</v>
      </c>
      <c r="K258" s="69">
        <f t="shared" si="132"/>
        <v>-6.1000000000000006E-2</v>
      </c>
      <c r="L258" s="72">
        <v>0</v>
      </c>
      <c r="M258" s="55">
        <f t="shared" si="133"/>
        <v>5.0000000000000001E-3</v>
      </c>
      <c r="N258" s="69">
        <f t="shared" si="134"/>
        <v>5.0000000000000001E-3</v>
      </c>
      <c r="O258" s="72">
        <v>0</v>
      </c>
      <c r="P258" s="7"/>
      <c r="Q258" s="72">
        <f t="shared" si="165"/>
        <v>3.9140000000000001</v>
      </c>
      <c r="R258" s="72">
        <f t="shared" si="135"/>
        <v>0</v>
      </c>
      <c r="S258" s="7"/>
      <c r="T258" s="5">
        <f t="shared" si="136"/>
        <v>31</v>
      </c>
      <c r="U258" s="45">
        <f t="shared" si="137"/>
        <v>44586</v>
      </c>
      <c r="V258" s="5">
        <f t="shared" si="138"/>
        <v>7697</v>
      </c>
      <c r="W258" s="55">
        <f t="shared" si="139"/>
        <v>6.040116061409001E-2</v>
      </c>
      <c r="X258" s="47">
        <f t="shared" si="140"/>
        <v>0.2853593407309733</v>
      </c>
      <c r="Y258" s="5">
        <f t="shared" si="141"/>
        <v>0</v>
      </c>
      <c r="Z258" s="5">
        <f t="shared" si="142"/>
        <v>0</v>
      </c>
      <c r="AB258" s="39">
        <f t="shared" si="143"/>
        <v>0</v>
      </c>
      <c r="AC258" s="39">
        <f t="shared" si="144"/>
        <v>0</v>
      </c>
      <c r="AD258" s="39">
        <f t="shared" si="145"/>
        <v>0</v>
      </c>
      <c r="AE258" s="39">
        <f t="shared" si="146"/>
        <v>0</v>
      </c>
      <c r="AF258" s="39">
        <f t="shared" si="147"/>
        <v>0</v>
      </c>
      <c r="AG258" s="39">
        <f t="shared" si="148"/>
        <v>0</v>
      </c>
      <c r="AH258" s="39">
        <f t="shared" si="149"/>
        <v>0</v>
      </c>
      <c r="AI258" s="39">
        <f t="shared" si="150"/>
        <v>0</v>
      </c>
      <c r="AJ258" s="39">
        <f t="shared" si="151"/>
        <v>0</v>
      </c>
      <c r="AK258" s="43"/>
      <c r="AL258" s="39">
        <f t="shared" si="152"/>
        <v>0</v>
      </c>
      <c r="AM258" s="39">
        <f t="shared" si="153"/>
        <v>0</v>
      </c>
      <c r="AN258" s="39">
        <f t="shared" si="154"/>
        <v>0</v>
      </c>
      <c r="AO258" s="40">
        <f t="shared" si="155"/>
        <v>0</v>
      </c>
      <c r="AQ258" s="39">
        <f t="shared" si="156"/>
        <v>0</v>
      </c>
      <c r="AR258" s="39">
        <f t="shared" si="157"/>
        <v>0</v>
      </c>
      <c r="AS258" s="39">
        <f t="shared" si="158"/>
        <v>0</v>
      </c>
      <c r="AT258" s="40">
        <f t="shared" si="159"/>
        <v>0</v>
      </c>
      <c r="AU258" s="40"/>
      <c r="AV258" s="52">
        <f t="shared" si="160"/>
        <v>0</v>
      </c>
      <c r="AX258" s="52">
        <f t="shared" si="161"/>
        <v>0</v>
      </c>
      <c r="AY258" s="70"/>
      <c r="AZ258" s="2">
        <f t="shared" si="166"/>
        <v>0</v>
      </c>
    </row>
    <row r="259" spans="1:52" ht="12" customHeight="1">
      <c r="A259" s="44">
        <f t="shared" si="162"/>
        <v>44562</v>
      </c>
      <c r="B259" s="66">
        <f t="shared" si="163"/>
        <v>0</v>
      </c>
      <c r="C259" s="67"/>
      <c r="D259" s="68">
        <f t="shared" si="126"/>
        <v>0</v>
      </c>
      <c r="E259" s="35">
        <f t="shared" si="127"/>
        <v>0</v>
      </c>
      <c r="F259" s="35">
        <f t="shared" si="128"/>
        <v>0</v>
      </c>
      <c r="G259" s="55">
        <f t="shared" si="129"/>
        <v>3.97</v>
      </c>
      <c r="H259" s="69">
        <f t="shared" si="130"/>
        <v>3.97</v>
      </c>
      <c r="I259" s="55">
        <f t="shared" si="164"/>
        <v>0</v>
      </c>
      <c r="J259" s="55">
        <f t="shared" si="131"/>
        <v>-6.1000000000000006E-2</v>
      </c>
      <c r="K259" s="69">
        <f t="shared" si="132"/>
        <v>-6.1000000000000006E-2</v>
      </c>
      <c r="L259" s="72">
        <v>0</v>
      </c>
      <c r="M259" s="55">
        <f t="shared" si="133"/>
        <v>5.0000000000000001E-3</v>
      </c>
      <c r="N259" s="69">
        <f t="shared" si="134"/>
        <v>5.0000000000000001E-3</v>
      </c>
      <c r="O259" s="72">
        <v>0</v>
      </c>
      <c r="P259" s="7"/>
      <c r="Q259" s="72">
        <f t="shared" si="165"/>
        <v>3.9140000000000001</v>
      </c>
      <c r="R259" s="72">
        <f t="shared" si="135"/>
        <v>0</v>
      </c>
      <c r="S259" s="7"/>
      <c r="T259" s="5">
        <f t="shared" si="136"/>
        <v>31</v>
      </c>
      <c r="U259" s="45">
        <f t="shared" si="137"/>
        <v>44617</v>
      </c>
      <c r="V259" s="5">
        <f t="shared" si="138"/>
        <v>7728</v>
      </c>
      <c r="W259" s="55">
        <f t="shared" si="139"/>
        <v>6.040116061409001E-2</v>
      </c>
      <c r="X259" s="47">
        <f t="shared" si="140"/>
        <v>0.28392174863252101</v>
      </c>
      <c r="Y259" s="5">
        <f t="shared" si="141"/>
        <v>0</v>
      </c>
      <c r="Z259" s="5">
        <f t="shared" si="142"/>
        <v>0</v>
      </c>
      <c r="AB259" s="39">
        <f t="shared" si="143"/>
        <v>0</v>
      </c>
      <c r="AC259" s="39">
        <f t="shared" si="144"/>
        <v>0</v>
      </c>
      <c r="AD259" s="39">
        <f t="shared" si="145"/>
        <v>0</v>
      </c>
      <c r="AE259" s="39">
        <f t="shared" si="146"/>
        <v>0</v>
      </c>
      <c r="AF259" s="39">
        <f t="shared" si="147"/>
        <v>0</v>
      </c>
      <c r="AG259" s="39">
        <f t="shared" si="148"/>
        <v>0</v>
      </c>
      <c r="AH259" s="39">
        <f t="shared" si="149"/>
        <v>0</v>
      </c>
      <c r="AI259" s="39">
        <f t="shared" si="150"/>
        <v>0</v>
      </c>
      <c r="AJ259" s="39">
        <f t="shared" si="151"/>
        <v>0</v>
      </c>
      <c r="AK259" s="43"/>
      <c r="AL259" s="39">
        <f t="shared" si="152"/>
        <v>0</v>
      </c>
      <c r="AM259" s="39">
        <f t="shared" si="153"/>
        <v>0</v>
      </c>
      <c r="AN259" s="39">
        <f t="shared" si="154"/>
        <v>0</v>
      </c>
      <c r="AO259" s="40">
        <f t="shared" si="155"/>
        <v>0</v>
      </c>
      <c r="AQ259" s="39">
        <f t="shared" si="156"/>
        <v>0</v>
      </c>
      <c r="AR259" s="39">
        <f t="shared" si="157"/>
        <v>0</v>
      </c>
      <c r="AS259" s="39">
        <f t="shared" si="158"/>
        <v>0</v>
      </c>
      <c r="AT259" s="40">
        <f t="shared" si="159"/>
        <v>0</v>
      </c>
      <c r="AU259" s="40"/>
      <c r="AV259" s="52">
        <f t="shared" si="160"/>
        <v>0</v>
      </c>
      <c r="AX259" s="52">
        <f t="shared" si="161"/>
        <v>0</v>
      </c>
      <c r="AY259" s="70"/>
      <c r="AZ259" s="2">
        <f t="shared" si="166"/>
        <v>0</v>
      </c>
    </row>
    <row r="260" spans="1:52" ht="12" customHeight="1">
      <c r="A260" s="44">
        <f t="shared" si="162"/>
        <v>44593</v>
      </c>
      <c r="B260" s="66">
        <f t="shared" si="163"/>
        <v>0</v>
      </c>
      <c r="C260" s="67"/>
      <c r="D260" s="68">
        <f t="shared" si="126"/>
        <v>0</v>
      </c>
      <c r="E260" s="35">
        <f t="shared" si="127"/>
        <v>0</v>
      </c>
      <c r="F260" s="35">
        <f t="shared" si="128"/>
        <v>0</v>
      </c>
      <c r="G260" s="55">
        <f t="shared" si="129"/>
        <v>3.97</v>
      </c>
      <c r="H260" s="69">
        <f t="shared" si="130"/>
        <v>3.97</v>
      </c>
      <c r="I260" s="55">
        <f t="shared" si="164"/>
        <v>0</v>
      </c>
      <c r="J260" s="55">
        <f t="shared" si="131"/>
        <v>-6.1000000000000006E-2</v>
      </c>
      <c r="K260" s="69">
        <f t="shared" si="132"/>
        <v>-6.1000000000000006E-2</v>
      </c>
      <c r="L260" s="72">
        <v>0</v>
      </c>
      <c r="M260" s="55">
        <f t="shared" si="133"/>
        <v>5.0000000000000001E-3</v>
      </c>
      <c r="N260" s="69">
        <f t="shared" si="134"/>
        <v>5.0000000000000001E-3</v>
      </c>
      <c r="O260" s="72">
        <v>0</v>
      </c>
      <c r="P260" s="7"/>
      <c r="Q260" s="72">
        <f t="shared" si="165"/>
        <v>3.9140000000000001</v>
      </c>
      <c r="R260" s="72">
        <f t="shared" si="135"/>
        <v>0</v>
      </c>
      <c r="S260" s="7"/>
      <c r="T260" s="5">
        <f t="shared" si="136"/>
        <v>28</v>
      </c>
      <c r="U260" s="45">
        <f t="shared" si="137"/>
        <v>44645</v>
      </c>
      <c r="V260" s="5">
        <f t="shared" si="138"/>
        <v>7756</v>
      </c>
      <c r="W260" s="55">
        <f t="shared" si="139"/>
        <v>6.040116061409001E-2</v>
      </c>
      <c r="X260" s="47">
        <f t="shared" si="140"/>
        <v>0.28262950431383405</v>
      </c>
      <c r="Y260" s="5">
        <f t="shared" si="141"/>
        <v>0</v>
      </c>
      <c r="Z260" s="5">
        <f t="shared" si="142"/>
        <v>0</v>
      </c>
      <c r="AB260" s="39">
        <f t="shared" si="143"/>
        <v>0</v>
      </c>
      <c r="AC260" s="39">
        <f t="shared" si="144"/>
        <v>0</v>
      </c>
      <c r="AD260" s="39">
        <f t="shared" si="145"/>
        <v>0</v>
      </c>
      <c r="AE260" s="39">
        <f t="shared" si="146"/>
        <v>0</v>
      </c>
      <c r="AF260" s="39">
        <f t="shared" si="147"/>
        <v>0</v>
      </c>
      <c r="AG260" s="39">
        <f t="shared" si="148"/>
        <v>0</v>
      </c>
      <c r="AH260" s="39">
        <f t="shared" si="149"/>
        <v>0</v>
      </c>
      <c r="AI260" s="39">
        <f t="shared" si="150"/>
        <v>0</v>
      </c>
      <c r="AJ260" s="39">
        <f t="shared" si="151"/>
        <v>0</v>
      </c>
      <c r="AK260" s="43"/>
      <c r="AL260" s="39">
        <f t="shared" si="152"/>
        <v>0</v>
      </c>
      <c r="AM260" s="39">
        <f t="shared" si="153"/>
        <v>0</v>
      </c>
      <c r="AN260" s="39">
        <f t="shared" si="154"/>
        <v>0</v>
      </c>
      <c r="AO260" s="40">
        <f t="shared" si="155"/>
        <v>0</v>
      </c>
      <c r="AQ260" s="39">
        <f t="shared" si="156"/>
        <v>0</v>
      </c>
      <c r="AR260" s="39">
        <f t="shared" si="157"/>
        <v>0</v>
      </c>
      <c r="AS260" s="39">
        <f t="shared" si="158"/>
        <v>0</v>
      </c>
      <c r="AT260" s="40">
        <f t="shared" si="159"/>
        <v>0</v>
      </c>
      <c r="AU260" s="40"/>
      <c r="AV260" s="52">
        <f t="shared" si="160"/>
        <v>0</v>
      </c>
      <c r="AX260" s="52">
        <f t="shared" si="161"/>
        <v>0</v>
      </c>
      <c r="AY260" s="70"/>
      <c r="AZ260" s="2">
        <f t="shared" si="166"/>
        <v>0</v>
      </c>
    </row>
    <row r="261" spans="1:52" ht="12" customHeight="1">
      <c r="A261" s="44">
        <f t="shared" si="162"/>
        <v>44621</v>
      </c>
      <c r="B261" s="66">
        <f t="shared" si="163"/>
        <v>0</v>
      </c>
      <c r="C261" s="67"/>
      <c r="D261" s="68">
        <f t="shared" si="126"/>
        <v>0</v>
      </c>
      <c r="E261" s="35">
        <f t="shared" si="127"/>
        <v>0</v>
      </c>
      <c r="F261" s="35">
        <f t="shared" si="128"/>
        <v>0</v>
      </c>
      <c r="G261" s="55">
        <f t="shared" si="129"/>
        <v>3.97</v>
      </c>
      <c r="H261" s="69">
        <f t="shared" si="130"/>
        <v>3.97</v>
      </c>
      <c r="I261" s="55">
        <f t="shared" si="164"/>
        <v>0</v>
      </c>
      <c r="J261" s="55">
        <f t="shared" si="131"/>
        <v>-6.1000000000000006E-2</v>
      </c>
      <c r="K261" s="69">
        <f t="shared" si="132"/>
        <v>-6.1000000000000006E-2</v>
      </c>
      <c r="L261" s="72">
        <v>0</v>
      </c>
      <c r="M261" s="55">
        <f t="shared" si="133"/>
        <v>5.0000000000000001E-3</v>
      </c>
      <c r="N261" s="69">
        <f t="shared" si="134"/>
        <v>5.0000000000000001E-3</v>
      </c>
      <c r="O261" s="72">
        <v>0</v>
      </c>
      <c r="P261" s="7"/>
      <c r="Q261" s="72">
        <f t="shared" si="165"/>
        <v>3.9140000000000001</v>
      </c>
      <c r="R261" s="72">
        <f t="shared" si="135"/>
        <v>0</v>
      </c>
      <c r="S261" s="7"/>
      <c r="T261" s="5">
        <f t="shared" si="136"/>
        <v>31</v>
      </c>
      <c r="U261" s="45">
        <f t="shared" si="137"/>
        <v>44676</v>
      </c>
      <c r="V261" s="5">
        <f t="shared" si="138"/>
        <v>7787</v>
      </c>
      <c r="W261" s="55">
        <f t="shared" si="139"/>
        <v>6.040116061409001E-2</v>
      </c>
      <c r="X261" s="47">
        <f t="shared" si="140"/>
        <v>0.28120566466957969</v>
      </c>
      <c r="Y261" s="5">
        <f t="shared" si="141"/>
        <v>0</v>
      </c>
      <c r="Z261" s="5">
        <f t="shared" si="142"/>
        <v>0</v>
      </c>
      <c r="AB261" s="39">
        <f t="shared" si="143"/>
        <v>0</v>
      </c>
      <c r="AC261" s="39">
        <f t="shared" si="144"/>
        <v>0</v>
      </c>
      <c r="AD261" s="39">
        <f t="shared" si="145"/>
        <v>0</v>
      </c>
      <c r="AE261" s="39">
        <f t="shared" si="146"/>
        <v>0</v>
      </c>
      <c r="AF261" s="39">
        <f t="shared" si="147"/>
        <v>0</v>
      </c>
      <c r="AG261" s="39">
        <f t="shared" si="148"/>
        <v>0</v>
      </c>
      <c r="AH261" s="39">
        <f t="shared" si="149"/>
        <v>0</v>
      </c>
      <c r="AI261" s="39">
        <f t="shared" si="150"/>
        <v>0</v>
      </c>
      <c r="AJ261" s="39">
        <f t="shared" si="151"/>
        <v>0</v>
      </c>
      <c r="AK261" s="43"/>
      <c r="AL261" s="39">
        <f t="shared" si="152"/>
        <v>0</v>
      </c>
      <c r="AM261" s="39">
        <f t="shared" si="153"/>
        <v>0</v>
      </c>
      <c r="AN261" s="39">
        <f t="shared" si="154"/>
        <v>0</v>
      </c>
      <c r="AO261" s="40">
        <f t="shared" si="155"/>
        <v>0</v>
      </c>
      <c r="AQ261" s="39">
        <f t="shared" si="156"/>
        <v>0</v>
      </c>
      <c r="AR261" s="39">
        <f t="shared" si="157"/>
        <v>0</v>
      </c>
      <c r="AS261" s="39">
        <f t="shared" si="158"/>
        <v>0</v>
      </c>
      <c r="AT261" s="40">
        <f t="shared" si="159"/>
        <v>0</v>
      </c>
      <c r="AU261" s="40"/>
      <c r="AV261" s="52">
        <f t="shared" si="160"/>
        <v>0</v>
      </c>
      <c r="AX261" s="52">
        <f t="shared" si="161"/>
        <v>0</v>
      </c>
      <c r="AY261" s="70"/>
      <c r="AZ261" s="2">
        <f t="shared" si="166"/>
        <v>0</v>
      </c>
    </row>
    <row r="262" spans="1:52" ht="12" customHeight="1">
      <c r="A262" s="44">
        <f t="shared" si="162"/>
        <v>44652</v>
      </c>
      <c r="B262" s="66">
        <f t="shared" si="163"/>
        <v>0</v>
      </c>
      <c r="C262" s="67"/>
      <c r="D262" s="68">
        <f t="shared" si="126"/>
        <v>0</v>
      </c>
      <c r="E262" s="35">
        <f t="shared" si="127"/>
        <v>0</v>
      </c>
      <c r="F262" s="35">
        <f t="shared" si="128"/>
        <v>0</v>
      </c>
      <c r="G262" s="55">
        <f t="shared" si="129"/>
        <v>3.97</v>
      </c>
      <c r="H262" s="69">
        <f t="shared" si="130"/>
        <v>3.97</v>
      </c>
      <c r="I262" s="55">
        <f t="shared" si="164"/>
        <v>0</v>
      </c>
      <c r="J262" s="55">
        <f t="shared" si="131"/>
        <v>-6.1000000000000006E-2</v>
      </c>
      <c r="K262" s="69">
        <f t="shared" si="132"/>
        <v>-6.1000000000000006E-2</v>
      </c>
      <c r="L262" s="72">
        <v>0</v>
      </c>
      <c r="M262" s="55">
        <f t="shared" si="133"/>
        <v>5.0000000000000001E-3</v>
      </c>
      <c r="N262" s="69">
        <f t="shared" si="134"/>
        <v>5.0000000000000001E-3</v>
      </c>
      <c r="O262" s="72">
        <v>0</v>
      </c>
      <c r="P262" s="7"/>
      <c r="Q262" s="72">
        <f t="shared" si="165"/>
        <v>3.9140000000000001</v>
      </c>
      <c r="R262" s="72">
        <f t="shared" si="135"/>
        <v>0</v>
      </c>
      <c r="S262" s="7"/>
      <c r="T262" s="5">
        <f t="shared" si="136"/>
        <v>30</v>
      </c>
      <c r="U262" s="45">
        <f t="shared" si="137"/>
        <v>44706</v>
      </c>
      <c r="V262" s="5">
        <f t="shared" si="138"/>
        <v>7817</v>
      </c>
      <c r="W262" s="55">
        <f t="shared" si="139"/>
        <v>6.040116061409001E-2</v>
      </c>
      <c r="X262" s="47">
        <f t="shared" si="140"/>
        <v>0.27983458541857986</v>
      </c>
      <c r="Y262" s="5">
        <f t="shared" si="141"/>
        <v>0</v>
      </c>
      <c r="Z262" s="5">
        <f t="shared" si="142"/>
        <v>0</v>
      </c>
      <c r="AB262" s="39">
        <f t="shared" si="143"/>
        <v>0</v>
      </c>
      <c r="AC262" s="39">
        <f t="shared" si="144"/>
        <v>0</v>
      </c>
      <c r="AD262" s="39">
        <f t="shared" si="145"/>
        <v>0</v>
      </c>
      <c r="AE262" s="39">
        <f t="shared" si="146"/>
        <v>0</v>
      </c>
      <c r="AF262" s="39">
        <f t="shared" si="147"/>
        <v>0</v>
      </c>
      <c r="AG262" s="39">
        <f t="shared" si="148"/>
        <v>0</v>
      </c>
      <c r="AH262" s="39">
        <f t="shared" si="149"/>
        <v>0</v>
      </c>
      <c r="AI262" s="39">
        <f t="shared" si="150"/>
        <v>0</v>
      </c>
      <c r="AJ262" s="39">
        <f t="shared" si="151"/>
        <v>0</v>
      </c>
      <c r="AK262" s="43"/>
      <c r="AL262" s="39">
        <f t="shared" si="152"/>
        <v>0</v>
      </c>
      <c r="AM262" s="39">
        <f t="shared" si="153"/>
        <v>0</v>
      </c>
      <c r="AN262" s="39">
        <f t="shared" si="154"/>
        <v>0</v>
      </c>
      <c r="AO262" s="40">
        <f t="shared" si="155"/>
        <v>0</v>
      </c>
      <c r="AQ262" s="39">
        <f t="shared" si="156"/>
        <v>0</v>
      </c>
      <c r="AR262" s="39">
        <f t="shared" si="157"/>
        <v>0</v>
      </c>
      <c r="AS262" s="39">
        <f t="shared" si="158"/>
        <v>0</v>
      </c>
      <c r="AT262" s="40">
        <f t="shared" si="159"/>
        <v>0</v>
      </c>
      <c r="AU262" s="40"/>
      <c r="AV262" s="52">
        <f t="shared" si="160"/>
        <v>0</v>
      </c>
      <c r="AX262" s="52">
        <f t="shared" si="161"/>
        <v>0</v>
      </c>
      <c r="AY262" s="70"/>
      <c r="AZ262" s="2">
        <f t="shared" si="166"/>
        <v>0</v>
      </c>
    </row>
    <row r="263" spans="1:52" ht="12" customHeight="1">
      <c r="A263" s="44">
        <f t="shared" si="162"/>
        <v>44682</v>
      </c>
      <c r="B263" s="66">
        <f t="shared" si="163"/>
        <v>0</v>
      </c>
      <c r="C263" s="67"/>
      <c r="D263" s="68">
        <f t="shared" si="126"/>
        <v>0</v>
      </c>
      <c r="E263" s="35">
        <f t="shared" si="127"/>
        <v>0</v>
      </c>
      <c r="F263" s="35">
        <f t="shared" si="128"/>
        <v>0</v>
      </c>
      <c r="G263" s="55">
        <f t="shared" si="129"/>
        <v>3.97</v>
      </c>
      <c r="H263" s="69">
        <f t="shared" si="130"/>
        <v>3.97</v>
      </c>
      <c r="I263" s="55">
        <f t="shared" si="164"/>
        <v>0</v>
      </c>
      <c r="J263" s="55">
        <f t="shared" si="131"/>
        <v>-6.1000000000000006E-2</v>
      </c>
      <c r="K263" s="69">
        <f t="shared" si="132"/>
        <v>-6.1000000000000006E-2</v>
      </c>
      <c r="L263" s="72">
        <v>0</v>
      </c>
      <c r="M263" s="55">
        <f t="shared" si="133"/>
        <v>5.0000000000000001E-3</v>
      </c>
      <c r="N263" s="69">
        <f t="shared" si="134"/>
        <v>5.0000000000000001E-3</v>
      </c>
      <c r="O263" s="72">
        <v>0</v>
      </c>
      <c r="P263" s="7"/>
      <c r="Q263" s="72">
        <f t="shared" si="165"/>
        <v>3.9140000000000001</v>
      </c>
      <c r="R263" s="72">
        <f t="shared" si="135"/>
        <v>0</v>
      </c>
      <c r="S263" s="7"/>
      <c r="T263" s="5">
        <f t="shared" si="136"/>
        <v>31</v>
      </c>
      <c r="U263" s="45">
        <f t="shared" si="137"/>
        <v>44737</v>
      </c>
      <c r="V263" s="5">
        <f t="shared" si="138"/>
        <v>7848</v>
      </c>
      <c r="W263" s="55">
        <f t="shared" si="139"/>
        <v>6.040116061409001E-2</v>
      </c>
      <c r="X263" s="47">
        <f t="shared" si="140"/>
        <v>0.27842482610304131</v>
      </c>
      <c r="Y263" s="5">
        <f t="shared" si="141"/>
        <v>0</v>
      </c>
      <c r="Z263" s="5">
        <f t="shared" si="142"/>
        <v>0</v>
      </c>
      <c r="AB263" s="39">
        <f t="shared" si="143"/>
        <v>0</v>
      </c>
      <c r="AC263" s="39">
        <f t="shared" si="144"/>
        <v>0</v>
      </c>
      <c r="AD263" s="39">
        <f t="shared" si="145"/>
        <v>0</v>
      </c>
      <c r="AE263" s="39">
        <f t="shared" si="146"/>
        <v>0</v>
      </c>
      <c r="AF263" s="39">
        <f t="shared" si="147"/>
        <v>0</v>
      </c>
      <c r="AG263" s="39">
        <f t="shared" si="148"/>
        <v>0</v>
      </c>
      <c r="AH263" s="39">
        <f t="shared" si="149"/>
        <v>0</v>
      </c>
      <c r="AI263" s="39">
        <f t="shared" si="150"/>
        <v>0</v>
      </c>
      <c r="AJ263" s="39">
        <f t="shared" si="151"/>
        <v>0</v>
      </c>
      <c r="AK263" s="43"/>
      <c r="AL263" s="39">
        <f t="shared" si="152"/>
        <v>0</v>
      </c>
      <c r="AM263" s="39">
        <f t="shared" si="153"/>
        <v>0</v>
      </c>
      <c r="AN263" s="39">
        <f t="shared" si="154"/>
        <v>0</v>
      </c>
      <c r="AO263" s="40">
        <f t="shared" si="155"/>
        <v>0</v>
      </c>
      <c r="AQ263" s="39">
        <f t="shared" si="156"/>
        <v>0</v>
      </c>
      <c r="AR263" s="39">
        <f t="shared" si="157"/>
        <v>0</v>
      </c>
      <c r="AS263" s="39">
        <f t="shared" si="158"/>
        <v>0</v>
      </c>
      <c r="AT263" s="40">
        <f t="shared" si="159"/>
        <v>0</v>
      </c>
      <c r="AU263" s="40"/>
      <c r="AV263" s="52">
        <f t="shared" si="160"/>
        <v>0</v>
      </c>
      <c r="AX263" s="52">
        <f t="shared" si="161"/>
        <v>0</v>
      </c>
      <c r="AY263" s="70"/>
      <c r="AZ263" s="2">
        <f t="shared" si="166"/>
        <v>0</v>
      </c>
    </row>
    <row r="264" spans="1:52" ht="12" customHeight="1">
      <c r="A264" s="44">
        <f t="shared" si="162"/>
        <v>44713</v>
      </c>
      <c r="B264" s="66">
        <f t="shared" si="163"/>
        <v>0</v>
      </c>
      <c r="C264" s="67"/>
      <c r="D264" s="68">
        <f t="shared" si="126"/>
        <v>0</v>
      </c>
      <c r="E264" s="35">
        <f t="shared" si="127"/>
        <v>0</v>
      </c>
      <c r="F264" s="35">
        <f t="shared" si="128"/>
        <v>0</v>
      </c>
      <c r="G264" s="55">
        <f t="shared" si="129"/>
        <v>3.97</v>
      </c>
      <c r="H264" s="69">
        <f t="shared" si="130"/>
        <v>3.97</v>
      </c>
      <c r="I264" s="55">
        <f t="shared" si="164"/>
        <v>0</v>
      </c>
      <c r="J264" s="55">
        <f t="shared" si="131"/>
        <v>-6.1000000000000006E-2</v>
      </c>
      <c r="K264" s="69">
        <f t="shared" si="132"/>
        <v>-6.1000000000000006E-2</v>
      </c>
      <c r="L264" s="72">
        <v>0</v>
      </c>
      <c r="M264" s="55">
        <f t="shared" si="133"/>
        <v>5.0000000000000001E-3</v>
      </c>
      <c r="N264" s="69">
        <f t="shared" si="134"/>
        <v>5.0000000000000001E-3</v>
      </c>
      <c r="O264" s="72">
        <v>0</v>
      </c>
      <c r="P264" s="7"/>
      <c r="Q264" s="72">
        <f t="shared" si="165"/>
        <v>3.9140000000000001</v>
      </c>
      <c r="R264" s="72">
        <f t="shared" si="135"/>
        <v>0</v>
      </c>
      <c r="S264" s="7"/>
      <c r="T264" s="5">
        <f t="shared" si="136"/>
        <v>30</v>
      </c>
      <c r="U264" s="45">
        <f t="shared" si="137"/>
        <v>44767</v>
      </c>
      <c r="V264" s="5">
        <f t="shared" si="138"/>
        <v>7878</v>
      </c>
      <c r="W264" s="55">
        <f t="shared" si="139"/>
        <v>6.040116061409001E-2</v>
      </c>
      <c r="X264" s="47">
        <f t="shared" si="140"/>
        <v>0.27706730543402608</v>
      </c>
      <c r="Y264" s="5">
        <f t="shared" si="141"/>
        <v>0</v>
      </c>
      <c r="Z264" s="5">
        <f t="shared" si="142"/>
        <v>0</v>
      </c>
      <c r="AB264" s="39">
        <f t="shared" si="143"/>
        <v>0</v>
      </c>
      <c r="AC264" s="39">
        <f t="shared" si="144"/>
        <v>0</v>
      </c>
      <c r="AD264" s="39">
        <f t="shared" si="145"/>
        <v>0</v>
      </c>
      <c r="AE264" s="39">
        <f t="shared" si="146"/>
        <v>0</v>
      </c>
      <c r="AF264" s="39">
        <f t="shared" si="147"/>
        <v>0</v>
      </c>
      <c r="AG264" s="39">
        <f t="shared" si="148"/>
        <v>0</v>
      </c>
      <c r="AH264" s="39">
        <f t="shared" si="149"/>
        <v>0</v>
      </c>
      <c r="AI264" s="39">
        <f t="shared" si="150"/>
        <v>0</v>
      </c>
      <c r="AJ264" s="39">
        <f t="shared" si="151"/>
        <v>0</v>
      </c>
      <c r="AK264" s="43"/>
      <c r="AL264" s="39">
        <f t="shared" si="152"/>
        <v>0</v>
      </c>
      <c r="AM264" s="39">
        <f t="shared" si="153"/>
        <v>0</v>
      </c>
      <c r="AN264" s="39">
        <f t="shared" si="154"/>
        <v>0</v>
      </c>
      <c r="AO264" s="40">
        <f t="shared" si="155"/>
        <v>0</v>
      </c>
      <c r="AQ264" s="39">
        <f t="shared" si="156"/>
        <v>0</v>
      </c>
      <c r="AR264" s="39">
        <f t="shared" si="157"/>
        <v>0</v>
      </c>
      <c r="AS264" s="39">
        <f t="shared" si="158"/>
        <v>0</v>
      </c>
      <c r="AT264" s="40">
        <f t="shared" si="159"/>
        <v>0</v>
      </c>
      <c r="AU264" s="40"/>
      <c r="AV264" s="52">
        <f t="shared" si="160"/>
        <v>0</v>
      </c>
      <c r="AX264" s="52">
        <f t="shared" si="161"/>
        <v>0</v>
      </c>
      <c r="AY264" s="70"/>
      <c r="AZ264" s="2">
        <f t="shared" si="166"/>
        <v>0</v>
      </c>
    </row>
    <row r="265" spans="1:52" ht="12" customHeight="1">
      <c r="A265" s="44">
        <f t="shared" si="162"/>
        <v>44743</v>
      </c>
      <c r="B265" s="66">
        <f t="shared" si="163"/>
        <v>0</v>
      </c>
      <c r="C265" s="67"/>
      <c r="D265" s="68">
        <f t="shared" si="126"/>
        <v>0</v>
      </c>
      <c r="E265" s="35">
        <f t="shared" si="127"/>
        <v>0</v>
      </c>
      <c r="F265" s="35">
        <f t="shared" si="128"/>
        <v>0</v>
      </c>
      <c r="G265" s="55">
        <f t="shared" si="129"/>
        <v>3.97</v>
      </c>
      <c r="H265" s="69">
        <f t="shared" si="130"/>
        <v>3.97</v>
      </c>
      <c r="I265" s="55">
        <f t="shared" si="164"/>
        <v>0</v>
      </c>
      <c r="J265" s="55">
        <f t="shared" si="131"/>
        <v>-6.1000000000000006E-2</v>
      </c>
      <c r="K265" s="69">
        <f t="shared" si="132"/>
        <v>-6.1000000000000006E-2</v>
      </c>
      <c r="L265" s="72">
        <v>0</v>
      </c>
      <c r="M265" s="55">
        <f t="shared" si="133"/>
        <v>5.0000000000000001E-3</v>
      </c>
      <c r="N265" s="69">
        <f t="shared" si="134"/>
        <v>5.0000000000000001E-3</v>
      </c>
      <c r="O265" s="72">
        <v>0</v>
      </c>
      <c r="P265" s="7"/>
      <c r="Q265" s="72">
        <f t="shared" si="165"/>
        <v>3.9140000000000001</v>
      </c>
      <c r="R265" s="72">
        <f t="shared" si="135"/>
        <v>0</v>
      </c>
      <c r="S265" s="7"/>
      <c r="T265" s="5">
        <f t="shared" si="136"/>
        <v>31</v>
      </c>
      <c r="U265" s="45">
        <f t="shared" si="137"/>
        <v>44798</v>
      </c>
      <c r="V265" s="5">
        <f t="shared" si="138"/>
        <v>7909</v>
      </c>
      <c r="W265" s="55">
        <f t="shared" si="139"/>
        <v>6.040116061409001E-2</v>
      </c>
      <c r="X265" s="47">
        <f t="shared" si="140"/>
        <v>0.2756714872070456</v>
      </c>
      <c r="Y265" s="5">
        <f t="shared" si="141"/>
        <v>0</v>
      </c>
      <c r="Z265" s="5">
        <f t="shared" si="142"/>
        <v>0</v>
      </c>
      <c r="AB265" s="39">
        <f t="shared" si="143"/>
        <v>0</v>
      </c>
      <c r="AC265" s="39">
        <f t="shared" si="144"/>
        <v>0</v>
      </c>
      <c r="AD265" s="39">
        <f t="shared" si="145"/>
        <v>0</v>
      </c>
      <c r="AE265" s="39">
        <f t="shared" si="146"/>
        <v>0</v>
      </c>
      <c r="AF265" s="39">
        <f t="shared" si="147"/>
        <v>0</v>
      </c>
      <c r="AG265" s="39">
        <f t="shared" si="148"/>
        <v>0</v>
      </c>
      <c r="AH265" s="39">
        <f t="shared" si="149"/>
        <v>0</v>
      </c>
      <c r="AI265" s="39">
        <f t="shared" si="150"/>
        <v>0</v>
      </c>
      <c r="AJ265" s="39">
        <f t="shared" si="151"/>
        <v>0</v>
      </c>
      <c r="AK265" s="43"/>
      <c r="AL265" s="39">
        <f t="shared" si="152"/>
        <v>0</v>
      </c>
      <c r="AM265" s="39">
        <f t="shared" si="153"/>
        <v>0</v>
      </c>
      <c r="AN265" s="39">
        <f t="shared" si="154"/>
        <v>0</v>
      </c>
      <c r="AO265" s="40">
        <f t="shared" si="155"/>
        <v>0</v>
      </c>
      <c r="AQ265" s="39">
        <f t="shared" si="156"/>
        <v>0</v>
      </c>
      <c r="AR265" s="39">
        <f t="shared" si="157"/>
        <v>0</v>
      </c>
      <c r="AS265" s="39">
        <f t="shared" si="158"/>
        <v>0</v>
      </c>
      <c r="AT265" s="40">
        <f t="shared" si="159"/>
        <v>0</v>
      </c>
      <c r="AU265" s="40"/>
      <c r="AV265" s="52">
        <f t="shared" si="160"/>
        <v>0</v>
      </c>
      <c r="AX265" s="52">
        <f t="shared" si="161"/>
        <v>0</v>
      </c>
      <c r="AY265" s="70"/>
      <c r="AZ265" s="2">
        <f t="shared" si="166"/>
        <v>0</v>
      </c>
    </row>
    <row r="266" spans="1:52" ht="12" customHeight="1">
      <c r="A266" s="44">
        <f t="shared" si="162"/>
        <v>44774</v>
      </c>
      <c r="B266" s="66">
        <f t="shared" si="163"/>
        <v>0</v>
      </c>
      <c r="C266" s="67"/>
      <c r="D266" s="68">
        <f t="shared" ref="D266:D329" si="167">B266+C266</f>
        <v>0</v>
      </c>
      <c r="E266" s="35">
        <f t="shared" ref="E266:E329" si="168">IF(Y266=0,0,IF(AND(Y266=1,$H$3=1),D266*T266,IF($H$3=2,D266,"N/A")))</f>
        <v>0</v>
      </c>
      <c r="F266" s="35">
        <f t="shared" ref="F266:F329" si="169">E266*X266</f>
        <v>0</v>
      </c>
      <c r="G266" s="55">
        <f t="shared" ref="G266:G329" si="170">VLOOKUP($A266,Table,MATCH(G$4,Curves,0))</f>
        <v>3.97</v>
      </c>
      <c r="H266" s="69">
        <f t="shared" ref="H266:H329" si="171">G266</f>
        <v>3.97</v>
      </c>
      <c r="I266" s="55">
        <f t="shared" si="164"/>
        <v>0</v>
      </c>
      <c r="J266" s="55">
        <f t="shared" ref="J266:J329" si="172">VLOOKUP($A266,Table,MATCH(J$4,Curves,0))</f>
        <v>-6.1000000000000006E-2</v>
      </c>
      <c r="K266" s="69">
        <f t="shared" ref="K266:K329" si="173">J266</f>
        <v>-6.1000000000000006E-2</v>
      </c>
      <c r="L266" s="72">
        <v>0</v>
      </c>
      <c r="M266" s="55">
        <f t="shared" ref="M266:M329" si="174">VLOOKUP($A266,Table,MATCH(M$4,Curves,0))</f>
        <v>5.0000000000000001E-3</v>
      </c>
      <c r="N266" s="69">
        <f t="shared" ref="N266:N329" si="175">M266</f>
        <v>5.0000000000000001E-3</v>
      </c>
      <c r="O266" s="72">
        <v>0</v>
      </c>
      <c r="P266" s="7"/>
      <c r="Q266" s="72">
        <f t="shared" si="165"/>
        <v>3.9140000000000001</v>
      </c>
      <c r="R266" s="72">
        <f t="shared" ref="R266:R329" si="176">O266+L266+I266</f>
        <v>0</v>
      </c>
      <c r="S266" s="7"/>
      <c r="T266" s="5">
        <f t="shared" ref="T266:T329" si="177">A267-A266</f>
        <v>31</v>
      </c>
      <c r="U266" s="45">
        <f t="shared" ref="U266:U329" si="178">CHOOSE(F$3,A267+24,A266)</f>
        <v>44829</v>
      </c>
      <c r="V266" s="5">
        <f t="shared" ref="V266:V329" si="179">U266-C$3</f>
        <v>7940</v>
      </c>
      <c r="W266" s="55">
        <f t="shared" ref="W266:W329" si="180">VLOOKUP($A266,Table,MATCH(W$4,Curves,0))</f>
        <v>6.040116061409001E-2</v>
      </c>
      <c r="X266" s="47">
        <f t="shared" ref="X266:X329" si="181">1/(1+CHOOSE(F$3,(W267+($K$3/10000))/2,(W266+($K$3/10000))/2))^(2*V266/365.25)</f>
        <v>0.27428270087623102</v>
      </c>
      <c r="Y266" s="5">
        <f t="shared" ref="Y266:Y329" si="182">IF(AND(mthbeg&lt;=A266,mthend&gt;=A266),1,0)</f>
        <v>0</v>
      </c>
      <c r="Z266" s="5">
        <f t="shared" ref="Z266:Z329" si="183">T266*Y266</f>
        <v>0</v>
      </c>
      <c r="AB266" s="39">
        <f t="shared" ref="AB266:AB329" si="184">F266*G266</f>
        <v>0</v>
      </c>
      <c r="AC266" s="39">
        <f t="shared" ref="AC266:AC329" si="185">$F266*H266</f>
        <v>0</v>
      </c>
      <c r="AD266" s="39">
        <f t="shared" ref="AD266:AD329" si="186">$F266*I266</f>
        <v>0</v>
      </c>
      <c r="AE266" s="39">
        <f t="shared" ref="AE266:AE329" si="187">$F266*J266</f>
        <v>0</v>
      </c>
      <c r="AF266" s="39">
        <f t="shared" ref="AF266:AF329" si="188">$F266*K266</f>
        <v>0</v>
      </c>
      <c r="AG266" s="39">
        <f t="shared" ref="AG266:AG329" si="189">$F266*L266</f>
        <v>0</v>
      </c>
      <c r="AH266" s="39">
        <f t="shared" ref="AH266:AH329" si="190">$F266*M266</f>
        <v>0</v>
      </c>
      <c r="AI266" s="39">
        <f t="shared" ref="AI266:AI329" si="191">$F266*N266</f>
        <v>0</v>
      </c>
      <c r="AJ266" s="39">
        <f t="shared" ref="AJ266:AJ329" si="192">F266*O266</f>
        <v>0</v>
      </c>
      <c r="AK266" s="43"/>
      <c r="AL266" s="39">
        <f t="shared" ref="AL266:AL329" si="193">CHOOSE($G$3,AC266-AD266,AD266-AC266)</f>
        <v>0</v>
      </c>
      <c r="AM266" s="39">
        <f t="shared" ref="AM266:AM329" si="194">CHOOSE($G$3,AF266-AG266,AG266-AF266)</f>
        <v>0</v>
      </c>
      <c r="AN266" s="39">
        <f t="shared" ref="AN266:AN329" si="195">CHOOSE($G$3,AI266-AJ266,AJ266-AI266)</f>
        <v>0</v>
      </c>
      <c r="AO266" s="40">
        <f t="shared" ref="AO266:AO329" si="196">SUM(AL266:AN266)</f>
        <v>0</v>
      </c>
      <c r="AQ266" s="39">
        <f t="shared" ref="AQ266:AQ329" si="197">CHOOSE($G$3,AB266-AC266,AC266-AB266)</f>
        <v>0</v>
      </c>
      <c r="AR266" s="39">
        <f t="shared" ref="AR266:AR329" si="198">CHOOSE($G$3,AE266-AF266,AF266-AE266)</f>
        <v>0</v>
      </c>
      <c r="AS266" s="39">
        <f t="shared" ref="AS266:AS329" si="199">CHOOSE($G$3,AH266-AI266,AI266-AH266)</f>
        <v>0</v>
      </c>
      <c r="AT266" s="40">
        <f t="shared" ref="AT266:AT329" si="200">AQ266+AR266+AS266</f>
        <v>0</v>
      </c>
      <c r="AU266" s="40"/>
      <c r="AV266" s="52">
        <f t="shared" ref="AV266:AV329" si="201">AT266+AO266</f>
        <v>0</v>
      </c>
      <c r="AX266" s="52">
        <f t="shared" ref="AX266:AX329" si="202">AJ266+AG266+AD266</f>
        <v>0</v>
      </c>
      <c r="AY266" s="70"/>
      <c r="AZ266" s="2">
        <f t="shared" si="166"/>
        <v>0</v>
      </c>
    </row>
    <row r="267" spans="1:52" ht="12" customHeight="1">
      <c r="A267" s="44">
        <f t="shared" ref="A267:A330" si="203">EDATE(A266,1)</f>
        <v>44805</v>
      </c>
      <c r="B267" s="66">
        <f t="shared" ref="B267:B330" si="204">VLOOKUP($A267,Table2,MATCH(I$3,Curves2,0))</f>
        <v>0</v>
      </c>
      <c r="C267" s="67"/>
      <c r="D267" s="68">
        <f t="shared" si="167"/>
        <v>0</v>
      </c>
      <c r="E267" s="35">
        <f t="shared" si="168"/>
        <v>0</v>
      </c>
      <c r="F267" s="35">
        <f t="shared" si="169"/>
        <v>0</v>
      </c>
      <c r="G267" s="55">
        <f t="shared" si="170"/>
        <v>3.97</v>
      </c>
      <c r="H267" s="69">
        <f t="shared" si="171"/>
        <v>3.97</v>
      </c>
      <c r="I267" s="55">
        <f t="shared" ref="I267:I330" si="205">VLOOKUP($A267,Table1,MATCH(I$3,Curves1,0))</f>
        <v>0</v>
      </c>
      <c r="J267" s="55">
        <f t="shared" si="172"/>
        <v>-6.1000000000000006E-2</v>
      </c>
      <c r="K267" s="69">
        <f t="shared" si="173"/>
        <v>-6.1000000000000006E-2</v>
      </c>
      <c r="L267" s="72">
        <v>0</v>
      </c>
      <c r="M267" s="55">
        <f t="shared" si="174"/>
        <v>5.0000000000000001E-3</v>
      </c>
      <c r="N267" s="69">
        <f t="shared" si="175"/>
        <v>5.0000000000000001E-3</v>
      </c>
      <c r="O267" s="72">
        <v>0</v>
      </c>
      <c r="P267" s="7"/>
      <c r="Q267" s="72">
        <f t="shared" ref="Q267:Q330" si="206">M267+J267+G267</f>
        <v>3.9140000000000001</v>
      </c>
      <c r="R267" s="72">
        <f t="shared" si="176"/>
        <v>0</v>
      </c>
      <c r="S267" s="7"/>
      <c r="T267" s="5">
        <f t="shared" si="177"/>
        <v>30</v>
      </c>
      <c r="U267" s="45">
        <f t="shared" si="178"/>
        <v>44859</v>
      </c>
      <c r="V267" s="5">
        <f t="shared" si="179"/>
        <v>7970</v>
      </c>
      <c r="W267" s="55">
        <f t="shared" si="180"/>
        <v>6.040116061409001E-2</v>
      </c>
      <c r="X267" s="47">
        <f t="shared" si="181"/>
        <v>0.27294537603776636</v>
      </c>
      <c r="Y267" s="5">
        <f t="shared" si="182"/>
        <v>0</v>
      </c>
      <c r="Z267" s="5">
        <f t="shared" si="183"/>
        <v>0</v>
      </c>
      <c r="AB267" s="39">
        <f t="shared" si="184"/>
        <v>0</v>
      </c>
      <c r="AC267" s="39">
        <f t="shared" si="185"/>
        <v>0</v>
      </c>
      <c r="AD267" s="39">
        <f t="shared" si="186"/>
        <v>0</v>
      </c>
      <c r="AE267" s="39">
        <f t="shared" si="187"/>
        <v>0</v>
      </c>
      <c r="AF267" s="39">
        <f t="shared" si="188"/>
        <v>0</v>
      </c>
      <c r="AG267" s="39">
        <f t="shared" si="189"/>
        <v>0</v>
      </c>
      <c r="AH267" s="39">
        <f t="shared" si="190"/>
        <v>0</v>
      </c>
      <c r="AI267" s="39">
        <f t="shared" si="191"/>
        <v>0</v>
      </c>
      <c r="AJ267" s="39">
        <f t="shared" si="192"/>
        <v>0</v>
      </c>
      <c r="AK267" s="43"/>
      <c r="AL267" s="39">
        <f t="shared" si="193"/>
        <v>0</v>
      </c>
      <c r="AM267" s="39">
        <f t="shared" si="194"/>
        <v>0</v>
      </c>
      <c r="AN267" s="39">
        <f t="shared" si="195"/>
        <v>0</v>
      </c>
      <c r="AO267" s="40">
        <f t="shared" si="196"/>
        <v>0</v>
      </c>
      <c r="AQ267" s="39">
        <f t="shared" si="197"/>
        <v>0</v>
      </c>
      <c r="AR267" s="39">
        <f t="shared" si="198"/>
        <v>0</v>
      </c>
      <c r="AS267" s="39">
        <f t="shared" si="199"/>
        <v>0</v>
      </c>
      <c r="AT267" s="40">
        <f t="shared" si="200"/>
        <v>0</v>
      </c>
      <c r="AU267" s="40"/>
      <c r="AV267" s="52">
        <f t="shared" si="201"/>
        <v>0</v>
      </c>
      <c r="AX267" s="52">
        <f t="shared" si="202"/>
        <v>0</v>
      </c>
      <c r="AY267" s="70"/>
      <c r="AZ267" s="2">
        <f t="shared" ref="AZ267:AZ330" si="207">R267*E267</f>
        <v>0</v>
      </c>
    </row>
    <row r="268" spans="1:52" ht="12" customHeight="1">
      <c r="A268" s="44">
        <f t="shared" si="203"/>
        <v>44835</v>
      </c>
      <c r="B268" s="66">
        <f t="shared" si="204"/>
        <v>0</v>
      </c>
      <c r="C268" s="67"/>
      <c r="D268" s="68">
        <f t="shared" si="167"/>
        <v>0</v>
      </c>
      <c r="E268" s="35">
        <f t="shared" si="168"/>
        <v>0</v>
      </c>
      <c r="F268" s="35">
        <f t="shared" si="169"/>
        <v>0</v>
      </c>
      <c r="G268" s="55">
        <f t="shared" si="170"/>
        <v>3.97</v>
      </c>
      <c r="H268" s="69">
        <f t="shared" si="171"/>
        <v>3.97</v>
      </c>
      <c r="I268" s="55">
        <f t="shared" si="205"/>
        <v>0</v>
      </c>
      <c r="J268" s="55">
        <f t="shared" si="172"/>
        <v>-6.1000000000000006E-2</v>
      </c>
      <c r="K268" s="69">
        <f t="shared" si="173"/>
        <v>-6.1000000000000006E-2</v>
      </c>
      <c r="L268" s="72">
        <v>0</v>
      </c>
      <c r="M268" s="55">
        <f t="shared" si="174"/>
        <v>5.0000000000000001E-3</v>
      </c>
      <c r="N268" s="69">
        <f t="shared" si="175"/>
        <v>5.0000000000000001E-3</v>
      </c>
      <c r="O268" s="72">
        <v>0</v>
      </c>
      <c r="P268" s="7"/>
      <c r="Q268" s="72">
        <f t="shared" si="206"/>
        <v>3.9140000000000001</v>
      </c>
      <c r="R268" s="72">
        <f t="shared" si="176"/>
        <v>0</v>
      </c>
      <c r="S268" s="7"/>
      <c r="T268" s="5">
        <f t="shared" si="177"/>
        <v>31</v>
      </c>
      <c r="U268" s="45">
        <f t="shared" si="178"/>
        <v>44890</v>
      </c>
      <c r="V268" s="5">
        <f t="shared" si="179"/>
        <v>8001</v>
      </c>
      <c r="W268" s="55">
        <f t="shared" si="180"/>
        <v>6.040116061409001E-2</v>
      </c>
      <c r="X268" s="47">
        <f t="shared" si="181"/>
        <v>0.27157032339398096</v>
      </c>
      <c r="Y268" s="5">
        <f t="shared" si="182"/>
        <v>0</v>
      </c>
      <c r="Z268" s="5">
        <f t="shared" si="183"/>
        <v>0</v>
      </c>
      <c r="AB268" s="39">
        <f t="shared" si="184"/>
        <v>0</v>
      </c>
      <c r="AC268" s="39">
        <f t="shared" si="185"/>
        <v>0</v>
      </c>
      <c r="AD268" s="39">
        <f t="shared" si="186"/>
        <v>0</v>
      </c>
      <c r="AE268" s="39">
        <f t="shared" si="187"/>
        <v>0</v>
      </c>
      <c r="AF268" s="39">
        <f t="shared" si="188"/>
        <v>0</v>
      </c>
      <c r="AG268" s="39">
        <f t="shared" si="189"/>
        <v>0</v>
      </c>
      <c r="AH268" s="39">
        <f t="shared" si="190"/>
        <v>0</v>
      </c>
      <c r="AI268" s="39">
        <f t="shared" si="191"/>
        <v>0</v>
      </c>
      <c r="AJ268" s="39">
        <f t="shared" si="192"/>
        <v>0</v>
      </c>
      <c r="AK268" s="43"/>
      <c r="AL268" s="39">
        <f t="shared" si="193"/>
        <v>0</v>
      </c>
      <c r="AM268" s="39">
        <f t="shared" si="194"/>
        <v>0</v>
      </c>
      <c r="AN268" s="39">
        <f t="shared" si="195"/>
        <v>0</v>
      </c>
      <c r="AO268" s="40">
        <f t="shared" si="196"/>
        <v>0</v>
      </c>
      <c r="AQ268" s="39">
        <f t="shared" si="197"/>
        <v>0</v>
      </c>
      <c r="AR268" s="39">
        <f t="shared" si="198"/>
        <v>0</v>
      </c>
      <c r="AS268" s="39">
        <f t="shared" si="199"/>
        <v>0</v>
      </c>
      <c r="AT268" s="40">
        <f t="shared" si="200"/>
        <v>0</v>
      </c>
      <c r="AU268" s="40"/>
      <c r="AV268" s="52">
        <f t="shared" si="201"/>
        <v>0</v>
      </c>
      <c r="AX268" s="52">
        <f t="shared" si="202"/>
        <v>0</v>
      </c>
      <c r="AY268" s="70"/>
      <c r="AZ268" s="2">
        <f t="shared" si="207"/>
        <v>0</v>
      </c>
    </row>
    <row r="269" spans="1:52" ht="12" customHeight="1">
      <c r="A269" s="44">
        <f t="shared" si="203"/>
        <v>44866</v>
      </c>
      <c r="B269" s="66">
        <f t="shared" si="204"/>
        <v>0</v>
      </c>
      <c r="C269" s="67"/>
      <c r="D269" s="68">
        <f t="shared" si="167"/>
        <v>0</v>
      </c>
      <c r="E269" s="35">
        <f t="shared" si="168"/>
        <v>0</v>
      </c>
      <c r="F269" s="35">
        <f t="shared" si="169"/>
        <v>0</v>
      </c>
      <c r="G269" s="55">
        <f t="shared" si="170"/>
        <v>3.97</v>
      </c>
      <c r="H269" s="69">
        <f t="shared" si="171"/>
        <v>3.97</v>
      </c>
      <c r="I269" s="55">
        <f t="shared" si="205"/>
        <v>0</v>
      </c>
      <c r="J269" s="55">
        <f t="shared" si="172"/>
        <v>-6.1000000000000006E-2</v>
      </c>
      <c r="K269" s="69">
        <f t="shared" si="173"/>
        <v>-6.1000000000000006E-2</v>
      </c>
      <c r="L269" s="72">
        <v>0</v>
      </c>
      <c r="M269" s="55">
        <f t="shared" si="174"/>
        <v>5.0000000000000001E-3</v>
      </c>
      <c r="N269" s="69">
        <f t="shared" si="175"/>
        <v>5.0000000000000001E-3</v>
      </c>
      <c r="O269" s="72">
        <v>0</v>
      </c>
      <c r="P269" s="7"/>
      <c r="Q269" s="72">
        <f t="shared" si="206"/>
        <v>3.9140000000000001</v>
      </c>
      <c r="R269" s="72">
        <f t="shared" si="176"/>
        <v>0</v>
      </c>
      <c r="S269" s="7"/>
      <c r="T269" s="5">
        <f t="shared" si="177"/>
        <v>30</v>
      </c>
      <c r="U269" s="45">
        <f t="shared" si="178"/>
        <v>44920</v>
      </c>
      <c r="V269" s="5">
        <f t="shared" si="179"/>
        <v>8031</v>
      </c>
      <c r="W269" s="55">
        <f t="shared" si="180"/>
        <v>6.040116061409001E-2</v>
      </c>
      <c r="X269" s="47">
        <f t="shared" si="181"/>
        <v>0.27024622334062576</v>
      </c>
      <c r="Y269" s="5">
        <f t="shared" si="182"/>
        <v>0</v>
      </c>
      <c r="Z269" s="5">
        <f t="shared" si="183"/>
        <v>0</v>
      </c>
      <c r="AB269" s="39">
        <f t="shared" si="184"/>
        <v>0</v>
      </c>
      <c r="AC269" s="39">
        <f t="shared" si="185"/>
        <v>0</v>
      </c>
      <c r="AD269" s="39">
        <f t="shared" si="186"/>
        <v>0</v>
      </c>
      <c r="AE269" s="39">
        <f t="shared" si="187"/>
        <v>0</v>
      </c>
      <c r="AF269" s="39">
        <f t="shared" si="188"/>
        <v>0</v>
      </c>
      <c r="AG269" s="39">
        <f t="shared" si="189"/>
        <v>0</v>
      </c>
      <c r="AH269" s="39">
        <f t="shared" si="190"/>
        <v>0</v>
      </c>
      <c r="AI269" s="39">
        <f t="shared" si="191"/>
        <v>0</v>
      </c>
      <c r="AJ269" s="39">
        <f t="shared" si="192"/>
        <v>0</v>
      </c>
      <c r="AK269" s="43"/>
      <c r="AL269" s="39">
        <f t="shared" si="193"/>
        <v>0</v>
      </c>
      <c r="AM269" s="39">
        <f t="shared" si="194"/>
        <v>0</v>
      </c>
      <c r="AN269" s="39">
        <f t="shared" si="195"/>
        <v>0</v>
      </c>
      <c r="AO269" s="40">
        <f t="shared" si="196"/>
        <v>0</v>
      </c>
      <c r="AQ269" s="39">
        <f t="shared" si="197"/>
        <v>0</v>
      </c>
      <c r="AR269" s="39">
        <f t="shared" si="198"/>
        <v>0</v>
      </c>
      <c r="AS269" s="39">
        <f t="shared" si="199"/>
        <v>0</v>
      </c>
      <c r="AT269" s="40">
        <f t="shared" si="200"/>
        <v>0</v>
      </c>
      <c r="AU269" s="40"/>
      <c r="AV269" s="52">
        <f t="shared" si="201"/>
        <v>0</v>
      </c>
      <c r="AX269" s="52">
        <f t="shared" si="202"/>
        <v>0</v>
      </c>
      <c r="AY269" s="70"/>
      <c r="AZ269" s="2">
        <f t="shared" si="207"/>
        <v>0</v>
      </c>
    </row>
    <row r="270" spans="1:52" ht="12" customHeight="1">
      <c r="A270" s="44">
        <f t="shared" si="203"/>
        <v>44896</v>
      </c>
      <c r="B270" s="66">
        <f t="shared" si="204"/>
        <v>0</v>
      </c>
      <c r="C270" s="67"/>
      <c r="D270" s="68">
        <f t="shared" si="167"/>
        <v>0</v>
      </c>
      <c r="E270" s="35">
        <f t="shared" si="168"/>
        <v>0</v>
      </c>
      <c r="F270" s="35">
        <f t="shared" si="169"/>
        <v>0</v>
      </c>
      <c r="G270" s="55">
        <f t="shared" si="170"/>
        <v>3.97</v>
      </c>
      <c r="H270" s="69">
        <f t="shared" si="171"/>
        <v>3.97</v>
      </c>
      <c r="I270" s="55">
        <f t="shared" si="205"/>
        <v>0</v>
      </c>
      <c r="J270" s="55">
        <f t="shared" si="172"/>
        <v>-6.1000000000000006E-2</v>
      </c>
      <c r="K270" s="69">
        <f t="shared" si="173"/>
        <v>-6.1000000000000006E-2</v>
      </c>
      <c r="L270" s="72">
        <v>0</v>
      </c>
      <c r="M270" s="55">
        <f t="shared" si="174"/>
        <v>5.0000000000000001E-3</v>
      </c>
      <c r="N270" s="69">
        <f t="shared" si="175"/>
        <v>5.0000000000000001E-3</v>
      </c>
      <c r="O270" s="72">
        <v>0</v>
      </c>
      <c r="P270" s="7"/>
      <c r="Q270" s="72">
        <f t="shared" si="206"/>
        <v>3.9140000000000001</v>
      </c>
      <c r="R270" s="72">
        <f t="shared" si="176"/>
        <v>0</v>
      </c>
      <c r="S270" s="7"/>
      <c r="T270" s="5">
        <f t="shared" si="177"/>
        <v>31</v>
      </c>
      <c r="U270" s="45">
        <f t="shared" si="178"/>
        <v>44951</v>
      </c>
      <c r="V270" s="5">
        <f t="shared" si="179"/>
        <v>8062</v>
      </c>
      <c r="W270" s="55">
        <f t="shared" si="180"/>
        <v>6.040116061409001E-2</v>
      </c>
      <c r="X270" s="47">
        <f t="shared" si="181"/>
        <v>0.26888476857164617</v>
      </c>
      <c r="Y270" s="5">
        <f t="shared" si="182"/>
        <v>0</v>
      </c>
      <c r="Z270" s="5">
        <f t="shared" si="183"/>
        <v>0</v>
      </c>
      <c r="AB270" s="39">
        <f t="shared" si="184"/>
        <v>0</v>
      </c>
      <c r="AC270" s="39">
        <f t="shared" si="185"/>
        <v>0</v>
      </c>
      <c r="AD270" s="39">
        <f t="shared" si="186"/>
        <v>0</v>
      </c>
      <c r="AE270" s="39">
        <f t="shared" si="187"/>
        <v>0</v>
      </c>
      <c r="AF270" s="39">
        <f t="shared" si="188"/>
        <v>0</v>
      </c>
      <c r="AG270" s="39">
        <f t="shared" si="189"/>
        <v>0</v>
      </c>
      <c r="AH270" s="39">
        <f t="shared" si="190"/>
        <v>0</v>
      </c>
      <c r="AI270" s="39">
        <f t="shared" si="191"/>
        <v>0</v>
      </c>
      <c r="AJ270" s="39">
        <f t="shared" si="192"/>
        <v>0</v>
      </c>
      <c r="AK270" s="43"/>
      <c r="AL270" s="39">
        <f t="shared" si="193"/>
        <v>0</v>
      </c>
      <c r="AM270" s="39">
        <f t="shared" si="194"/>
        <v>0</v>
      </c>
      <c r="AN270" s="39">
        <f t="shared" si="195"/>
        <v>0</v>
      </c>
      <c r="AO270" s="40">
        <f t="shared" si="196"/>
        <v>0</v>
      </c>
      <c r="AQ270" s="39">
        <f t="shared" si="197"/>
        <v>0</v>
      </c>
      <c r="AR270" s="39">
        <f t="shared" si="198"/>
        <v>0</v>
      </c>
      <c r="AS270" s="39">
        <f t="shared" si="199"/>
        <v>0</v>
      </c>
      <c r="AT270" s="40">
        <f t="shared" si="200"/>
        <v>0</v>
      </c>
      <c r="AU270" s="40"/>
      <c r="AV270" s="52">
        <f t="shared" si="201"/>
        <v>0</v>
      </c>
      <c r="AX270" s="52">
        <f t="shared" si="202"/>
        <v>0</v>
      </c>
      <c r="AY270" s="70"/>
      <c r="AZ270" s="2">
        <f t="shared" si="207"/>
        <v>0</v>
      </c>
    </row>
    <row r="271" spans="1:52" ht="12" customHeight="1">
      <c r="A271" s="44">
        <f t="shared" si="203"/>
        <v>44927</v>
      </c>
      <c r="B271" s="66">
        <f t="shared" si="204"/>
        <v>0</v>
      </c>
      <c r="C271" s="67"/>
      <c r="D271" s="68">
        <f t="shared" si="167"/>
        <v>0</v>
      </c>
      <c r="E271" s="35">
        <f t="shared" si="168"/>
        <v>0</v>
      </c>
      <c r="F271" s="35">
        <f t="shared" si="169"/>
        <v>0</v>
      </c>
      <c r="G271" s="55">
        <f t="shared" si="170"/>
        <v>3.97</v>
      </c>
      <c r="H271" s="69">
        <f t="shared" si="171"/>
        <v>3.97</v>
      </c>
      <c r="I271" s="55">
        <f t="shared" si="205"/>
        <v>0</v>
      </c>
      <c r="J271" s="55">
        <f t="shared" si="172"/>
        <v>-6.1000000000000006E-2</v>
      </c>
      <c r="K271" s="69">
        <f t="shared" si="173"/>
        <v>-6.1000000000000006E-2</v>
      </c>
      <c r="L271" s="72">
        <v>0</v>
      </c>
      <c r="M271" s="55">
        <f t="shared" si="174"/>
        <v>5.0000000000000001E-3</v>
      </c>
      <c r="N271" s="69">
        <f t="shared" si="175"/>
        <v>5.0000000000000001E-3</v>
      </c>
      <c r="O271" s="72">
        <v>0</v>
      </c>
      <c r="P271" s="7"/>
      <c r="Q271" s="72">
        <f t="shared" si="206"/>
        <v>3.9140000000000001</v>
      </c>
      <c r="R271" s="72">
        <f t="shared" si="176"/>
        <v>0</v>
      </c>
      <c r="S271" s="7"/>
      <c r="T271" s="5">
        <f t="shared" si="177"/>
        <v>31</v>
      </c>
      <c r="U271" s="45">
        <f t="shared" si="178"/>
        <v>44982</v>
      </c>
      <c r="V271" s="5">
        <f t="shared" si="179"/>
        <v>8093</v>
      </c>
      <c r="W271" s="55">
        <f t="shared" si="180"/>
        <v>6.040116061409001E-2</v>
      </c>
      <c r="X271" s="47">
        <f t="shared" si="181"/>
        <v>0.2675301725815426</v>
      </c>
      <c r="Y271" s="5">
        <f t="shared" si="182"/>
        <v>0</v>
      </c>
      <c r="Z271" s="5">
        <f t="shared" si="183"/>
        <v>0</v>
      </c>
      <c r="AB271" s="39">
        <f t="shared" si="184"/>
        <v>0</v>
      </c>
      <c r="AC271" s="39">
        <f t="shared" si="185"/>
        <v>0</v>
      </c>
      <c r="AD271" s="39">
        <f t="shared" si="186"/>
        <v>0</v>
      </c>
      <c r="AE271" s="39">
        <f t="shared" si="187"/>
        <v>0</v>
      </c>
      <c r="AF271" s="39">
        <f t="shared" si="188"/>
        <v>0</v>
      </c>
      <c r="AG271" s="39">
        <f t="shared" si="189"/>
        <v>0</v>
      </c>
      <c r="AH271" s="39">
        <f t="shared" si="190"/>
        <v>0</v>
      </c>
      <c r="AI271" s="39">
        <f t="shared" si="191"/>
        <v>0</v>
      </c>
      <c r="AJ271" s="39">
        <f t="shared" si="192"/>
        <v>0</v>
      </c>
      <c r="AK271" s="43"/>
      <c r="AL271" s="39">
        <f t="shared" si="193"/>
        <v>0</v>
      </c>
      <c r="AM271" s="39">
        <f t="shared" si="194"/>
        <v>0</v>
      </c>
      <c r="AN271" s="39">
        <f t="shared" si="195"/>
        <v>0</v>
      </c>
      <c r="AO271" s="40">
        <f t="shared" si="196"/>
        <v>0</v>
      </c>
      <c r="AQ271" s="39">
        <f t="shared" si="197"/>
        <v>0</v>
      </c>
      <c r="AR271" s="39">
        <f t="shared" si="198"/>
        <v>0</v>
      </c>
      <c r="AS271" s="39">
        <f t="shared" si="199"/>
        <v>0</v>
      </c>
      <c r="AT271" s="40">
        <f t="shared" si="200"/>
        <v>0</v>
      </c>
      <c r="AU271" s="40"/>
      <c r="AV271" s="52">
        <f t="shared" si="201"/>
        <v>0</v>
      </c>
      <c r="AX271" s="52">
        <f t="shared" si="202"/>
        <v>0</v>
      </c>
      <c r="AY271" s="70"/>
      <c r="AZ271" s="2">
        <f t="shared" si="207"/>
        <v>0</v>
      </c>
    </row>
    <row r="272" spans="1:52" ht="12" customHeight="1">
      <c r="A272" s="44">
        <f t="shared" si="203"/>
        <v>44958</v>
      </c>
      <c r="B272" s="66">
        <f t="shared" si="204"/>
        <v>0</v>
      </c>
      <c r="C272" s="67"/>
      <c r="D272" s="68">
        <f t="shared" si="167"/>
        <v>0</v>
      </c>
      <c r="E272" s="35">
        <f t="shared" si="168"/>
        <v>0</v>
      </c>
      <c r="F272" s="35">
        <f t="shared" si="169"/>
        <v>0</v>
      </c>
      <c r="G272" s="55">
        <f t="shared" si="170"/>
        <v>3.97</v>
      </c>
      <c r="H272" s="69">
        <f t="shared" si="171"/>
        <v>3.97</v>
      </c>
      <c r="I272" s="55">
        <f t="shared" si="205"/>
        <v>0</v>
      </c>
      <c r="J272" s="55">
        <f t="shared" si="172"/>
        <v>-6.1000000000000006E-2</v>
      </c>
      <c r="K272" s="69">
        <f t="shared" si="173"/>
        <v>-6.1000000000000006E-2</v>
      </c>
      <c r="L272" s="72">
        <v>0</v>
      </c>
      <c r="M272" s="55">
        <f t="shared" si="174"/>
        <v>5.0000000000000001E-3</v>
      </c>
      <c r="N272" s="69">
        <f t="shared" si="175"/>
        <v>5.0000000000000001E-3</v>
      </c>
      <c r="O272" s="72">
        <v>0</v>
      </c>
      <c r="P272" s="7"/>
      <c r="Q272" s="72">
        <f t="shared" si="206"/>
        <v>3.9140000000000001</v>
      </c>
      <c r="R272" s="72">
        <f t="shared" si="176"/>
        <v>0</v>
      </c>
      <c r="S272" s="7"/>
      <c r="T272" s="5">
        <f t="shared" si="177"/>
        <v>28</v>
      </c>
      <c r="U272" s="45">
        <f t="shared" si="178"/>
        <v>45010</v>
      </c>
      <c r="V272" s="5">
        <f t="shared" si="179"/>
        <v>8121</v>
      </c>
      <c r="W272" s="55">
        <f t="shared" si="180"/>
        <v>6.040116061409001E-2</v>
      </c>
      <c r="X272" s="47">
        <f t="shared" si="181"/>
        <v>0.26631253304790015</v>
      </c>
      <c r="Y272" s="5">
        <f t="shared" si="182"/>
        <v>0</v>
      </c>
      <c r="Z272" s="5">
        <f t="shared" si="183"/>
        <v>0</v>
      </c>
      <c r="AB272" s="39">
        <f t="shared" si="184"/>
        <v>0</v>
      </c>
      <c r="AC272" s="39">
        <f t="shared" si="185"/>
        <v>0</v>
      </c>
      <c r="AD272" s="39">
        <f t="shared" si="186"/>
        <v>0</v>
      </c>
      <c r="AE272" s="39">
        <f t="shared" si="187"/>
        <v>0</v>
      </c>
      <c r="AF272" s="39">
        <f t="shared" si="188"/>
        <v>0</v>
      </c>
      <c r="AG272" s="39">
        <f t="shared" si="189"/>
        <v>0</v>
      </c>
      <c r="AH272" s="39">
        <f t="shared" si="190"/>
        <v>0</v>
      </c>
      <c r="AI272" s="39">
        <f t="shared" si="191"/>
        <v>0</v>
      </c>
      <c r="AJ272" s="39">
        <f t="shared" si="192"/>
        <v>0</v>
      </c>
      <c r="AK272" s="43"/>
      <c r="AL272" s="39">
        <f t="shared" si="193"/>
        <v>0</v>
      </c>
      <c r="AM272" s="39">
        <f t="shared" si="194"/>
        <v>0</v>
      </c>
      <c r="AN272" s="39">
        <f t="shared" si="195"/>
        <v>0</v>
      </c>
      <c r="AO272" s="40">
        <f t="shared" si="196"/>
        <v>0</v>
      </c>
      <c r="AQ272" s="39">
        <f t="shared" si="197"/>
        <v>0</v>
      </c>
      <c r="AR272" s="39">
        <f t="shared" si="198"/>
        <v>0</v>
      </c>
      <c r="AS272" s="39">
        <f t="shared" si="199"/>
        <v>0</v>
      </c>
      <c r="AT272" s="40">
        <f t="shared" si="200"/>
        <v>0</v>
      </c>
      <c r="AU272" s="40"/>
      <c r="AV272" s="52">
        <f t="shared" si="201"/>
        <v>0</v>
      </c>
      <c r="AX272" s="52">
        <f t="shared" si="202"/>
        <v>0</v>
      </c>
      <c r="AY272" s="70"/>
      <c r="AZ272" s="2">
        <f t="shared" si="207"/>
        <v>0</v>
      </c>
    </row>
    <row r="273" spans="1:52" ht="12" customHeight="1">
      <c r="A273" s="44">
        <f t="shared" si="203"/>
        <v>44986</v>
      </c>
      <c r="B273" s="66">
        <f t="shared" si="204"/>
        <v>0</v>
      </c>
      <c r="C273" s="67"/>
      <c r="D273" s="68">
        <f t="shared" si="167"/>
        <v>0</v>
      </c>
      <c r="E273" s="35">
        <f t="shared" si="168"/>
        <v>0</v>
      </c>
      <c r="F273" s="35">
        <f t="shared" si="169"/>
        <v>0</v>
      </c>
      <c r="G273" s="55">
        <f t="shared" si="170"/>
        <v>3.97</v>
      </c>
      <c r="H273" s="69">
        <f t="shared" si="171"/>
        <v>3.97</v>
      </c>
      <c r="I273" s="55">
        <f t="shared" si="205"/>
        <v>0</v>
      </c>
      <c r="J273" s="55">
        <f t="shared" si="172"/>
        <v>-6.1000000000000006E-2</v>
      </c>
      <c r="K273" s="69">
        <f t="shared" si="173"/>
        <v>-6.1000000000000006E-2</v>
      </c>
      <c r="L273" s="72">
        <v>0</v>
      </c>
      <c r="M273" s="55">
        <f t="shared" si="174"/>
        <v>5.0000000000000001E-3</v>
      </c>
      <c r="N273" s="69">
        <f t="shared" si="175"/>
        <v>5.0000000000000001E-3</v>
      </c>
      <c r="O273" s="72">
        <v>0</v>
      </c>
      <c r="P273" s="7"/>
      <c r="Q273" s="72">
        <f t="shared" si="206"/>
        <v>3.9140000000000001</v>
      </c>
      <c r="R273" s="72">
        <f t="shared" si="176"/>
        <v>0</v>
      </c>
      <c r="S273" s="7"/>
      <c r="T273" s="5">
        <f t="shared" si="177"/>
        <v>31</v>
      </c>
      <c r="U273" s="45">
        <f t="shared" si="178"/>
        <v>45041</v>
      </c>
      <c r="V273" s="5">
        <f t="shared" si="179"/>
        <v>8152</v>
      </c>
      <c r="W273" s="55">
        <f t="shared" si="180"/>
        <v>6.040116061409001E-2</v>
      </c>
      <c r="X273" s="47">
        <f t="shared" si="181"/>
        <v>0.26497089554534708</v>
      </c>
      <c r="Y273" s="5">
        <f t="shared" si="182"/>
        <v>0</v>
      </c>
      <c r="Z273" s="5">
        <f t="shared" si="183"/>
        <v>0</v>
      </c>
      <c r="AB273" s="39">
        <f t="shared" si="184"/>
        <v>0</v>
      </c>
      <c r="AC273" s="39">
        <f t="shared" si="185"/>
        <v>0</v>
      </c>
      <c r="AD273" s="39">
        <f t="shared" si="186"/>
        <v>0</v>
      </c>
      <c r="AE273" s="39">
        <f t="shared" si="187"/>
        <v>0</v>
      </c>
      <c r="AF273" s="39">
        <f t="shared" si="188"/>
        <v>0</v>
      </c>
      <c r="AG273" s="39">
        <f t="shared" si="189"/>
        <v>0</v>
      </c>
      <c r="AH273" s="39">
        <f t="shared" si="190"/>
        <v>0</v>
      </c>
      <c r="AI273" s="39">
        <f t="shared" si="191"/>
        <v>0</v>
      </c>
      <c r="AJ273" s="39">
        <f t="shared" si="192"/>
        <v>0</v>
      </c>
      <c r="AK273" s="43"/>
      <c r="AL273" s="39">
        <f t="shared" si="193"/>
        <v>0</v>
      </c>
      <c r="AM273" s="39">
        <f t="shared" si="194"/>
        <v>0</v>
      </c>
      <c r="AN273" s="39">
        <f t="shared" si="195"/>
        <v>0</v>
      </c>
      <c r="AO273" s="40">
        <f t="shared" si="196"/>
        <v>0</v>
      </c>
      <c r="AQ273" s="39">
        <f t="shared" si="197"/>
        <v>0</v>
      </c>
      <c r="AR273" s="39">
        <f t="shared" si="198"/>
        <v>0</v>
      </c>
      <c r="AS273" s="39">
        <f t="shared" si="199"/>
        <v>0</v>
      </c>
      <c r="AT273" s="40">
        <f t="shared" si="200"/>
        <v>0</v>
      </c>
      <c r="AU273" s="40"/>
      <c r="AV273" s="52">
        <f t="shared" si="201"/>
        <v>0</v>
      </c>
      <c r="AX273" s="52">
        <f t="shared" si="202"/>
        <v>0</v>
      </c>
      <c r="AY273" s="70"/>
      <c r="AZ273" s="2">
        <f t="shared" si="207"/>
        <v>0</v>
      </c>
    </row>
    <row r="274" spans="1:52" ht="12" customHeight="1">
      <c r="A274" s="44">
        <f t="shared" si="203"/>
        <v>45017</v>
      </c>
      <c r="B274" s="66">
        <f t="shared" si="204"/>
        <v>0</v>
      </c>
      <c r="C274" s="67"/>
      <c r="D274" s="68">
        <f t="shared" si="167"/>
        <v>0</v>
      </c>
      <c r="E274" s="35">
        <f t="shared" si="168"/>
        <v>0</v>
      </c>
      <c r="F274" s="35">
        <f t="shared" si="169"/>
        <v>0</v>
      </c>
      <c r="G274" s="55">
        <f t="shared" si="170"/>
        <v>3.97</v>
      </c>
      <c r="H274" s="69">
        <f t="shared" si="171"/>
        <v>3.97</v>
      </c>
      <c r="I274" s="55">
        <f t="shared" si="205"/>
        <v>0</v>
      </c>
      <c r="J274" s="55">
        <f t="shared" si="172"/>
        <v>-6.1000000000000006E-2</v>
      </c>
      <c r="K274" s="69">
        <f t="shared" si="173"/>
        <v>-6.1000000000000006E-2</v>
      </c>
      <c r="L274" s="72">
        <v>0</v>
      </c>
      <c r="M274" s="55">
        <f t="shared" si="174"/>
        <v>5.0000000000000001E-3</v>
      </c>
      <c r="N274" s="69">
        <f t="shared" si="175"/>
        <v>5.0000000000000001E-3</v>
      </c>
      <c r="O274" s="72">
        <v>0</v>
      </c>
      <c r="P274" s="7"/>
      <c r="Q274" s="72">
        <f t="shared" si="206"/>
        <v>3.9140000000000001</v>
      </c>
      <c r="R274" s="72">
        <f t="shared" si="176"/>
        <v>0</v>
      </c>
      <c r="S274" s="7"/>
      <c r="T274" s="5">
        <f t="shared" si="177"/>
        <v>30</v>
      </c>
      <c r="U274" s="45">
        <f t="shared" si="178"/>
        <v>45071</v>
      </c>
      <c r="V274" s="5">
        <f t="shared" si="179"/>
        <v>8182</v>
      </c>
      <c r="W274" s="55">
        <f t="shared" si="180"/>
        <v>6.040116061409001E-2</v>
      </c>
      <c r="X274" s="47">
        <f t="shared" si="181"/>
        <v>0.26367897243480831</v>
      </c>
      <c r="Y274" s="5">
        <f t="shared" si="182"/>
        <v>0</v>
      </c>
      <c r="Z274" s="5">
        <f t="shared" si="183"/>
        <v>0</v>
      </c>
      <c r="AB274" s="39">
        <f t="shared" si="184"/>
        <v>0</v>
      </c>
      <c r="AC274" s="39">
        <f t="shared" si="185"/>
        <v>0</v>
      </c>
      <c r="AD274" s="39">
        <f t="shared" si="186"/>
        <v>0</v>
      </c>
      <c r="AE274" s="39">
        <f t="shared" si="187"/>
        <v>0</v>
      </c>
      <c r="AF274" s="39">
        <f t="shared" si="188"/>
        <v>0</v>
      </c>
      <c r="AG274" s="39">
        <f t="shared" si="189"/>
        <v>0</v>
      </c>
      <c r="AH274" s="39">
        <f t="shared" si="190"/>
        <v>0</v>
      </c>
      <c r="AI274" s="39">
        <f t="shared" si="191"/>
        <v>0</v>
      </c>
      <c r="AJ274" s="39">
        <f t="shared" si="192"/>
        <v>0</v>
      </c>
      <c r="AK274" s="43"/>
      <c r="AL274" s="39">
        <f t="shared" si="193"/>
        <v>0</v>
      </c>
      <c r="AM274" s="39">
        <f t="shared" si="194"/>
        <v>0</v>
      </c>
      <c r="AN274" s="39">
        <f t="shared" si="195"/>
        <v>0</v>
      </c>
      <c r="AO274" s="40">
        <f t="shared" si="196"/>
        <v>0</v>
      </c>
      <c r="AQ274" s="39">
        <f t="shared" si="197"/>
        <v>0</v>
      </c>
      <c r="AR274" s="39">
        <f t="shared" si="198"/>
        <v>0</v>
      </c>
      <c r="AS274" s="39">
        <f t="shared" si="199"/>
        <v>0</v>
      </c>
      <c r="AT274" s="40">
        <f t="shared" si="200"/>
        <v>0</v>
      </c>
      <c r="AU274" s="40"/>
      <c r="AV274" s="52">
        <f t="shared" si="201"/>
        <v>0</v>
      </c>
      <c r="AX274" s="52">
        <f t="shared" si="202"/>
        <v>0</v>
      </c>
      <c r="AY274" s="70"/>
      <c r="AZ274" s="2">
        <f t="shared" si="207"/>
        <v>0</v>
      </c>
    </row>
    <row r="275" spans="1:52" ht="12" customHeight="1">
      <c r="A275" s="44">
        <f t="shared" si="203"/>
        <v>45047</v>
      </c>
      <c r="B275" s="66">
        <f t="shared" si="204"/>
        <v>0</v>
      </c>
      <c r="C275" s="67"/>
      <c r="D275" s="68">
        <f t="shared" si="167"/>
        <v>0</v>
      </c>
      <c r="E275" s="35">
        <f t="shared" si="168"/>
        <v>0</v>
      </c>
      <c r="F275" s="35">
        <f t="shared" si="169"/>
        <v>0</v>
      </c>
      <c r="G275" s="55">
        <f t="shared" si="170"/>
        <v>3.97</v>
      </c>
      <c r="H275" s="69">
        <f t="shared" si="171"/>
        <v>3.97</v>
      </c>
      <c r="I275" s="55">
        <f t="shared" si="205"/>
        <v>0</v>
      </c>
      <c r="J275" s="55">
        <f t="shared" si="172"/>
        <v>-6.1000000000000006E-2</v>
      </c>
      <c r="K275" s="69">
        <f t="shared" si="173"/>
        <v>-6.1000000000000006E-2</v>
      </c>
      <c r="L275" s="72">
        <v>0</v>
      </c>
      <c r="M275" s="55">
        <f t="shared" si="174"/>
        <v>5.0000000000000001E-3</v>
      </c>
      <c r="N275" s="69">
        <f t="shared" si="175"/>
        <v>5.0000000000000001E-3</v>
      </c>
      <c r="O275" s="72">
        <v>0</v>
      </c>
      <c r="P275" s="7"/>
      <c r="Q275" s="72">
        <f t="shared" si="206"/>
        <v>3.9140000000000001</v>
      </c>
      <c r="R275" s="72">
        <f t="shared" si="176"/>
        <v>0</v>
      </c>
      <c r="S275" s="7"/>
      <c r="T275" s="5">
        <f t="shared" si="177"/>
        <v>31</v>
      </c>
      <c r="U275" s="45">
        <f t="shared" si="178"/>
        <v>45102</v>
      </c>
      <c r="V275" s="5">
        <f t="shared" si="179"/>
        <v>8213</v>
      </c>
      <c r="W275" s="55">
        <f t="shared" si="180"/>
        <v>6.040116061409001E-2</v>
      </c>
      <c r="X275" s="47">
        <f t="shared" si="181"/>
        <v>0.26235060236523461</v>
      </c>
      <c r="Y275" s="5">
        <f t="shared" si="182"/>
        <v>0</v>
      </c>
      <c r="Z275" s="5">
        <f t="shared" si="183"/>
        <v>0</v>
      </c>
      <c r="AB275" s="39">
        <f t="shared" si="184"/>
        <v>0</v>
      </c>
      <c r="AC275" s="39">
        <f t="shared" si="185"/>
        <v>0</v>
      </c>
      <c r="AD275" s="39">
        <f t="shared" si="186"/>
        <v>0</v>
      </c>
      <c r="AE275" s="39">
        <f t="shared" si="187"/>
        <v>0</v>
      </c>
      <c r="AF275" s="39">
        <f t="shared" si="188"/>
        <v>0</v>
      </c>
      <c r="AG275" s="39">
        <f t="shared" si="189"/>
        <v>0</v>
      </c>
      <c r="AH275" s="39">
        <f t="shared" si="190"/>
        <v>0</v>
      </c>
      <c r="AI275" s="39">
        <f t="shared" si="191"/>
        <v>0</v>
      </c>
      <c r="AJ275" s="39">
        <f t="shared" si="192"/>
        <v>0</v>
      </c>
      <c r="AK275" s="43"/>
      <c r="AL275" s="39">
        <f t="shared" si="193"/>
        <v>0</v>
      </c>
      <c r="AM275" s="39">
        <f t="shared" si="194"/>
        <v>0</v>
      </c>
      <c r="AN275" s="39">
        <f t="shared" si="195"/>
        <v>0</v>
      </c>
      <c r="AO275" s="40">
        <f t="shared" si="196"/>
        <v>0</v>
      </c>
      <c r="AQ275" s="39">
        <f t="shared" si="197"/>
        <v>0</v>
      </c>
      <c r="AR275" s="39">
        <f t="shared" si="198"/>
        <v>0</v>
      </c>
      <c r="AS275" s="39">
        <f t="shared" si="199"/>
        <v>0</v>
      </c>
      <c r="AT275" s="40">
        <f t="shared" si="200"/>
        <v>0</v>
      </c>
      <c r="AU275" s="40"/>
      <c r="AV275" s="52">
        <f t="shared" si="201"/>
        <v>0</v>
      </c>
      <c r="AX275" s="52">
        <f t="shared" si="202"/>
        <v>0</v>
      </c>
      <c r="AY275" s="70"/>
      <c r="AZ275" s="2">
        <f t="shared" si="207"/>
        <v>0</v>
      </c>
    </row>
    <row r="276" spans="1:52" ht="12" customHeight="1">
      <c r="A276" s="44">
        <f t="shared" si="203"/>
        <v>45078</v>
      </c>
      <c r="B276" s="66">
        <f t="shared" si="204"/>
        <v>0</v>
      </c>
      <c r="C276" s="67"/>
      <c r="D276" s="68">
        <f t="shared" si="167"/>
        <v>0</v>
      </c>
      <c r="E276" s="35">
        <f t="shared" si="168"/>
        <v>0</v>
      </c>
      <c r="F276" s="35">
        <f t="shared" si="169"/>
        <v>0</v>
      </c>
      <c r="G276" s="55">
        <f t="shared" si="170"/>
        <v>3.97</v>
      </c>
      <c r="H276" s="69">
        <f t="shared" si="171"/>
        <v>3.97</v>
      </c>
      <c r="I276" s="55">
        <f t="shared" si="205"/>
        <v>0</v>
      </c>
      <c r="J276" s="55">
        <f t="shared" si="172"/>
        <v>-6.1000000000000006E-2</v>
      </c>
      <c r="K276" s="69">
        <f t="shared" si="173"/>
        <v>-6.1000000000000006E-2</v>
      </c>
      <c r="L276" s="72">
        <v>0</v>
      </c>
      <c r="M276" s="55">
        <f t="shared" si="174"/>
        <v>5.0000000000000001E-3</v>
      </c>
      <c r="N276" s="69">
        <f t="shared" si="175"/>
        <v>5.0000000000000001E-3</v>
      </c>
      <c r="O276" s="72">
        <v>0</v>
      </c>
      <c r="P276" s="7"/>
      <c r="Q276" s="72">
        <f t="shared" si="206"/>
        <v>3.9140000000000001</v>
      </c>
      <c r="R276" s="72">
        <f t="shared" si="176"/>
        <v>0</v>
      </c>
      <c r="S276" s="7"/>
      <c r="T276" s="5">
        <f t="shared" si="177"/>
        <v>30</v>
      </c>
      <c r="U276" s="45">
        <f t="shared" si="178"/>
        <v>45132</v>
      </c>
      <c r="V276" s="5">
        <f t="shared" si="179"/>
        <v>8243</v>
      </c>
      <c r="W276" s="55">
        <f t="shared" si="180"/>
        <v>6.040116061409001E-2</v>
      </c>
      <c r="X276" s="47">
        <f t="shared" si="181"/>
        <v>0.2610714550628041</v>
      </c>
      <c r="Y276" s="5">
        <f t="shared" si="182"/>
        <v>0</v>
      </c>
      <c r="Z276" s="5">
        <f t="shared" si="183"/>
        <v>0</v>
      </c>
      <c r="AB276" s="39">
        <f t="shared" si="184"/>
        <v>0</v>
      </c>
      <c r="AC276" s="39">
        <f t="shared" si="185"/>
        <v>0</v>
      </c>
      <c r="AD276" s="39">
        <f t="shared" si="186"/>
        <v>0</v>
      </c>
      <c r="AE276" s="39">
        <f t="shared" si="187"/>
        <v>0</v>
      </c>
      <c r="AF276" s="39">
        <f t="shared" si="188"/>
        <v>0</v>
      </c>
      <c r="AG276" s="39">
        <f t="shared" si="189"/>
        <v>0</v>
      </c>
      <c r="AH276" s="39">
        <f t="shared" si="190"/>
        <v>0</v>
      </c>
      <c r="AI276" s="39">
        <f t="shared" si="191"/>
        <v>0</v>
      </c>
      <c r="AJ276" s="39">
        <f t="shared" si="192"/>
        <v>0</v>
      </c>
      <c r="AK276" s="43"/>
      <c r="AL276" s="39">
        <f t="shared" si="193"/>
        <v>0</v>
      </c>
      <c r="AM276" s="39">
        <f t="shared" si="194"/>
        <v>0</v>
      </c>
      <c r="AN276" s="39">
        <f t="shared" si="195"/>
        <v>0</v>
      </c>
      <c r="AO276" s="40">
        <f t="shared" si="196"/>
        <v>0</v>
      </c>
      <c r="AQ276" s="39">
        <f t="shared" si="197"/>
        <v>0</v>
      </c>
      <c r="AR276" s="39">
        <f t="shared" si="198"/>
        <v>0</v>
      </c>
      <c r="AS276" s="39">
        <f t="shared" si="199"/>
        <v>0</v>
      </c>
      <c r="AT276" s="40">
        <f t="shared" si="200"/>
        <v>0</v>
      </c>
      <c r="AU276" s="40"/>
      <c r="AV276" s="52">
        <f t="shared" si="201"/>
        <v>0</v>
      </c>
      <c r="AX276" s="52">
        <f t="shared" si="202"/>
        <v>0</v>
      </c>
      <c r="AY276" s="70"/>
      <c r="AZ276" s="2">
        <f t="shared" si="207"/>
        <v>0</v>
      </c>
    </row>
    <row r="277" spans="1:52" ht="12" customHeight="1">
      <c r="A277" s="44">
        <f t="shared" si="203"/>
        <v>45108</v>
      </c>
      <c r="B277" s="66">
        <f t="shared" si="204"/>
        <v>0</v>
      </c>
      <c r="C277" s="67"/>
      <c r="D277" s="68">
        <f t="shared" si="167"/>
        <v>0</v>
      </c>
      <c r="E277" s="35">
        <f t="shared" si="168"/>
        <v>0</v>
      </c>
      <c r="F277" s="35">
        <f t="shared" si="169"/>
        <v>0</v>
      </c>
      <c r="G277" s="55">
        <f t="shared" si="170"/>
        <v>3.97</v>
      </c>
      <c r="H277" s="69">
        <f t="shared" si="171"/>
        <v>3.97</v>
      </c>
      <c r="I277" s="55">
        <f t="shared" si="205"/>
        <v>0</v>
      </c>
      <c r="J277" s="55">
        <f t="shared" si="172"/>
        <v>-6.1000000000000006E-2</v>
      </c>
      <c r="K277" s="69">
        <f t="shared" si="173"/>
        <v>-6.1000000000000006E-2</v>
      </c>
      <c r="L277" s="72">
        <v>0</v>
      </c>
      <c r="M277" s="55">
        <f t="shared" si="174"/>
        <v>5.0000000000000001E-3</v>
      </c>
      <c r="N277" s="69">
        <f t="shared" si="175"/>
        <v>5.0000000000000001E-3</v>
      </c>
      <c r="O277" s="72">
        <v>0</v>
      </c>
      <c r="P277" s="7"/>
      <c r="Q277" s="72">
        <f t="shared" si="206"/>
        <v>3.9140000000000001</v>
      </c>
      <c r="R277" s="72">
        <f t="shared" si="176"/>
        <v>0</v>
      </c>
      <c r="S277" s="7"/>
      <c r="T277" s="5">
        <f t="shared" si="177"/>
        <v>31</v>
      </c>
      <c r="U277" s="45">
        <f t="shared" si="178"/>
        <v>45163</v>
      </c>
      <c r="V277" s="5">
        <f t="shared" si="179"/>
        <v>8274</v>
      </c>
      <c r="W277" s="55">
        <f t="shared" si="180"/>
        <v>6.040116061409001E-2</v>
      </c>
      <c r="X277" s="47">
        <f t="shared" si="181"/>
        <v>0.2597562212247656</v>
      </c>
      <c r="Y277" s="5">
        <f t="shared" si="182"/>
        <v>0</v>
      </c>
      <c r="Z277" s="5">
        <f t="shared" si="183"/>
        <v>0</v>
      </c>
      <c r="AB277" s="39">
        <f t="shared" si="184"/>
        <v>0</v>
      </c>
      <c r="AC277" s="39">
        <f t="shared" si="185"/>
        <v>0</v>
      </c>
      <c r="AD277" s="39">
        <f t="shared" si="186"/>
        <v>0</v>
      </c>
      <c r="AE277" s="39">
        <f t="shared" si="187"/>
        <v>0</v>
      </c>
      <c r="AF277" s="39">
        <f t="shared" si="188"/>
        <v>0</v>
      </c>
      <c r="AG277" s="39">
        <f t="shared" si="189"/>
        <v>0</v>
      </c>
      <c r="AH277" s="39">
        <f t="shared" si="190"/>
        <v>0</v>
      </c>
      <c r="AI277" s="39">
        <f t="shared" si="191"/>
        <v>0</v>
      </c>
      <c r="AJ277" s="39">
        <f t="shared" si="192"/>
        <v>0</v>
      </c>
      <c r="AK277" s="43"/>
      <c r="AL277" s="39">
        <f t="shared" si="193"/>
        <v>0</v>
      </c>
      <c r="AM277" s="39">
        <f t="shared" si="194"/>
        <v>0</v>
      </c>
      <c r="AN277" s="39">
        <f t="shared" si="195"/>
        <v>0</v>
      </c>
      <c r="AO277" s="40">
        <f t="shared" si="196"/>
        <v>0</v>
      </c>
      <c r="AQ277" s="39">
        <f t="shared" si="197"/>
        <v>0</v>
      </c>
      <c r="AR277" s="39">
        <f t="shared" si="198"/>
        <v>0</v>
      </c>
      <c r="AS277" s="39">
        <f t="shared" si="199"/>
        <v>0</v>
      </c>
      <c r="AT277" s="40">
        <f t="shared" si="200"/>
        <v>0</v>
      </c>
      <c r="AU277" s="40"/>
      <c r="AV277" s="52">
        <f t="shared" si="201"/>
        <v>0</v>
      </c>
      <c r="AX277" s="52">
        <f t="shared" si="202"/>
        <v>0</v>
      </c>
      <c r="AY277" s="70"/>
      <c r="AZ277" s="2">
        <f t="shared" si="207"/>
        <v>0</v>
      </c>
    </row>
    <row r="278" spans="1:52" ht="12" customHeight="1">
      <c r="A278" s="44">
        <f t="shared" si="203"/>
        <v>45139</v>
      </c>
      <c r="B278" s="66">
        <f t="shared" si="204"/>
        <v>0</v>
      </c>
      <c r="C278" s="67"/>
      <c r="D278" s="68">
        <f t="shared" si="167"/>
        <v>0</v>
      </c>
      <c r="E278" s="35">
        <f t="shared" si="168"/>
        <v>0</v>
      </c>
      <c r="F278" s="35">
        <f t="shared" si="169"/>
        <v>0</v>
      </c>
      <c r="G278" s="55">
        <f t="shared" si="170"/>
        <v>3.97</v>
      </c>
      <c r="H278" s="69">
        <f t="shared" si="171"/>
        <v>3.97</v>
      </c>
      <c r="I278" s="55">
        <f t="shared" si="205"/>
        <v>0</v>
      </c>
      <c r="J278" s="55">
        <f t="shared" si="172"/>
        <v>-6.1000000000000006E-2</v>
      </c>
      <c r="K278" s="69">
        <f t="shared" si="173"/>
        <v>-6.1000000000000006E-2</v>
      </c>
      <c r="L278" s="72">
        <v>0</v>
      </c>
      <c r="M278" s="55">
        <f t="shared" si="174"/>
        <v>5.0000000000000001E-3</v>
      </c>
      <c r="N278" s="69">
        <f t="shared" si="175"/>
        <v>5.0000000000000001E-3</v>
      </c>
      <c r="O278" s="72">
        <v>0</v>
      </c>
      <c r="P278" s="7"/>
      <c r="Q278" s="72">
        <f t="shared" si="206"/>
        <v>3.9140000000000001</v>
      </c>
      <c r="R278" s="72">
        <f t="shared" si="176"/>
        <v>0</v>
      </c>
      <c r="S278" s="7"/>
      <c r="T278" s="5">
        <f t="shared" si="177"/>
        <v>31</v>
      </c>
      <c r="U278" s="45">
        <f t="shared" si="178"/>
        <v>45194</v>
      </c>
      <c r="V278" s="5">
        <f t="shared" si="179"/>
        <v>8305</v>
      </c>
      <c r="W278" s="55">
        <f t="shared" si="180"/>
        <v>6.040116061409001E-2</v>
      </c>
      <c r="X278" s="47">
        <f t="shared" si="181"/>
        <v>0.25844761331236998</v>
      </c>
      <c r="Y278" s="5">
        <f t="shared" si="182"/>
        <v>0</v>
      </c>
      <c r="Z278" s="5">
        <f t="shared" si="183"/>
        <v>0</v>
      </c>
      <c r="AB278" s="39">
        <f t="shared" si="184"/>
        <v>0</v>
      </c>
      <c r="AC278" s="39">
        <f t="shared" si="185"/>
        <v>0</v>
      </c>
      <c r="AD278" s="39">
        <f t="shared" si="186"/>
        <v>0</v>
      </c>
      <c r="AE278" s="39">
        <f t="shared" si="187"/>
        <v>0</v>
      </c>
      <c r="AF278" s="39">
        <f t="shared" si="188"/>
        <v>0</v>
      </c>
      <c r="AG278" s="39">
        <f t="shared" si="189"/>
        <v>0</v>
      </c>
      <c r="AH278" s="39">
        <f t="shared" si="190"/>
        <v>0</v>
      </c>
      <c r="AI278" s="39">
        <f t="shared" si="191"/>
        <v>0</v>
      </c>
      <c r="AJ278" s="39">
        <f t="shared" si="192"/>
        <v>0</v>
      </c>
      <c r="AK278" s="43"/>
      <c r="AL278" s="39">
        <f t="shared" si="193"/>
        <v>0</v>
      </c>
      <c r="AM278" s="39">
        <f t="shared" si="194"/>
        <v>0</v>
      </c>
      <c r="AN278" s="39">
        <f t="shared" si="195"/>
        <v>0</v>
      </c>
      <c r="AO278" s="40">
        <f t="shared" si="196"/>
        <v>0</v>
      </c>
      <c r="AQ278" s="39">
        <f t="shared" si="197"/>
        <v>0</v>
      </c>
      <c r="AR278" s="39">
        <f t="shared" si="198"/>
        <v>0</v>
      </c>
      <c r="AS278" s="39">
        <f t="shared" si="199"/>
        <v>0</v>
      </c>
      <c r="AT278" s="40">
        <f t="shared" si="200"/>
        <v>0</v>
      </c>
      <c r="AU278" s="40"/>
      <c r="AV278" s="52">
        <f t="shared" si="201"/>
        <v>0</v>
      </c>
      <c r="AX278" s="52">
        <f t="shared" si="202"/>
        <v>0</v>
      </c>
      <c r="AY278" s="70"/>
      <c r="AZ278" s="2">
        <f t="shared" si="207"/>
        <v>0</v>
      </c>
    </row>
    <row r="279" spans="1:52" ht="12" customHeight="1">
      <c r="A279" s="44">
        <f t="shared" si="203"/>
        <v>45170</v>
      </c>
      <c r="B279" s="66">
        <f t="shared" si="204"/>
        <v>0</v>
      </c>
      <c r="C279" s="67"/>
      <c r="D279" s="68">
        <f t="shared" si="167"/>
        <v>0</v>
      </c>
      <c r="E279" s="35">
        <f t="shared" si="168"/>
        <v>0</v>
      </c>
      <c r="F279" s="35">
        <f t="shared" si="169"/>
        <v>0</v>
      </c>
      <c r="G279" s="55">
        <f t="shared" si="170"/>
        <v>3.97</v>
      </c>
      <c r="H279" s="69">
        <f t="shared" si="171"/>
        <v>3.97</v>
      </c>
      <c r="I279" s="55">
        <f t="shared" si="205"/>
        <v>0</v>
      </c>
      <c r="J279" s="55">
        <f t="shared" si="172"/>
        <v>-6.1000000000000006E-2</v>
      </c>
      <c r="K279" s="69">
        <f t="shared" si="173"/>
        <v>-6.1000000000000006E-2</v>
      </c>
      <c r="L279" s="72">
        <v>0</v>
      </c>
      <c r="M279" s="55">
        <f t="shared" si="174"/>
        <v>5.0000000000000001E-3</v>
      </c>
      <c r="N279" s="69">
        <f t="shared" si="175"/>
        <v>5.0000000000000001E-3</v>
      </c>
      <c r="O279" s="72">
        <v>0</v>
      </c>
      <c r="P279" s="7"/>
      <c r="Q279" s="72">
        <f t="shared" si="206"/>
        <v>3.9140000000000001</v>
      </c>
      <c r="R279" s="72">
        <f t="shared" si="176"/>
        <v>0</v>
      </c>
      <c r="S279" s="7"/>
      <c r="T279" s="5">
        <f t="shared" si="177"/>
        <v>30</v>
      </c>
      <c r="U279" s="45">
        <f t="shared" si="178"/>
        <v>45224</v>
      </c>
      <c r="V279" s="5">
        <f t="shared" si="179"/>
        <v>8335</v>
      </c>
      <c r="W279" s="55">
        <f t="shared" si="180"/>
        <v>6.040116061409001E-2</v>
      </c>
      <c r="X279" s="47">
        <f t="shared" si="181"/>
        <v>0.25718749588017176</v>
      </c>
      <c r="Y279" s="5">
        <f t="shared" si="182"/>
        <v>0</v>
      </c>
      <c r="Z279" s="5">
        <f t="shared" si="183"/>
        <v>0</v>
      </c>
      <c r="AB279" s="39">
        <f t="shared" si="184"/>
        <v>0</v>
      </c>
      <c r="AC279" s="39">
        <f t="shared" si="185"/>
        <v>0</v>
      </c>
      <c r="AD279" s="39">
        <f t="shared" si="186"/>
        <v>0</v>
      </c>
      <c r="AE279" s="39">
        <f t="shared" si="187"/>
        <v>0</v>
      </c>
      <c r="AF279" s="39">
        <f t="shared" si="188"/>
        <v>0</v>
      </c>
      <c r="AG279" s="39">
        <f t="shared" si="189"/>
        <v>0</v>
      </c>
      <c r="AH279" s="39">
        <f t="shared" si="190"/>
        <v>0</v>
      </c>
      <c r="AI279" s="39">
        <f t="shared" si="191"/>
        <v>0</v>
      </c>
      <c r="AJ279" s="39">
        <f t="shared" si="192"/>
        <v>0</v>
      </c>
      <c r="AK279" s="43"/>
      <c r="AL279" s="39">
        <f t="shared" si="193"/>
        <v>0</v>
      </c>
      <c r="AM279" s="39">
        <f t="shared" si="194"/>
        <v>0</v>
      </c>
      <c r="AN279" s="39">
        <f t="shared" si="195"/>
        <v>0</v>
      </c>
      <c r="AO279" s="40">
        <f t="shared" si="196"/>
        <v>0</v>
      </c>
      <c r="AQ279" s="39">
        <f t="shared" si="197"/>
        <v>0</v>
      </c>
      <c r="AR279" s="39">
        <f t="shared" si="198"/>
        <v>0</v>
      </c>
      <c r="AS279" s="39">
        <f t="shared" si="199"/>
        <v>0</v>
      </c>
      <c r="AT279" s="40">
        <f t="shared" si="200"/>
        <v>0</v>
      </c>
      <c r="AU279" s="40"/>
      <c r="AV279" s="52">
        <f t="shared" si="201"/>
        <v>0</v>
      </c>
      <c r="AX279" s="52">
        <f t="shared" si="202"/>
        <v>0</v>
      </c>
      <c r="AY279" s="70"/>
      <c r="AZ279" s="2">
        <f t="shared" si="207"/>
        <v>0</v>
      </c>
    </row>
    <row r="280" spans="1:52" ht="12" customHeight="1">
      <c r="A280" s="44">
        <f t="shared" si="203"/>
        <v>45200</v>
      </c>
      <c r="B280" s="66">
        <f t="shared" si="204"/>
        <v>0</v>
      </c>
      <c r="C280" s="67"/>
      <c r="D280" s="68">
        <f t="shared" si="167"/>
        <v>0</v>
      </c>
      <c r="E280" s="35">
        <f t="shared" si="168"/>
        <v>0</v>
      </c>
      <c r="F280" s="35">
        <f t="shared" si="169"/>
        <v>0</v>
      </c>
      <c r="G280" s="55">
        <f t="shared" si="170"/>
        <v>3.97</v>
      </c>
      <c r="H280" s="69">
        <f t="shared" si="171"/>
        <v>3.97</v>
      </c>
      <c r="I280" s="55">
        <f t="shared" si="205"/>
        <v>0</v>
      </c>
      <c r="J280" s="55">
        <f t="shared" si="172"/>
        <v>-6.1000000000000006E-2</v>
      </c>
      <c r="K280" s="69">
        <f t="shared" si="173"/>
        <v>-6.1000000000000006E-2</v>
      </c>
      <c r="L280" s="72">
        <v>0</v>
      </c>
      <c r="M280" s="55">
        <f t="shared" si="174"/>
        <v>5.0000000000000001E-3</v>
      </c>
      <c r="N280" s="69">
        <f t="shared" si="175"/>
        <v>5.0000000000000001E-3</v>
      </c>
      <c r="O280" s="72">
        <v>0</v>
      </c>
      <c r="P280" s="7"/>
      <c r="Q280" s="72">
        <f t="shared" si="206"/>
        <v>3.9140000000000001</v>
      </c>
      <c r="R280" s="72">
        <f t="shared" si="176"/>
        <v>0</v>
      </c>
      <c r="S280" s="7"/>
      <c r="T280" s="5">
        <f t="shared" si="177"/>
        <v>31</v>
      </c>
      <c r="U280" s="45">
        <f t="shared" si="178"/>
        <v>45255</v>
      </c>
      <c r="V280" s="5">
        <f t="shared" si="179"/>
        <v>8366</v>
      </c>
      <c r="W280" s="55">
        <f t="shared" si="180"/>
        <v>6.040116061409001E-2</v>
      </c>
      <c r="X280" s="47">
        <f t="shared" si="181"/>
        <v>0.2558918287716378</v>
      </c>
      <c r="Y280" s="5">
        <f t="shared" si="182"/>
        <v>0</v>
      </c>
      <c r="Z280" s="5">
        <f t="shared" si="183"/>
        <v>0</v>
      </c>
      <c r="AB280" s="39">
        <f t="shared" si="184"/>
        <v>0</v>
      </c>
      <c r="AC280" s="39">
        <f t="shared" si="185"/>
        <v>0</v>
      </c>
      <c r="AD280" s="39">
        <f t="shared" si="186"/>
        <v>0</v>
      </c>
      <c r="AE280" s="39">
        <f t="shared" si="187"/>
        <v>0</v>
      </c>
      <c r="AF280" s="39">
        <f t="shared" si="188"/>
        <v>0</v>
      </c>
      <c r="AG280" s="39">
        <f t="shared" si="189"/>
        <v>0</v>
      </c>
      <c r="AH280" s="39">
        <f t="shared" si="190"/>
        <v>0</v>
      </c>
      <c r="AI280" s="39">
        <f t="shared" si="191"/>
        <v>0</v>
      </c>
      <c r="AJ280" s="39">
        <f t="shared" si="192"/>
        <v>0</v>
      </c>
      <c r="AK280" s="43"/>
      <c r="AL280" s="39">
        <f t="shared" si="193"/>
        <v>0</v>
      </c>
      <c r="AM280" s="39">
        <f t="shared" si="194"/>
        <v>0</v>
      </c>
      <c r="AN280" s="39">
        <f t="shared" si="195"/>
        <v>0</v>
      </c>
      <c r="AO280" s="40">
        <f t="shared" si="196"/>
        <v>0</v>
      </c>
      <c r="AQ280" s="39">
        <f t="shared" si="197"/>
        <v>0</v>
      </c>
      <c r="AR280" s="39">
        <f t="shared" si="198"/>
        <v>0</v>
      </c>
      <c r="AS280" s="39">
        <f t="shared" si="199"/>
        <v>0</v>
      </c>
      <c r="AT280" s="40">
        <f t="shared" si="200"/>
        <v>0</v>
      </c>
      <c r="AU280" s="40"/>
      <c r="AV280" s="52">
        <f t="shared" si="201"/>
        <v>0</v>
      </c>
      <c r="AX280" s="52">
        <f t="shared" si="202"/>
        <v>0</v>
      </c>
      <c r="AY280" s="70"/>
      <c r="AZ280" s="2">
        <f t="shared" si="207"/>
        <v>0</v>
      </c>
    </row>
    <row r="281" spans="1:52" ht="12" customHeight="1">
      <c r="A281" s="44">
        <f t="shared" si="203"/>
        <v>45231</v>
      </c>
      <c r="B281" s="66">
        <f t="shared" si="204"/>
        <v>0</v>
      </c>
      <c r="C281" s="67"/>
      <c r="D281" s="68">
        <f t="shared" si="167"/>
        <v>0</v>
      </c>
      <c r="E281" s="35">
        <f t="shared" si="168"/>
        <v>0</v>
      </c>
      <c r="F281" s="35">
        <f t="shared" si="169"/>
        <v>0</v>
      </c>
      <c r="G281" s="55">
        <f t="shared" si="170"/>
        <v>3.97</v>
      </c>
      <c r="H281" s="69">
        <f t="shared" si="171"/>
        <v>3.97</v>
      </c>
      <c r="I281" s="55">
        <f t="shared" si="205"/>
        <v>0</v>
      </c>
      <c r="J281" s="55">
        <f t="shared" si="172"/>
        <v>-6.1000000000000006E-2</v>
      </c>
      <c r="K281" s="69">
        <f t="shared" si="173"/>
        <v>-6.1000000000000006E-2</v>
      </c>
      <c r="L281" s="72">
        <v>0</v>
      </c>
      <c r="M281" s="55">
        <f t="shared" si="174"/>
        <v>5.0000000000000001E-3</v>
      </c>
      <c r="N281" s="69">
        <f t="shared" si="175"/>
        <v>5.0000000000000001E-3</v>
      </c>
      <c r="O281" s="72">
        <v>0</v>
      </c>
      <c r="P281" s="7"/>
      <c r="Q281" s="72">
        <f t="shared" si="206"/>
        <v>3.9140000000000001</v>
      </c>
      <c r="R281" s="72">
        <f t="shared" si="176"/>
        <v>0</v>
      </c>
      <c r="S281" s="7"/>
      <c r="T281" s="5">
        <f t="shared" si="177"/>
        <v>30</v>
      </c>
      <c r="U281" s="45">
        <f t="shared" si="178"/>
        <v>45285</v>
      </c>
      <c r="V281" s="5">
        <f t="shared" si="179"/>
        <v>8396</v>
      </c>
      <c r="W281" s="55">
        <f t="shared" si="180"/>
        <v>6.040116061409001E-2</v>
      </c>
      <c r="X281" s="47">
        <f t="shared" si="181"/>
        <v>0.25464417262167566</v>
      </c>
      <c r="Y281" s="5">
        <f t="shared" si="182"/>
        <v>0</v>
      </c>
      <c r="Z281" s="5">
        <f t="shared" si="183"/>
        <v>0</v>
      </c>
      <c r="AB281" s="39">
        <f t="shared" si="184"/>
        <v>0</v>
      </c>
      <c r="AC281" s="39">
        <f t="shared" si="185"/>
        <v>0</v>
      </c>
      <c r="AD281" s="39">
        <f t="shared" si="186"/>
        <v>0</v>
      </c>
      <c r="AE281" s="39">
        <f t="shared" si="187"/>
        <v>0</v>
      </c>
      <c r="AF281" s="39">
        <f t="shared" si="188"/>
        <v>0</v>
      </c>
      <c r="AG281" s="39">
        <f t="shared" si="189"/>
        <v>0</v>
      </c>
      <c r="AH281" s="39">
        <f t="shared" si="190"/>
        <v>0</v>
      </c>
      <c r="AI281" s="39">
        <f t="shared" si="191"/>
        <v>0</v>
      </c>
      <c r="AJ281" s="39">
        <f t="shared" si="192"/>
        <v>0</v>
      </c>
      <c r="AK281" s="43"/>
      <c r="AL281" s="39">
        <f t="shared" si="193"/>
        <v>0</v>
      </c>
      <c r="AM281" s="39">
        <f t="shared" si="194"/>
        <v>0</v>
      </c>
      <c r="AN281" s="39">
        <f t="shared" si="195"/>
        <v>0</v>
      </c>
      <c r="AO281" s="40">
        <f t="shared" si="196"/>
        <v>0</v>
      </c>
      <c r="AQ281" s="39">
        <f t="shared" si="197"/>
        <v>0</v>
      </c>
      <c r="AR281" s="39">
        <f t="shared" si="198"/>
        <v>0</v>
      </c>
      <c r="AS281" s="39">
        <f t="shared" si="199"/>
        <v>0</v>
      </c>
      <c r="AT281" s="40">
        <f t="shared" si="200"/>
        <v>0</v>
      </c>
      <c r="AU281" s="40"/>
      <c r="AV281" s="52">
        <f t="shared" si="201"/>
        <v>0</v>
      </c>
      <c r="AX281" s="52">
        <f t="shared" si="202"/>
        <v>0</v>
      </c>
      <c r="AY281" s="70"/>
      <c r="AZ281" s="2">
        <f t="shared" si="207"/>
        <v>0</v>
      </c>
    </row>
    <row r="282" spans="1:52" ht="12" customHeight="1">
      <c r="A282" s="44">
        <f t="shared" si="203"/>
        <v>45261</v>
      </c>
      <c r="B282" s="66">
        <f t="shared" si="204"/>
        <v>0</v>
      </c>
      <c r="C282" s="67"/>
      <c r="D282" s="68">
        <f t="shared" si="167"/>
        <v>0</v>
      </c>
      <c r="E282" s="35">
        <f t="shared" si="168"/>
        <v>0</v>
      </c>
      <c r="F282" s="35">
        <f t="shared" si="169"/>
        <v>0</v>
      </c>
      <c r="G282" s="55">
        <f t="shared" si="170"/>
        <v>3.97</v>
      </c>
      <c r="H282" s="69">
        <f t="shared" si="171"/>
        <v>3.97</v>
      </c>
      <c r="I282" s="55">
        <f t="shared" si="205"/>
        <v>0</v>
      </c>
      <c r="J282" s="55">
        <f t="shared" si="172"/>
        <v>-6.1000000000000006E-2</v>
      </c>
      <c r="K282" s="69">
        <f t="shared" si="173"/>
        <v>-6.1000000000000006E-2</v>
      </c>
      <c r="L282" s="72">
        <v>0</v>
      </c>
      <c r="M282" s="55">
        <f t="shared" si="174"/>
        <v>5.0000000000000001E-3</v>
      </c>
      <c r="N282" s="69">
        <f t="shared" si="175"/>
        <v>5.0000000000000001E-3</v>
      </c>
      <c r="O282" s="72">
        <v>0</v>
      </c>
      <c r="P282" s="7"/>
      <c r="Q282" s="72">
        <f t="shared" si="206"/>
        <v>3.9140000000000001</v>
      </c>
      <c r="R282" s="72">
        <f t="shared" si="176"/>
        <v>0</v>
      </c>
      <c r="S282" s="7"/>
      <c r="T282" s="5">
        <f t="shared" si="177"/>
        <v>31</v>
      </c>
      <c r="U282" s="45">
        <f t="shared" si="178"/>
        <v>45316</v>
      </c>
      <c r="V282" s="5">
        <f t="shared" si="179"/>
        <v>8427</v>
      </c>
      <c r="W282" s="55">
        <f t="shared" si="180"/>
        <v>6.040116061409001E-2</v>
      </c>
      <c r="X282" s="47">
        <f t="shared" si="181"/>
        <v>0.25336131834558956</v>
      </c>
      <c r="Y282" s="5">
        <f t="shared" si="182"/>
        <v>0</v>
      </c>
      <c r="Z282" s="5">
        <f t="shared" si="183"/>
        <v>0</v>
      </c>
      <c r="AB282" s="39">
        <f t="shared" si="184"/>
        <v>0</v>
      </c>
      <c r="AC282" s="39">
        <f t="shared" si="185"/>
        <v>0</v>
      </c>
      <c r="AD282" s="39">
        <f t="shared" si="186"/>
        <v>0</v>
      </c>
      <c r="AE282" s="39">
        <f t="shared" si="187"/>
        <v>0</v>
      </c>
      <c r="AF282" s="39">
        <f t="shared" si="188"/>
        <v>0</v>
      </c>
      <c r="AG282" s="39">
        <f t="shared" si="189"/>
        <v>0</v>
      </c>
      <c r="AH282" s="39">
        <f t="shared" si="190"/>
        <v>0</v>
      </c>
      <c r="AI282" s="39">
        <f t="shared" si="191"/>
        <v>0</v>
      </c>
      <c r="AJ282" s="39">
        <f t="shared" si="192"/>
        <v>0</v>
      </c>
      <c r="AK282" s="43"/>
      <c r="AL282" s="39">
        <f t="shared" si="193"/>
        <v>0</v>
      </c>
      <c r="AM282" s="39">
        <f t="shared" si="194"/>
        <v>0</v>
      </c>
      <c r="AN282" s="39">
        <f t="shared" si="195"/>
        <v>0</v>
      </c>
      <c r="AO282" s="40">
        <f t="shared" si="196"/>
        <v>0</v>
      </c>
      <c r="AQ282" s="39">
        <f t="shared" si="197"/>
        <v>0</v>
      </c>
      <c r="AR282" s="39">
        <f t="shared" si="198"/>
        <v>0</v>
      </c>
      <c r="AS282" s="39">
        <f t="shared" si="199"/>
        <v>0</v>
      </c>
      <c r="AT282" s="40">
        <f t="shared" si="200"/>
        <v>0</v>
      </c>
      <c r="AU282" s="40"/>
      <c r="AV282" s="52">
        <f t="shared" si="201"/>
        <v>0</v>
      </c>
      <c r="AX282" s="52">
        <f t="shared" si="202"/>
        <v>0</v>
      </c>
      <c r="AY282" s="70"/>
      <c r="AZ282" s="2">
        <f t="shared" si="207"/>
        <v>0</v>
      </c>
    </row>
    <row r="283" spans="1:52" ht="12" customHeight="1">
      <c r="A283" s="44">
        <f t="shared" si="203"/>
        <v>45292</v>
      </c>
      <c r="B283" s="66">
        <f t="shared" si="204"/>
        <v>0</v>
      </c>
      <c r="C283" s="67"/>
      <c r="D283" s="68">
        <f t="shared" si="167"/>
        <v>0</v>
      </c>
      <c r="E283" s="35">
        <f t="shared" si="168"/>
        <v>0</v>
      </c>
      <c r="F283" s="35">
        <f t="shared" si="169"/>
        <v>0</v>
      </c>
      <c r="G283" s="55">
        <f t="shared" si="170"/>
        <v>3.97</v>
      </c>
      <c r="H283" s="69">
        <f t="shared" si="171"/>
        <v>3.97</v>
      </c>
      <c r="I283" s="55">
        <f t="shared" si="205"/>
        <v>0</v>
      </c>
      <c r="J283" s="55">
        <f t="shared" si="172"/>
        <v>-6.1000000000000006E-2</v>
      </c>
      <c r="K283" s="69">
        <f t="shared" si="173"/>
        <v>-6.1000000000000006E-2</v>
      </c>
      <c r="L283" s="72">
        <v>0</v>
      </c>
      <c r="M283" s="55">
        <f t="shared" si="174"/>
        <v>5.0000000000000001E-3</v>
      </c>
      <c r="N283" s="69">
        <f t="shared" si="175"/>
        <v>5.0000000000000001E-3</v>
      </c>
      <c r="O283" s="72">
        <v>0</v>
      </c>
      <c r="P283" s="7"/>
      <c r="Q283" s="72">
        <f t="shared" si="206"/>
        <v>3.9140000000000001</v>
      </c>
      <c r="R283" s="72">
        <f t="shared" si="176"/>
        <v>0</v>
      </c>
      <c r="S283" s="7"/>
      <c r="T283" s="5">
        <f t="shared" si="177"/>
        <v>31</v>
      </c>
      <c r="U283" s="45">
        <f t="shared" si="178"/>
        <v>45347</v>
      </c>
      <c r="V283" s="5">
        <f t="shared" si="179"/>
        <v>8458</v>
      </c>
      <c r="W283" s="55">
        <f t="shared" si="180"/>
        <v>6.040116061409001E-2</v>
      </c>
      <c r="X283" s="47">
        <f t="shared" si="181"/>
        <v>0.25208492687238926</v>
      </c>
      <c r="Y283" s="5">
        <f t="shared" si="182"/>
        <v>0</v>
      </c>
      <c r="Z283" s="5">
        <f t="shared" si="183"/>
        <v>0</v>
      </c>
      <c r="AB283" s="39">
        <f t="shared" si="184"/>
        <v>0</v>
      </c>
      <c r="AC283" s="39">
        <f t="shared" si="185"/>
        <v>0</v>
      </c>
      <c r="AD283" s="39">
        <f t="shared" si="186"/>
        <v>0</v>
      </c>
      <c r="AE283" s="39">
        <f t="shared" si="187"/>
        <v>0</v>
      </c>
      <c r="AF283" s="39">
        <f t="shared" si="188"/>
        <v>0</v>
      </c>
      <c r="AG283" s="39">
        <f t="shared" si="189"/>
        <v>0</v>
      </c>
      <c r="AH283" s="39">
        <f t="shared" si="190"/>
        <v>0</v>
      </c>
      <c r="AI283" s="39">
        <f t="shared" si="191"/>
        <v>0</v>
      </c>
      <c r="AJ283" s="39">
        <f t="shared" si="192"/>
        <v>0</v>
      </c>
      <c r="AK283" s="43"/>
      <c r="AL283" s="39">
        <f t="shared" si="193"/>
        <v>0</v>
      </c>
      <c r="AM283" s="39">
        <f t="shared" si="194"/>
        <v>0</v>
      </c>
      <c r="AN283" s="39">
        <f t="shared" si="195"/>
        <v>0</v>
      </c>
      <c r="AO283" s="40">
        <f t="shared" si="196"/>
        <v>0</v>
      </c>
      <c r="AQ283" s="39">
        <f t="shared" si="197"/>
        <v>0</v>
      </c>
      <c r="AR283" s="39">
        <f t="shared" si="198"/>
        <v>0</v>
      </c>
      <c r="AS283" s="39">
        <f t="shared" si="199"/>
        <v>0</v>
      </c>
      <c r="AT283" s="40">
        <f t="shared" si="200"/>
        <v>0</v>
      </c>
      <c r="AU283" s="40"/>
      <c r="AV283" s="52">
        <f t="shared" si="201"/>
        <v>0</v>
      </c>
      <c r="AX283" s="52">
        <f t="shared" si="202"/>
        <v>0</v>
      </c>
      <c r="AY283" s="70"/>
      <c r="AZ283" s="2">
        <f t="shared" si="207"/>
        <v>0</v>
      </c>
    </row>
    <row r="284" spans="1:52" ht="12" customHeight="1">
      <c r="A284" s="44">
        <f t="shared" si="203"/>
        <v>45323</v>
      </c>
      <c r="B284" s="66">
        <f t="shared" si="204"/>
        <v>0</v>
      </c>
      <c r="C284" s="67"/>
      <c r="D284" s="68">
        <f t="shared" si="167"/>
        <v>0</v>
      </c>
      <c r="E284" s="35">
        <f t="shared" si="168"/>
        <v>0</v>
      </c>
      <c r="F284" s="35">
        <f t="shared" si="169"/>
        <v>0</v>
      </c>
      <c r="G284" s="55">
        <f t="shared" si="170"/>
        <v>3.97</v>
      </c>
      <c r="H284" s="69">
        <f t="shared" si="171"/>
        <v>3.97</v>
      </c>
      <c r="I284" s="55">
        <f t="shared" si="205"/>
        <v>0</v>
      </c>
      <c r="J284" s="55">
        <f t="shared" si="172"/>
        <v>-6.1000000000000006E-2</v>
      </c>
      <c r="K284" s="69">
        <f t="shared" si="173"/>
        <v>-6.1000000000000006E-2</v>
      </c>
      <c r="L284" s="72">
        <v>0</v>
      </c>
      <c r="M284" s="55">
        <f t="shared" si="174"/>
        <v>5.0000000000000001E-3</v>
      </c>
      <c r="N284" s="69">
        <f t="shared" si="175"/>
        <v>5.0000000000000001E-3</v>
      </c>
      <c r="O284" s="72">
        <v>0</v>
      </c>
      <c r="P284" s="7"/>
      <c r="Q284" s="72">
        <f t="shared" si="206"/>
        <v>3.9140000000000001</v>
      </c>
      <c r="R284" s="72">
        <f t="shared" si="176"/>
        <v>0</v>
      </c>
      <c r="S284" s="7"/>
      <c r="T284" s="5">
        <f t="shared" si="177"/>
        <v>29</v>
      </c>
      <c r="U284" s="45">
        <f t="shared" si="178"/>
        <v>45376</v>
      </c>
      <c r="V284" s="5">
        <f t="shared" si="179"/>
        <v>8487</v>
      </c>
      <c r="W284" s="55">
        <f t="shared" si="180"/>
        <v>6.040116061409001E-2</v>
      </c>
      <c r="X284" s="47">
        <f t="shared" si="181"/>
        <v>0.25089670521277041</v>
      </c>
      <c r="Y284" s="5">
        <f t="shared" si="182"/>
        <v>0</v>
      </c>
      <c r="Z284" s="5">
        <f t="shared" si="183"/>
        <v>0</v>
      </c>
      <c r="AB284" s="39">
        <f t="shared" si="184"/>
        <v>0</v>
      </c>
      <c r="AC284" s="39">
        <f t="shared" si="185"/>
        <v>0</v>
      </c>
      <c r="AD284" s="39">
        <f t="shared" si="186"/>
        <v>0</v>
      </c>
      <c r="AE284" s="39">
        <f t="shared" si="187"/>
        <v>0</v>
      </c>
      <c r="AF284" s="39">
        <f t="shared" si="188"/>
        <v>0</v>
      </c>
      <c r="AG284" s="39">
        <f t="shared" si="189"/>
        <v>0</v>
      </c>
      <c r="AH284" s="39">
        <f t="shared" si="190"/>
        <v>0</v>
      </c>
      <c r="AI284" s="39">
        <f t="shared" si="191"/>
        <v>0</v>
      </c>
      <c r="AJ284" s="39">
        <f t="shared" si="192"/>
        <v>0</v>
      </c>
      <c r="AK284" s="43"/>
      <c r="AL284" s="39">
        <f t="shared" si="193"/>
        <v>0</v>
      </c>
      <c r="AM284" s="39">
        <f t="shared" si="194"/>
        <v>0</v>
      </c>
      <c r="AN284" s="39">
        <f t="shared" si="195"/>
        <v>0</v>
      </c>
      <c r="AO284" s="40">
        <f t="shared" si="196"/>
        <v>0</v>
      </c>
      <c r="AQ284" s="39">
        <f t="shared" si="197"/>
        <v>0</v>
      </c>
      <c r="AR284" s="39">
        <f t="shared" si="198"/>
        <v>0</v>
      </c>
      <c r="AS284" s="39">
        <f t="shared" si="199"/>
        <v>0</v>
      </c>
      <c r="AT284" s="40">
        <f t="shared" si="200"/>
        <v>0</v>
      </c>
      <c r="AU284" s="40"/>
      <c r="AV284" s="52">
        <f t="shared" si="201"/>
        <v>0</v>
      </c>
      <c r="AX284" s="52">
        <f t="shared" si="202"/>
        <v>0</v>
      </c>
      <c r="AY284" s="70"/>
      <c r="AZ284" s="2">
        <f t="shared" si="207"/>
        <v>0</v>
      </c>
    </row>
    <row r="285" spans="1:52" ht="12" customHeight="1">
      <c r="A285" s="44">
        <f t="shared" si="203"/>
        <v>45352</v>
      </c>
      <c r="B285" s="66">
        <f t="shared" si="204"/>
        <v>0</v>
      </c>
      <c r="C285" s="67"/>
      <c r="D285" s="68">
        <f t="shared" si="167"/>
        <v>0</v>
      </c>
      <c r="E285" s="35">
        <f t="shared" si="168"/>
        <v>0</v>
      </c>
      <c r="F285" s="35">
        <f t="shared" si="169"/>
        <v>0</v>
      </c>
      <c r="G285" s="55">
        <f t="shared" si="170"/>
        <v>3.97</v>
      </c>
      <c r="H285" s="69">
        <f t="shared" si="171"/>
        <v>3.97</v>
      </c>
      <c r="I285" s="55">
        <f t="shared" si="205"/>
        <v>0</v>
      </c>
      <c r="J285" s="55">
        <f t="shared" si="172"/>
        <v>-6.1000000000000006E-2</v>
      </c>
      <c r="K285" s="69">
        <f t="shared" si="173"/>
        <v>-6.1000000000000006E-2</v>
      </c>
      <c r="L285" s="72">
        <v>0</v>
      </c>
      <c r="M285" s="55">
        <f t="shared" si="174"/>
        <v>5.0000000000000001E-3</v>
      </c>
      <c r="N285" s="69">
        <f t="shared" si="175"/>
        <v>5.0000000000000001E-3</v>
      </c>
      <c r="O285" s="72">
        <v>0</v>
      </c>
      <c r="P285" s="7"/>
      <c r="Q285" s="72">
        <f t="shared" si="206"/>
        <v>3.9140000000000001</v>
      </c>
      <c r="R285" s="72">
        <f t="shared" si="176"/>
        <v>0</v>
      </c>
      <c r="S285" s="7"/>
      <c r="T285" s="5">
        <f t="shared" si="177"/>
        <v>31</v>
      </c>
      <c r="U285" s="45">
        <f t="shared" si="178"/>
        <v>45407</v>
      </c>
      <c r="V285" s="5">
        <f t="shared" si="179"/>
        <v>8518</v>
      </c>
      <c r="W285" s="55">
        <f t="shared" si="180"/>
        <v>6.040116061409001E-2</v>
      </c>
      <c r="X285" s="47">
        <f t="shared" si="181"/>
        <v>0.24963273004371628</v>
      </c>
      <c r="Y285" s="5">
        <f t="shared" si="182"/>
        <v>0</v>
      </c>
      <c r="Z285" s="5">
        <f t="shared" si="183"/>
        <v>0</v>
      </c>
      <c r="AB285" s="39">
        <f t="shared" si="184"/>
        <v>0</v>
      </c>
      <c r="AC285" s="39">
        <f t="shared" si="185"/>
        <v>0</v>
      </c>
      <c r="AD285" s="39">
        <f t="shared" si="186"/>
        <v>0</v>
      </c>
      <c r="AE285" s="39">
        <f t="shared" si="187"/>
        <v>0</v>
      </c>
      <c r="AF285" s="39">
        <f t="shared" si="188"/>
        <v>0</v>
      </c>
      <c r="AG285" s="39">
        <f t="shared" si="189"/>
        <v>0</v>
      </c>
      <c r="AH285" s="39">
        <f t="shared" si="190"/>
        <v>0</v>
      </c>
      <c r="AI285" s="39">
        <f t="shared" si="191"/>
        <v>0</v>
      </c>
      <c r="AJ285" s="39">
        <f t="shared" si="192"/>
        <v>0</v>
      </c>
      <c r="AK285" s="43"/>
      <c r="AL285" s="39">
        <f t="shared" si="193"/>
        <v>0</v>
      </c>
      <c r="AM285" s="39">
        <f t="shared" si="194"/>
        <v>0</v>
      </c>
      <c r="AN285" s="39">
        <f t="shared" si="195"/>
        <v>0</v>
      </c>
      <c r="AO285" s="40">
        <f t="shared" si="196"/>
        <v>0</v>
      </c>
      <c r="AQ285" s="39">
        <f t="shared" si="197"/>
        <v>0</v>
      </c>
      <c r="AR285" s="39">
        <f t="shared" si="198"/>
        <v>0</v>
      </c>
      <c r="AS285" s="39">
        <f t="shared" si="199"/>
        <v>0</v>
      </c>
      <c r="AT285" s="40">
        <f t="shared" si="200"/>
        <v>0</v>
      </c>
      <c r="AU285" s="40"/>
      <c r="AV285" s="52">
        <f t="shared" si="201"/>
        <v>0</v>
      </c>
      <c r="AX285" s="52">
        <f t="shared" si="202"/>
        <v>0</v>
      </c>
      <c r="AY285" s="70"/>
      <c r="AZ285" s="2">
        <f t="shared" si="207"/>
        <v>0</v>
      </c>
    </row>
    <row r="286" spans="1:52" ht="12" customHeight="1">
      <c r="A286" s="44">
        <f t="shared" si="203"/>
        <v>45383</v>
      </c>
      <c r="B286" s="66">
        <f t="shared" si="204"/>
        <v>0</v>
      </c>
      <c r="C286" s="67"/>
      <c r="D286" s="68">
        <f t="shared" si="167"/>
        <v>0</v>
      </c>
      <c r="E286" s="35">
        <f t="shared" si="168"/>
        <v>0</v>
      </c>
      <c r="F286" s="35">
        <f t="shared" si="169"/>
        <v>0</v>
      </c>
      <c r="G286" s="55">
        <f t="shared" si="170"/>
        <v>3.97</v>
      </c>
      <c r="H286" s="69">
        <f t="shared" si="171"/>
        <v>3.97</v>
      </c>
      <c r="I286" s="55">
        <f t="shared" si="205"/>
        <v>0</v>
      </c>
      <c r="J286" s="55">
        <f t="shared" si="172"/>
        <v>-6.1000000000000006E-2</v>
      </c>
      <c r="K286" s="69">
        <f t="shared" si="173"/>
        <v>-6.1000000000000006E-2</v>
      </c>
      <c r="L286" s="72">
        <v>0</v>
      </c>
      <c r="M286" s="55">
        <f t="shared" si="174"/>
        <v>5.0000000000000001E-3</v>
      </c>
      <c r="N286" s="69">
        <f t="shared" si="175"/>
        <v>5.0000000000000001E-3</v>
      </c>
      <c r="O286" s="72">
        <v>0</v>
      </c>
      <c r="P286" s="7"/>
      <c r="Q286" s="72">
        <f t="shared" si="206"/>
        <v>3.9140000000000001</v>
      </c>
      <c r="R286" s="72">
        <f t="shared" si="176"/>
        <v>0</v>
      </c>
      <c r="S286" s="7"/>
      <c r="T286" s="5">
        <f t="shared" si="177"/>
        <v>30</v>
      </c>
      <c r="U286" s="45">
        <f t="shared" si="178"/>
        <v>45437</v>
      </c>
      <c r="V286" s="5">
        <f t="shared" si="179"/>
        <v>8548</v>
      </c>
      <c r="W286" s="55">
        <f t="shared" si="180"/>
        <v>6.040116061409001E-2</v>
      </c>
      <c r="X286" s="47">
        <f t="shared" si="181"/>
        <v>0.24841559148807757</v>
      </c>
      <c r="Y286" s="5">
        <f t="shared" si="182"/>
        <v>0</v>
      </c>
      <c r="Z286" s="5">
        <f t="shared" si="183"/>
        <v>0</v>
      </c>
      <c r="AB286" s="39">
        <f t="shared" si="184"/>
        <v>0</v>
      </c>
      <c r="AC286" s="39">
        <f t="shared" si="185"/>
        <v>0</v>
      </c>
      <c r="AD286" s="39">
        <f t="shared" si="186"/>
        <v>0</v>
      </c>
      <c r="AE286" s="39">
        <f t="shared" si="187"/>
        <v>0</v>
      </c>
      <c r="AF286" s="39">
        <f t="shared" si="188"/>
        <v>0</v>
      </c>
      <c r="AG286" s="39">
        <f t="shared" si="189"/>
        <v>0</v>
      </c>
      <c r="AH286" s="39">
        <f t="shared" si="190"/>
        <v>0</v>
      </c>
      <c r="AI286" s="39">
        <f t="shared" si="191"/>
        <v>0</v>
      </c>
      <c r="AJ286" s="39">
        <f t="shared" si="192"/>
        <v>0</v>
      </c>
      <c r="AK286" s="43"/>
      <c r="AL286" s="39">
        <f t="shared" si="193"/>
        <v>0</v>
      </c>
      <c r="AM286" s="39">
        <f t="shared" si="194"/>
        <v>0</v>
      </c>
      <c r="AN286" s="39">
        <f t="shared" si="195"/>
        <v>0</v>
      </c>
      <c r="AO286" s="40">
        <f t="shared" si="196"/>
        <v>0</v>
      </c>
      <c r="AQ286" s="39">
        <f t="shared" si="197"/>
        <v>0</v>
      </c>
      <c r="AR286" s="39">
        <f t="shared" si="198"/>
        <v>0</v>
      </c>
      <c r="AS286" s="39">
        <f t="shared" si="199"/>
        <v>0</v>
      </c>
      <c r="AT286" s="40">
        <f t="shared" si="200"/>
        <v>0</v>
      </c>
      <c r="AU286" s="40"/>
      <c r="AV286" s="52">
        <f t="shared" si="201"/>
        <v>0</v>
      </c>
      <c r="AX286" s="52">
        <f t="shared" si="202"/>
        <v>0</v>
      </c>
      <c r="AY286" s="70"/>
      <c r="AZ286" s="2">
        <f t="shared" si="207"/>
        <v>0</v>
      </c>
    </row>
    <row r="287" spans="1:52" ht="12" customHeight="1">
      <c r="A287" s="44">
        <f t="shared" si="203"/>
        <v>45413</v>
      </c>
      <c r="B287" s="66">
        <f t="shared" si="204"/>
        <v>0</v>
      </c>
      <c r="C287" s="67"/>
      <c r="D287" s="68">
        <f t="shared" si="167"/>
        <v>0</v>
      </c>
      <c r="E287" s="35">
        <f t="shared" si="168"/>
        <v>0</v>
      </c>
      <c r="F287" s="35">
        <f t="shared" si="169"/>
        <v>0</v>
      </c>
      <c r="G287" s="55">
        <f t="shared" si="170"/>
        <v>3.97</v>
      </c>
      <c r="H287" s="69">
        <f t="shared" si="171"/>
        <v>3.97</v>
      </c>
      <c r="I287" s="55">
        <f t="shared" si="205"/>
        <v>0</v>
      </c>
      <c r="J287" s="55">
        <f t="shared" si="172"/>
        <v>-6.1000000000000006E-2</v>
      </c>
      <c r="K287" s="69">
        <f t="shared" si="173"/>
        <v>-6.1000000000000006E-2</v>
      </c>
      <c r="L287" s="72">
        <v>0</v>
      </c>
      <c r="M287" s="55">
        <f t="shared" si="174"/>
        <v>5.0000000000000001E-3</v>
      </c>
      <c r="N287" s="69">
        <f t="shared" si="175"/>
        <v>5.0000000000000001E-3</v>
      </c>
      <c r="O287" s="72">
        <v>0</v>
      </c>
      <c r="P287" s="7"/>
      <c r="Q287" s="72">
        <f t="shared" si="206"/>
        <v>3.9140000000000001</v>
      </c>
      <c r="R287" s="72">
        <f t="shared" si="176"/>
        <v>0</v>
      </c>
      <c r="S287" s="7"/>
      <c r="T287" s="5">
        <f t="shared" si="177"/>
        <v>31</v>
      </c>
      <c r="U287" s="45">
        <f t="shared" si="178"/>
        <v>45468</v>
      </c>
      <c r="V287" s="5">
        <f t="shared" si="179"/>
        <v>8579</v>
      </c>
      <c r="W287" s="55">
        <f t="shared" si="180"/>
        <v>6.040116061409001E-2</v>
      </c>
      <c r="X287" s="47">
        <f t="shared" si="181"/>
        <v>0.24716411575036099</v>
      </c>
      <c r="Y287" s="5">
        <f t="shared" si="182"/>
        <v>0</v>
      </c>
      <c r="Z287" s="5">
        <f t="shared" si="183"/>
        <v>0</v>
      </c>
      <c r="AB287" s="39">
        <f t="shared" si="184"/>
        <v>0</v>
      </c>
      <c r="AC287" s="39">
        <f t="shared" si="185"/>
        <v>0</v>
      </c>
      <c r="AD287" s="39">
        <f t="shared" si="186"/>
        <v>0</v>
      </c>
      <c r="AE287" s="39">
        <f t="shared" si="187"/>
        <v>0</v>
      </c>
      <c r="AF287" s="39">
        <f t="shared" si="188"/>
        <v>0</v>
      </c>
      <c r="AG287" s="39">
        <f t="shared" si="189"/>
        <v>0</v>
      </c>
      <c r="AH287" s="39">
        <f t="shared" si="190"/>
        <v>0</v>
      </c>
      <c r="AI287" s="39">
        <f t="shared" si="191"/>
        <v>0</v>
      </c>
      <c r="AJ287" s="39">
        <f t="shared" si="192"/>
        <v>0</v>
      </c>
      <c r="AK287" s="43"/>
      <c r="AL287" s="39">
        <f t="shared" si="193"/>
        <v>0</v>
      </c>
      <c r="AM287" s="39">
        <f t="shared" si="194"/>
        <v>0</v>
      </c>
      <c r="AN287" s="39">
        <f t="shared" si="195"/>
        <v>0</v>
      </c>
      <c r="AO287" s="40">
        <f t="shared" si="196"/>
        <v>0</v>
      </c>
      <c r="AQ287" s="39">
        <f t="shared" si="197"/>
        <v>0</v>
      </c>
      <c r="AR287" s="39">
        <f t="shared" si="198"/>
        <v>0</v>
      </c>
      <c r="AS287" s="39">
        <f t="shared" si="199"/>
        <v>0</v>
      </c>
      <c r="AT287" s="40">
        <f t="shared" si="200"/>
        <v>0</v>
      </c>
      <c r="AU287" s="40"/>
      <c r="AV287" s="52">
        <f t="shared" si="201"/>
        <v>0</v>
      </c>
      <c r="AX287" s="52">
        <f t="shared" si="202"/>
        <v>0</v>
      </c>
      <c r="AY287" s="70"/>
      <c r="AZ287" s="2">
        <f t="shared" si="207"/>
        <v>0</v>
      </c>
    </row>
    <row r="288" spans="1:52" ht="12" customHeight="1">
      <c r="A288" s="44">
        <f t="shared" si="203"/>
        <v>45444</v>
      </c>
      <c r="B288" s="66">
        <f t="shared" si="204"/>
        <v>0</v>
      </c>
      <c r="C288" s="67"/>
      <c r="D288" s="68">
        <f t="shared" si="167"/>
        <v>0</v>
      </c>
      <c r="E288" s="35">
        <f t="shared" si="168"/>
        <v>0</v>
      </c>
      <c r="F288" s="35">
        <f t="shared" si="169"/>
        <v>0</v>
      </c>
      <c r="G288" s="55">
        <f t="shared" si="170"/>
        <v>3.97</v>
      </c>
      <c r="H288" s="69">
        <f t="shared" si="171"/>
        <v>3.97</v>
      </c>
      <c r="I288" s="55">
        <f t="shared" si="205"/>
        <v>0</v>
      </c>
      <c r="J288" s="55">
        <f t="shared" si="172"/>
        <v>-6.1000000000000006E-2</v>
      </c>
      <c r="K288" s="69">
        <f t="shared" si="173"/>
        <v>-6.1000000000000006E-2</v>
      </c>
      <c r="L288" s="72">
        <v>0</v>
      </c>
      <c r="M288" s="55">
        <f t="shared" si="174"/>
        <v>5.0000000000000001E-3</v>
      </c>
      <c r="N288" s="69">
        <f t="shared" si="175"/>
        <v>5.0000000000000001E-3</v>
      </c>
      <c r="O288" s="72">
        <v>0</v>
      </c>
      <c r="P288" s="7"/>
      <c r="Q288" s="72">
        <f t="shared" si="206"/>
        <v>3.9140000000000001</v>
      </c>
      <c r="R288" s="72">
        <f t="shared" si="176"/>
        <v>0</v>
      </c>
      <c r="S288" s="7"/>
      <c r="T288" s="5">
        <f t="shared" si="177"/>
        <v>30</v>
      </c>
      <c r="U288" s="45">
        <f t="shared" si="178"/>
        <v>45498</v>
      </c>
      <c r="V288" s="5">
        <f t="shared" si="179"/>
        <v>8609</v>
      </c>
      <c r="W288" s="55">
        <f t="shared" si="180"/>
        <v>6.040116061409001E-2</v>
      </c>
      <c r="X288" s="47">
        <f t="shared" si="181"/>
        <v>0.24595901345949772</v>
      </c>
      <c r="Y288" s="5">
        <f t="shared" si="182"/>
        <v>0</v>
      </c>
      <c r="Z288" s="5">
        <f t="shared" si="183"/>
        <v>0</v>
      </c>
      <c r="AB288" s="39">
        <f t="shared" si="184"/>
        <v>0</v>
      </c>
      <c r="AC288" s="39">
        <f t="shared" si="185"/>
        <v>0</v>
      </c>
      <c r="AD288" s="39">
        <f t="shared" si="186"/>
        <v>0</v>
      </c>
      <c r="AE288" s="39">
        <f t="shared" si="187"/>
        <v>0</v>
      </c>
      <c r="AF288" s="39">
        <f t="shared" si="188"/>
        <v>0</v>
      </c>
      <c r="AG288" s="39">
        <f t="shared" si="189"/>
        <v>0</v>
      </c>
      <c r="AH288" s="39">
        <f t="shared" si="190"/>
        <v>0</v>
      </c>
      <c r="AI288" s="39">
        <f t="shared" si="191"/>
        <v>0</v>
      </c>
      <c r="AJ288" s="39">
        <f t="shared" si="192"/>
        <v>0</v>
      </c>
      <c r="AK288" s="43"/>
      <c r="AL288" s="39">
        <f t="shared" si="193"/>
        <v>0</v>
      </c>
      <c r="AM288" s="39">
        <f t="shared" si="194"/>
        <v>0</v>
      </c>
      <c r="AN288" s="39">
        <f t="shared" si="195"/>
        <v>0</v>
      </c>
      <c r="AO288" s="40">
        <f t="shared" si="196"/>
        <v>0</v>
      </c>
      <c r="AQ288" s="39">
        <f t="shared" si="197"/>
        <v>0</v>
      </c>
      <c r="AR288" s="39">
        <f t="shared" si="198"/>
        <v>0</v>
      </c>
      <c r="AS288" s="39">
        <f t="shared" si="199"/>
        <v>0</v>
      </c>
      <c r="AT288" s="40">
        <f t="shared" si="200"/>
        <v>0</v>
      </c>
      <c r="AU288" s="40"/>
      <c r="AV288" s="52">
        <f t="shared" si="201"/>
        <v>0</v>
      </c>
      <c r="AX288" s="52">
        <f t="shared" si="202"/>
        <v>0</v>
      </c>
      <c r="AY288" s="70"/>
      <c r="AZ288" s="2">
        <f t="shared" si="207"/>
        <v>0</v>
      </c>
    </row>
    <row r="289" spans="1:52" ht="12" customHeight="1">
      <c r="A289" s="44">
        <f t="shared" si="203"/>
        <v>45474</v>
      </c>
      <c r="B289" s="66">
        <f t="shared" si="204"/>
        <v>0</v>
      </c>
      <c r="C289" s="67"/>
      <c r="D289" s="68">
        <f t="shared" si="167"/>
        <v>0</v>
      </c>
      <c r="E289" s="35">
        <f t="shared" si="168"/>
        <v>0</v>
      </c>
      <c r="F289" s="35">
        <f t="shared" si="169"/>
        <v>0</v>
      </c>
      <c r="G289" s="55">
        <f t="shared" si="170"/>
        <v>3.97</v>
      </c>
      <c r="H289" s="69">
        <f t="shared" si="171"/>
        <v>3.97</v>
      </c>
      <c r="I289" s="55">
        <f t="shared" si="205"/>
        <v>0</v>
      </c>
      <c r="J289" s="55">
        <f t="shared" si="172"/>
        <v>-6.1000000000000006E-2</v>
      </c>
      <c r="K289" s="69">
        <f t="shared" si="173"/>
        <v>-6.1000000000000006E-2</v>
      </c>
      <c r="L289" s="72">
        <v>0</v>
      </c>
      <c r="M289" s="55">
        <f t="shared" si="174"/>
        <v>5.0000000000000001E-3</v>
      </c>
      <c r="N289" s="69">
        <f t="shared" si="175"/>
        <v>5.0000000000000001E-3</v>
      </c>
      <c r="O289" s="72">
        <v>0</v>
      </c>
      <c r="P289" s="7"/>
      <c r="Q289" s="72">
        <f t="shared" si="206"/>
        <v>3.9140000000000001</v>
      </c>
      <c r="R289" s="72">
        <f t="shared" si="176"/>
        <v>0</v>
      </c>
      <c r="S289" s="7"/>
      <c r="T289" s="5">
        <f t="shared" si="177"/>
        <v>31</v>
      </c>
      <c r="U289" s="45">
        <f t="shared" si="178"/>
        <v>45529</v>
      </c>
      <c r="V289" s="5">
        <f t="shared" si="179"/>
        <v>8640</v>
      </c>
      <c r="W289" s="55">
        <f t="shared" si="180"/>
        <v>6.040116061409001E-2</v>
      </c>
      <c r="X289" s="47">
        <f t="shared" si="181"/>
        <v>0.24471991354643111</v>
      </c>
      <c r="Y289" s="5">
        <f t="shared" si="182"/>
        <v>0</v>
      </c>
      <c r="Z289" s="5">
        <f t="shared" si="183"/>
        <v>0</v>
      </c>
      <c r="AB289" s="39">
        <f t="shared" si="184"/>
        <v>0</v>
      </c>
      <c r="AC289" s="39">
        <f t="shared" si="185"/>
        <v>0</v>
      </c>
      <c r="AD289" s="39">
        <f t="shared" si="186"/>
        <v>0</v>
      </c>
      <c r="AE289" s="39">
        <f t="shared" si="187"/>
        <v>0</v>
      </c>
      <c r="AF289" s="39">
        <f t="shared" si="188"/>
        <v>0</v>
      </c>
      <c r="AG289" s="39">
        <f t="shared" si="189"/>
        <v>0</v>
      </c>
      <c r="AH289" s="39">
        <f t="shared" si="190"/>
        <v>0</v>
      </c>
      <c r="AI289" s="39">
        <f t="shared" si="191"/>
        <v>0</v>
      </c>
      <c r="AJ289" s="39">
        <f t="shared" si="192"/>
        <v>0</v>
      </c>
      <c r="AK289" s="43"/>
      <c r="AL289" s="39">
        <f t="shared" si="193"/>
        <v>0</v>
      </c>
      <c r="AM289" s="39">
        <f t="shared" si="194"/>
        <v>0</v>
      </c>
      <c r="AN289" s="39">
        <f t="shared" si="195"/>
        <v>0</v>
      </c>
      <c r="AO289" s="40">
        <f t="shared" si="196"/>
        <v>0</v>
      </c>
      <c r="AQ289" s="39">
        <f t="shared" si="197"/>
        <v>0</v>
      </c>
      <c r="AR289" s="39">
        <f t="shared" si="198"/>
        <v>0</v>
      </c>
      <c r="AS289" s="39">
        <f t="shared" si="199"/>
        <v>0</v>
      </c>
      <c r="AT289" s="40">
        <f t="shared" si="200"/>
        <v>0</v>
      </c>
      <c r="AU289" s="40"/>
      <c r="AV289" s="52">
        <f t="shared" si="201"/>
        <v>0</v>
      </c>
      <c r="AX289" s="52">
        <f t="shared" si="202"/>
        <v>0</v>
      </c>
      <c r="AY289" s="70"/>
      <c r="AZ289" s="2">
        <f t="shared" si="207"/>
        <v>0</v>
      </c>
    </row>
    <row r="290" spans="1:52" ht="12" customHeight="1">
      <c r="A290" s="44">
        <f t="shared" si="203"/>
        <v>45505</v>
      </c>
      <c r="B290" s="66">
        <f t="shared" si="204"/>
        <v>0</v>
      </c>
      <c r="C290" s="67"/>
      <c r="D290" s="68">
        <f t="shared" si="167"/>
        <v>0</v>
      </c>
      <c r="E290" s="35">
        <f t="shared" si="168"/>
        <v>0</v>
      </c>
      <c r="F290" s="35">
        <f t="shared" si="169"/>
        <v>0</v>
      </c>
      <c r="G290" s="55">
        <f t="shared" si="170"/>
        <v>3.97</v>
      </c>
      <c r="H290" s="69">
        <f t="shared" si="171"/>
        <v>3.97</v>
      </c>
      <c r="I290" s="55">
        <f t="shared" si="205"/>
        <v>0</v>
      </c>
      <c r="J290" s="55">
        <f t="shared" si="172"/>
        <v>-6.1000000000000006E-2</v>
      </c>
      <c r="K290" s="69">
        <f t="shared" si="173"/>
        <v>-6.1000000000000006E-2</v>
      </c>
      <c r="L290" s="72">
        <v>0</v>
      </c>
      <c r="M290" s="55">
        <f t="shared" si="174"/>
        <v>5.0000000000000001E-3</v>
      </c>
      <c r="N290" s="69">
        <f t="shared" si="175"/>
        <v>5.0000000000000001E-3</v>
      </c>
      <c r="O290" s="72">
        <v>0</v>
      </c>
      <c r="P290" s="7"/>
      <c r="Q290" s="72">
        <f t="shared" si="206"/>
        <v>3.9140000000000001</v>
      </c>
      <c r="R290" s="72">
        <f t="shared" si="176"/>
        <v>0</v>
      </c>
      <c r="S290" s="7"/>
      <c r="T290" s="5">
        <f t="shared" si="177"/>
        <v>31</v>
      </c>
      <c r="U290" s="45">
        <f t="shared" si="178"/>
        <v>45560</v>
      </c>
      <c r="V290" s="5">
        <f t="shared" si="179"/>
        <v>8671</v>
      </c>
      <c r="W290" s="55">
        <f t="shared" si="180"/>
        <v>6.040116061409001E-2</v>
      </c>
      <c r="X290" s="47">
        <f t="shared" si="181"/>
        <v>0.24348705600916914</v>
      </c>
      <c r="Y290" s="5">
        <f t="shared" si="182"/>
        <v>0</v>
      </c>
      <c r="Z290" s="5">
        <f t="shared" si="183"/>
        <v>0</v>
      </c>
      <c r="AB290" s="39">
        <f t="shared" si="184"/>
        <v>0</v>
      </c>
      <c r="AC290" s="39">
        <f t="shared" si="185"/>
        <v>0</v>
      </c>
      <c r="AD290" s="39">
        <f t="shared" si="186"/>
        <v>0</v>
      </c>
      <c r="AE290" s="39">
        <f t="shared" si="187"/>
        <v>0</v>
      </c>
      <c r="AF290" s="39">
        <f t="shared" si="188"/>
        <v>0</v>
      </c>
      <c r="AG290" s="39">
        <f t="shared" si="189"/>
        <v>0</v>
      </c>
      <c r="AH290" s="39">
        <f t="shared" si="190"/>
        <v>0</v>
      </c>
      <c r="AI290" s="39">
        <f t="shared" si="191"/>
        <v>0</v>
      </c>
      <c r="AJ290" s="39">
        <f t="shared" si="192"/>
        <v>0</v>
      </c>
      <c r="AK290" s="43"/>
      <c r="AL290" s="39">
        <f t="shared" si="193"/>
        <v>0</v>
      </c>
      <c r="AM290" s="39">
        <f t="shared" si="194"/>
        <v>0</v>
      </c>
      <c r="AN290" s="39">
        <f t="shared" si="195"/>
        <v>0</v>
      </c>
      <c r="AO290" s="40">
        <f t="shared" si="196"/>
        <v>0</v>
      </c>
      <c r="AQ290" s="39">
        <f t="shared" si="197"/>
        <v>0</v>
      </c>
      <c r="AR290" s="39">
        <f t="shared" si="198"/>
        <v>0</v>
      </c>
      <c r="AS290" s="39">
        <f t="shared" si="199"/>
        <v>0</v>
      </c>
      <c r="AT290" s="40">
        <f t="shared" si="200"/>
        <v>0</v>
      </c>
      <c r="AU290" s="40"/>
      <c r="AV290" s="52">
        <f t="shared" si="201"/>
        <v>0</v>
      </c>
      <c r="AX290" s="52">
        <f t="shared" si="202"/>
        <v>0</v>
      </c>
      <c r="AY290" s="70"/>
      <c r="AZ290" s="2">
        <f t="shared" si="207"/>
        <v>0</v>
      </c>
    </row>
    <row r="291" spans="1:52" ht="12" customHeight="1">
      <c r="A291" s="44">
        <f t="shared" si="203"/>
        <v>45536</v>
      </c>
      <c r="B291" s="66">
        <f t="shared" si="204"/>
        <v>0</v>
      </c>
      <c r="C291" s="67"/>
      <c r="D291" s="68">
        <f t="shared" si="167"/>
        <v>0</v>
      </c>
      <c r="E291" s="35">
        <f t="shared" si="168"/>
        <v>0</v>
      </c>
      <c r="F291" s="35">
        <f t="shared" si="169"/>
        <v>0</v>
      </c>
      <c r="G291" s="55">
        <f t="shared" si="170"/>
        <v>3.97</v>
      </c>
      <c r="H291" s="69">
        <f t="shared" si="171"/>
        <v>3.97</v>
      </c>
      <c r="I291" s="55">
        <f t="shared" si="205"/>
        <v>0</v>
      </c>
      <c r="J291" s="55">
        <f t="shared" si="172"/>
        <v>-6.1000000000000006E-2</v>
      </c>
      <c r="K291" s="69">
        <f t="shared" si="173"/>
        <v>-6.1000000000000006E-2</v>
      </c>
      <c r="L291" s="72">
        <v>0</v>
      </c>
      <c r="M291" s="55">
        <f t="shared" si="174"/>
        <v>5.0000000000000001E-3</v>
      </c>
      <c r="N291" s="69">
        <f t="shared" si="175"/>
        <v>5.0000000000000001E-3</v>
      </c>
      <c r="O291" s="72">
        <v>0</v>
      </c>
      <c r="P291" s="7"/>
      <c r="Q291" s="72">
        <f t="shared" si="206"/>
        <v>3.9140000000000001</v>
      </c>
      <c r="R291" s="72">
        <f t="shared" si="176"/>
        <v>0</v>
      </c>
      <c r="S291" s="7"/>
      <c r="T291" s="5">
        <f t="shared" si="177"/>
        <v>30</v>
      </c>
      <c r="U291" s="45">
        <f t="shared" si="178"/>
        <v>45590</v>
      </c>
      <c r="V291" s="5">
        <f t="shared" si="179"/>
        <v>8701</v>
      </c>
      <c r="W291" s="55">
        <f t="shared" si="180"/>
        <v>6.040116061409001E-2</v>
      </c>
      <c r="X291" s="47">
        <f t="shared" si="181"/>
        <v>0.2422998820211435</v>
      </c>
      <c r="Y291" s="5">
        <f t="shared" si="182"/>
        <v>0</v>
      </c>
      <c r="Z291" s="5">
        <f t="shared" si="183"/>
        <v>0</v>
      </c>
      <c r="AB291" s="39">
        <f t="shared" si="184"/>
        <v>0</v>
      </c>
      <c r="AC291" s="39">
        <f t="shared" si="185"/>
        <v>0</v>
      </c>
      <c r="AD291" s="39">
        <f t="shared" si="186"/>
        <v>0</v>
      </c>
      <c r="AE291" s="39">
        <f t="shared" si="187"/>
        <v>0</v>
      </c>
      <c r="AF291" s="39">
        <f t="shared" si="188"/>
        <v>0</v>
      </c>
      <c r="AG291" s="39">
        <f t="shared" si="189"/>
        <v>0</v>
      </c>
      <c r="AH291" s="39">
        <f t="shared" si="190"/>
        <v>0</v>
      </c>
      <c r="AI291" s="39">
        <f t="shared" si="191"/>
        <v>0</v>
      </c>
      <c r="AJ291" s="39">
        <f t="shared" si="192"/>
        <v>0</v>
      </c>
      <c r="AK291" s="43"/>
      <c r="AL291" s="39">
        <f t="shared" si="193"/>
        <v>0</v>
      </c>
      <c r="AM291" s="39">
        <f t="shared" si="194"/>
        <v>0</v>
      </c>
      <c r="AN291" s="39">
        <f t="shared" si="195"/>
        <v>0</v>
      </c>
      <c r="AO291" s="40">
        <f t="shared" si="196"/>
        <v>0</v>
      </c>
      <c r="AQ291" s="39">
        <f t="shared" si="197"/>
        <v>0</v>
      </c>
      <c r="AR291" s="39">
        <f t="shared" si="198"/>
        <v>0</v>
      </c>
      <c r="AS291" s="39">
        <f t="shared" si="199"/>
        <v>0</v>
      </c>
      <c r="AT291" s="40">
        <f t="shared" si="200"/>
        <v>0</v>
      </c>
      <c r="AU291" s="40"/>
      <c r="AV291" s="52">
        <f t="shared" si="201"/>
        <v>0</v>
      </c>
      <c r="AX291" s="52">
        <f t="shared" si="202"/>
        <v>0</v>
      </c>
      <c r="AY291" s="70"/>
      <c r="AZ291" s="2">
        <f t="shared" si="207"/>
        <v>0</v>
      </c>
    </row>
    <row r="292" spans="1:52" ht="12" customHeight="1">
      <c r="A292" s="44">
        <f t="shared" si="203"/>
        <v>45566</v>
      </c>
      <c r="B292" s="66">
        <f t="shared" si="204"/>
        <v>0</v>
      </c>
      <c r="C292" s="67"/>
      <c r="D292" s="68">
        <f t="shared" si="167"/>
        <v>0</v>
      </c>
      <c r="E292" s="35">
        <f t="shared" si="168"/>
        <v>0</v>
      </c>
      <c r="F292" s="35">
        <f t="shared" si="169"/>
        <v>0</v>
      </c>
      <c r="G292" s="55">
        <f t="shared" si="170"/>
        <v>3.97</v>
      </c>
      <c r="H292" s="69">
        <f t="shared" si="171"/>
        <v>3.97</v>
      </c>
      <c r="I292" s="55">
        <f t="shared" si="205"/>
        <v>0</v>
      </c>
      <c r="J292" s="55">
        <f t="shared" si="172"/>
        <v>-6.1000000000000006E-2</v>
      </c>
      <c r="K292" s="69">
        <f t="shared" si="173"/>
        <v>-6.1000000000000006E-2</v>
      </c>
      <c r="L292" s="72">
        <v>0</v>
      </c>
      <c r="M292" s="55">
        <f t="shared" si="174"/>
        <v>5.0000000000000001E-3</v>
      </c>
      <c r="N292" s="69">
        <f t="shared" si="175"/>
        <v>5.0000000000000001E-3</v>
      </c>
      <c r="O292" s="72">
        <v>0</v>
      </c>
      <c r="P292" s="7"/>
      <c r="Q292" s="72">
        <f t="shared" si="206"/>
        <v>3.9140000000000001</v>
      </c>
      <c r="R292" s="72">
        <f t="shared" si="176"/>
        <v>0</v>
      </c>
      <c r="S292" s="7"/>
      <c r="T292" s="5">
        <f t="shared" si="177"/>
        <v>31</v>
      </c>
      <c r="U292" s="45">
        <f t="shared" si="178"/>
        <v>45621</v>
      </c>
      <c r="V292" s="5">
        <f t="shared" si="179"/>
        <v>8732</v>
      </c>
      <c r="W292" s="55">
        <f t="shared" si="180"/>
        <v>6.040116061409001E-2</v>
      </c>
      <c r="X292" s="47">
        <f t="shared" si="181"/>
        <v>0.2410792161934287</v>
      </c>
      <c r="Y292" s="5">
        <f t="shared" si="182"/>
        <v>0</v>
      </c>
      <c r="Z292" s="5">
        <f t="shared" si="183"/>
        <v>0</v>
      </c>
      <c r="AB292" s="39">
        <f t="shared" si="184"/>
        <v>0</v>
      </c>
      <c r="AC292" s="39">
        <f t="shared" si="185"/>
        <v>0</v>
      </c>
      <c r="AD292" s="39">
        <f t="shared" si="186"/>
        <v>0</v>
      </c>
      <c r="AE292" s="39">
        <f t="shared" si="187"/>
        <v>0</v>
      </c>
      <c r="AF292" s="39">
        <f t="shared" si="188"/>
        <v>0</v>
      </c>
      <c r="AG292" s="39">
        <f t="shared" si="189"/>
        <v>0</v>
      </c>
      <c r="AH292" s="39">
        <f t="shared" si="190"/>
        <v>0</v>
      </c>
      <c r="AI292" s="39">
        <f t="shared" si="191"/>
        <v>0</v>
      </c>
      <c r="AJ292" s="39">
        <f t="shared" si="192"/>
        <v>0</v>
      </c>
      <c r="AK292" s="43"/>
      <c r="AL292" s="39">
        <f t="shared" si="193"/>
        <v>0</v>
      </c>
      <c r="AM292" s="39">
        <f t="shared" si="194"/>
        <v>0</v>
      </c>
      <c r="AN292" s="39">
        <f t="shared" si="195"/>
        <v>0</v>
      </c>
      <c r="AO292" s="40">
        <f t="shared" si="196"/>
        <v>0</v>
      </c>
      <c r="AQ292" s="39">
        <f t="shared" si="197"/>
        <v>0</v>
      </c>
      <c r="AR292" s="39">
        <f t="shared" si="198"/>
        <v>0</v>
      </c>
      <c r="AS292" s="39">
        <f t="shared" si="199"/>
        <v>0</v>
      </c>
      <c r="AT292" s="40">
        <f t="shared" si="200"/>
        <v>0</v>
      </c>
      <c r="AU292" s="40"/>
      <c r="AV292" s="52">
        <f t="shared" si="201"/>
        <v>0</v>
      </c>
      <c r="AX292" s="52">
        <f t="shared" si="202"/>
        <v>0</v>
      </c>
      <c r="AY292" s="70"/>
      <c r="AZ292" s="2">
        <f t="shared" si="207"/>
        <v>0</v>
      </c>
    </row>
    <row r="293" spans="1:52" ht="12" customHeight="1">
      <c r="A293" s="44">
        <f t="shared" si="203"/>
        <v>45597</v>
      </c>
      <c r="B293" s="66">
        <f t="shared" si="204"/>
        <v>0</v>
      </c>
      <c r="C293" s="67"/>
      <c r="D293" s="68">
        <f t="shared" si="167"/>
        <v>0</v>
      </c>
      <c r="E293" s="35">
        <f t="shared" si="168"/>
        <v>0</v>
      </c>
      <c r="F293" s="35">
        <f t="shared" si="169"/>
        <v>0</v>
      </c>
      <c r="G293" s="55">
        <f t="shared" si="170"/>
        <v>3.97</v>
      </c>
      <c r="H293" s="69">
        <f t="shared" si="171"/>
        <v>3.97</v>
      </c>
      <c r="I293" s="55">
        <f t="shared" si="205"/>
        <v>0</v>
      </c>
      <c r="J293" s="55">
        <f t="shared" si="172"/>
        <v>-6.1000000000000006E-2</v>
      </c>
      <c r="K293" s="69">
        <f t="shared" si="173"/>
        <v>-6.1000000000000006E-2</v>
      </c>
      <c r="L293" s="72">
        <v>0</v>
      </c>
      <c r="M293" s="55">
        <f t="shared" si="174"/>
        <v>5.0000000000000001E-3</v>
      </c>
      <c r="N293" s="69">
        <f t="shared" si="175"/>
        <v>5.0000000000000001E-3</v>
      </c>
      <c r="O293" s="72">
        <v>0</v>
      </c>
      <c r="P293" s="7"/>
      <c r="Q293" s="72">
        <f t="shared" si="206"/>
        <v>3.9140000000000001</v>
      </c>
      <c r="R293" s="72">
        <f t="shared" si="176"/>
        <v>0</v>
      </c>
      <c r="S293" s="7"/>
      <c r="T293" s="5">
        <f t="shared" si="177"/>
        <v>30</v>
      </c>
      <c r="U293" s="45">
        <f t="shared" si="178"/>
        <v>45651</v>
      </c>
      <c r="V293" s="5">
        <f t="shared" si="179"/>
        <v>8762</v>
      </c>
      <c r="W293" s="55">
        <f t="shared" si="180"/>
        <v>6.040116061409001E-2</v>
      </c>
      <c r="X293" s="47">
        <f t="shared" si="181"/>
        <v>0.23990378215102234</v>
      </c>
      <c r="Y293" s="5">
        <f t="shared" si="182"/>
        <v>0</v>
      </c>
      <c r="Z293" s="5">
        <f t="shared" si="183"/>
        <v>0</v>
      </c>
      <c r="AB293" s="39">
        <f t="shared" si="184"/>
        <v>0</v>
      </c>
      <c r="AC293" s="39">
        <f t="shared" si="185"/>
        <v>0</v>
      </c>
      <c r="AD293" s="39">
        <f t="shared" si="186"/>
        <v>0</v>
      </c>
      <c r="AE293" s="39">
        <f t="shared" si="187"/>
        <v>0</v>
      </c>
      <c r="AF293" s="39">
        <f t="shared" si="188"/>
        <v>0</v>
      </c>
      <c r="AG293" s="39">
        <f t="shared" si="189"/>
        <v>0</v>
      </c>
      <c r="AH293" s="39">
        <f t="shared" si="190"/>
        <v>0</v>
      </c>
      <c r="AI293" s="39">
        <f t="shared" si="191"/>
        <v>0</v>
      </c>
      <c r="AJ293" s="39">
        <f t="shared" si="192"/>
        <v>0</v>
      </c>
      <c r="AK293" s="43"/>
      <c r="AL293" s="39">
        <f t="shared" si="193"/>
        <v>0</v>
      </c>
      <c r="AM293" s="39">
        <f t="shared" si="194"/>
        <v>0</v>
      </c>
      <c r="AN293" s="39">
        <f t="shared" si="195"/>
        <v>0</v>
      </c>
      <c r="AO293" s="40">
        <f t="shared" si="196"/>
        <v>0</v>
      </c>
      <c r="AQ293" s="39">
        <f t="shared" si="197"/>
        <v>0</v>
      </c>
      <c r="AR293" s="39">
        <f t="shared" si="198"/>
        <v>0</v>
      </c>
      <c r="AS293" s="39">
        <f t="shared" si="199"/>
        <v>0</v>
      </c>
      <c r="AT293" s="40">
        <f t="shared" si="200"/>
        <v>0</v>
      </c>
      <c r="AU293" s="40"/>
      <c r="AV293" s="52">
        <f t="shared" si="201"/>
        <v>0</v>
      </c>
      <c r="AX293" s="52">
        <f t="shared" si="202"/>
        <v>0</v>
      </c>
      <c r="AY293" s="70"/>
      <c r="AZ293" s="2">
        <f t="shared" si="207"/>
        <v>0</v>
      </c>
    </row>
    <row r="294" spans="1:52" ht="12" customHeight="1">
      <c r="A294" s="44">
        <f t="shared" si="203"/>
        <v>45627</v>
      </c>
      <c r="B294" s="66">
        <f t="shared" si="204"/>
        <v>0</v>
      </c>
      <c r="C294" s="67"/>
      <c r="D294" s="68">
        <f t="shared" si="167"/>
        <v>0</v>
      </c>
      <c r="E294" s="35">
        <f t="shared" si="168"/>
        <v>0</v>
      </c>
      <c r="F294" s="35">
        <f t="shared" si="169"/>
        <v>0</v>
      </c>
      <c r="G294" s="55">
        <f t="shared" si="170"/>
        <v>3.97</v>
      </c>
      <c r="H294" s="69">
        <f t="shared" si="171"/>
        <v>3.97</v>
      </c>
      <c r="I294" s="55">
        <f t="shared" si="205"/>
        <v>0</v>
      </c>
      <c r="J294" s="55">
        <f t="shared" si="172"/>
        <v>-6.1000000000000006E-2</v>
      </c>
      <c r="K294" s="69">
        <f t="shared" si="173"/>
        <v>-6.1000000000000006E-2</v>
      </c>
      <c r="L294" s="72">
        <v>0</v>
      </c>
      <c r="M294" s="55">
        <f t="shared" si="174"/>
        <v>5.0000000000000001E-3</v>
      </c>
      <c r="N294" s="69">
        <f t="shared" si="175"/>
        <v>5.0000000000000001E-3</v>
      </c>
      <c r="O294" s="72">
        <v>0</v>
      </c>
      <c r="P294" s="7"/>
      <c r="Q294" s="72">
        <f t="shared" si="206"/>
        <v>3.9140000000000001</v>
      </c>
      <c r="R294" s="72">
        <f t="shared" si="176"/>
        <v>0</v>
      </c>
      <c r="S294" s="7"/>
      <c r="T294" s="5">
        <f t="shared" si="177"/>
        <v>31</v>
      </c>
      <c r="U294" s="45">
        <f t="shared" si="178"/>
        <v>45682</v>
      </c>
      <c r="V294" s="5">
        <f t="shared" si="179"/>
        <v>8793</v>
      </c>
      <c r="W294" s="55">
        <f t="shared" si="180"/>
        <v>6.040116061409001E-2</v>
      </c>
      <c r="X294" s="47">
        <f t="shared" si="181"/>
        <v>0.23869518746922339</v>
      </c>
      <c r="Y294" s="5">
        <f t="shared" si="182"/>
        <v>0</v>
      </c>
      <c r="Z294" s="5">
        <f t="shared" si="183"/>
        <v>0</v>
      </c>
      <c r="AB294" s="39">
        <f t="shared" si="184"/>
        <v>0</v>
      </c>
      <c r="AC294" s="39">
        <f t="shared" si="185"/>
        <v>0</v>
      </c>
      <c r="AD294" s="39">
        <f t="shared" si="186"/>
        <v>0</v>
      </c>
      <c r="AE294" s="39">
        <f t="shared" si="187"/>
        <v>0</v>
      </c>
      <c r="AF294" s="39">
        <f t="shared" si="188"/>
        <v>0</v>
      </c>
      <c r="AG294" s="39">
        <f t="shared" si="189"/>
        <v>0</v>
      </c>
      <c r="AH294" s="39">
        <f t="shared" si="190"/>
        <v>0</v>
      </c>
      <c r="AI294" s="39">
        <f t="shared" si="191"/>
        <v>0</v>
      </c>
      <c r="AJ294" s="39">
        <f t="shared" si="192"/>
        <v>0</v>
      </c>
      <c r="AK294" s="43"/>
      <c r="AL294" s="39">
        <f t="shared" si="193"/>
        <v>0</v>
      </c>
      <c r="AM294" s="39">
        <f t="shared" si="194"/>
        <v>0</v>
      </c>
      <c r="AN294" s="39">
        <f t="shared" si="195"/>
        <v>0</v>
      </c>
      <c r="AO294" s="40">
        <f t="shared" si="196"/>
        <v>0</v>
      </c>
      <c r="AQ294" s="39">
        <f t="shared" si="197"/>
        <v>0</v>
      </c>
      <c r="AR294" s="39">
        <f t="shared" si="198"/>
        <v>0</v>
      </c>
      <c r="AS294" s="39">
        <f t="shared" si="199"/>
        <v>0</v>
      </c>
      <c r="AT294" s="40">
        <f t="shared" si="200"/>
        <v>0</v>
      </c>
      <c r="AU294" s="40"/>
      <c r="AV294" s="52">
        <f t="shared" si="201"/>
        <v>0</v>
      </c>
      <c r="AX294" s="52">
        <f t="shared" si="202"/>
        <v>0</v>
      </c>
      <c r="AY294" s="70"/>
      <c r="AZ294" s="2">
        <f t="shared" si="207"/>
        <v>0</v>
      </c>
    </row>
    <row r="295" spans="1:52" ht="12" customHeight="1">
      <c r="A295" s="44">
        <f t="shared" si="203"/>
        <v>45658</v>
      </c>
      <c r="B295" s="66">
        <f t="shared" si="204"/>
        <v>0</v>
      </c>
      <c r="C295" s="67"/>
      <c r="D295" s="68">
        <f t="shared" si="167"/>
        <v>0</v>
      </c>
      <c r="E295" s="35">
        <f t="shared" si="168"/>
        <v>0</v>
      </c>
      <c r="F295" s="35">
        <f t="shared" si="169"/>
        <v>0</v>
      </c>
      <c r="G295" s="55">
        <f t="shared" si="170"/>
        <v>3.97</v>
      </c>
      <c r="H295" s="69">
        <f t="shared" si="171"/>
        <v>3.97</v>
      </c>
      <c r="I295" s="55">
        <f t="shared" si="205"/>
        <v>0</v>
      </c>
      <c r="J295" s="55">
        <f t="shared" si="172"/>
        <v>-6.1000000000000006E-2</v>
      </c>
      <c r="K295" s="69">
        <f t="shared" si="173"/>
        <v>-6.1000000000000006E-2</v>
      </c>
      <c r="L295" s="72">
        <v>0</v>
      </c>
      <c r="M295" s="55">
        <f t="shared" si="174"/>
        <v>5.0000000000000001E-3</v>
      </c>
      <c r="N295" s="69">
        <f t="shared" si="175"/>
        <v>5.0000000000000001E-3</v>
      </c>
      <c r="O295" s="72">
        <v>0</v>
      </c>
      <c r="P295" s="7"/>
      <c r="Q295" s="72">
        <f t="shared" si="206"/>
        <v>3.9140000000000001</v>
      </c>
      <c r="R295" s="72">
        <f t="shared" si="176"/>
        <v>0</v>
      </c>
      <c r="S295" s="7"/>
      <c r="T295" s="5">
        <f t="shared" si="177"/>
        <v>31</v>
      </c>
      <c r="U295" s="45">
        <f t="shared" si="178"/>
        <v>45713</v>
      </c>
      <c r="V295" s="5">
        <f t="shared" si="179"/>
        <v>8824</v>
      </c>
      <c r="W295" s="55">
        <f t="shared" si="180"/>
        <v>6.040116061409001E-2</v>
      </c>
      <c r="X295" s="47">
        <f t="shared" si="181"/>
        <v>0.23749268148303296</v>
      </c>
      <c r="Y295" s="5">
        <f t="shared" si="182"/>
        <v>0</v>
      </c>
      <c r="Z295" s="5">
        <f t="shared" si="183"/>
        <v>0</v>
      </c>
      <c r="AB295" s="39">
        <f t="shared" si="184"/>
        <v>0</v>
      </c>
      <c r="AC295" s="39">
        <f t="shared" si="185"/>
        <v>0</v>
      </c>
      <c r="AD295" s="39">
        <f t="shared" si="186"/>
        <v>0</v>
      </c>
      <c r="AE295" s="39">
        <f t="shared" si="187"/>
        <v>0</v>
      </c>
      <c r="AF295" s="39">
        <f t="shared" si="188"/>
        <v>0</v>
      </c>
      <c r="AG295" s="39">
        <f t="shared" si="189"/>
        <v>0</v>
      </c>
      <c r="AH295" s="39">
        <f t="shared" si="190"/>
        <v>0</v>
      </c>
      <c r="AI295" s="39">
        <f t="shared" si="191"/>
        <v>0</v>
      </c>
      <c r="AJ295" s="39">
        <f t="shared" si="192"/>
        <v>0</v>
      </c>
      <c r="AK295" s="43"/>
      <c r="AL295" s="39">
        <f t="shared" si="193"/>
        <v>0</v>
      </c>
      <c r="AM295" s="39">
        <f t="shared" si="194"/>
        <v>0</v>
      </c>
      <c r="AN295" s="39">
        <f t="shared" si="195"/>
        <v>0</v>
      </c>
      <c r="AO295" s="40">
        <f t="shared" si="196"/>
        <v>0</v>
      </c>
      <c r="AQ295" s="39">
        <f t="shared" si="197"/>
        <v>0</v>
      </c>
      <c r="AR295" s="39">
        <f t="shared" si="198"/>
        <v>0</v>
      </c>
      <c r="AS295" s="39">
        <f t="shared" si="199"/>
        <v>0</v>
      </c>
      <c r="AT295" s="40">
        <f t="shared" si="200"/>
        <v>0</v>
      </c>
      <c r="AU295" s="40"/>
      <c r="AV295" s="52">
        <f t="shared" si="201"/>
        <v>0</v>
      </c>
      <c r="AX295" s="52">
        <f t="shared" si="202"/>
        <v>0</v>
      </c>
      <c r="AY295" s="70"/>
      <c r="AZ295" s="2">
        <f t="shared" si="207"/>
        <v>0</v>
      </c>
    </row>
    <row r="296" spans="1:52" ht="12" customHeight="1">
      <c r="A296" s="44">
        <f t="shared" si="203"/>
        <v>45689</v>
      </c>
      <c r="B296" s="66">
        <f t="shared" si="204"/>
        <v>0</v>
      </c>
      <c r="C296" s="67"/>
      <c r="D296" s="68">
        <f t="shared" si="167"/>
        <v>0</v>
      </c>
      <c r="E296" s="35">
        <f t="shared" si="168"/>
        <v>0</v>
      </c>
      <c r="F296" s="35">
        <f t="shared" si="169"/>
        <v>0</v>
      </c>
      <c r="G296" s="55">
        <f t="shared" si="170"/>
        <v>3.97</v>
      </c>
      <c r="H296" s="69">
        <f t="shared" si="171"/>
        <v>3.97</v>
      </c>
      <c r="I296" s="55">
        <f t="shared" si="205"/>
        <v>0</v>
      </c>
      <c r="J296" s="55">
        <f t="shared" si="172"/>
        <v>-6.1000000000000006E-2</v>
      </c>
      <c r="K296" s="69">
        <f t="shared" si="173"/>
        <v>-6.1000000000000006E-2</v>
      </c>
      <c r="L296" s="72">
        <v>0</v>
      </c>
      <c r="M296" s="55">
        <f t="shared" si="174"/>
        <v>5.0000000000000001E-3</v>
      </c>
      <c r="N296" s="69">
        <f t="shared" si="175"/>
        <v>5.0000000000000001E-3</v>
      </c>
      <c r="O296" s="72">
        <v>0</v>
      </c>
      <c r="P296" s="7"/>
      <c r="Q296" s="72">
        <f t="shared" si="206"/>
        <v>3.9140000000000001</v>
      </c>
      <c r="R296" s="72">
        <f t="shared" si="176"/>
        <v>0</v>
      </c>
      <c r="S296" s="7"/>
      <c r="T296" s="5">
        <f t="shared" si="177"/>
        <v>28</v>
      </c>
      <c r="U296" s="45">
        <f t="shared" si="178"/>
        <v>45741</v>
      </c>
      <c r="V296" s="5">
        <f t="shared" si="179"/>
        <v>8852</v>
      </c>
      <c r="W296" s="55">
        <f t="shared" si="180"/>
        <v>6.040116061409001E-2</v>
      </c>
      <c r="X296" s="47">
        <f t="shared" si="181"/>
        <v>0.23641175489021526</v>
      </c>
      <c r="Y296" s="5">
        <f t="shared" si="182"/>
        <v>0</v>
      </c>
      <c r="Z296" s="5">
        <f t="shared" si="183"/>
        <v>0</v>
      </c>
      <c r="AB296" s="39">
        <f t="shared" si="184"/>
        <v>0</v>
      </c>
      <c r="AC296" s="39">
        <f t="shared" si="185"/>
        <v>0</v>
      </c>
      <c r="AD296" s="39">
        <f t="shared" si="186"/>
        <v>0</v>
      </c>
      <c r="AE296" s="39">
        <f t="shared" si="187"/>
        <v>0</v>
      </c>
      <c r="AF296" s="39">
        <f t="shared" si="188"/>
        <v>0</v>
      </c>
      <c r="AG296" s="39">
        <f t="shared" si="189"/>
        <v>0</v>
      </c>
      <c r="AH296" s="39">
        <f t="shared" si="190"/>
        <v>0</v>
      </c>
      <c r="AI296" s="39">
        <f t="shared" si="191"/>
        <v>0</v>
      </c>
      <c r="AJ296" s="39">
        <f t="shared" si="192"/>
        <v>0</v>
      </c>
      <c r="AK296" s="43"/>
      <c r="AL296" s="39">
        <f t="shared" si="193"/>
        <v>0</v>
      </c>
      <c r="AM296" s="39">
        <f t="shared" si="194"/>
        <v>0</v>
      </c>
      <c r="AN296" s="39">
        <f t="shared" si="195"/>
        <v>0</v>
      </c>
      <c r="AO296" s="40">
        <f t="shared" si="196"/>
        <v>0</v>
      </c>
      <c r="AQ296" s="39">
        <f t="shared" si="197"/>
        <v>0</v>
      </c>
      <c r="AR296" s="39">
        <f t="shared" si="198"/>
        <v>0</v>
      </c>
      <c r="AS296" s="39">
        <f t="shared" si="199"/>
        <v>0</v>
      </c>
      <c r="AT296" s="40">
        <f t="shared" si="200"/>
        <v>0</v>
      </c>
      <c r="AU296" s="40"/>
      <c r="AV296" s="52">
        <f t="shared" si="201"/>
        <v>0</v>
      </c>
      <c r="AX296" s="52">
        <f t="shared" si="202"/>
        <v>0</v>
      </c>
      <c r="AY296" s="70"/>
      <c r="AZ296" s="2">
        <f t="shared" si="207"/>
        <v>0</v>
      </c>
    </row>
    <row r="297" spans="1:52" ht="12" customHeight="1">
      <c r="A297" s="44">
        <f t="shared" si="203"/>
        <v>45717</v>
      </c>
      <c r="B297" s="66">
        <f t="shared" si="204"/>
        <v>0</v>
      </c>
      <c r="C297" s="67"/>
      <c r="D297" s="68">
        <f t="shared" si="167"/>
        <v>0</v>
      </c>
      <c r="E297" s="35">
        <f t="shared" si="168"/>
        <v>0</v>
      </c>
      <c r="F297" s="35">
        <f t="shared" si="169"/>
        <v>0</v>
      </c>
      <c r="G297" s="55">
        <f t="shared" si="170"/>
        <v>3.97</v>
      </c>
      <c r="H297" s="69">
        <f t="shared" si="171"/>
        <v>3.97</v>
      </c>
      <c r="I297" s="55">
        <f t="shared" si="205"/>
        <v>0</v>
      </c>
      <c r="J297" s="55">
        <f t="shared" si="172"/>
        <v>-6.1000000000000006E-2</v>
      </c>
      <c r="K297" s="69">
        <f t="shared" si="173"/>
        <v>-6.1000000000000006E-2</v>
      </c>
      <c r="L297" s="72">
        <v>0</v>
      </c>
      <c r="M297" s="55">
        <f t="shared" si="174"/>
        <v>5.0000000000000001E-3</v>
      </c>
      <c r="N297" s="69">
        <f t="shared" si="175"/>
        <v>5.0000000000000001E-3</v>
      </c>
      <c r="O297" s="72">
        <v>0</v>
      </c>
      <c r="P297" s="7"/>
      <c r="Q297" s="72">
        <f t="shared" si="206"/>
        <v>3.9140000000000001</v>
      </c>
      <c r="R297" s="72">
        <f t="shared" si="176"/>
        <v>0</v>
      </c>
      <c r="S297" s="7"/>
      <c r="T297" s="5">
        <f t="shared" si="177"/>
        <v>31</v>
      </c>
      <c r="U297" s="45">
        <f t="shared" si="178"/>
        <v>45772</v>
      </c>
      <c r="V297" s="5">
        <f t="shared" si="179"/>
        <v>8883</v>
      </c>
      <c r="W297" s="55">
        <f t="shared" si="180"/>
        <v>6.040116061409001E-2</v>
      </c>
      <c r="X297" s="47">
        <f t="shared" si="181"/>
        <v>0.23522075245118235</v>
      </c>
      <c r="Y297" s="5">
        <f t="shared" si="182"/>
        <v>0</v>
      </c>
      <c r="Z297" s="5">
        <f t="shared" si="183"/>
        <v>0</v>
      </c>
      <c r="AB297" s="39">
        <f t="shared" si="184"/>
        <v>0</v>
      </c>
      <c r="AC297" s="39">
        <f t="shared" si="185"/>
        <v>0</v>
      </c>
      <c r="AD297" s="39">
        <f t="shared" si="186"/>
        <v>0</v>
      </c>
      <c r="AE297" s="39">
        <f t="shared" si="187"/>
        <v>0</v>
      </c>
      <c r="AF297" s="39">
        <f t="shared" si="188"/>
        <v>0</v>
      </c>
      <c r="AG297" s="39">
        <f t="shared" si="189"/>
        <v>0</v>
      </c>
      <c r="AH297" s="39">
        <f t="shared" si="190"/>
        <v>0</v>
      </c>
      <c r="AI297" s="39">
        <f t="shared" si="191"/>
        <v>0</v>
      </c>
      <c r="AJ297" s="39">
        <f t="shared" si="192"/>
        <v>0</v>
      </c>
      <c r="AK297" s="43"/>
      <c r="AL297" s="39">
        <f t="shared" si="193"/>
        <v>0</v>
      </c>
      <c r="AM297" s="39">
        <f t="shared" si="194"/>
        <v>0</v>
      </c>
      <c r="AN297" s="39">
        <f t="shared" si="195"/>
        <v>0</v>
      </c>
      <c r="AO297" s="40">
        <f t="shared" si="196"/>
        <v>0</v>
      </c>
      <c r="AQ297" s="39">
        <f t="shared" si="197"/>
        <v>0</v>
      </c>
      <c r="AR297" s="39">
        <f t="shared" si="198"/>
        <v>0</v>
      </c>
      <c r="AS297" s="39">
        <f t="shared" si="199"/>
        <v>0</v>
      </c>
      <c r="AT297" s="40">
        <f t="shared" si="200"/>
        <v>0</v>
      </c>
      <c r="AU297" s="40"/>
      <c r="AV297" s="52">
        <f t="shared" si="201"/>
        <v>0</v>
      </c>
      <c r="AX297" s="52">
        <f t="shared" si="202"/>
        <v>0</v>
      </c>
      <c r="AY297" s="70"/>
      <c r="AZ297" s="2">
        <f t="shared" si="207"/>
        <v>0</v>
      </c>
    </row>
    <row r="298" spans="1:52" ht="12" customHeight="1">
      <c r="A298" s="44">
        <f t="shared" si="203"/>
        <v>45748</v>
      </c>
      <c r="B298" s="66">
        <f t="shared" si="204"/>
        <v>0</v>
      </c>
      <c r="C298" s="67"/>
      <c r="D298" s="68">
        <f t="shared" si="167"/>
        <v>0</v>
      </c>
      <c r="E298" s="35">
        <f t="shared" si="168"/>
        <v>0</v>
      </c>
      <c r="F298" s="35">
        <f t="shared" si="169"/>
        <v>0</v>
      </c>
      <c r="G298" s="55">
        <f t="shared" si="170"/>
        <v>3.97</v>
      </c>
      <c r="H298" s="69">
        <f t="shared" si="171"/>
        <v>3.97</v>
      </c>
      <c r="I298" s="55">
        <f t="shared" si="205"/>
        <v>0</v>
      </c>
      <c r="J298" s="55">
        <f t="shared" si="172"/>
        <v>-6.1000000000000006E-2</v>
      </c>
      <c r="K298" s="69">
        <f t="shared" si="173"/>
        <v>-6.1000000000000006E-2</v>
      </c>
      <c r="L298" s="72">
        <v>0</v>
      </c>
      <c r="M298" s="55">
        <f t="shared" si="174"/>
        <v>5.0000000000000001E-3</v>
      </c>
      <c r="N298" s="69">
        <f t="shared" si="175"/>
        <v>5.0000000000000001E-3</v>
      </c>
      <c r="O298" s="72">
        <v>0</v>
      </c>
      <c r="P298" s="7"/>
      <c r="Q298" s="72">
        <f t="shared" si="206"/>
        <v>3.9140000000000001</v>
      </c>
      <c r="R298" s="72">
        <f t="shared" si="176"/>
        <v>0</v>
      </c>
      <c r="S298" s="7"/>
      <c r="T298" s="5">
        <f t="shared" si="177"/>
        <v>30</v>
      </c>
      <c r="U298" s="45">
        <f t="shared" si="178"/>
        <v>45802</v>
      </c>
      <c r="V298" s="5">
        <f t="shared" si="179"/>
        <v>8913</v>
      </c>
      <c r="W298" s="55">
        <f t="shared" si="180"/>
        <v>6.040116061409001E-2</v>
      </c>
      <c r="X298" s="47">
        <f t="shared" si="181"/>
        <v>0.23407388262027293</v>
      </c>
      <c r="Y298" s="5">
        <f t="shared" si="182"/>
        <v>0</v>
      </c>
      <c r="Z298" s="5">
        <f t="shared" si="183"/>
        <v>0</v>
      </c>
      <c r="AB298" s="39">
        <f t="shared" si="184"/>
        <v>0</v>
      </c>
      <c r="AC298" s="39">
        <f t="shared" si="185"/>
        <v>0</v>
      </c>
      <c r="AD298" s="39">
        <f t="shared" si="186"/>
        <v>0</v>
      </c>
      <c r="AE298" s="39">
        <f t="shared" si="187"/>
        <v>0</v>
      </c>
      <c r="AF298" s="39">
        <f t="shared" si="188"/>
        <v>0</v>
      </c>
      <c r="AG298" s="39">
        <f t="shared" si="189"/>
        <v>0</v>
      </c>
      <c r="AH298" s="39">
        <f t="shared" si="190"/>
        <v>0</v>
      </c>
      <c r="AI298" s="39">
        <f t="shared" si="191"/>
        <v>0</v>
      </c>
      <c r="AJ298" s="39">
        <f t="shared" si="192"/>
        <v>0</v>
      </c>
      <c r="AK298" s="43"/>
      <c r="AL298" s="39">
        <f t="shared" si="193"/>
        <v>0</v>
      </c>
      <c r="AM298" s="39">
        <f t="shared" si="194"/>
        <v>0</v>
      </c>
      <c r="AN298" s="39">
        <f t="shared" si="195"/>
        <v>0</v>
      </c>
      <c r="AO298" s="40">
        <f t="shared" si="196"/>
        <v>0</v>
      </c>
      <c r="AQ298" s="39">
        <f t="shared" si="197"/>
        <v>0</v>
      </c>
      <c r="AR298" s="39">
        <f t="shared" si="198"/>
        <v>0</v>
      </c>
      <c r="AS298" s="39">
        <f t="shared" si="199"/>
        <v>0</v>
      </c>
      <c r="AT298" s="40">
        <f t="shared" si="200"/>
        <v>0</v>
      </c>
      <c r="AU298" s="40"/>
      <c r="AV298" s="52">
        <f t="shared" si="201"/>
        <v>0</v>
      </c>
      <c r="AX298" s="52">
        <f t="shared" si="202"/>
        <v>0</v>
      </c>
      <c r="AY298" s="70"/>
      <c r="AZ298" s="2">
        <f t="shared" si="207"/>
        <v>0</v>
      </c>
    </row>
    <row r="299" spans="1:52" ht="12" customHeight="1">
      <c r="A299" s="44">
        <f t="shared" si="203"/>
        <v>45778</v>
      </c>
      <c r="B299" s="66">
        <f t="shared" si="204"/>
        <v>0</v>
      </c>
      <c r="C299" s="67"/>
      <c r="D299" s="68">
        <f t="shared" si="167"/>
        <v>0</v>
      </c>
      <c r="E299" s="35">
        <f t="shared" si="168"/>
        <v>0</v>
      </c>
      <c r="F299" s="35">
        <f t="shared" si="169"/>
        <v>0</v>
      </c>
      <c r="G299" s="55">
        <f t="shared" si="170"/>
        <v>3.97</v>
      </c>
      <c r="H299" s="69">
        <f t="shared" si="171"/>
        <v>3.97</v>
      </c>
      <c r="I299" s="55">
        <f t="shared" si="205"/>
        <v>0</v>
      </c>
      <c r="J299" s="55">
        <f t="shared" si="172"/>
        <v>-6.1000000000000006E-2</v>
      </c>
      <c r="K299" s="69">
        <f t="shared" si="173"/>
        <v>-6.1000000000000006E-2</v>
      </c>
      <c r="L299" s="72">
        <v>0</v>
      </c>
      <c r="M299" s="55">
        <f t="shared" si="174"/>
        <v>5.0000000000000001E-3</v>
      </c>
      <c r="N299" s="69">
        <f t="shared" si="175"/>
        <v>5.0000000000000001E-3</v>
      </c>
      <c r="O299" s="72">
        <v>0</v>
      </c>
      <c r="P299" s="7"/>
      <c r="Q299" s="72">
        <f t="shared" si="206"/>
        <v>3.9140000000000001</v>
      </c>
      <c r="R299" s="72">
        <f t="shared" si="176"/>
        <v>0</v>
      </c>
      <c r="S299" s="7"/>
      <c r="T299" s="5">
        <f t="shared" si="177"/>
        <v>31</v>
      </c>
      <c r="U299" s="45">
        <f t="shared" si="178"/>
        <v>45833</v>
      </c>
      <c r="V299" s="5">
        <f t="shared" si="179"/>
        <v>8944</v>
      </c>
      <c r="W299" s="55">
        <f t="shared" si="180"/>
        <v>6.040116061409001E-2</v>
      </c>
      <c r="X299" s="47">
        <f t="shared" si="181"/>
        <v>0.23289465798635356</v>
      </c>
      <c r="Y299" s="5">
        <f t="shared" si="182"/>
        <v>0</v>
      </c>
      <c r="Z299" s="5">
        <f t="shared" si="183"/>
        <v>0</v>
      </c>
      <c r="AB299" s="39">
        <f t="shared" si="184"/>
        <v>0</v>
      </c>
      <c r="AC299" s="39">
        <f t="shared" si="185"/>
        <v>0</v>
      </c>
      <c r="AD299" s="39">
        <f t="shared" si="186"/>
        <v>0</v>
      </c>
      <c r="AE299" s="39">
        <f t="shared" si="187"/>
        <v>0</v>
      </c>
      <c r="AF299" s="39">
        <f t="shared" si="188"/>
        <v>0</v>
      </c>
      <c r="AG299" s="39">
        <f t="shared" si="189"/>
        <v>0</v>
      </c>
      <c r="AH299" s="39">
        <f t="shared" si="190"/>
        <v>0</v>
      </c>
      <c r="AI299" s="39">
        <f t="shared" si="191"/>
        <v>0</v>
      </c>
      <c r="AJ299" s="39">
        <f t="shared" si="192"/>
        <v>0</v>
      </c>
      <c r="AK299" s="43"/>
      <c r="AL299" s="39">
        <f t="shared" si="193"/>
        <v>0</v>
      </c>
      <c r="AM299" s="39">
        <f t="shared" si="194"/>
        <v>0</v>
      </c>
      <c r="AN299" s="39">
        <f t="shared" si="195"/>
        <v>0</v>
      </c>
      <c r="AO299" s="40">
        <f t="shared" si="196"/>
        <v>0</v>
      </c>
      <c r="AQ299" s="39">
        <f t="shared" si="197"/>
        <v>0</v>
      </c>
      <c r="AR299" s="39">
        <f t="shared" si="198"/>
        <v>0</v>
      </c>
      <c r="AS299" s="39">
        <f t="shared" si="199"/>
        <v>0</v>
      </c>
      <c r="AT299" s="40">
        <f t="shared" si="200"/>
        <v>0</v>
      </c>
      <c r="AU299" s="40"/>
      <c r="AV299" s="52">
        <f t="shared" si="201"/>
        <v>0</v>
      </c>
      <c r="AX299" s="52">
        <f t="shared" si="202"/>
        <v>0</v>
      </c>
      <c r="AY299" s="70"/>
      <c r="AZ299" s="2">
        <f t="shared" si="207"/>
        <v>0</v>
      </c>
    </row>
    <row r="300" spans="1:52" ht="12" customHeight="1">
      <c r="A300" s="44">
        <f t="shared" si="203"/>
        <v>45809</v>
      </c>
      <c r="B300" s="66">
        <f t="shared" si="204"/>
        <v>0</v>
      </c>
      <c r="C300" s="67"/>
      <c r="D300" s="68">
        <f t="shared" si="167"/>
        <v>0</v>
      </c>
      <c r="E300" s="35">
        <f t="shared" si="168"/>
        <v>0</v>
      </c>
      <c r="F300" s="35">
        <f t="shared" si="169"/>
        <v>0</v>
      </c>
      <c r="G300" s="55">
        <f t="shared" si="170"/>
        <v>3.97</v>
      </c>
      <c r="H300" s="69">
        <f t="shared" si="171"/>
        <v>3.97</v>
      </c>
      <c r="I300" s="55">
        <f t="shared" si="205"/>
        <v>0</v>
      </c>
      <c r="J300" s="55">
        <f t="shared" si="172"/>
        <v>-6.1000000000000006E-2</v>
      </c>
      <c r="K300" s="69">
        <f t="shared" si="173"/>
        <v>-6.1000000000000006E-2</v>
      </c>
      <c r="L300" s="72">
        <v>0</v>
      </c>
      <c r="M300" s="55">
        <f t="shared" si="174"/>
        <v>5.0000000000000001E-3</v>
      </c>
      <c r="N300" s="69">
        <f t="shared" si="175"/>
        <v>5.0000000000000001E-3</v>
      </c>
      <c r="O300" s="72">
        <v>0</v>
      </c>
      <c r="P300" s="7"/>
      <c r="Q300" s="72">
        <f t="shared" si="206"/>
        <v>3.9140000000000001</v>
      </c>
      <c r="R300" s="72">
        <f t="shared" si="176"/>
        <v>0</v>
      </c>
      <c r="S300" s="7"/>
      <c r="T300" s="5">
        <f t="shared" si="177"/>
        <v>30</v>
      </c>
      <c r="U300" s="45">
        <f t="shared" si="178"/>
        <v>45863</v>
      </c>
      <c r="V300" s="5">
        <f t="shared" si="179"/>
        <v>8974</v>
      </c>
      <c r="W300" s="55">
        <f t="shared" si="180"/>
        <v>6.040116061409001E-2</v>
      </c>
      <c r="X300" s="47">
        <f t="shared" si="181"/>
        <v>0.23175912953386313</v>
      </c>
      <c r="Y300" s="5">
        <f t="shared" si="182"/>
        <v>0</v>
      </c>
      <c r="Z300" s="5">
        <f t="shared" si="183"/>
        <v>0</v>
      </c>
      <c r="AB300" s="39">
        <f t="shared" si="184"/>
        <v>0</v>
      </c>
      <c r="AC300" s="39">
        <f t="shared" si="185"/>
        <v>0</v>
      </c>
      <c r="AD300" s="39">
        <f t="shared" si="186"/>
        <v>0</v>
      </c>
      <c r="AE300" s="39">
        <f t="shared" si="187"/>
        <v>0</v>
      </c>
      <c r="AF300" s="39">
        <f t="shared" si="188"/>
        <v>0</v>
      </c>
      <c r="AG300" s="39">
        <f t="shared" si="189"/>
        <v>0</v>
      </c>
      <c r="AH300" s="39">
        <f t="shared" si="190"/>
        <v>0</v>
      </c>
      <c r="AI300" s="39">
        <f t="shared" si="191"/>
        <v>0</v>
      </c>
      <c r="AJ300" s="39">
        <f t="shared" si="192"/>
        <v>0</v>
      </c>
      <c r="AK300" s="43"/>
      <c r="AL300" s="39">
        <f t="shared" si="193"/>
        <v>0</v>
      </c>
      <c r="AM300" s="39">
        <f t="shared" si="194"/>
        <v>0</v>
      </c>
      <c r="AN300" s="39">
        <f t="shared" si="195"/>
        <v>0</v>
      </c>
      <c r="AO300" s="40">
        <f t="shared" si="196"/>
        <v>0</v>
      </c>
      <c r="AQ300" s="39">
        <f t="shared" si="197"/>
        <v>0</v>
      </c>
      <c r="AR300" s="39">
        <f t="shared" si="198"/>
        <v>0</v>
      </c>
      <c r="AS300" s="39">
        <f t="shared" si="199"/>
        <v>0</v>
      </c>
      <c r="AT300" s="40">
        <f t="shared" si="200"/>
        <v>0</v>
      </c>
      <c r="AU300" s="40"/>
      <c r="AV300" s="52">
        <f t="shared" si="201"/>
        <v>0</v>
      </c>
      <c r="AX300" s="52">
        <f t="shared" si="202"/>
        <v>0</v>
      </c>
      <c r="AY300" s="70"/>
      <c r="AZ300" s="2">
        <f t="shared" si="207"/>
        <v>0</v>
      </c>
    </row>
    <row r="301" spans="1:52" ht="12" customHeight="1">
      <c r="A301" s="44">
        <f t="shared" si="203"/>
        <v>45839</v>
      </c>
      <c r="B301" s="66">
        <f t="shared" si="204"/>
        <v>0</v>
      </c>
      <c r="C301" s="67"/>
      <c r="D301" s="68">
        <f t="shared" si="167"/>
        <v>0</v>
      </c>
      <c r="E301" s="35">
        <f t="shared" si="168"/>
        <v>0</v>
      </c>
      <c r="F301" s="35">
        <f t="shared" si="169"/>
        <v>0</v>
      </c>
      <c r="G301" s="55">
        <f t="shared" si="170"/>
        <v>3.97</v>
      </c>
      <c r="H301" s="69">
        <f t="shared" si="171"/>
        <v>3.97</v>
      </c>
      <c r="I301" s="55">
        <f t="shared" si="205"/>
        <v>0</v>
      </c>
      <c r="J301" s="55">
        <f t="shared" si="172"/>
        <v>-6.1000000000000006E-2</v>
      </c>
      <c r="K301" s="69">
        <f t="shared" si="173"/>
        <v>-6.1000000000000006E-2</v>
      </c>
      <c r="L301" s="72">
        <v>0</v>
      </c>
      <c r="M301" s="55">
        <f t="shared" si="174"/>
        <v>5.0000000000000001E-3</v>
      </c>
      <c r="N301" s="69">
        <f t="shared" si="175"/>
        <v>5.0000000000000001E-3</v>
      </c>
      <c r="O301" s="72">
        <v>0</v>
      </c>
      <c r="P301" s="7"/>
      <c r="Q301" s="72">
        <f t="shared" si="206"/>
        <v>3.9140000000000001</v>
      </c>
      <c r="R301" s="72">
        <f t="shared" si="176"/>
        <v>0</v>
      </c>
      <c r="S301" s="7"/>
      <c r="T301" s="5">
        <f t="shared" si="177"/>
        <v>31</v>
      </c>
      <c r="U301" s="45">
        <f t="shared" si="178"/>
        <v>45894</v>
      </c>
      <c r="V301" s="5">
        <f t="shared" si="179"/>
        <v>9005</v>
      </c>
      <c r="W301" s="55">
        <f t="shared" si="180"/>
        <v>6.040116061409001E-2</v>
      </c>
      <c r="X301" s="47">
        <f t="shared" si="181"/>
        <v>0.23059156623452062</v>
      </c>
      <c r="Y301" s="5">
        <f t="shared" si="182"/>
        <v>0</v>
      </c>
      <c r="Z301" s="5">
        <f t="shared" si="183"/>
        <v>0</v>
      </c>
      <c r="AB301" s="39">
        <f t="shared" si="184"/>
        <v>0</v>
      </c>
      <c r="AC301" s="39">
        <f t="shared" si="185"/>
        <v>0</v>
      </c>
      <c r="AD301" s="39">
        <f t="shared" si="186"/>
        <v>0</v>
      </c>
      <c r="AE301" s="39">
        <f t="shared" si="187"/>
        <v>0</v>
      </c>
      <c r="AF301" s="39">
        <f t="shared" si="188"/>
        <v>0</v>
      </c>
      <c r="AG301" s="39">
        <f t="shared" si="189"/>
        <v>0</v>
      </c>
      <c r="AH301" s="39">
        <f t="shared" si="190"/>
        <v>0</v>
      </c>
      <c r="AI301" s="39">
        <f t="shared" si="191"/>
        <v>0</v>
      </c>
      <c r="AJ301" s="39">
        <f t="shared" si="192"/>
        <v>0</v>
      </c>
      <c r="AK301" s="43"/>
      <c r="AL301" s="39">
        <f t="shared" si="193"/>
        <v>0</v>
      </c>
      <c r="AM301" s="39">
        <f t="shared" si="194"/>
        <v>0</v>
      </c>
      <c r="AN301" s="39">
        <f t="shared" si="195"/>
        <v>0</v>
      </c>
      <c r="AO301" s="40">
        <f t="shared" si="196"/>
        <v>0</v>
      </c>
      <c r="AQ301" s="39">
        <f t="shared" si="197"/>
        <v>0</v>
      </c>
      <c r="AR301" s="39">
        <f t="shared" si="198"/>
        <v>0</v>
      </c>
      <c r="AS301" s="39">
        <f t="shared" si="199"/>
        <v>0</v>
      </c>
      <c r="AT301" s="40">
        <f t="shared" si="200"/>
        <v>0</v>
      </c>
      <c r="AU301" s="40"/>
      <c r="AV301" s="52">
        <f t="shared" si="201"/>
        <v>0</v>
      </c>
      <c r="AX301" s="52">
        <f t="shared" si="202"/>
        <v>0</v>
      </c>
      <c r="AY301" s="70"/>
      <c r="AZ301" s="2">
        <f t="shared" si="207"/>
        <v>0</v>
      </c>
    </row>
    <row r="302" spans="1:52" ht="12" customHeight="1">
      <c r="A302" s="44">
        <f t="shared" si="203"/>
        <v>45870</v>
      </c>
      <c r="B302" s="66">
        <f t="shared" si="204"/>
        <v>0</v>
      </c>
      <c r="C302" s="67"/>
      <c r="D302" s="68">
        <f t="shared" si="167"/>
        <v>0</v>
      </c>
      <c r="E302" s="35">
        <f t="shared" si="168"/>
        <v>0</v>
      </c>
      <c r="F302" s="35">
        <f t="shared" si="169"/>
        <v>0</v>
      </c>
      <c r="G302" s="55">
        <f t="shared" si="170"/>
        <v>3.97</v>
      </c>
      <c r="H302" s="69">
        <f t="shared" si="171"/>
        <v>3.97</v>
      </c>
      <c r="I302" s="55">
        <f t="shared" si="205"/>
        <v>0</v>
      </c>
      <c r="J302" s="55">
        <f t="shared" si="172"/>
        <v>-6.1000000000000006E-2</v>
      </c>
      <c r="K302" s="69">
        <f t="shared" si="173"/>
        <v>-6.1000000000000006E-2</v>
      </c>
      <c r="L302" s="72">
        <v>0</v>
      </c>
      <c r="M302" s="55">
        <f t="shared" si="174"/>
        <v>5.0000000000000001E-3</v>
      </c>
      <c r="N302" s="69">
        <f t="shared" si="175"/>
        <v>5.0000000000000001E-3</v>
      </c>
      <c r="O302" s="72">
        <v>0</v>
      </c>
      <c r="P302" s="7"/>
      <c r="Q302" s="72">
        <f t="shared" si="206"/>
        <v>3.9140000000000001</v>
      </c>
      <c r="R302" s="72">
        <f t="shared" si="176"/>
        <v>0</v>
      </c>
      <c r="S302" s="7"/>
      <c r="T302" s="5">
        <f t="shared" si="177"/>
        <v>31</v>
      </c>
      <c r="U302" s="45">
        <f t="shared" si="178"/>
        <v>45925</v>
      </c>
      <c r="V302" s="5">
        <f t="shared" si="179"/>
        <v>9036</v>
      </c>
      <c r="W302" s="55">
        <f t="shared" si="180"/>
        <v>6.040116061409001E-2</v>
      </c>
      <c r="X302" s="47">
        <f t="shared" si="181"/>
        <v>0.22942988492162111</v>
      </c>
      <c r="Y302" s="5">
        <f t="shared" si="182"/>
        <v>0</v>
      </c>
      <c r="Z302" s="5">
        <f t="shared" si="183"/>
        <v>0</v>
      </c>
      <c r="AB302" s="39">
        <f t="shared" si="184"/>
        <v>0</v>
      </c>
      <c r="AC302" s="39">
        <f t="shared" si="185"/>
        <v>0</v>
      </c>
      <c r="AD302" s="39">
        <f t="shared" si="186"/>
        <v>0</v>
      </c>
      <c r="AE302" s="39">
        <f t="shared" si="187"/>
        <v>0</v>
      </c>
      <c r="AF302" s="39">
        <f t="shared" si="188"/>
        <v>0</v>
      </c>
      <c r="AG302" s="39">
        <f t="shared" si="189"/>
        <v>0</v>
      </c>
      <c r="AH302" s="39">
        <f t="shared" si="190"/>
        <v>0</v>
      </c>
      <c r="AI302" s="39">
        <f t="shared" si="191"/>
        <v>0</v>
      </c>
      <c r="AJ302" s="39">
        <f t="shared" si="192"/>
        <v>0</v>
      </c>
      <c r="AK302" s="43"/>
      <c r="AL302" s="39">
        <f t="shared" si="193"/>
        <v>0</v>
      </c>
      <c r="AM302" s="39">
        <f t="shared" si="194"/>
        <v>0</v>
      </c>
      <c r="AN302" s="39">
        <f t="shared" si="195"/>
        <v>0</v>
      </c>
      <c r="AO302" s="40">
        <f t="shared" si="196"/>
        <v>0</v>
      </c>
      <c r="AQ302" s="39">
        <f t="shared" si="197"/>
        <v>0</v>
      </c>
      <c r="AR302" s="39">
        <f t="shared" si="198"/>
        <v>0</v>
      </c>
      <c r="AS302" s="39">
        <f t="shared" si="199"/>
        <v>0</v>
      </c>
      <c r="AT302" s="40">
        <f t="shared" si="200"/>
        <v>0</v>
      </c>
      <c r="AU302" s="40"/>
      <c r="AV302" s="52">
        <f t="shared" si="201"/>
        <v>0</v>
      </c>
      <c r="AX302" s="52">
        <f t="shared" si="202"/>
        <v>0</v>
      </c>
      <c r="AY302" s="70"/>
      <c r="AZ302" s="2">
        <f t="shared" si="207"/>
        <v>0</v>
      </c>
    </row>
    <row r="303" spans="1:52" ht="12" customHeight="1">
      <c r="A303" s="44">
        <f t="shared" si="203"/>
        <v>45901</v>
      </c>
      <c r="B303" s="66">
        <f t="shared" si="204"/>
        <v>0</v>
      </c>
      <c r="C303" s="67"/>
      <c r="D303" s="68">
        <f t="shared" si="167"/>
        <v>0</v>
      </c>
      <c r="E303" s="35">
        <f t="shared" si="168"/>
        <v>0</v>
      </c>
      <c r="F303" s="35">
        <f t="shared" si="169"/>
        <v>0</v>
      </c>
      <c r="G303" s="55">
        <f t="shared" si="170"/>
        <v>3.97</v>
      </c>
      <c r="H303" s="69">
        <f t="shared" si="171"/>
        <v>3.97</v>
      </c>
      <c r="I303" s="55">
        <f t="shared" si="205"/>
        <v>0</v>
      </c>
      <c r="J303" s="55">
        <f t="shared" si="172"/>
        <v>-6.1000000000000006E-2</v>
      </c>
      <c r="K303" s="69">
        <f t="shared" si="173"/>
        <v>-6.1000000000000006E-2</v>
      </c>
      <c r="L303" s="72">
        <v>0</v>
      </c>
      <c r="M303" s="55">
        <f t="shared" si="174"/>
        <v>5.0000000000000001E-3</v>
      </c>
      <c r="N303" s="69">
        <f t="shared" si="175"/>
        <v>5.0000000000000001E-3</v>
      </c>
      <c r="O303" s="72">
        <v>0</v>
      </c>
      <c r="P303" s="7"/>
      <c r="Q303" s="72">
        <f t="shared" si="206"/>
        <v>3.9140000000000001</v>
      </c>
      <c r="R303" s="72">
        <f t="shared" si="176"/>
        <v>0</v>
      </c>
      <c r="S303" s="7"/>
      <c r="T303" s="5">
        <f t="shared" si="177"/>
        <v>30</v>
      </c>
      <c r="U303" s="45">
        <f t="shared" si="178"/>
        <v>45955</v>
      </c>
      <c r="V303" s="5">
        <f t="shared" si="179"/>
        <v>9066</v>
      </c>
      <c r="W303" s="55">
        <f t="shared" si="180"/>
        <v>6.040116061409001E-2</v>
      </c>
      <c r="X303" s="47">
        <f t="shared" si="181"/>
        <v>0.22831124972220251</v>
      </c>
      <c r="Y303" s="5">
        <f t="shared" si="182"/>
        <v>0</v>
      </c>
      <c r="Z303" s="5">
        <f t="shared" si="183"/>
        <v>0</v>
      </c>
      <c r="AB303" s="39">
        <f t="shared" si="184"/>
        <v>0</v>
      </c>
      <c r="AC303" s="39">
        <f t="shared" si="185"/>
        <v>0</v>
      </c>
      <c r="AD303" s="39">
        <f t="shared" si="186"/>
        <v>0</v>
      </c>
      <c r="AE303" s="39">
        <f t="shared" si="187"/>
        <v>0</v>
      </c>
      <c r="AF303" s="39">
        <f t="shared" si="188"/>
        <v>0</v>
      </c>
      <c r="AG303" s="39">
        <f t="shared" si="189"/>
        <v>0</v>
      </c>
      <c r="AH303" s="39">
        <f t="shared" si="190"/>
        <v>0</v>
      </c>
      <c r="AI303" s="39">
        <f t="shared" si="191"/>
        <v>0</v>
      </c>
      <c r="AJ303" s="39">
        <f t="shared" si="192"/>
        <v>0</v>
      </c>
      <c r="AK303" s="43"/>
      <c r="AL303" s="39">
        <f t="shared" si="193"/>
        <v>0</v>
      </c>
      <c r="AM303" s="39">
        <f t="shared" si="194"/>
        <v>0</v>
      </c>
      <c r="AN303" s="39">
        <f t="shared" si="195"/>
        <v>0</v>
      </c>
      <c r="AO303" s="40">
        <f t="shared" si="196"/>
        <v>0</v>
      </c>
      <c r="AQ303" s="39">
        <f t="shared" si="197"/>
        <v>0</v>
      </c>
      <c r="AR303" s="39">
        <f t="shared" si="198"/>
        <v>0</v>
      </c>
      <c r="AS303" s="39">
        <f t="shared" si="199"/>
        <v>0</v>
      </c>
      <c r="AT303" s="40">
        <f t="shared" si="200"/>
        <v>0</v>
      </c>
      <c r="AU303" s="40"/>
      <c r="AV303" s="52">
        <f t="shared" si="201"/>
        <v>0</v>
      </c>
      <c r="AX303" s="52">
        <f t="shared" si="202"/>
        <v>0</v>
      </c>
      <c r="AY303" s="70"/>
      <c r="AZ303" s="2">
        <f t="shared" si="207"/>
        <v>0</v>
      </c>
    </row>
    <row r="304" spans="1:52" ht="12" customHeight="1">
      <c r="A304" s="44">
        <f t="shared" si="203"/>
        <v>45931</v>
      </c>
      <c r="B304" s="66">
        <f t="shared" si="204"/>
        <v>0</v>
      </c>
      <c r="C304" s="67"/>
      <c r="D304" s="68">
        <f t="shared" si="167"/>
        <v>0</v>
      </c>
      <c r="E304" s="35">
        <f t="shared" si="168"/>
        <v>0</v>
      </c>
      <c r="F304" s="35">
        <f t="shared" si="169"/>
        <v>0</v>
      </c>
      <c r="G304" s="55">
        <f t="shared" si="170"/>
        <v>3.97</v>
      </c>
      <c r="H304" s="69">
        <f t="shared" si="171"/>
        <v>3.97</v>
      </c>
      <c r="I304" s="55">
        <f t="shared" si="205"/>
        <v>0</v>
      </c>
      <c r="J304" s="55">
        <f t="shared" si="172"/>
        <v>-6.1000000000000006E-2</v>
      </c>
      <c r="K304" s="69">
        <f t="shared" si="173"/>
        <v>-6.1000000000000006E-2</v>
      </c>
      <c r="L304" s="72">
        <v>0</v>
      </c>
      <c r="M304" s="55">
        <f t="shared" si="174"/>
        <v>5.0000000000000001E-3</v>
      </c>
      <c r="N304" s="69">
        <f t="shared" si="175"/>
        <v>5.0000000000000001E-3</v>
      </c>
      <c r="O304" s="72">
        <v>0</v>
      </c>
      <c r="P304" s="7"/>
      <c r="Q304" s="72">
        <f t="shared" si="206"/>
        <v>3.9140000000000001</v>
      </c>
      <c r="R304" s="72">
        <f t="shared" si="176"/>
        <v>0</v>
      </c>
      <c r="S304" s="7"/>
      <c r="T304" s="5">
        <f t="shared" si="177"/>
        <v>31</v>
      </c>
      <c r="U304" s="45">
        <f t="shared" si="178"/>
        <v>45986</v>
      </c>
      <c r="V304" s="5">
        <f t="shared" si="179"/>
        <v>9097</v>
      </c>
      <c r="W304" s="55">
        <f t="shared" si="180"/>
        <v>6.040116061409001E-2</v>
      </c>
      <c r="X304" s="47">
        <f t="shared" si="181"/>
        <v>0.22716105625824351</v>
      </c>
      <c r="Y304" s="5">
        <f t="shared" si="182"/>
        <v>0</v>
      </c>
      <c r="Z304" s="5">
        <f t="shared" si="183"/>
        <v>0</v>
      </c>
      <c r="AB304" s="39">
        <f t="shared" si="184"/>
        <v>0</v>
      </c>
      <c r="AC304" s="39">
        <f t="shared" si="185"/>
        <v>0</v>
      </c>
      <c r="AD304" s="39">
        <f t="shared" si="186"/>
        <v>0</v>
      </c>
      <c r="AE304" s="39">
        <f t="shared" si="187"/>
        <v>0</v>
      </c>
      <c r="AF304" s="39">
        <f t="shared" si="188"/>
        <v>0</v>
      </c>
      <c r="AG304" s="39">
        <f t="shared" si="189"/>
        <v>0</v>
      </c>
      <c r="AH304" s="39">
        <f t="shared" si="190"/>
        <v>0</v>
      </c>
      <c r="AI304" s="39">
        <f t="shared" si="191"/>
        <v>0</v>
      </c>
      <c r="AJ304" s="39">
        <f t="shared" si="192"/>
        <v>0</v>
      </c>
      <c r="AK304" s="43"/>
      <c r="AL304" s="39">
        <f t="shared" si="193"/>
        <v>0</v>
      </c>
      <c r="AM304" s="39">
        <f t="shared" si="194"/>
        <v>0</v>
      </c>
      <c r="AN304" s="39">
        <f t="shared" si="195"/>
        <v>0</v>
      </c>
      <c r="AO304" s="40">
        <f t="shared" si="196"/>
        <v>0</v>
      </c>
      <c r="AQ304" s="39">
        <f t="shared" si="197"/>
        <v>0</v>
      </c>
      <c r="AR304" s="39">
        <f t="shared" si="198"/>
        <v>0</v>
      </c>
      <c r="AS304" s="39">
        <f t="shared" si="199"/>
        <v>0</v>
      </c>
      <c r="AT304" s="40">
        <f t="shared" si="200"/>
        <v>0</v>
      </c>
      <c r="AU304" s="40"/>
      <c r="AV304" s="52">
        <f t="shared" si="201"/>
        <v>0</v>
      </c>
      <c r="AX304" s="52">
        <f t="shared" si="202"/>
        <v>0</v>
      </c>
      <c r="AY304" s="70"/>
      <c r="AZ304" s="2">
        <f t="shared" si="207"/>
        <v>0</v>
      </c>
    </row>
    <row r="305" spans="1:52" ht="12" customHeight="1">
      <c r="A305" s="44">
        <f t="shared" si="203"/>
        <v>45962</v>
      </c>
      <c r="B305" s="66">
        <f t="shared" si="204"/>
        <v>0</v>
      </c>
      <c r="C305" s="67"/>
      <c r="D305" s="68">
        <f t="shared" si="167"/>
        <v>0</v>
      </c>
      <c r="E305" s="35">
        <f t="shared" si="168"/>
        <v>0</v>
      </c>
      <c r="F305" s="35">
        <f t="shared" si="169"/>
        <v>0</v>
      </c>
      <c r="G305" s="55">
        <f t="shared" si="170"/>
        <v>3.97</v>
      </c>
      <c r="H305" s="69">
        <f t="shared" si="171"/>
        <v>3.97</v>
      </c>
      <c r="I305" s="55">
        <f t="shared" si="205"/>
        <v>0</v>
      </c>
      <c r="J305" s="55">
        <f t="shared" si="172"/>
        <v>-6.1000000000000006E-2</v>
      </c>
      <c r="K305" s="69">
        <f t="shared" si="173"/>
        <v>-6.1000000000000006E-2</v>
      </c>
      <c r="L305" s="72">
        <v>0</v>
      </c>
      <c r="M305" s="55">
        <f t="shared" si="174"/>
        <v>5.0000000000000001E-3</v>
      </c>
      <c r="N305" s="69">
        <f t="shared" si="175"/>
        <v>5.0000000000000001E-3</v>
      </c>
      <c r="O305" s="72">
        <v>0</v>
      </c>
      <c r="P305" s="7"/>
      <c r="Q305" s="72">
        <f t="shared" si="206"/>
        <v>3.9140000000000001</v>
      </c>
      <c r="R305" s="72">
        <f t="shared" si="176"/>
        <v>0</v>
      </c>
      <c r="S305" s="7"/>
      <c r="T305" s="5">
        <f t="shared" si="177"/>
        <v>30</v>
      </c>
      <c r="U305" s="45">
        <f t="shared" si="178"/>
        <v>46016</v>
      </c>
      <c r="V305" s="5">
        <f t="shared" si="179"/>
        <v>9127</v>
      </c>
      <c r="W305" s="55">
        <f t="shared" si="180"/>
        <v>6.040116061409001E-2</v>
      </c>
      <c r="X305" s="47">
        <f t="shared" si="181"/>
        <v>0.22605348322539992</v>
      </c>
      <c r="Y305" s="5">
        <f t="shared" si="182"/>
        <v>0</v>
      </c>
      <c r="Z305" s="5">
        <f t="shared" si="183"/>
        <v>0</v>
      </c>
      <c r="AB305" s="39">
        <f t="shared" si="184"/>
        <v>0</v>
      </c>
      <c r="AC305" s="39">
        <f t="shared" si="185"/>
        <v>0</v>
      </c>
      <c r="AD305" s="39">
        <f t="shared" si="186"/>
        <v>0</v>
      </c>
      <c r="AE305" s="39">
        <f t="shared" si="187"/>
        <v>0</v>
      </c>
      <c r="AF305" s="39">
        <f t="shared" si="188"/>
        <v>0</v>
      </c>
      <c r="AG305" s="39">
        <f t="shared" si="189"/>
        <v>0</v>
      </c>
      <c r="AH305" s="39">
        <f t="shared" si="190"/>
        <v>0</v>
      </c>
      <c r="AI305" s="39">
        <f t="shared" si="191"/>
        <v>0</v>
      </c>
      <c r="AJ305" s="39">
        <f t="shared" si="192"/>
        <v>0</v>
      </c>
      <c r="AK305" s="43"/>
      <c r="AL305" s="39">
        <f t="shared" si="193"/>
        <v>0</v>
      </c>
      <c r="AM305" s="39">
        <f t="shared" si="194"/>
        <v>0</v>
      </c>
      <c r="AN305" s="39">
        <f t="shared" si="195"/>
        <v>0</v>
      </c>
      <c r="AO305" s="40">
        <f t="shared" si="196"/>
        <v>0</v>
      </c>
      <c r="AQ305" s="39">
        <f t="shared" si="197"/>
        <v>0</v>
      </c>
      <c r="AR305" s="39">
        <f t="shared" si="198"/>
        <v>0</v>
      </c>
      <c r="AS305" s="39">
        <f t="shared" si="199"/>
        <v>0</v>
      </c>
      <c r="AT305" s="40">
        <f t="shared" si="200"/>
        <v>0</v>
      </c>
      <c r="AU305" s="40"/>
      <c r="AV305" s="52">
        <f t="shared" si="201"/>
        <v>0</v>
      </c>
      <c r="AX305" s="52">
        <f t="shared" si="202"/>
        <v>0</v>
      </c>
      <c r="AY305" s="70"/>
      <c r="AZ305" s="2">
        <f t="shared" si="207"/>
        <v>0</v>
      </c>
    </row>
    <row r="306" spans="1:52" ht="12" customHeight="1">
      <c r="A306" s="44">
        <f t="shared" si="203"/>
        <v>45992</v>
      </c>
      <c r="B306" s="66">
        <f t="shared" si="204"/>
        <v>0</v>
      </c>
      <c r="C306" s="67"/>
      <c r="D306" s="68">
        <f t="shared" si="167"/>
        <v>0</v>
      </c>
      <c r="E306" s="35">
        <f t="shared" si="168"/>
        <v>0</v>
      </c>
      <c r="F306" s="35">
        <f t="shared" si="169"/>
        <v>0</v>
      </c>
      <c r="G306" s="55">
        <f t="shared" si="170"/>
        <v>3.97</v>
      </c>
      <c r="H306" s="69">
        <f t="shared" si="171"/>
        <v>3.97</v>
      </c>
      <c r="I306" s="55">
        <f t="shared" si="205"/>
        <v>0</v>
      </c>
      <c r="J306" s="55">
        <f t="shared" si="172"/>
        <v>-6.1000000000000006E-2</v>
      </c>
      <c r="K306" s="69">
        <f t="shared" si="173"/>
        <v>-6.1000000000000006E-2</v>
      </c>
      <c r="L306" s="72">
        <v>0</v>
      </c>
      <c r="M306" s="55">
        <f t="shared" si="174"/>
        <v>5.0000000000000001E-3</v>
      </c>
      <c r="N306" s="69">
        <f t="shared" si="175"/>
        <v>5.0000000000000001E-3</v>
      </c>
      <c r="O306" s="72">
        <v>0</v>
      </c>
      <c r="P306" s="7"/>
      <c r="Q306" s="72">
        <f t="shared" si="206"/>
        <v>3.9140000000000001</v>
      </c>
      <c r="R306" s="72">
        <f t="shared" si="176"/>
        <v>0</v>
      </c>
      <c r="S306" s="7"/>
      <c r="T306" s="5">
        <f t="shared" si="177"/>
        <v>31</v>
      </c>
      <c r="U306" s="45">
        <f t="shared" si="178"/>
        <v>46047</v>
      </c>
      <c r="V306" s="5">
        <f t="shared" si="179"/>
        <v>9158</v>
      </c>
      <c r="W306" s="55">
        <f t="shared" si="180"/>
        <v>6.040116061409001E-2</v>
      </c>
      <c r="X306" s="47">
        <f t="shared" si="181"/>
        <v>0.22491466400721699</v>
      </c>
      <c r="Y306" s="5">
        <f t="shared" si="182"/>
        <v>0</v>
      </c>
      <c r="Z306" s="5">
        <f t="shared" si="183"/>
        <v>0</v>
      </c>
      <c r="AB306" s="39">
        <f t="shared" si="184"/>
        <v>0</v>
      </c>
      <c r="AC306" s="39">
        <f t="shared" si="185"/>
        <v>0</v>
      </c>
      <c r="AD306" s="39">
        <f t="shared" si="186"/>
        <v>0</v>
      </c>
      <c r="AE306" s="39">
        <f t="shared" si="187"/>
        <v>0</v>
      </c>
      <c r="AF306" s="39">
        <f t="shared" si="188"/>
        <v>0</v>
      </c>
      <c r="AG306" s="39">
        <f t="shared" si="189"/>
        <v>0</v>
      </c>
      <c r="AH306" s="39">
        <f t="shared" si="190"/>
        <v>0</v>
      </c>
      <c r="AI306" s="39">
        <f t="shared" si="191"/>
        <v>0</v>
      </c>
      <c r="AJ306" s="39">
        <f t="shared" si="192"/>
        <v>0</v>
      </c>
      <c r="AK306" s="43"/>
      <c r="AL306" s="39">
        <f t="shared" si="193"/>
        <v>0</v>
      </c>
      <c r="AM306" s="39">
        <f t="shared" si="194"/>
        <v>0</v>
      </c>
      <c r="AN306" s="39">
        <f t="shared" si="195"/>
        <v>0</v>
      </c>
      <c r="AO306" s="40">
        <f t="shared" si="196"/>
        <v>0</v>
      </c>
      <c r="AQ306" s="39">
        <f t="shared" si="197"/>
        <v>0</v>
      </c>
      <c r="AR306" s="39">
        <f t="shared" si="198"/>
        <v>0</v>
      </c>
      <c r="AS306" s="39">
        <f t="shared" si="199"/>
        <v>0</v>
      </c>
      <c r="AT306" s="40">
        <f t="shared" si="200"/>
        <v>0</v>
      </c>
      <c r="AU306" s="40"/>
      <c r="AV306" s="52">
        <f t="shared" si="201"/>
        <v>0</v>
      </c>
      <c r="AX306" s="52">
        <f t="shared" si="202"/>
        <v>0</v>
      </c>
      <c r="AY306" s="70"/>
      <c r="AZ306" s="2">
        <f t="shared" si="207"/>
        <v>0</v>
      </c>
    </row>
    <row r="307" spans="1:52" ht="12" customHeight="1">
      <c r="A307" s="44">
        <f t="shared" si="203"/>
        <v>46023</v>
      </c>
      <c r="B307" s="66">
        <f t="shared" si="204"/>
        <v>0</v>
      </c>
      <c r="C307" s="67"/>
      <c r="D307" s="68">
        <f t="shared" si="167"/>
        <v>0</v>
      </c>
      <c r="E307" s="35">
        <f t="shared" si="168"/>
        <v>0</v>
      </c>
      <c r="F307" s="35">
        <f t="shared" si="169"/>
        <v>0</v>
      </c>
      <c r="G307" s="55">
        <f t="shared" si="170"/>
        <v>3.97</v>
      </c>
      <c r="H307" s="69">
        <f t="shared" si="171"/>
        <v>3.97</v>
      </c>
      <c r="I307" s="55">
        <f t="shared" si="205"/>
        <v>0</v>
      </c>
      <c r="J307" s="55">
        <f t="shared" si="172"/>
        <v>-6.1000000000000006E-2</v>
      </c>
      <c r="K307" s="69">
        <f t="shared" si="173"/>
        <v>-6.1000000000000006E-2</v>
      </c>
      <c r="L307" s="72">
        <v>0</v>
      </c>
      <c r="M307" s="55">
        <f t="shared" si="174"/>
        <v>5.0000000000000001E-3</v>
      </c>
      <c r="N307" s="69">
        <f t="shared" si="175"/>
        <v>5.0000000000000001E-3</v>
      </c>
      <c r="O307" s="72">
        <v>0</v>
      </c>
      <c r="P307" s="7"/>
      <c r="Q307" s="72">
        <f t="shared" si="206"/>
        <v>3.9140000000000001</v>
      </c>
      <c r="R307" s="72">
        <f t="shared" si="176"/>
        <v>0</v>
      </c>
      <c r="S307" s="7"/>
      <c r="T307" s="5">
        <f t="shared" si="177"/>
        <v>31</v>
      </c>
      <c r="U307" s="45">
        <f t="shared" si="178"/>
        <v>46078</v>
      </c>
      <c r="V307" s="5">
        <f t="shared" si="179"/>
        <v>9189</v>
      </c>
      <c r="W307" s="55">
        <f t="shared" si="180"/>
        <v>6.040116061409001E-2</v>
      </c>
      <c r="X307" s="47">
        <f t="shared" si="181"/>
        <v>0.22378158196765738</v>
      </c>
      <c r="Y307" s="5">
        <f t="shared" si="182"/>
        <v>0</v>
      </c>
      <c r="Z307" s="5">
        <f t="shared" si="183"/>
        <v>0</v>
      </c>
      <c r="AB307" s="39">
        <f t="shared" si="184"/>
        <v>0</v>
      </c>
      <c r="AC307" s="39">
        <f t="shared" si="185"/>
        <v>0</v>
      </c>
      <c r="AD307" s="39">
        <f t="shared" si="186"/>
        <v>0</v>
      </c>
      <c r="AE307" s="39">
        <f t="shared" si="187"/>
        <v>0</v>
      </c>
      <c r="AF307" s="39">
        <f t="shared" si="188"/>
        <v>0</v>
      </c>
      <c r="AG307" s="39">
        <f t="shared" si="189"/>
        <v>0</v>
      </c>
      <c r="AH307" s="39">
        <f t="shared" si="190"/>
        <v>0</v>
      </c>
      <c r="AI307" s="39">
        <f t="shared" si="191"/>
        <v>0</v>
      </c>
      <c r="AJ307" s="39">
        <f t="shared" si="192"/>
        <v>0</v>
      </c>
      <c r="AK307" s="43"/>
      <c r="AL307" s="39">
        <f t="shared" si="193"/>
        <v>0</v>
      </c>
      <c r="AM307" s="39">
        <f t="shared" si="194"/>
        <v>0</v>
      </c>
      <c r="AN307" s="39">
        <f t="shared" si="195"/>
        <v>0</v>
      </c>
      <c r="AO307" s="40">
        <f t="shared" si="196"/>
        <v>0</v>
      </c>
      <c r="AQ307" s="39">
        <f t="shared" si="197"/>
        <v>0</v>
      </c>
      <c r="AR307" s="39">
        <f t="shared" si="198"/>
        <v>0</v>
      </c>
      <c r="AS307" s="39">
        <f t="shared" si="199"/>
        <v>0</v>
      </c>
      <c r="AT307" s="40">
        <f t="shared" si="200"/>
        <v>0</v>
      </c>
      <c r="AU307" s="40"/>
      <c r="AV307" s="52">
        <f t="shared" si="201"/>
        <v>0</v>
      </c>
      <c r="AX307" s="52">
        <f t="shared" si="202"/>
        <v>0</v>
      </c>
      <c r="AY307" s="70"/>
      <c r="AZ307" s="2">
        <f t="shared" si="207"/>
        <v>0</v>
      </c>
    </row>
    <row r="308" spans="1:52" ht="12" customHeight="1">
      <c r="A308" s="44">
        <f t="shared" si="203"/>
        <v>46054</v>
      </c>
      <c r="B308" s="66">
        <f t="shared" si="204"/>
        <v>0</v>
      </c>
      <c r="C308" s="67"/>
      <c r="D308" s="68">
        <f t="shared" si="167"/>
        <v>0</v>
      </c>
      <c r="E308" s="35">
        <f t="shared" si="168"/>
        <v>0</v>
      </c>
      <c r="F308" s="35">
        <f t="shared" si="169"/>
        <v>0</v>
      </c>
      <c r="G308" s="55">
        <f t="shared" si="170"/>
        <v>3.97</v>
      </c>
      <c r="H308" s="69">
        <f t="shared" si="171"/>
        <v>3.97</v>
      </c>
      <c r="I308" s="55">
        <f t="shared" si="205"/>
        <v>0</v>
      </c>
      <c r="J308" s="55">
        <f t="shared" si="172"/>
        <v>-6.1000000000000006E-2</v>
      </c>
      <c r="K308" s="69">
        <f t="shared" si="173"/>
        <v>-6.1000000000000006E-2</v>
      </c>
      <c r="L308" s="72">
        <v>0</v>
      </c>
      <c r="M308" s="55">
        <f t="shared" si="174"/>
        <v>5.0000000000000001E-3</v>
      </c>
      <c r="N308" s="69">
        <f t="shared" si="175"/>
        <v>5.0000000000000001E-3</v>
      </c>
      <c r="O308" s="72">
        <v>0</v>
      </c>
      <c r="P308" s="7"/>
      <c r="Q308" s="72">
        <f t="shared" si="206"/>
        <v>3.9140000000000001</v>
      </c>
      <c r="R308" s="72">
        <f t="shared" si="176"/>
        <v>0</v>
      </c>
      <c r="S308" s="7"/>
      <c r="T308" s="5">
        <f t="shared" si="177"/>
        <v>28</v>
      </c>
      <c r="U308" s="45">
        <f t="shared" si="178"/>
        <v>46106</v>
      </c>
      <c r="V308" s="5">
        <f t="shared" si="179"/>
        <v>9217</v>
      </c>
      <c r="W308" s="55">
        <f t="shared" si="180"/>
        <v>6.040116061409001E-2</v>
      </c>
      <c r="X308" s="47">
        <f t="shared" si="181"/>
        <v>0.22276306021186623</v>
      </c>
      <c r="Y308" s="5">
        <f t="shared" si="182"/>
        <v>0</v>
      </c>
      <c r="Z308" s="5">
        <f t="shared" si="183"/>
        <v>0</v>
      </c>
      <c r="AB308" s="39">
        <f t="shared" si="184"/>
        <v>0</v>
      </c>
      <c r="AC308" s="39">
        <f t="shared" si="185"/>
        <v>0</v>
      </c>
      <c r="AD308" s="39">
        <f t="shared" si="186"/>
        <v>0</v>
      </c>
      <c r="AE308" s="39">
        <f t="shared" si="187"/>
        <v>0</v>
      </c>
      <c r="AF308" s="39">
        <f t="shared" si="188"/>
        <v>0</v>
      </c>
      <c r="AG308" s="39">
        <f t="shared" si="189"/>
        <v>0</v>
      </c>
      <c r="AH308" s="39">
        <f t="shared" si="190"/>
        <v>0</v>
      </c>
      <c r="AI308" s="39">
        <f t="shared" si="191"/>
        <v>0</v>
      </c>
      <c r="AJ308" s="39">
        <f t="shared" si="192"/>
        <v>0</v>
      </c>
      <c r="AK308" s="43"/>
      <c r="AL308" s="39">
        <f t="shared" si="193"/>
        <v>0</v>
      </c>
      <c r="AM308" s="39">
        <f t="shared" si="194"/>
        <v>0</v>
      </c>
      <c r="AN308" s="39">
        <f t="shared" si="195"/>
        <v>0</v>
      </c>
      <c r="AO308" s="40">
        <f t="shared" si="196"/>
        <v>0</v>
      </c>
      <c r="AQ308" s="39">
        <f t="shared" si="197"/>
        <v>0</v>
      </c>
      <c r="AR308" s="39">
        <f t="shared" si="198"/>
        <v>0</v>
      </c>
      <c r="AS308" s="39">
        <f t="shared" si="199"/>
        <v>0</v>
      </c>
      <c r="AT308" s="40">
        <f t="shared" si="200"/>
        <v>0</v>
      </c>
      <c r="AU308" s="40"/>
      <c r="AV308" s="52">
        <f t="shared" si="201"/>
        <v>0</v>
      </c>
      <c r="AX308" s="52">
        <f t="shared" si="202"/>
        <v>0</v>
      </c>
      <c r="AY308" s="70"/>
      <c r="AZ308" s="2">
        <f t="shared" si="207"/>
        <v>0</v>
      </c>
    </row>
    <row r="309" spans="1:52" ht="12" customHeight="1">
      <c r="A309" s="44">
        <f t="shared" si="203"/>
        <v>46082</v>
      </c>
      <c r="B309" s="66">
        <f t="shared" si="204"/>
        <v>0</v>
      </c>
      <c r="C309" s="67"/>
      <c r="D309" s="68">
        <f t="shared" si="167"/>
        <v>0</v>
      </c>
      <c r="E309" s="35">
        <f t="shared" si="168"/>
        <v>0</v>
      </c>
      <c r="F309" s="35">
        <f t="shared" si="169"/>
        <v>0</v>
      </c>
      <c r="G309" s="55">
        <f t="shared" si="170"/>
        <v>3.97</v>
      </c>
      <c r="H309" s="69">
        <f t="shared" si="171"/>
        <v>3.97</v>
      </c>
      <c r="I309" s="55">
        <f t="shared" si="205"/>
        <v>0</v>
      </c>
      <c r="J309" s="55">
        <f t="shared" si="172"/>
        <v>-6.1000000000000006E-2</v>
      </c>
      <c r="K309" s="69">
        <f t="shared" si="173"/>
        <v>-6.1000000000000006E-2</v>
      </c>
      <c r="L309" s="72">
        <v>0</v>
      </c>
      <c r="M309" s="55">
        <f t="shared" si="174"/>
        <v>5.0000000000000001E-3</v>
      </c>
      <c r="N309" s="69">
        <f t="shared" si="175"/>
        <v>5.0000000000000001E-3</v>
      </c>
      <c r="O309" s="72">
        <v>0</v>
      </c>
      <c r="P309" s="7"/>
      <c r="Q309" s="72">
        <f t="shared" si="206"/>
        <v>3.9140000000000001</v>
      </c>
      <c r="R309" s="72">
        <f t="shared" si="176"/>
        <v>0</v>
      </c>
      <c r="S309" s="7"/>
      <c r="T309" s="5">
        <f t="shared" si="177"/>
        <v>31</v>
      </c>
      <c r="U309" s="45">
        <f t="shared" si="178"/>
        <v>46137</v>
      </c>
      <c r="V309" s="5">
        <f t="shared" si="179"/>
        <v>9248</v>
      </c>
      <c r="W309" s="55">
        <f t="shared" si="180"/>
        <v>6.040116061409001E-2</v>
      </c>
      <c r="X309" s="47">
        <f t="shared" si="181"/>
        <v>0.22164081758834706</v>
      </c>
      <c r="Y309" s="5">
        <f t="shared" si="182"/>
        <v>0</v>
      </c>
      <c r="Z309" s="5">
        <f t="shared" si="183"/>
        <v>0</v>
      </c>
      <c r="AB309" s="39">
        <f t="shared" si="184"/>
        <v>0</v>
      </c>
      <c r="AC309" s="39">
        <f t="shared" si="185"/>
        <v>0</v>
      </c>
      <c r="AD309" s="39">
        <f t="shared" si="186"/>
        <v>0</v>
      </c>
      <c r="AE309" s="39">
        <f t="shared" si="187"/>
        <v>0</v>
      </c>
      <c r="AF309" s="39">
        <f t="shared" si="188"/>
        <v>0</v>
      </c>
      <c r="AG309" s="39">
        <f t="shared" si="189"/>
        <v>0</v>
      </c>
      <c r="AH309" s="39">
        <f t="shared" si="190"/>
        <v>0</v>
      </c>
      <c r="AI309" s="39">
        <f t="shared" si="191"/>
        <v>0</v>
      </c>
      <c r="AJ309" s="39">
        <f t="shared" si="192"/>
        <v>0</v>
      </c>
      <c r="AK309" s="43"/>
      <c r="AL309" s="39">
        <f t="shared" si="193"/>
        <v>0</v>
      </c>
      <c r="AM309" s="39">
        <f t="shared" si="194"/>
        <v>0</v>
      </c>
      <c r="AN309" s="39">
        <f t="shared" si="195"/>
        <v>0</v>
      </c>
      <c r="AO309" s="40">
        <f t="shared" si="196"/>
        <v>0</v>
      </c>
      <c r="AQ309" s="39">
        <f t="shared" si="197"/>
        <v>0</v>
      </c>
      <c r="AR309" s="39">
        <f t="shared" si="198"/>
        <v>0</v>
      </c>
      <c r="AS309" s="39">
        <f t="shared" si="199"/>
        <v>0</v>
      </c>
      <c r="AT309" s="40">
        <f t="shared" si="200"/>
        <v>0</v>
      </c>
      <c r="AU309" s="40"/>
      <c r="AV309" s="52">
        <f t="shared" si="201"/>
        <v>0</v>
      </c>
      <c r="AX309" s="52">
        <f t="shared" si="202"/>
        <v>0</v>
      </c>
      <c r="AY309" s="70"/>
      <c r="AZ309" s="2">
        <f t="shared" si="207"/>
        <v>0</v>
      </c>
    </row>
    <row r="310" spans="1:52" ht="12" customHeight="1">
      <c r="A310" s="44">
        <f t="shared" si="203"/>
        <v>46113</v>
      </c>
      <c r="B310" s="66">
        <f t="shared" si="204"/>
        <v>0</v>
      </c>
      <c r="C310" s="67"/>
      <c r="D310" s="68">
        <f t="shared" si="167"/>
        <v>0</v>
      </c>
      <c r="E310" s="35">
        <f t="shared" si="168"/>
        <v>0</v>
      </c>
      <c r="F310" s="35">
        <f t="shared" si="169"/>
        <v>0</v>
      </c>
      <c r="G310" s="55">
        <f t="shared" si="170"/>
        <v>3.97</v>
      </c>
      <c r="H310" s="69">
        <f t="shared" si="171"/>
        <v>3.97</v>
      </c>
      <c r="I310" s="55">
        <f t="shared" si="205"/>
        <v>0</v>
      </c>
      <c r="J310" s="55">
        <f t="shared" si="172"/>
        <v>-6.1000000000000006E-2</v>
      </c>
      <c r="K310" s="69">
        <f t="shared" si="173"/>
        <v>-6.1000000000000006E-2</v>
      </c>
      <c r="L310" s="72">
        <v>0</v>
      </c>
      <c r="M310" s="55">
        <f t="shared" si="174"/>
        <v>5.0000000000000001E-3</v>
      </c>
      <c r="N310" s="69">
        <f t="shared" si="175"/>
        <v>5.0000000000000001E-3</v>
      </c>
      <c r="O310" s="72">
        <v>0</v>
      </c>
      <c r="P310" s="7"/>
      <c r="Q310" s="72">
        <f t="shared" si="206"/>
        <v>3.9140000000000001</v>
      </c>
      <c r="R310" s="72">
        <f t="shared" si="176"/>
        <v>0</v>
      </c>
      <c r="S310" s="7"/>
      <c r="T310" s="5">
        <f t="shared" si="177"/>
        <v>30</v>
      </c>
      <c r="U310" s="45">
        <f t="shared" si="178"/>
        <v>46167</v>
      </c>
      <c r="V310" s="5">
        <f t="shared" si="179"/>
        <v>9278</v>
      </c>
      <c r="W310" s="55">
        <f t="shared" si="180"/>
        <v>6.040116061409001E-2</v>
      </c>
      <c r="X310" s="47">
        <f t="shared" si="181"/>
        <v>0.22056015967725165</v>
      </c>
      <c r="Y310" s="5">
        <f t="shared" si="182"/>
        <v>0</v>
      </c>
      <c r="Z310" s="5">
        <f t="shared" si="183"/>
        <v>0</v>
      </c>
      <c r="AB310" s="39">
        <f t="shared" si="184"/>
        <v>0</v>
      </c>
      <c r="AC310" s="39">
        <f t="shared" si="185"/>
        <v>0</v>
      </c>
      <c r="AD310" s="39">
        <f t="shared" si="186"/>
        <v>0</v>
      </c>
      <c r="AE310" s="39">
        <f t="shared" si="187"/>
        <v>0</v>
      </c>
      <c r="AF310" s="39">
        <f t="shared" si="188"/>
        <v>0</v>
      </c>
      <c r="AG310" s="39">
        <f t="shared" si="189"/>
        <v>0</v>
      </c>
      <c r="AH310" s="39">
        <f t="shared" si="190"/>
        <v>0</v>
      </c>
      <c r="AI310" s="39">
        <f t="shared" si="191"/>
        <v>0</v>
      </c>
      <c r="AJ310" s="39">
        <f t="shared" si="192"/>
        <v>0</v>
      </c>
      <c r="AK310" s="43"/>
      <c r="AL310" s="39">
        <f t="shared" si="193"/>
        <v>0</v>
      </c>
      <c r="AM310" s="39">
        <f t="shared" si="194"/>
        <v>0</v>
      </c>
      <c r="AN310" s="39">
        <f t="shared" si="195"/>
        <v>0</v>
      </c>
      <c r="AO310" s="40">
        <f t="shared" si="196"/>
        <v>0</v>
      </c>
      <c r="AQ310" s="39">
        <f t="shared" si="197"/>
        <v>0</v>
      </c>
      <c r="AR310" s="39">
        <f t="shared" si="198"/>
        <v>0</v>
      </c>
      <c r="AS310" s="39">
        <f t="shared" si="199"/>
        <v>0</v>
      </c>
      <c r="AT310" s="40">
        <f t="shared" si="200"/>
        <v>0</v>
      </c>
      <c r="AU310" s="40"/>
      <c r="AV310" s="52">
        <f t="shared" si="201"/>
        <v>0</v>
      </c>
      <c r="AX310" s="52">
        <f t="shared" si="202"/>
        <v>0</v>
      </c>
      <c r="AY310" s="70"/>
      <c r="AZ310" s="2">
        <f t="shared" si="207"/>
        <v>0</v>
      </c>
    </row>
    <row r="311" spans="1:52" ht="12" customHeight="1">
      <c r="A311" s="44">
        <f t="shared" si="203"/>
        <v>46143</v>
      </c>
      <c r="B311" s="66">
        <f t="shared" si="204"/>
        <v>0</v>
      </c>
      <c r="C311" s="67"/>
      <c r="D311" s="68">
        <f t="shared" si="167"/>
        <v>0</v>
      </c>
      <c r="E311" s="35">
        <f t="shared" si="168"/>
        <v>0</v>
      </c>
      <c r="F311" s="35">
        <f t="shared" si="169"/>
        <v>0</v>
      </c>
      <c r="G311" s="55">
        <f t="shared" si="170"/>
        <v>3.97</v>
      </c>
      <c r="H311" s="69">
        <f t="shared" si="171"/>
        <v>3.97</v>
      </c>
      <c r="I311" s="55">
        <f t="shared" si="205"/>
        <v>0</v>
      </c>
      <c r="J311" s="55">
        <f t="shared" si="172"/>
        <v>-6.1000000000000006E-2</v>
      </c>
      <c r="K311" s="69">
        <f t="shared" si="173"/>
        <v>-6.1000000000000006E-2</v>
      </c>
      <c r="L311" s="72">
        <v>0</v>
      </c>
      <c r="M311" s="55">
        <f t="shared" si="174"/>
        <v>5.0000000000000001E-3</v>
      </c>
      <c r="N311" s="69">
        <f t="shared" si="175"/>
        <v>5.0000000000000001E-3</v>
      </c>
      <c r="O311" s="72">
        <v>0</v>
      </c>
      <c r="P311" s="7"/>
      <c r="Q311" s="72">
        <f t="shared" si="206"/>
        <v>3.9140000000000001</v>
      </c>
      <c r="R311" s="72">
        <f t="shared" si="176"/>
        <v>0</v>
      </c>
      <c r="S311" s="7"/>
      <c r="T311" s="5">
        <f t="shared" si="177"/>
        <v>31</v>
      </c>
      <c r="U311" s="45">
        <f t="shared" si="178"/>
        <v>46198</v>
      </c>
      <c r="V311" s="5">
        <f t="shared" si="179"/>
        <v>9309</v>
      </c>
      <c r="W311" s="55">
        <f t="shared" si="180"/>
        <v>6.040116061409001E-2</v>
      </c>
      <c r="X311" s="47">
        <f t="shared" si="181"/>
        <v>0.21944901489406995</v>
      </c>
      <c r="Y311" s="5">
        <f t="shared" si="182"/>
        <v>0</v>
      </c>
      <c r="Z311" s="5">
        <f t="shared" si="183"/>
        <v>0</v>
      </c>
      <c r="AB311" s="39">
        <f t="shared" si="184"/>
        <v>0</v>
      </c>
      <c r="AC311" s="39">
        <f t="shared" si="185"/>
        <v>0</v>
      </c>
      <c r="AD311" s="39">
        <f t="shared" si="186"/>
        <v>0</v>
      </c>
      <c r="AE311" s="39">
        <f t="shared" si="187"/>
        <v>0</v>
      </c>
      <c r="AF311" s="39">
        <f t="shared" si="188"/>
        <v>0</v>
      </c>
      <c r="AG311" s="39">
        <f t="shared" si="189"/>
        <v>0</v>
      </c>
      <c r="AH311" s="39">
        <f t="shared" si="190"/>
        <v>0</v>
      </c>
      <c r="AI311" s="39">
        <f t="shared" si="191"/>
        <v>0</v>
      </c>
      <c r="AJ311" s="39">
        <f t="shared" si="192"/>
        <v>0</v>
      </c>
      <c r="AK311" s="43"/>
      <c r="AL311" s="39">
        <f t="shared" si="193"/>
        <v>0</v>
      </c>
      <c r="AM311" s="39">
        <f t="shared" si="194"/>
        <v>0</v>
      </c>
      <c r="AN311" s="39">
        <f t="shared" si="195"/>
        <v>0</v>
      </c>
      <c r="AO311" s="40">
        <f t="shared" si="196"/>
        <v>0</v>
      </c>
      <c r="AQ311" s="39">
        <f t="shared" si="197"/>
        <v>0</v>
      </c>
      <c r="AR311" s="39">
        <f t="shared" si="198"/>
        <v>0</v>
      </c>
      <c r="AS311" s="39">
        <f t="shared" si="199"/>
        <v>0</v>
      </c>
      <c r="AT311" s="40">
        <f t="shared" si="200"/>
        <v>0</v>
      </c>
      <c r="AU311" s="40"/>
      <c r="AV311" s="52">
        <f t="shared" si="201"/>
        <v>0</v>
      </c>
      <c r="AX311" s="52">
        <f t="shared" si="202"/>
        <v>0</v>
      </c>
      <c r="AY311" s="70"/>
      <c r="AZ311" s="2">
        <f t="shared" si="207"/>
        <v>0</v>
      </c>
    </row>
    <row r="312" spans="1:52" ht="12" customHeight="1">
      <c r="A312" s="44">
        <f t="shared" si="203"/>
        <v>46174</v>
      </c>
      <c r="B312" s="66">
        <f t="shared" si="204"/>
        <v>0</v>
      </c>
      <c r="C312" s="67"/>
      <c r="D312" s="68">
        <f t="shared" si="167"/>
        <v>0</v>
      </c>
      <c r="E312" s="35">
        <f t="shared" si="168"/>
        <v>0</v>
      </c>
      <c r="F312" s="35">
        <f t="shared" si="169"/>
        <v>0</v>
      </c>
      <c r="G312" s="55">
        <f t="shared" si="170"/>
        <v>3.97</v>
      </c>
      <c r="H312" s="69">
        <f t="shared" si="171"/>
        <v>3.97</v>
      </c>
      <c r="I312" s="55">
        <f t="shared" si="205"/>
        <v>0</v>
      </c>
      <c r="J312" s="55">
        <f t="shared" si="172"/>
        <v>-6.1000000000000006E-2</v>
      </c>
      <c r="K312" s="69">
        <f t="shared" si="173"/>
        <v>-6.1000000000000006E-2</v>
      </c>
      <c r="L312" s="72">
        <v>0</v>
      </c>
      <c r="M312" s="55">
        <f t="shared" si="174"/>
        <v>5.0000000000000001E-3</v>
      </c>
      <c r="N312" s="69">
        <f t="shared" si="175"/>
        <v>5.0000000000000001E-3</v>
      </c>
      <c r="O312" s="72">
        <v>0</v>
      </c>
      <c r="P312" s="7"/>
      <c r="Q312" s="72">
        <f t="shared" si="206"/>
        <v>3.9140000000000001</v>
      </c>
      <c r="R312" s="72">
        <f t="shared" si="176"/>
        <v>0</v>
      </c>
      <c r="S312" s="7"/>
      <c r="T312" s="5">
        <f t="shared" si="177"/>
        <v>30</v>
      </c>
      <c r="U312" s="45">
        <f t="shared" si="178"/>
        <v>46228</v>
      </c>
      <c r="V312" s="5">
        <f t="shared" si="179"/>
        <v>9339</v>
      </c>
      <c r="W312" s="55">
        <f t="shared" si="180"/>
        <v>6.040116061409001E-2</v>
      </c>
      <c r="X312" s="47">
        <f t="shared" si="181"/>
        <v>0.21837904359271959</v>
      </c>
      <c r="Y312" s="5">
        <f t="shared" si="182"/>
        <v>0</v>
      </c>
      <c r="Z312" s="5">
        <f t="shared" si="183"/>
        <v>0</v>
      </c>
      <c r="AB312" s="39">
        <f t="shared" si="184"/>
        <v>0</v>
      </c>
      <c r="AC312" s="39">
        <f t="shared" si="185"/>
        <v>0</v>
      </c>
      <c r="AD312" s="39">
        <f t="shared" si="186"/>
        <v>0</v>
      </c>
      <c r="AE312" s="39">
        <f t="shared" si="187"/>
        <v>0</v>
      </c>
      <c r="AF312" s="39">
        <f t="shared" si="188"/>
        <v>0</v>
      </c>
      <c r="AG312" s="39">
        <f t="shared" si="189"/>
        <v>0</v>
      </c>
      <c r="AH312" s="39">
        <f t="shared" si="190"/>
        <v>0</v>
      </c>
      <c r="AI312" s="39">
        <f t="shared" si="191"/>
        <v>0</v>
      </c>
      <c r="AJ312" s="39">
        <f t="shared" si="192"/>
        <v>0</v>
      </c>
      <c r="AK312" s="43"/>
      <c r="AL312" s="39">
        <f t="shared" si="193"/>
        <v>0</v>
      </c>
      <c r="AM312" s="39">
        <f t="shared" si="194"/>
        <v>0</v>
      </c>
      <c r="AN312" s="39">
        <f t="shared" si="195"/>
        <v>0</v>
      </c>
      <c r="AO312" s="40">
        <f t="shared" si="196"/>
        <v>0</v>
      </c>
      <c r="AQ312" s="39">
        <f t="shared" si="197"/>
        <v>0</v>
      </c>
      <c r="AR312" s="39">
        <f t="shared" si="198"/>
        <v>0</v>
      </c>
      <c r="AS312" s="39">
        <f t="shared" si="199"/>
        <v>0</v>
      </c>
      <c r="AT312" s="40">
        <f t="shared" si="200"/>
        <v>0</v>
      </c>
      <c r="AU312" s="40"/>
      <c r="AV312" s="52">
        <f t="shared" si="201"/>
        <v>0</v>
      </c>
      <c r="AX312" s="52">
        <f t="shared" si="202"/>
        <v>0</v>
      </c>
      <c r="AY312" s="70"/>
      <c r="AZ312" s="2">
        <f t="shared" si="207"/>
        <v>0</v>
      </c>
    </row>
    <row r="313" spans="1:52" ht="12" customHeight="1">
      <c r="A313" s="44">
        <f t="shared" si="203"/>
        <v>46204</v>
      </c>
      <c r="B313" s="66">
        <f t="shared" si="204"/>
        <v>0</v>
      </c>
      <c r="C313" s="67"/>
      <c r="D313" s="68">
        <f t="shared" si="167"/>
        <v>0</v>
      </c>
      <c r="E313" s="35">
        <f t="shared" si="168"/>
        <v>0</v>
      </c>
      <c r="F313" s="35">
        <f t="shared" si="169"/>
        <v>0</v>
      </c>
      <c r="G313" s="55">
        <f t="shared" si="170"/>
        <v>3.97</v>
      </c>
      <c r="H313" s="69">
        <f t="shared" si="171"/>
        <v>3.97</v>
      </c>
      <c r="I313" s="55">
        <f t="shared" si="205"/>
        <v>0</v>
      </c>
      <c r="J313" s="55">
        <f t="shared" si="172"/>
        <v>-6.1000000000000006E-2</v>
      </c>
      <c r="K313" s="69">
        <f t="shared" si="173"/>
        <v>-6.1000000000000006E-2</v>
      </c>
      <c r="L313" s="72">
        <v>0</v>
      </c>
      <c r="M313" s="55">
        <f t="shared" si="174"/>
        <v>5.0000000000000001E-3</v>
      </c>
      <c r="N313" s="69">
        <f t="shared" si="175"/>
        <v>5.0000000000000001E-3</v>
      </c>
      <c r="O313" s="72">
        <v>0</v>
      </c>
      <c r="P313" s="7"/>
      <c r="Q313" s="72">
        <f t="shared" si="206"/>
        <v>3.9140000000000001</v>
      </c>
      <c r="R313" s="72">
        <f t="shared" si="176"/>
        <v>0</v>
      </c>
      <c r="S313" s="7"/>
      <c r="T313" s="5">
        <f t="shared" si="177"/>
        <v>31</v>
      </c>
      <c r="U313" s="45">
        <f t="shared" si="178"/>
        <v>46259</v>
      </c>
      <c r="V313" s="5">
        <f t="shared" si="179"/>
        <v>9370</v>
      </c>
      <c r="W313" s="55">
        <f t="shared" si="180"/>
        <v>6.040116061409001E-2</v>
      </c>
      <c r="X313" s="47">
        <f t="shared" si="181"/>
        <v>0.2172788869035</v>
      </c>
      <c r="Y313" s="5">
        <f t="shared" si="182"/>
        <v>0</v>
      </c>
      <c r="Z313" s="5">
        <f t="shared" si="183"/>
        <v>0</v>
      </c>
      <c r="AB313" s="39">
        <f t="shared" si="184"/>
        <v>0</v>
      </c>
      <c r="AC313" s="39">
        <f t="shared" si="185"/>
        <v>0</v>
      </c>
      <c r="AD313" s="39">
        <f t="shared" si="186"/>
        <v>0</v>
      </c>
      <c r="AE313" s="39">
        <f t="shared" si="187"/>
        <v>0</v>
      </c>
      <c r="AF313" s="39">
        <f t="shared" si="188"/>
        <v>0</v>
      </c>
      <c r="AG313" s="39">
        <f t="shared" si="189"/>
        <v>0</v>
      </c>
      <c r="AH313" s="39">
        <f t="shared" si="190"/>
        <v>0</v>
      </c>
      <c r="AI313" s="39">
        <f t="shared" si="191"/>
        <v>0</v>
      </c>
      <c r="AJ313" s="39">
        <f t="shared" si="192"/>
        <v>0</v>
      </c>
      <c r="AK313" s="43"/>
      <c r="AL313" s="39">
        <f t="shared" si="193"/>
        <v>0</v>
      </c>
      <c r="AM313" s="39">
        <f t="shared" si="194"/>
        <v>0</v>
      </c>
      <c r="AN313" s="39">
        <f t="shared" si="195"/>
        <v>0</v>
      </c>
      <c r="AO313" s="40">
        <f t="shared" si="196"/>
        <v>0</v>
      </c>
      <c r="AQ313" s="39">
        <f t="shared" si="197"/>
        <v>0</v>
      </c>
      <c r="AR313" s="39">
        <f t="shared" si="198"/>
        <v>0</v>
      </c>
      <c r="AS313" s="39">
        <f t="shared" si="199"/>
        <v>0</v>
      </c>
      <c r="AT313" s="40">
        <f t="shared" si="200"/>
        <v>0</v>
      </c>
      <c r="AU313" s="40"/>
      <c r="AV313" s="52">
        <f t="shared" si="201"/>
        <v>0</v>
      </c>
      <c r="AX313" s="52">
        <f t="shared" si="202"/>
        <v>0</v>
      </c>
      <c r="AY313" s="70"/>
      <c r="AZ313" s="2">
        <f t="shared" si="207"/>
        <v>0</v>
      </c>
    </row>
    <row r="314" spans="1:52" ht="12" customHeight="1">
      <c r="A314" s="44">
        <f t="shared" si="203"/>
        <v>46235</v>
      </c>
      <c r="B314" s="66">
        <f t="shared" si="204"/>
        <v>0</v>
      </c>
      <c r="C314" s="67"/>
      <c r="D314" s="68">
        <f t="shared" si="167"/>
        <v>0</v>
      </c>
      <c r="E314" s="35">
        <f t="shared" si="168"/>
        <v>0</v>
      </c>
      <c r="F314" s="35">
        <f t="shared" si="169"/>
        <v>0</v>
      </c>
      <c r="G314" s="55">
        <f t="shared" si="170"/>
        <v>3.97</v>
      </c>
      <c r="H314" s="69">
        <f t="shared" si="171"/>
        <v>3.97</v>
      </c>
      <c r="I314" s="55">
        <f t="shared" si="205"/>
        <v>0</v>
      </c>
      <c r="J314" s="55">
        <f t="shared" si="172"/>
        <v>-6.1000000000000006E-2</v>
      </c>
      <c r="K314" s="69">
        <f t="shared" si="173"/>
        <v>-6.1000000000000006E-2</v>
      </c>
      <c r="L314" s="72">
        <v>0</v>
      </c>
      <c r="M314" s="55">
        <f t="shared" si="174"/>
        <v>5.0000000000000001E-3</v>
      </c>
      <c r="N314" s="69">
        <f t="shared" si="175"/>
        <v>5.0000000000000001E-3</v>
      </c>
      <c r="O314" s="72">
        <v>0</v>
      </c>
      <c r="P314" s="7"/>
      <c r="Q314" s="72">
        <f t="shared" si="206"/>
        <v>3.9140000000000001</v>
      </c>
      <c r="R314" s="72">
        <f t="shared" si="176"/>
        <v>0</v>
      </c>
      <c r="S314" s="7"/>
      <c r="T314" s="5">
        <f t="shared" si="177"/>
        <v>31</v>
      </c>
      <c r="U314" s="45">
        <f t="shared" si="178"/>
        <v>46290</v>
      </c>
      <c r="V314" s="5">
        <f t="shared" si="179"/>
        <v>9401</v>
      </c>
      <c r="W314" s="55">
        <f t="shared" si="180"/>
        <v>6.040116061409001E-2</v>
      </c>
      <c r="X314" s="47">
        <f t="shared" si="181"/>
        <v>0.21618427261762155</v>
      </c>
      <c r="Y314" s="5">
        <f t="shared" si="182"/>
        <v>0</v>
      </c>
      <c r="Z314" s="5">
        <f t="shared" si="183"/>
        <v>0</v>
      </c>
      <c r="AB314" s="39">
        <f t="shared" si="184"/>
        <v>0</v>
      </c>
      <c r="AC314" s="39">
        <f t="shared" si="185"/>
        <v>0</v>
      </c>
      <c r="AD314" s="39">
        <f t="shared" si="186"/>
        <v>0</v>
      </c>
      <c r="AE314" s="39">
        <f t="shared" si="187"/>
        <v>0</v>
      </c>
      <c r="AF314" s="39">
        <f t="shared" si="188"/>
        <v>0</v>
      </c>
      <c r="AG314" s="39">
        <f t="shared" si="189"/>
        <v>0</v>
      </c>
      <c r="AH314" s="39">
        <f t="shared" si="190"/>
        <v>0</v>
      </c>
      <c r="AI314" s="39">
        <f t="shared" si="191"/>
        <v>0</v>
      </c>
      <c r="AJ314" s="39">
        <f t="shared" si="192"/>
        <v>0</v>
      </c>
      <c r="AK314" s="43"/>
      <c r="AL314" s="39">
        <f t="shared" si="193"/>
        <v>0</v>
      </c>
      <c r="AM314" s="39">
        <f t="shared" si="194"/>
        <v>0</v>
      </c>
      <c r="AN314" s="39">
        <f t="shared" si="195"/>
        <v>0</v>
      </c>
      <c r="AO314" s="40">
        <f t="shared" si="196"/>
        <v>0</v>
      </c>
      <c r="AQ314" s="39">
        <f t="shared" si="197"/>
        <v>0</v>
      </c>
      <c r="AR314" s="39">
        <f t="shared" si="198"/>
        <v>0</v>
      </c>
      <c r="AS314" s="39">
        <f t="shared" si="199"/>
        <v>0</v>
      </c>
      <c r="AT314" s="40">
        <f t="shared" si="200"/>
        <v>0</v>
      </c>
      <c r="AU314" s="40"/>
      <c r="AV314" s="52">
        <f t="shared" si="201"/>
        <v>0</v>
      </c>
      <c r="AX314" s="52">
        <f t="shared" si="202"/>
        <v>0</v>
      </c>
      <c r="AY314" s="70"/>
      <c r="AZ314" s="2">
        <f t="shared" si="207"/>
        <v>0</v>
      </c>
    </row>
    <row r="315" spans="1:52" ht="12" customHeight="1">
      <c r="A315" s="44">
        <f t="shared" si="203"/>
        <v>46266</v>
      </c>
      <c r="B315" s="66">
        <f t="shared" si="204"/>
        <v>0</v>
      </c>
      <c r="C315" s="67"/>
      <c r="D315" s="68">
        <f t="shared" si="167"/>
        <v>0</v>
      </c>
      <c r="E315" s="35">
        <f t="shared" si="168"/>
        <v>0</v>
      </c>
      <c r="F315" s="35">
        <f t="shared" si="169"/>
        <v>0</v>
      </c>
      <c r="G315" s="55">
        <f t="shared" si="170"/>
        <v>3.97</v>
      </c>
      <c r="H315" s="69">
        <f t="shared" si="171"/>
        <v>3.97</v>
      </c>
      <c r="I315" s="55">
        <f t="shared" si="205"/>
        <v>0</v>
      </c>
      <c r="J315" s="55">
        <f t="shared" si="172"/>
        <v>-6.1000000000000006E-2</v>
      </c>
      <c r="K315" s="69">
        <f t="shared" si="173"/>
        <v>-6.1000000000000006E-2</v>
      </c>
      <c r="L315" s="72">
        <v>0</v>
      </c>
      <c r="M315" s="55">
        <f t="shared" si="174"/>
        <v>5.0000000000000001E-3</v>
      </c>
      <c r="N315" s="69">
        <f t="shared" si="175"/>
        <v>5.0000000000000001E-3</v>
      </c>
      <c r="O315" s="72">
        <v>0</v>
      </c>
      <c r="P315" s="7"/>
      <c r="Q315" s="72">
        <f t="shared" si="206"/>
        <v>3.9140000000000001</v>
      </c>
      <c r="R315" s="72">
        <f t="shared" si="176"/>
        <v>0</v>
      </c>
      <c r="S315" s="7"/>
      <c r="T315" s="5">
        <f t="shared" si="177"/>
        <v>30</v>
      </c>
      <c r="U315" s="45">
        <f t="shared" si="178"/>
        <v>46320</v>
      </c>
      <c r="V315" s="5">
        <f t="shared" si="179"/>
        <v>9431</v>
      </c>
      <c r="W315" s="55">
        <f t="shared" si="180"/>
        <v>6.040116061409001E-2</v>
      </c>
      <c r="X315" s="47">
        <f t="shared" si="181"/>
        <v>0.21513021927581999</v>
      </c>
      <c r="Y315" s="5">
        <f t="shared" si="182"/>
        <v>0</v>
      </c>
      <c r="Z315" s="5">
        <f t="shared" si="183"/>
        <v>0</v>
      </c>
      <c r="AB315" s="39">
        <f t="shared" si="184"/>
        <v>0</v>
      </c>
      <c r="AC315" s="39">
        <f t="shared" si="185"/>
        <v>0</v>
      </c>
      <c r="AD315" s="39">
        <f t="shared" si="186"/>
        <v>0</v>
      </c>
      <c r="AE315" s="39">
        <f t="shared" si="187"/>
        <v>0</v>
      </c>
      <c r="AF315" s="39">
        <f t="shared" si="188"/>
        <v>0</v>
      </c>
      <c r="AG315" s="39">
        <f t="shared" si="189"/>
        <v>0</v>
      </c>
      <c r="AH315" s="39">
        <f t="shared" si="190"/>
        <v>0</v>
      </c>
      <c r="AI315" s="39">
        <f t="shared" si="191"/>
        <v>0</v>
      </c>
      <c r="AJ315" s="39">
        <f t="shared" si="192"/>
        <v>0</v>
      </c>
      <c r="AK315" s="43"/>
      <c r="AL315" s="39">
        <f t="shared" si="193"/>
        <v>0</v>
      </c>
      <c r="AM315" s="39">
        <f t="shared" si="194"/>
        <v>0</v>
      </c>
      <c r="AN315" s="39">
        <f t="shared" si="195"/>
        <v>0</v>
      </c>
      <c r="AO315" s="40">
        <f t="shared" si="196"/>
        <v>0</v>
      </c>
      <c r="AQ315" s="39">
        <f t="shared" si="197"/>
        <v>0</v>
      </c>
      <c r="AR315" s="39">
        <f t="shared" si="198"/>
        <v>0</v>
      </c>
      <c r="AS315" s="39">
        <f t="shared" si="199"/>
        <v>0</v>
      </c>
      <c r="AT315" s="40">
        <f t="shared" si="200"/>
        <v>0</v>
      </c>
      <c r="AU315" s="40"/>
      <c r="AV315" s="52">
        <f t="shared" si="201"/>
        <v>0</v>
      </c>
      <c r="AX315" s="52">
        <f t="shared" si="202"/>
        <v>0</v>
      </c>
      <c r="AY315" s="70"/>
      <c r="AZ315" s="2">
        <f t="shared" si="207"/>
        <v>0</v>
      </c>
    </row>
    <row r="316" spans="1:52" ht="12" customHeight="1">
      <c r="A316" s="44">
        <f t="shared" si="203"/>
        <v>46296</v>
      </c>
      <c r="B316" s="66">
        <f t="shared" si="204"/>
        <v>0</v>
      </c>
      <c r="C316" s="67"/>
      <c r="D316" s="68">
        <f t="shared" si="167"/>
        <v>0</v>
      </c>
      <c r="E316" s="35">
        <f t="shared" si="168"/>
        <v>0</v>
      </c>
      <c r="F316" s="35">
        <f t="shared" si="169"/>
        <v>0</v>
      </c>
      <c r="G316" s="55">
        <f t="shared" si="170"/>
        <v>3.97</v>
      </c>
      <c r="H316" s="69">
        <f t="shared" si="171"/>
        <v>3.97</v>
      </c>
      <c r="I316" s="55">
        <f t="shared" si="205"/>
        <v>0</v>
      </c>
      <c r="J316" s="55">
        <f t="shared" si="172"/>
        <v>-6.1000000000000006E-2</v>
      </c>
      <c r="K316" s="69">
        <f t="shared" si="173"/>
        <v>-6.1000000000000006E-2</v>
      </c>
      <c r="L316" s="72">
        <v>0</v>
      </c>
      <c r="M316" s="55">
        <f t="shared" si="174"/>
        <v>5.0000000000000001E-3</v>
      </c>
      <c r="N316" s="69">
        <f t="shared" si="175"/>
        <v>5.0000000000000001E-3</v>
      </c>
      <c r="O316" s="72">
        <v>0</v>
      </c>
      <c r="P316" s="7"/>
      <c r="Q316" s="72">
        <f t="shared" si="206"/>
        <v>3.9140000000000001</v>
      </c>
      <c r="R316" s="72">
        <f t="shared" si="176"/>
        <v>0</v>
      </c>
      <c r="S316" s="7"/>
      <c r="T316" s="5">
        <f t="shared" si="177"/>
        <v>31</v>
      </c>
      <c r="U316" s="45">
        <f t="shared" si="178"/>
        <v>46351</v>
      </c>
      <c r="V316" s="5">
        <f t="shared" si="179"/>
        <v>9462</v>
      </c>
      <c r="W316" s="55">
        <f t="shared" si="180"/>
        <v>6.040116061409001E-2</v>
      </c>
      <c r="X316" s="47">
        <f t="shared" si="181"/>
        <v>0.21404642961406575</v>
      </c>
      <c r="Y316" s="5">
        <f t="shared" si="182"/>
        <v>0</v>
      </c>
      <c r="Z316" s="5">
        <f t="shared" si="183"/>
        <v>0</v>
      </c>
      <c r="AB316" s="39">
        <f t="shared" si="184"/>
        <v>0</v>
      </c>
      <c r="AC316" s="39">
        <f t="shared" si="185"/>
        <v>0</v>
      </c>
      <c r="AD316" s="39">
        <f t="shared" si="186"/>
        <v>0</v>
      </c>
      <c r="AE316" s="39">
        <f t="shared" si="187"/>
        <v>0</v>
      </c>
      <c r="AF316" s="39">
        <f t="shared" si="188"/>
        <v>0</v>
      </c>
      <c r="AG316" s="39">
        <f t="shared" si="189"/>
        <v>0</v>
      </c>
      <c r="AH316" s="39">
        <f t="shared" si="190"/>
        <v>0</v>
      </c>
      <c r="AI316" s="39">
        <f t="shared" si="191"/>
        <v>0</v>
      </c>
      <c r="AJ316" s="39">
        <f t="shared" si="192"/>
        <v>0</v>
      </c>
      <c r="AK316" s="43"/>
      <c r="AL316" s="39">
        <f t="shared" si="193"/>
        <v>0</v>
      </c>
      <c r="AM316" s="39">
        <f t="shared" si="194"/>
        <v>0</v>
      </c>
      <c r="AN316" s="39">
        <f t="shared" si="195"/>
        <v>0</v>
      </c>
      <c r="AO316" s="40">
        <f t="shared" si="196"/>
        <v>0</v>
      </c>
      <c r="AQ316" s="39">
        <f t="shared" si="197"/>
        <v>0</v>
      </c>
      <c r="AR316" s="39">
        <f t="shared" si="198"/>
        <v>0</v>
      </c>
      <c r="AS316" s="39">
        <f t="shared" si="199"/>
        <v>0</v>
      </c>
      <c r="AT316" s="40">
        <f t="shared" si="200"/>
        <v>0</v>
      </c>
      <c r="AU316" s="40"/>
      <c r="AV316" s="52">
        <f t="shared" si="201"/>
        <v>0</v>
      </c>
      <c r="AX316" s="52">
        <f t="shared" si="202"/>
        <v>0</v>
      </c>
      <c r="AY316" s="70"/>
      <c r="AZ316" s="2">
        <f t="shared" si="207"/>
        <v>0</v>
      </c>
    </row>
    <row r="317" spans="1:52" ht="12" customHeight="1">
      <c r="A317" s="44">
        <f t="shared" si="203"/>
        <v>46327</v>
      </c>
      <c r="B317" s="66">
        <f t="shared" si="204"/>
        <v>0</v>
      </c>
      <c r="C317" s="67"/>
      <c r="D317" s="68">
        <f t="shared" si="167"/>
        <v>0</v>
      </c>
      <c r="E317" s="35">
        <f t="shared" si="168"/>
        <v>0</v>
      </c>
      <c r="F317" s="35">
        <f t="shared" si="169"/>
        <v>0</v>
      </c>
      <c r="G317" s="55">
        <f t="shared" si="170"/>
        <v>3.97</v>
      </c>
      <c r="H317" s="69">
        <f t="shared" si="171"/>
        <v>3.97</v>
      </c>
      <c r="I317" s="55">
        <f t="shared" si="205"/>
        <v>0</v>
      </c>
      <c r="J317" s="55">
        <f t="shared" si="172"/>
        <v>-6.1000000000000006E-2</v>
      </c>
      <c r="K317" s="69">
        <f t="shared" si="173"/>
        <v>-6.1000000000000006E-2</v>
      </c>
      <c r="L317" s="72">
        <v>0</v>
      </c>
      <c r="M317" s="55">
        <f t="shared" si="174"/>
        <v>5.0000000000000001E-3</v>
      </c>
      <c r="N317" s="69">
        <f t="shared" si="175"/>
        <v>5.0000000000000001E-3</v>
      </c>
      <c r="O317" s="72">
        <v>0</v>
      </c>
      <c r="P317" s="7"/>
      <c r="Q317" s="72">
        <f t="shared" si="206"/>
        <v>3.9140000000000001</v>
      </c>
      <c r="R317" s="72">
        <f t="shared" si="176"/>
        <v>0</v>
      </c>
      <c r="S317" s="7"/>
      <c r="T317" s="5">
        <f t="shared" si="177"/>
        <v>30</v>
      </c>
      <c r="U317" s="45">
        <f t="shared" si="178"/>
        <v>46381</v>
      </c>
      <c r="V317" s="5">
        <f t="shared" si="179"/>
        <v>9492</v>
      </c>
      <c r="W317" s="55">
        <f t="shared" si="180"/>
        <v>6.040116061409001E-2</v>
      </c>
      <c r="X317" s="47">
        <f t="shared" si="181"/>
        <v>0.21300279978982564</v>
      </c>
      <c r="Y317" s="5">
        <f t="shared" si="182"/>
        <v>0</v>
      </c>
      <c r="Z317" s="5">
        <f t="shared" si="183"/>
        <v>0</v>
      </c>
      <c r="AB317" s="39">
        <f t="shared" si="184"/>
        <v>0</v>
      </c>
      <c r="AC317" s="39">
        <f t="shared" si="185"/>
        <v>0</v>
      </c>
      <c r="AD317" s="39">
        <f t="shared" si="186"/>
        <v>0</v>
      </c>
      <c r="AE317" s="39">
        <f t="shared" si="187"/>
        <v>0</v>
      </c>
      <c r="AF317" s="39">
        <f t="shared" si="188"/>
        <v>0</v>
      </c>
      <c r="AG317" s="39">
        <f t="shared" si="189"/>
        <v>0</v>
      </c>
      <c r="AH317" s="39">
        <f t="shared" si="190"/>
        <v>0</v>
      </c>
      <c r="AI317" s="39">
        <f t="shared" si="191"/>
        <v>0</v>
      </c>
      <c r="AJ317" s="39">
        <f t="shared" si="192"/>
        <v>0</v>
      </c>
      <c r="AK317" s="43"/>
      <c r="AL317" s="39">
        <f t="shared" si="193"/>
        <v>0</v>
      </c>
      <c r="AM317" s="39">
        <f t="shared" si="194"/>
        <v>0</v>
      </c>
      <c r="AN317" s="39">
        <f t="shared" si="195"/>
        <v>0</v>
      </c>
      <c r="AO317" s="40">
        <f t="shared" si="196"/>
        <v>0</v>
      </c>
      <c r="AQ317" s="39">
        <f t="shared" si="197"/>
        <v>0</v>
      </c>
      <c r="AR317" s="39">
        <f t="shared" si="198"/>
        <v>0</v>
      </c>
      <c r="AS317" s="39">
        <f t="shared" si="199"/>
        <v>0</v>
      </c>
      <c r="AT317" s="40">
        <f t="shared" si="200"/>
        <v>0</v>
      </c>
      <c r="AU317" s="40"/>
      <c r="AV317" s="52">
        <f t="shared" si="201"/>
        <v>0</v>
      </c>
      <c r="AX317" s="52">
        <f t="shared" si="202"/>
        <v>0</v>
      </c>
      <c r="AY317" s="70"/>
      <c r="AZ317" s="2">
        <f t="shared" si="207"/>
        <v>0</v>
      </c>
    </row>
    <row r="318" spans="1:52" ht="12" customHeight="1">
      <c r="A318" s="44">
        <f t="shared" si="203"/>
        <v>46357</v>
      </c>
      <c r="B318" s="66">
        <f t="shared" si="204"/>
        <v>0</v>
      </c>
      <c r="C318" s="67"/>
      <c r="D318" s="68">
        <f t="shared" si="167"/>
        <v>0</v>
      </c>
      <c r="E318" s="35">
        <f t="shared" si="168"/>
        <v>0</v>
      </c>
      <c r="F318" s="35">
        <f t="shared" si="169"/>
        <v>0</v>
      </c>
      <c r="G318" s="55">
        <f t="shared" si="170"/>
        <v>3.97</v>
      </c>
      <c r="H318" s="69">
        <f t="shared" si="171"/>
        <v>3.97</v>
      </c>
      <c r="I318" s="55">
        <f t="shared" si="205"/>
        <v>0</v>
      </c>
      <c r="J318" s="55">
        <f t="shared" si="172"/>
        <v>-6.1000000000000006E-2</v>
      </c>
      <c r="K318" s="69">
        <f t="shared" si="173"/>
        <v>-6.1000000000000006E-2</v>
      </c>
      <c r="L318" s="72">
        <v>0</v>
      </c>
      <c r="M318" s="55">
        <f t="shared" si="174"/>
        <v>5.0000000000000001E-3</v>
      </c>
      <c r="N318" s="69">
        <f t="shared" si="175"/>
        <v>5.0000000000000001E-3</v>
      </c>
      <c r="O318" s="72">
        <v>0</v>
      </c>
      <c r="P318" s="7"/>
      <c r="Q318" s="72">
        <f t="shared" si="206"/>
        <v>3.9140000000000001</v>
      </c>
      <c r="R318" s="72">
        <f t="shared" si="176"/>
        <v>0</v>
      </c>
      <c r="S318" s="7"/>
      <c r="T318" s="5">
        <f t="shared" si="177"/>
        <v>31</v>
      </c>
      <c r="U318" s="45">
        <f t="shared" si="178"/>
        <v>46412</v>
      </c>
      <c r="V318" s="5">
        <f t="shared" si="179"/>
        <v>9523</v>
      </c>
      <c r="W318" s="55">
        <f t="shared" si="180"/>
        <v>6.040116061409001E-2</v>
      </c>
      <c r="X318" s="47">
        <f t="shared" si="181"/>
        <v>0.21192972770765139</v>
      </c>
      <c r="Y318" s="5">
        <f t="shared" si="182"/>
        <v>0</v>
      </c>
      <c r="Z318" s="5">
        <f t="shared" si="183"/>
        <v>0</v>
      </c>
      <c r="AB318" s="39">
        <f t="shared" si="184"/>
        <v>0</v>
      </c>
      <c r="AC318" s="39">
        <f t="shared" si="185"/>
        <v>0</v>
      </c>
      <c r="AD318" s="39">
        <f t="shared" si="186"/>
        <v>0</v>
      </c>
      <c r="AE318" s="39">
        <f t="shared" si="187"/>
        <v>0</v>
      </c>
      <c r="AF318" s="39">
        <f t="shared" si="188"/>
        <v>0</v>
      </c>
      <c r="AG318" s="39">
        <f t="shared" si="189"/>
        <v>0</v>
      </c>
      <c r="AH318" s="39">
        <f t="shared" si="190"/>
        <v>0</v>
      </c>
      <c r="AI318" s="39">
        <f t="shared" si="191"/>
        <v>0</v>
      </c>
      <c r="AJ318" s="39">
        <f t="shared" si="192"/>
        <v>0</v>
      </c>
      <c r="AK318" s="43"/>
      <c r="AL318" s="39">
        <f t="shared" si="193"/>
        <v>0</v>
      </c>
      <c r="AM318" s="39">
        <f t="shared" si="194"/>
        <v>0</v>
      </c>
      <c r="AN318" s="39">
        <f t="shared" si="195"/>
        <v>0</v>
      </c>
      <c r="AO318" s="40">
        <f t="shared" si="196"/>
        <v>0</v>
      </c>
      <c r="AQ318" s="39">
        <f t="shared" si="197"/>
        <v>0</v>
      </c>
      <c r="AR318" s="39">
        <f t="shared" si="198"/>
        <v>0</v>
      </c>
      <c r="AS318" s="39">
        <f t="shared" si="199"/>
        <v>0</v>
      </c>
      <c r="AT318" s="40">
        <f t="shared" si="200"/>
        <v>0</v>
      </c>
      <c r="AU318" s="40"/>
      <c r="AV318" s="52">
        <f t="shared" si="201"/>
        <v>0</v>
      </c>
      <c r="AX318" s="52">
        <f t="shared" si="202"/>
        <v>0</v>
      </c>
      <c r="AY318" s="70"/>
      <c r="AZ318" s="2">
        <f t="shared" si="207"/>
        <v>0</v>
      </c>
    </row>
    <row r="319" spans="1:52" ht="12" customHeight="1">
      <c r="A319" s="44">
        <f t="shared" si="203"/>
        <v>46388</v>
      </c>
      <c r="B319" s="66">
        <f t="shared" si="204"/>
        <v>0</v>
      </c>
      <c r="C319" s="67"/>
      <c r="D319" s="68">
        <f t="shared" si="167"/>
        <v>0</v>
      </c>
      <c r="E319" s="35">
        <f t="shared" si="168"/>
        <v>0</v>
      </c>
      <c r="F319" s="35">
        <f t="shared" si="169"/>
        <v>0</v>
      </c>
      <c r="G319" s="55">
        <f t="shared" si="170"/>
        <v>3.97</v>
      </c>
      <c r="H319" s="69">
        <f t="shared" si="171"/>
        <v>3.97</v>
      </c>
      <c r="I319" s="55">
        <f t="shared" si="205"/>
        <v>0</v>
      </c>
      <c r="J319" s="55">
        <f t="shared" si="172"/>
        <v>-6.1000000000000006E-2</v>
      </c>
      <c r="K319" s="69">
        <f t="shared" si="173"/>
        <v>-6.1000000000000006E-2</v>
      </c>
      <c r="L319" s="72">
        <v>0</v>
      </c>
      <c r="M319" s="55">
        <f t="shared" si="174"/>
        <v>5.0000000000000001E-3</v>
      </c>
      <c r="N319" s="69">
        <f t="shared" si="175"/>
        <v>5.0000000000000001E-3</v>
      </c>
      <c r="O319" s="72">
        <v>0</v>
      </c>
      <c r="P319" s="7"/>
      <c r="Q319" s="72">
        <f t="shared" si="206"/>
        <v>3.9140000000000001</v>
      </c>
      <c r="R319" s="72">
        <f t="shared" si="176"/>
        <v>0</v>
      </c>
      <c r="S319" s="7"/>
      <c r="T319" s="5">
        <f t="shared" si="177"/>
        <v>31</v>
      </c>
      <c r="U319" s="45">
        <f t="shared" si="178"/>
        <v>46443</v>
      </c>
      <c r="V319" s="5">
        <f t="shared" si="179"/>
        <v>9554</v>
      </c>
      <c r="W319" s="55">
        <f t="shared" si="180"/>
        <v>6.040116061409001E-2</v>
      </c>
      <c r="X319" s="47">
        <f t="shared" si="181"/>
        <v>0.21086206158114845</v>
      </c>
      <c r="Y319" s="5">
        <f t="shared" si="182"/>
        <v>0</v>
      </c>
      <c r="Z319" s="5">
        <f t="shared" si="183"/>
        <v>0</v>
      </c>
      <c r="AB319" s="39">
        <f t="shared" si="184"/>
        <v>0</v>
      </c>
      <c r="AC319" s="39">
        <f t="shared" si="185"/>
        <v>0</v>
      </c>
      <c r="AD319" s="39">
        <f t="shared" si="186"/>
        <v>0</v>
      </c>
      <c r="AE319" s="39">
        <f t="shared" si="187"/>
        <v>0</v>
      </c>
      <c r="AF319" s="39">
        <f t="shared" si="188"/>
        <v>0</v>
      </c>
      <c r="AG319" s="39">
        <f t="shared" si="189"/>
        <v>0</v>
      </c>
      <c r="AH319" s="39">
        <f t="shared" si="190"/>
        <v>0</v>
      </c>
      <c r="AI319" s="39">
        <f t="shared" si="191"/>
        <v>0</v>
      </c>
      <c r="AJ319" s="39">
        <f t="shared" si="192"/>
        <v>0</v>
      </c>
      <c r="AK319" s="43"/>
      <c r="AL319" s="39">
        <f t="shared" si="193"/>
        <v>0</v>
      </c>
      <c r="AM319" s="39">
        <f t="shared" si="194"/>
        <v>0</v>
      </c>
      <c r="AN319" s="39">
        <f t="shared" si="195"/>
        <v>0</v>
      </c>
      <c r="AO319" s="40">
        <f t="shared" si="196"/>
        <v>0</v>
      </c>
      <c r="AQ319" s="39">
        <f t="shared" si="197"/>
        <v>0</v>
      </c>
      <c r="AR319" s="39">
        <f t="shared" si="198"/>
        <v>0</v>
      </c>
      <c r="AS319" s="39">
        <f t="shared" si="199"/>
        <v>0</v>
      </c>
      <c r="AT319" s="40">
        <f t="shared" si="200"/>
        <v>0</v>
      </c>
      <c r="AU319" s="40"/>
      <c r="AV319" s="52">
        <f t="shared" si="201"/>
        <v>0</v>
      </c>
      <c r="AX319" s="52">
        <f t="shared" si="202"/>
        <v>0</v>
      </c>
      <c r="AY319" s="70"/>
      <c r="AZ319" s="2">
        <f t="shared" si="207"/>
        <v>0</v>
      </c>
    </row>
    <row r="320" spans="1:52" ht="12" customHeight="1">
      <c r="A320" s="44">
        <f t="shared" si="203"/>
        <v>46419</v>
      </c>
      <c r="B320" s="66">
        <f t="shared" si="204"/>
        <v>0</v>
      </c>
      <c r="C320" s="67"/>
      <c r="D320" s="68">
        <f t="shared" si="167"/>
        <v>0</v>
      </c>
      <c r="E320" s="35">
        <f t="shared" si="168"/>
        <v>0</v>
      </c>
      <c r="F320" s="35">
        <f t="shared" si="169"/>
        <v>0</v>
      </c>
      <c r="G320" s="55">
        <f t="shared" si="170"/>
        <v>3.97</v>
      </c>
      <c r="H320" s="69">
        <f t="shared" si="171"/>
        <v>3.97</v>
      </c>
      <c r="I320" s="55">
        <f t="shared" si="205"/>
        <v>0</v>
      </c>
      <c r="J320" s="55">
        <f t="shared" si="172"/>
        <v>-6.1000000000000006E-2</v>
      </c>
      <c r="K320" s="69">
        <f t="shared" si="173"/>
        <v>-6.1000000000000006E-2</v>
      </c>
      <c r="L320" s="72">
        <v>0</v>
      </c>
      <c r="M320" s="55">
        <f t="shared" si="174"/>
        <v>5.0000000000000001E-3</v>
      </c>
      <c r="N320" s="69">
        <f t="shared" si="175"/>
        <v>5.0000000000000001E-3</v>
      </c>
      <c r="O320" s="72">
        <v>0</v>
      </c>
      <c r="P320" s="7"/>
      <c r="Q320" s="72">
        <f t="shared" si="206"/>
        <v>3.9140000000000001</v>
      </c>
      <c r="R320" s="72">
        <f t="shared" si="176"/>
        <v>0</v>
      </c>
      <c r="S320" s="7"/>
      <c r="T320" s="5">
        <f t="shared" si="177"/>
        <v>28</v>
      </c>
      <c r="U320" s="45">
        <f t="shared" si="178"/>
        <v>46471</v>
      </c>
      <c r="V320" s="5">
        <f t="shared" si="179"/>
        <v>9582</v>
      </c>
      <c r="W320" s="55">
        <f t="shared" si="180"/>
        <v>6.040116061409001E-2</v>
      </c>
      <c r="X320" s="47">
        <f t="shared" si="181"/>
        <v>0.20990234186112955</v>
      </c>
      <c r="Y320" s="5">
        <f t="shared" si="182"/>
        <v>0</v>
      </c>
      <c r="Z320" s="5">
        <f t="shared" si="183"/>
        <v>0</v>
      </c>
      <c r="AB320" s="39">
        <f t="shared" si="184"/>
        <v>0</v>
      </c>
      <c r="AC320" s="39">
        <f t="shared" si="185"/>
        <v>0</v>
      </c>
      <c r="AD320" s="39">
        <f t="shared" si="186"/>
        <v>0</v>
      </c>
      <c r="AE320" s="39">
        <f t="shared" si="187"/>
        <v>0</v>
      </c>
      <c r="AF320" s="39">
        <f t="shared" si="188"/>
        <v>0</v>
      </c>
      <c r="AG320" s="39">
        <f t="shared" si="189"/>
        <v>0</v>
      </c>
      <c r="AH320" s="39">
        <f t="shared" si="190"/>
        <v>0</v>
      </c>
      <c r="AI320" s="39">
        <f t="shared" si="191"/>
        <v>0</v>
      </c>
      <c r="AJ320" s="39">
        <f t="shared" si="192"/>
        <v>0</v>
      </c>
      <c r="AK320" s="43"/>
      <c r="AL320" s="39">
        <f t="shared" si="193"/>
        <v>0</v>
      </c>
      <c r="AM320" s="39">
        <f t="shared" si="194"/>
        <v>0</v>
      </c>
      <c r="AN320" s="39">
        <f t="shared" si="195"/>
        <v>0</v>
      </c>
      <c r="AO320" s="40">
        <f t="shared" si="196"/>
        <v>0</v>
      </c>
      <c r="AQ320" s="39">
        <f t="shared" si="197"/>
        <v>0</v>
      </c>
      <c r="AR320" s="39">
        <f t="shared" si="198"/>
        <v>0</v>
      </c>
      <c r="AS320" s="39">
        <f t="shared" si="199"/>
        <v>0</v>
      </c>
      <c r="AT320" s="40">
        <f t="shared" si="200"/>
        <v>0</v>
      </c>
      <c r="AU320" s="40"/>
      <c r="AV320" s="52">
        <f t="shared" si="201"/>
        <v>0</v>
      </c>
      <c r="AX320" s="52">
        <f t="shared" si="202"/>
        <v>0</v>
      </c>
      <c r="AY320" s="70"/>
      <c r="AZ320" s="2">
        <f t="shared" si="207"/>
        <v>0</v>
      </c>
    </row>
    <row r="321" spans="1:52" ht="12" customHeight="1">
      <c r="A321" s="44">
        <f t="shared" si="203"/>
        <v>46447</v>
      </c>
      <c r="B321" s="66">
        <f t="shared" si="204"/>
        <v>0</v>
      </c>
      <c r="C321" s="67"/>
      <c r="D321" s="68">
        <f t="shared" si="167"/>
        <v>0</v>
      </c>
      <c r="E321" s="35">
        <f t="shared" si="168"/>
        <v>0</v>
      </c>
      <c r="F321" s="35">
        <f t="shared" si="169"/>
        <v>0</v>
      </c>
      <c r="G321" s="55">
        <f t="shared" si="170"/>
        <v>3.97</v>
      </c>
      <c r="H321" s="69">
        <f t="shared" si="171"/>
        <v>3.97</v>
      </c>
      <c r="I321" s="55">
        <f t="shared" si="205"/>
        <v>0</v>
      </c>
      <c r="J321" s="55">
        <f t="shared" si="172"/>
        <v>-6.1000000000000006E-2</v>
      </c>
      <c r="K321" s="69">
        <f t="shared" si="173"/>
        <v>-6.1000000000000006E-2</v>
      </c>
      <c r="L321" s="72">
        <v>0</v>
      </c>
      <c r="M321" s="55">
        <f t="shared" si="174"/>
        <v>5.0000000000000001E-3</v>
      </c>
      <c r="N321" s="69">
        <f t="shared" si="175"/>
        <v>5.0000000000000001E-3</v>
      </c>
      <c r="O321" s="72">
        <v>0</v>
      </c>
      <c r="P321" s="7"/>
      <c r="Q321" s="72">
        <f t="shared" si="206"/>
        <v>3.9140000000000001</v>
      </c>
      <c r="R321" s="72">
        <f t="shared" si="176"/>
        <v>0</v>
      </c>
      <c r="S321" s="7"/>
      <c r="T321" s="5">
        <f t="shared" si="177"/>
        <v>31</v>
      </c>
      <c r="U321" s="45">
        <f t="shared" si="178"/>
        <v>46502</v>
      </c>
      <c r="V321" s="5">
        <f t="shared" si="179"/>
        <v>9613</v>
      </c>
      <c r="W321" s="55">
        <f t="shared" si="180"/>
        <v>6.040116061409001E-2</v>
      </c>
      <c r="X321" s="47">
        <f t="shared" si="181"/>
        <v>0.20884488936164863</v>
      </c>
      <c r="Y321" s="5">
        <f t="shared" si="182"/>
        <v>0</v>
      </c>
      <c r="Z321" s="5">
        <f t="shared" si="183"/>
        <v>0</v>
      </c>
      <c r="AB321" s="39">
        <f t="shared" si="184"/>
        <v>0</v>
      </c>
      <c r="AC321" s="39">
        <f t="shared" si="185"/>
        <v>0</v>
      </c>
      <c r="AD321" s="39">
        <f t="shared" si="186"/>
        <v>0</v>
      </c>
      <c r="AE321" s="39">
        <f t="shared" si="187"/>
        <v>0</v>
      </c>
      <c r="AF321" s="39">
        <f t="shared" si="188"/>
        <v>0</v>
      </c>
      <c r="AG321" s="39">
        <f t="shared" si="189"/>
        <v>0</v>
      </c>
      <c r="AH321" s="39">
        <f t="shared" si="190"/>
        <v>0</v>
      </c>
      <c r="AI321" s="39">
        <f t="shared" si="191"/>
        <v>0</v>
      </c>
      <c r="AJ321" s="39">
        <f t="shared" si="192"/>
        <v>0</v>
      </c>
      <c r="AK321" s="43"/>
      <c r="AL321" s="39">
        <f t="shared" si="193"/>
        <v>0</v>
      </c>
      <c r="AM321" s="39">
        <f t="shared" si="194"/>
        <v>0</v>
      </c>
      <c r="AN321" s="39">
        <f t="shared" si="195"/>
        <v>0</v>
      </c>
      <c r="AO321" s="40">
        <f t="shared" si="196"/>
        <v>0</v>
      </c>
      <c r="AQ321" s="39">
        <f t="shared" si="197"/>
        <v>0</v>
      </c>
      <c r="AR321" s="39">
        <f t="shared" si="198"/>
        <v>0</v>
      </c>
      <c r="AS321" s="39">
        <f t="shared" si="199"/>
        <v>0</v>
      </c>
      <c r="AT321" s="40">
        <f t="shared" si="200"/>
        <v>0</v>
      </c>
      <c r="AU321" s="40"/>
      <c r="AV321" s="52">
        <f t="shared" si="201"/>
        <v>0</v>
      </c>
      <c r="AX321" s="52">
        <f t="shared" si="202"/>
        <v>0</v>
      </c>
      <c r="AY321" s="70"/>
      <c r="AZ321" s="2">
        <f t="shared" si="207"/>
        <v>0</v>
      </c>
    </row>
    <row r="322" spans="1:52" ht="12" customHeight="1">
      <c r="A322" s="44">
        <f t="shared" si="203"/>
        <v>46478</v>
      </c>
      <c r="B322" s="66">
        <f t="shared" si="204"/>
        <v>0</v>
      </c>
      <c r="C322" s="67"/>
      <c r="D322" s="68">
        <f t="shared" si="167"/>
        <v>0</v>
      </c>
      <c r="E322" s="35">
        <f t="shared" si="168"/>
        <v>0</v>
      </c>
      <c r="F322" s="35">
        <f t="shared" si="169"/>
        <v>0</v>
      </c>
      <c r="G322" s="55">
        <f t="shared" si="170"/>
        <v>3.97</v>
      </c>
      <c r="H322" s="69">
        <f t="shared" si="171"/>
        <v>3.97</v>
      </c>
      <c r="I322" s="55">
        <f t="shared" si="205"/>
        <v>0</v>
      </c>
      <c r="J322" s="55">
        <f t="shared" si="172"/>
        <v>-6.1000000000000006E-2</v>
      </c>
      <c r="K322" s="69">
        <f t="shared" si="173"/>
        <v>-6.1000000000000006E-2</v>
      </c>
      <c r="L322" s="72">
        <v>0</v>
      </c>
      <c r="M322" s="55">
        <f t="shared" si="174"/>
        <v>5.0000000000000001E-3</v>
      </c>
      <c r="N322" s="69">
        <f t="shared" si="175"/>
        <v>5.0000000000000001E-3</v>
      </c>
      <c r="O322" s="72">
        <v>0</v>
      </c>
      <c r="P322" s="7"/>
      <c r="Q322" s="72">
        <f t="shared" si="206"/>
        <v>3.9140000000000001</v>
      </c>
      <c r="R322" s="72">
        <f t="shared" si="176"/>
        <v>0</v>
      </c>
      <c r="S322" s="7"/>
      <c r="T322" s="5">
        <f t="shared" si="177"/>
        <v>30</v>
      </c>
      <c r="U322" s="45">
        <f t="shared" si="178"/>
        <v>46532</v>
      </c>
      <c r="V322" s="5">
        <f t="shared" si="179"/>
        <v>9643</v>
      </c>
      <c r="W322" s="55">
        <f t="shared" si="180"/>
        <v>6.040116061409001E-2</v>
      </c>
      <c r="X322" s="47">
        <f t="shared" si="181"/>
        <v>0.20782662077585198</v>
      </c>
      <c r="Y322" s="5">
        <f t="shared" si="182"/>
        <v>0</v>
      </c>
      <c r="Z322" s="5">
        <f t="shared" si="183"/>
        <v>0</v>
      </c>
      <c r="AB322" s="39">
        <f t="shared" si="184"/>
        <v>0</v>
      </c>
      <c r="AC322" s="39">
        <f t="shared" si="185"/>
        <v>0</v>
      </c>
      <c r="AD322" s="39">
        <f t="shared" si="186"/>
        <v>0</v>
      </c>
      <c r="AE322" s="39">
        <f t="shared" si="187"/>
        <v>0</v>
      </c>
      <c r="AF322" s="39">
        <f t="shared" si="188"/>
        <v>0</v>
      </c>
      <c r="AG322" s="39">
        <f t="shared" si="189"/>
        <v>0</v>
      </c>
      <c r="AH322" s="39">
        <f t="shared" si="190"/>
        <v>0</v>
      </c>
      <c r="AI322" s="39">
        <f t="shared" si="191"/>
        <v>0</v>
      </c>
      <c r="AJ322" s="39">
        <f t="shared" si="192"/>
        <v>0</v>
      </c>
      <c r="AK322" s="43"/>
      <c r="AL322" s="39">
        <f t="shared" si="193"/>
        <v>0</v>
      </c>
      <c r="AM322" s="39">
        <f t="shared" si="194"/>
        <v>0</v>
      </c>
      <c r="AN322" s="39">
        <f t="shared" si="195"/>
        <v>0</v>
      </c>
      <c r="AO322" s="40">
        <f t="shared" si="196"/>
        <v>0</v>
      </c>
      <c r="AQ322" s="39">
        <f t="shared" si="197"/>
        <v>0</v>
      </c>
      <c r="AR322" s="39">
        <f t="shared" si="198"/>
        <v>0</v>
      </c>
      <c r="AS322" s="39">
        <f t="shared" si="199"/>
        <v>0</v>
      </c>
      <c r="AT322" s="40">
        <f t="shared" si="200"/>
        <v>0</v>
      </c>
      <c r="AU322" s="40"/>
      <c r="AV322" s="52">
        <f t="shared" si="201"/>
        <v>0</v>
      </c>
      <c r="AX322" s="52">
        <f t="shared" si="202"/>
        <v>0</v>
      </c>
      <c r="AY322" s="70"/>
      <c r="AZ322" s="2">
        <f t="shared" si="207"/>
        <v>0</v>
      </c>
    </row>
    <row r="323" spans="1:52" ht="12" customHeight="1">
      <c r="A323" s="44">
        <f t="shared" si="203"/>
        <v>46508</v>
      </c>
      <c r="B323" s="66">
        <f t="shared" si="204"/>
        <v>0</v>
      </c>
      <c r="C323" s="67"/>
      <c r="D323" s="68">
        <f t="shared" si="167"/>
        <v>0</v>
      </c>
      <c r="E323" s="35">
        <f t="shared" si="168"/>
        <v>0</v>
      </c>
      <c r="F323" s="35">
        <f t="shared" si="169"/>
        <v>0</v>
      </c>
      <c r="G323" s="55">
        <f t="shared" si="170"/>
        <v>3.97</v>
      </c>
      <c r="H323" s="69">
        <f t="shared" si="171"/>
        <v>3.97</v>
      </c>
      <c r="I323" s="55">
        <f t="shared" si="205"/>
        <v>0</v>
      </c>
      <c r="J323" s="55">
        <f t="shared" si="172"/>
        <v>-6.1000000000000006E-2</v>
      </c>
      <c r="K323" s="69">
        <f t="shared" si="173"/>
        <v>-6.1000000000000006E-2</v>
      </c>
      <c r="L323" s="72">
        <v>0</v>
      </c>
      <c r="M323" s="55">
        <f t="shared" si="174"/>
        <v>5.0000000000000001E-3</v>
      </c>
      <c r="N323" s="69">
        <f t="shared" si="175"/>
        <v>5.0000000000000001E-3</v>
      </c>
      <c r="O323" s="72">
        <v>0</v>
      </c>
      <c r="P323" s="7"/>
      <c r="Q323" s="72">
        <f t="shared" si="206"/>
        <v>3.9140000000000001</v>
      </c>
      <c r="R323" s="72">
        <f t="shared" si="176"/>
        <v>0</v>
      </c>
      <c r="S323" s="7"/>
      <c r="T323" s="5">
        <f t="shared" si="177"/>
        <v>31</v>
      </c>
      <c r="U323" s="45">
        <f t="shared" si="178"/>
        <v>46563</v>
      </c>
      <c r="V323" s="5">
        <f t="shared" si="179"/>
        <v>9674</v>
      </c>
      <c r="W323" s="55">
        <f t="shared" si="180"/>
        <v>6.040116061409001E-2</v>
      </c>
      <c r="X323" s="47">
        <f t="shared" si="181"/>
        <v>0.20677962540815145</v>
      </c>
      <c r="Y323" s="5">
        <f t="shared" si="182"/>
        <v>0</v>
      </c>
      <c r="Z323" s="5">
        <f t="shared" si="183"/>
        <v>0</v>
      </c>
      <c r="AB323" s="39">
        <f t="shared" si="184"/>
        <v>0</v>
      </c>
      <c r="AC323" s="39">
        <f t="shared" si="185"/>
        <v>0</v>
      </c>
      <c r="AD323" s="39">
        <f t="shared" si="186"/>
        <v>0</v>
      </c>
      <c r="AE323" s="39">
        <f t="shared" si="187"/>
        <v>0</v>
      </c>
      <c r="AF323" s="39">
        <f t="shared" si="188"/>
        <v>0</v>
      </c>
      <c r="AG323" s="39">
        <f t="shared" si="189"/>
        <v>0</v>
      </c>
      <c r="AH323" s="39">
        <f t="shared" si="190"/>
        <v>0</v>
      </c>
      <c r="AI323" s="39">
        <f t="shared" si="191"/>
        <v>0</v>
      </c>
      <c r="AJ323" s="39">
        <f t="shared" si="192"/>
        <v>0</v>
      </c>
      <c r="AK323" s="43"/>
      <c r="AL323" s="39">
        <f t="shared" si="193"/>
        <v>0</v>
      </c>
      <c r="AM323" s="39">
        <f t="shared" si="194"/>
        <v>0</v>
      </c>
      <c r="AN323" s="39">
        <f t="shared" si="195"/>
        <v>0</v>
      </c>
      <c r="AO323" s="40">
        <f t="shared" si="196"/>
        <v>0</v>
      </c>
      <c r="AQ323" s="39">
        <f t="shared" si="197"/>
        <v>0</v>
      </c>
      <c r="AR323" s="39">
        <f t="shared" si="198"/>
        <v>0</v>
      </c>
      <c r="AS323" s="39">
        <f t="shared" si="199"/>
        <v>0</v>
      </c>
      <c r="AT323" s="40">
        <f t="shared" si="200"/>
        <v>0</v>
      </c>
      <c r="AU323" s="40"/>
      <c r="AV323" s="52">
        <f t="shared" si="201"/>
        <v>0</v>
      </c>
      <c r="AX323" s="52">
        <f t="shared" si="202"/>
        <v>0</v>
      </c>
      <c r="AY323" s="70"/>
      <c r="AZ323" s="2">
        <f t="shared" si="207"/>
        <v>0</v>
      </c>
    </row>
    <row r="324" spans="1:52" ht="12" customHeight="1">
      <c r="A324" s="44">
        <f t="shared" si="203"/>
        <v>46539</v>
      </c>
      <c r="B324" s="66">
        <f t="shared" si="204"/>
        <v>0</v>
      </c>
      <c r="C324" s="67"/>
      <c r="D324" s="68">
        <f t="shared" si="167"/>
        <v>0</v>
      </c>
      <c r="E324" s="35">
        <f t="shared" si="168"/>
        <v>0</v>
      </c>
      <c r="F324" s="35">
        <f t="shared" si="169"/>
        <v>0</v>
      </c>
      <c r="G324" s="55">
        <f t="shared" si="170"/>
        <v>3.97</v>
      </c>
      <c r="H324" s="69">
        <f t="shared" si="171"/>
        <v>3.97</v>
      </c>
      <c r="I324" s="55">
        <f t="shared" si="205"/>
        <v>0</v>
      </c>
      <c r="J324" s="55">
        <f t="shared" si="172"/>
        <v>-6.1000000000000006E-2</v>
      </c>
      <c r="K324" s="69">
        <f t="shared" si="173"/>
        <v>-6.1000000000000006E-2</v>
      </c>
      <c r="L324" s="72">
        <v>0</v>
      </c>
      <c r="M324" s="55">
        <f t="shared" si="174"/>
        <v>5.0000000000000001E-3</v>
      </c>
      <c r="N324" s="69">
        <f t="shared" si="175"/>
        <v>5.0000000000000001E-3</v>
      </c>
      <c r="O324" s="72">
        <v>0</v>
      </c>
      <c r="P324" s="7"/>
      <c r="Q324" s="72">
        <f t="shared" si="206"/>
        <v>3.9140000000000001</v>
      </c>
      <c r="R324" s="72">
        <f t="shared" si="176"/>
        <v>0</v>
      </c>
      <c r="S324" s="7"/>
      <c r="T324" s="5">
        <f t="shared" si="177"/>
        <v>30</v>
      </c>
      <c r="U324" s="45">
        <f t="shared" si="178"/>
        <v>46593</v>
      </c>
      <c r="V324" s="5">
        <f t="shared" si="179"/>
        <v>9704</v>
      </c>
      <c r="W324" s="55">
        <f t="shared" si="180"/>
        <v>6.040116061409001E-2</v>
      </c>
      <c r="X324" s="47">
        <f t="shared" si="181"/>
        <v>0.20577142646500518</v>
      </c>
      <c r="Y324" s="5">
        <f t="shared" si="182"/>
        <v>0</v>
      </c>
      <c r="Z324" s="5">
        <f t="shared" si="183"/>
        <v>0</v>
      </c>
      <c r="AB324" s="39">
        <f t="shared" si="184"/>
        <v>0</v>
      </c>
      <c r="AC324" s="39">
        <f t="shared" si="185"/>
        <v>0</v>
      </c>
      <c r="AD324" s="39">
        <f t="shared" si="186"/>
        <v>0</v>
      </c>
      <c r="AE324" s="39">
        <f t="shared" si="187"/>
        <v>0</v>
      </c>
      <c r="AF324" s="39">
        <f t="shared" si="188"/>
        <v>0</v>
      </c>
      <c r="AG324" s="39">
        <f t="shared" si="189"/>
        <v>0</v>
      </c>
      <c r="AH324" s="39">
        <f t="shared" si="190"/>
        <v>0</v>
      </c>
      <c r="AI324" s="39">
        <f t="shared" si="191"/>
        <v>0</v>
      </c>
      <c r="AJ324" s="39">
        <f t="shared" si="192"/>
        <v>0</v>
      </c>
      <c r="AK324" s="43"/>
      <c r="AL324" s="39">
        <f t="shared" si="193"/>
        <v>0</v>
      </c>
      <c r="AM324" s="39">
        <f t="shared" si="194"/>
        <v>0</v>
      </c>
      <c r="AN324" s="39">
        <f t="shared" si="195"/>
        <v>0</v>
      </c>
      <c r="AO324" s="40">
        <f t="shared" si="196"/>
        <v>0</v>
      </c>
      <c r="AQ324" s="39">
        <f t="shared" si="197"/>
        <v>0</v>
      </c>
      <c r="AR324" s="39">
        <f t="shared" si="198"/>
        <v>0</v>
      </c>
      <c r="AS324" s="39">
        <f t="shared" si="199"/>
        <v>0</v>
      </c>
      <c r="AT324" s="40">
        <f t="shared" si="200"/>
        <v>0</v>
      </c>
      <c r="AU324" s="40"/>
      <c r="AV324" s="52">
        <f t="shared" si="201"/>
        <v>0</v>
      </c>
      <c r="AX324" s="52">
        <f t="shared" si="202"/>
        <v>0</v>
      </c>
      <c r="AY324" s="70"/>
      <c r="AZ324" s="2">
        <f t="shared" si="207"/>
        <v>0</v>
      </c>
    </row>
    <row r="325" spans="1:52" ht="12" customHeight="1">
      <c r="A325" s="44">
        <f t="shared" si="203"/>
        <v>46569</v>
      </c>
      <c r="B325" s="66">
        <f t="shared" si="204"/>
        <v>0</v>
      </c>
      <c r="C325" s="67"/>
      <c r="D325" s="68">
        <f t="shared" si="167"/>
        <v>0</v>
      </c>
      <c r="E325" s="35">
        <f t="shared" si="168"/>
        <v>0</v>
      </c>
      <c r="F325" s="35">
        <f t="shared" si="169"/>
        <v>0</v>
      </c>
      <c r="G325" s="55">
        <f t="shared" si="170"/>
        <v>3.97</v>
      </c>
      <c r="H325" s="69">
        <f t="shared" si="171"/>
        <v>3.97</v>
      </c>
      <c r="I325" s="55">
        <f t="shared" si="205"/>
        <v>0</v>
      </c>
      <c r="J325" s="55">
        <f t="shared" si="172"/>
        <v>-6.1000000000000006E-2</v>
      </c>
      <c r="K325" s="69">
        <f t="shared" si="173"/>
        <v>-6.1000000000000006E-2</v>
      </c>
      <c r="L325" s="72">
        <v>0</v>
      </c>
      <c r="M325" s="55">
        <f t="shared" si="174"/>
        <v>5.0000000000000001E-3</v>
      </c>
      <c r="N325" s="69">
        <f t="shared" si="175"/>
        <v>5.0000000000000001E-3</v>
      </c>
      <c r="O325" s="72">
        <v>0</v>
      </c>
      <c r="P325" s="7"/>
      <c r="Q325" s="72">
        <f t="shared" si="206"/>
        <v>3.9140000000000001</v>
      </c>
      <c r="R325" s="72">
        <f t="shared" si="176"/>
        <v>0</v>
      </c>
      <c r="S325" s="7"/>
      <c r="T325" s="5">
        <f t="shared" si="177"/>
        <v>31</v>
      </c>
      <c r="U325" s="45">
        <f t="shared" si="178"/>
        <v>46624</v>
      </c>
      <c r="V325" s="5">
        <f t="shared" si="179"/>
        <v>9735</v>
      </c>
      <c r="W325" s="55">
        <f t="shared" si="180"/>
        <v>6.040116061409001E-2</v>
      </c>
      <c r="X325" s="47">
        <f t="shared" si="181"/>
        <v>0.20473478481866692</v>
      </c>
      <c r="Y325" s="5">
        <f t="shared" si="182"/>
        <v>0</v>
      </c>
      <c r="Z325" s="5">
        <f t="shared" si="183"/>
        <v>0</v>
      </c>
      <c r="AB325" s="39">
        <f t="shared" si="184"/>
        <v>0</v>
      </c>
      <c r="AC325" s="39">
        <f t="shared" si="185"/>
        <v>0</v>
      </c>
      <c r="AD325" s="39">
        <f t="shared" si="186"/>
        <v>0</v>
      </c>
      <c r="AE325" s="39">
        <f t="shared" si="187"/>
        <v>0</v>
      </c>
      <c r="AF325" s="39">
        <f t="shared" si="188"/>
        <v>0</v>
      </c>
      <c r="AG325" s="39">
        <f t="shared" si="189"/>
        <v>0</v>
      </c>
      <c r="AH325" s="39">
        <f t="shared" si="190"/>
        <v>0</v>
      </c>
      <c r="AI325" s="39">
        <f t="shared" si="191"/>
        <v>0</v>
      </c>
      <c r="AJ325" s="39">
        <f t="shared" si="192"/>
        <v>0</v>
      </c>
      <c r="AK325" s="43"/>
      <c r="AL325" s="39">
        <f t="shared" si="193"/>
        <v>0</v>
      </c>
      <c r="AM325" s="39">
        <f t="shared" si="194"/>
        <v>0</v>
      </c>
      <c r="AN325" s="39">
        <f t="shared" si="195"/>
        <v>0</v>
      </c>
      <c r="AO325" s="40">
        <f t="shared" si="196"/>
        <v>0</v>
      </c>
      <c r="AQ325" s="39">
        <f t="shared" si="197"/>
        <v>0</v>
      </c>
      <c r="AR325" s="39">
        <f t="shared" si="198"/>
        <v>0</v>
      </c>
      <c r="AS325" s="39">
        <f t="shared" si="199"/>
        <v>0</v>
      </c>
      <c r="AT325" s="40">
        <f t="shared" si="200"/>
        <v>0</v>
      </c>
      <c r="AU325" s="40"/>
      <c r="AV325" s="52">
        <f t="shared" si="201"/>
        <v>0</v>
      </c>
      <c r="AX325" s="52">
        <f t="shared" si="202"/>
        <v>0</v>
      </c>
      <c r="AY325" s="70"/>
      <c r="AZ325" s="2">
        <f t="shared" si="207"/>
        <v>0</v>
      </c>
    </row>
    <row r="326" spans="1:52" ht="12" customHeight="1">
      <c r="A326" s="44">
        <f t="shared" si="203"/>
        <v>46600</v>
      </c>
      <c r="B326" s="66">
        <f t="shared" si="204"/>
        <v>0</v>
      </c>
      <c r="C326" s="67"/>
      <c r="D326" s="68">
        <f t="shared" si="167"/>
        <v>0</v>
      </c>
      <c r="E326" s="35">
        <f t="shared" si="168"/>
        <v>0</v>
      </c>
      <c r="F326" s="35">
        <f t="shared" si="169"/>
        <v>0</v>
      </c>
      <c r="G326" s="55">
        <f t="shared" si="170"/>
        <v>3.97</v>
      </c>
      <c r="H326" s="69">
        <f t="shared" si="171"/>
        <v>3.97</v>
      </c>
      <c r="I326" s="55">
        <f t="shared" si="205"/>
        <v>0</v>
      </c>
      <c r="J326" s="55">
        <f t="shared" si="172"/>
        <v>-6.1000000000000006E-2</v>
      </c>
      <c r="K326" s="69">
        <f t="shared" si="173"/>
        <v>-6.1000000000000006E-2</v>
      </c>
      <c r="L326" s="72">
        <v>0</v>
      </c>
      <c r="M326" s="55">
        <f t="shared" si="174"/>
        <v>5.0000000000000001E-3</v>
      </c>
      <c r="N326" s="69">
        <f t="shared" si="175"/>
        <v>5.0000000000000001E-3</v>
      </c>
      <c r="O326" s="72">
        <v>0</v>
      </c>
      <c r="P326" s="7"/>
      <c r="Q326" s="72">
        <f t="shared" si="206"/>
        <v>3.9140000000000001</v>
      </c>
      <c r="R326" s="72">
        <f t="shared" si="176"/>
        <v>0</v>
      </c>
      <c r="S326" s="7"/>
      <c r="T326" s="5">
        <f t="shared" si="177"/>
        <v>31</v>
      </c>
      <c r="U326" s="45">
        <f t="shared" si="178"/>
        <v>46655</v>
      </c>
      <c r="V326" s="5">
        <f t="shared" si="179"/>
        <v>9766</v>
      </c>
      <c r="W326" s="55">
        <f t="shared" si="180"/>
        <v>6.040116061409001E-2</v>
      </c>
      <c r="X326" s="47">
        <f t="shared" si="181"/>
        <v>0.20370336559762545</v>
      </c>
      <c r="Y326" s="5">
        <f t="shared" si="182"/>
        <v>0</v>
      </c>
      <c r="Z326" s="5">
        <f t="shared" si="183"/>
        <v>0</v>
      </c>
      <c r="AB326" s="39">
        <f t="shared" si="184"/>
        <v>0</v>
      </c>
      <c r="AC326" s="39">
        <f t="shared" si="185"/>
        <v>0</v>
      </c>
      <c r="AD326" s="39">
        <f t="shared" si="186"/>
        <v>0</v>
      </c>
      <c r="AE326" s="39">
        <f t="shared" si="187"/>
        <v>0</v>
      </c>
      <c r="AF326" s="39">
        <f t="shared" si="188"/>
        <v>0</v>
      </c>
      <c r="AG326" s="39">
        <f t="shared" si="189"/>
        <v>0</v>
      </c>
      <c r="AH326" s="39">
        <f t="shared" si="190"/>
        <v>0</v>
      </c>
      <c r="AI326" s="39">
        <f t="shared" si="191"/>
        <v>0</v>
      </c>
      <c r="AJ326" s="39">
        <f t="shared" si="192"/>
        <v>0</v>
      </c>
      <c r="AK326" s="43"/>
      <c r="AL326" s="39">
        <f t="shared" si="193"/>
        <v>0</v>
      </c>
      <c r="AM326" s="39">
        <f t="shared" si="194"/>
        <v>0</v>
      </c>
      <c r="AN326" s="39">
        <f t="shared" si="195"/>
        <v>0</v>
      </c>
      <c r="AO326" s="40">
        <f t="shared" si="196"/>
        <v>0</v>
      </c>
      <c r="AQ326" s="39">
        <f t="shared" si="197"/>
        <v>0</v>
      </c>
      <c r="AR326" s="39">
        <f t="shared" si="198"/>
        <v>0</v>
      </c>
      <c r="AS326" s="39">
        <f t="shared" si="199"/>
        <v>0</v>
      </c>
      <c r="AT326" s="40">
        <f t="shared" si="200"/>
        <v>0</v>
      </c>
      <c r="AU326" s="40"/>
      <c r="AV326" s="52">
        <f t="shared" si="201"/>
        <v>0</v>
      </c>
      <c r="AX326" s="52">
        <f t="shared" si="202"/>
        <v>0</v>
      </c>
      <c r="AY326" s="70"/>
      <c r="AZ326" s="2">
        <f t="shared" si="207"/>
        <v>0</v>
      </c>
    </row>
    <row r="327" spans="1:52" ht="12" customHeight="1">
      <c r="A327" s="44">
        <f t="shared" si="203"/>
        <v>46631</v>
      </c>
      <c r="B327" s="66">
        <f t="shared" si="204"/>
        <v>0</v>
      </c>
      <c r="C327" s="67"/>
      <c r="D327" s="68">
        <f t="shared" si="167"/>
        <v>0</v>
      </c>
      <c r="E327" s="35">
        <f t="shared" si="168"/>
        <v>0</v>
      </c>
      <c r="F327" s="35">
        <f t="shared" si="169"/>
        <v>0</v>
      </c>
      <c r="G327" s="55">
        <f t="shared" si="170"/>
        <v>3.97</v>
      </c>
      <c r="H327" s="69">
        <f t="shared" si="171"/>
        <v>3.97</v>
      </c>
      <c r="I327" s="55">
        <f t="shared" si="205"/>
        <v>0</v>
      </c>
      <c r="J327" s="55">
        <f t="shared" si="172"/>
        <v>-6.1000000000000006E-2</v>
      </c>
      <c r="K327" s="69">
        <f t="shared" si="173"/>
        <v>-6.1000000000000006E-2</v>
      </c>
      <c r="L327" s="72">
        <v>0</v>
      </c>
      <c r="M327" s="55">
        <f t="shared" si="174"/>
        <v>5.0000000000000001E-3</v>
      </c>
      <c r="N327" s="69">
        <f t="shared" si="175"/>
        <v>5.0000000000000001E-3</v>
      </c>
      <c r="O327" s="72">
        <v>0</v>
      </c>
      <c r="P327" s="7"/>
      <c r="Q327" s="72">
        <f t="shared" si="206"/>
        <v>3.9140000000000001</v>
      </c>
      <c r="R327" s="72">
        <f t="shared" si="176"/>
        <v>0</v>
      </c>
      <c r="S327" s="7"/>
      <c r="T327" s="5">
        <f t="shared" si="177"/>
        <v>30</v>
      </c>
      <c r="U327" s="45">
        <f t="shared" si="178"/>
        <v>46685</v>
      </c>
      <c r="V327" s="5">
        <f t="shared" si="179"/>
        <v>9796</v>
      </c>
      <c r="W327" s="55">
        <f t="shared" si="180"/>
        <v>6.040116061409001E-2</v>
      </c>
      <c r="X327" s="47">
        <f t="shared" si="181"/>
        <v>0.20271016562685706</v>
      </c>
      <c r="Y327" s="5">
        <f t="shared" si="182"/>
        <v>0</v>
      </c>
      <c r="Z327" s="5">
        <f t="shared" si="183"/>
        <v>0</v>
      </c>
      <c r="AB327" s="39">
        <f t="shared" si="184"/>
        <v>0</v>
      </c>
      <c r="AC327" s="39">
        <f t="shared" si="185"/>
        <v>0</v>
      </c>
      <c r="AD327" s="39">
        <f t="shared" si="186"/>
        <v>0</v>
      </c>
      <c r="AE327" s="39">
        <f t="shared" si="187"/>
        <v>0</v>
      </c>
      <c r="AF327" s="39">
        <f t="shared" si="188"/>
        <v>0</v>
      </c>
      <c r="AG327" s="39">
        <f t="shared" si="189"/>
        <v>0</v>
      </c>
      <c r="AH327" s="39">
        <f t="shared" si="190"/>
        <v>0</v>
      </c>
      <c r="AI327" s="39">
        <f t="shared" si="191"/>
        <v>0</v>
      </c>
      <c r="AJ327" s="39">
        <f t="shared" si="192"/>
        <v>0</v>
      </c>
      <c r="AK327" s="43"/>
      <c r="AL327" s="39">
        <f t="shared" si="193"/>
        <v>0</v>
      </c>
      <c r="AM327" s="39">
        <f t="shared" si="194"/>
        <v>0</v>
      </c>
      <c r="AN327" s="39">
        <f t="shared" si="195"/>
        <v>0</v>
      </c>
      <c r="AO327" s="40">
        <f t="shared" si="196"/>
        <v>0</v>
      </c>
      <c r="AQ327" s="39">
        <f t="shared" si="197"/>
        <v>0</v>
      </c>
      <c r="AR327" s="39">
        <f t="shared" si="198"/>
        <v>0</v>
      </c>
      <c r="AS327" s="39">
        <f t="shared" si="199"/>
        <v>0</v>
      </c>
      <c r="AT327" s="40">
        <f t="shared" si="200"/>
        <v>0</v>
      </c>
      <c r="AU327" s="40"/>
      <c r="AV327" s="52">
        <f t="shared" si="201"/>
        <v>0</v>
      </c>
      <c r="AX327" s="52">
        <f t="shared" si="202"/>
        <v>0</v>
      </c>
      <c r="AY327" s="70"/>
      <c r="AZ327" s="2">
        <f t="shared" si="207"/>
        <v>0</v>
      </c>
    </row>
    <row r="328" spans="1:52" ht="12" customHeight="1">
      <c r="A328" s="44">
        <f t="shared" si="203"/>
        <v>46661</v>
      </c>
      <c r="B328" s="66">
        <f t="shared" si="204"/>
        <v>0</v>
      </c>
      <c r="C328" s="67"/>
      <c r="D328" s="68">
        <f t="shared" si="167"/>
        <v>0</v>
      </c>
      <c r="E328" s="35">
        <f t="shared" si="168"/>
        <v>0</v>
      </c>
      <c r="F328" s="35">
        <f t="shared" si="169"/>
        <v>0</v>
      </c>
      <c r="G328" s="55">
        <f t="shared" si="170"/>
        <v>3.97</v>
      </c>
      <c r="H328" s="69">
        <f t="shared" si="171"/>
        <v>3.97</v>
      </c>
      <c r="I328" s="55">
        <f t="shared" si="205"/>
        <v>0</v>
      </c>
      <c r="J328" s="55">
        <f t="shared" si="172"/>
        <v>-6.1000000000000006E-2</v>
      </c>
      <c r="K328" s="69">
        <f t="shared" si="173"/>
        <v>-6.1000000000000006E-2</v>
      </c>
      <c r="L328" s="72">
        <v>0</v>
      </c>
      <c r="M328" s="55">
        <f t="shared" si="174"/>
        <v>5.0000000000000001E-3</v>
      </c>
      <c r="N328" s="69">
        <f t="shared" si="175"/>
        <v>5.0000000000000001E-3</v>
      </c>
      <c r="O328" s="72">
        <v>0</v>
      </c>
      <c r="P328" s="7"/>
      <c r="Q328" s="72">
        <f t="shared" si="206"/>
        <v>3.9140000000000001</v>
      </c>
      <c r="R328" s="72">
        <f t="shared" si="176"/>
        <v>0</v>
      </c>
      <c r="S328" s="7"/>
      <c r="T328" s="5">
        <f t="shared" si="177"/>
        <v>31</v>
      </c>
      <c r="U328" s="45">
        <f t="shared" si="178"/>
        <v>46716</v>
      </c>
      <c r="V328" s="5">
        <f t="shared" si="179"/>
        <v>9827</v>
      </c>
      <c r="W328" s="55">
        <f t="shared" si="180"/>
        <v>6.040116061409001E-2</v>
      </c>
      <c r="X328" s="47">
        <f t="shared" si="181"/>
        <v>0.20168894609489907</v>
      </c>
      <c r="Y328" s="5">
        <f t="shared" si="182"/>
        <v>0</v>
      </c>
      <c r="Z328" s="5">
        <f t="shared" si="183"/>
        <v>0</v>
      </c>
      <c r="AB328" s="39">
        <f t="shared" si="184"/>
        <v>0</v>
      </c>
      <c r="AC328" s="39">
        <f t="shared" si="185"/>
        <v>0</v>
      </c>
      <c r="AD328" s="39">
        <f t="shared" si="186"/>
        <v>0</v>
      </c>
      <c r="AE328" s="39">
        <f t="shared" si="187"/>
        <v>0</v>
      </c>
      <c r="AF328" s="39">
        <f t="shared" si="188"/>
        <v>0</v>
      </c>
      <c r="AG328" s="39">
        <f t="shared" si="189"/>
        <v>0</v>
      </c>
      <c r="AH328" s="39">
        <f t="shared" si="190"/>
        <v>0</v>
      </c>
      <c r="AI328" s="39">
        <f t="shared" si="191"/>
        <v>0</v>
      </c>
      <c r="AJ328" s="39">
        <f t="shared" si="192"/>
        <v>0</v>
      </c>
      <c r="AK328" s="43"/>
      <c r="AL328" s="39">
        <f t="shared" si="193"/>
        <v>0</v>
      </c>
      <c r="AM328" s="39">
        <f t="shared" si="194"/>
        <v>0</v>
      </c>
      <c r="AN328" s="39">
        <f t="shared" si="195"/>
        <v>0</v>
      </c>
      <c r="AO328" s="40">
        <f t="shared" si="196"/>
        <v>0</v>
      </c>
      <c r="AQ328" s="39">
        <f t="shared" si="197"/>
        <v>0</v>
      </c>
      <c r="AR328" s="39">
        <f t="shared" si="198"/>
        <v>0</v>
      </c>
      <c r="AS328" s="39">
        <f t="shared" si="199"/>
        <v>0</v>
      </c>
      <c r="AT328" s="40">
        <f t="shared" si="200"/>
        <v>0</v>
      </c>
      <c r="AU328" s="40"/>
      <c r="AV328" s="52">
        <f t="shared" si="201"/>
        <v>0</v>
      </c>
      <c r="AX328" s="52">
        <f t="shared" si="202"/>
        <v>0</v>
      </c>
      <c r="AY328" s="70"/>
      <c r="AZ328" s="2">
        <f t="shared" si="207"/>
        <v>0</v>
      </c>
    </row>
    <row r="329" spans="1:52" ht="12" customHeight="1">
      <c r="A329" s="44">
        <f t="shared" si="203"/>
        <v>46692</v>
      </c>
      <c r="B329" s="66">
        <f t="shared" si="204"/>
        <v>0</v>
      </c>
      <c r="C329" s="67"/>
      <c r="D329" s="68">
        <f t="shared" si="167"/>
        <v>0</v>
      </c>
      <c r="E329" s="35">
        <f t="shared" si="168"/>
        <v>0</v>
      </c>
      <c r="F329" s="35">
        <f t="shared" si="169"/>
        <v>0</v>
      </c>
      <c r="G329" s="55">
        <f t="shared" si="170"/>
        <v>3.97</v>
      </c>
      <c r="H329" s="69">
        <f t="shared" si="171"/>
        <v>3.97</v>
      </c>
      <c r="I329" s="55">
        <f t="shared" si="205"/>
        <v>0</v>
      </c>
      <c r="J329" s="55">
        <f t="shared" si="172"/>
        <v>-6.1000000000000006E-2</v>
      </c>
      <c r="K329" s="69">
        <f t="shared" si="173"/>
        <v>-6.1000000000000006E-2</v>
      </c>
      <c r="L329" s="72">
        <v>0</v>
      </c>
      <c r="M329" s="55">
        <f t="shared" si="174"/>
        <v>5.0000000000000001E-3</v>
      </c>
      <c r="N329" s="69">
        <f t="shared" si="175"/>
        <v>5.0000000000000001E-3</v>
      </c>
      <c r="O329" s="72">
        <v>0</v>
      </c>
      <c r="P329" s="7"/>
      <c r="Q329" s="72">
        <f t="shared" si="206"/>
        <v>3.9140000000000001</v>
      </c>
      <c r="R329" s="72">
        <f t="shared" si="176"/>
        <v>0</v>
      </c>
      <c r="S329" s="7"/>
      <c r="T329" s="5">
        <f t="shared" si="177"/>
        <v>30</v>
      </c>
      <c r="U329" s="45">
        <f t="shared" si="178"/>
        <v>46746</v>
      </c>
      <c r="V329" s="5">
        <f t="shared" si="179"/>
        <v>9857</v>
      </c>
      <c r="W329" s="55">
        <f t="shared" si="180"/>
        <v>6.040116061409001E-2</v>
      </c>
      <c r="X329" s="47">
        <f t="shared" si="181"/>
        <v>0.20070556786362598</v>
      </c>
      <c r="Y329" s="5">
        <f t="shared" si="182"/>
        <v>0</v>
      </c>
      <c r="Z329" s="5">
        <f t="shared" si="183"/>
        <v>0</v>
      </c>
      <c r="AB329" s="39">
        <f t="shared" si="184"/>
        <v>0</v>
      </c>
      <c r="AC329" s="39">
        <f t="shared" si="185"/>
        <v>0</v>
      </c>
      <c r="AD329" s="39">
        <f t="shared" si="186"/>
        <v>0</v>
      </c>
      <c r="AE329" s="39">
        <f t="shared" si="187"/>
        <v>0</v>
      </c>
      <c r="AF329" s="39">
        <f t="shared" si="188"/>
        <v>0</v>
      </c>
      <c r="AG329" s="39">
        <f t="shared" si="189"/>
        <v>0</v>
      </c>
      <c r="AH329" s="39">
        <f t="shared" si="190"/>
        <v>0</v>
      </c>
      <c r="AI329" s="39">
        <f t="shared" si="191"/>
        <v>0</v>
      </c>
      <c r="AJ329" s="39">
        <f t="shared" si="192"/>
        <v>0</v>
      </c>
      <c r="AK329" s="43"/>
      <c r="AL329" s="39">
        <f t="shared" si="193"/>
        <v>0</v>
      </c>
      <c r="AM329" s="39">
        <f t="shared" si="194"/>
        <v>0</v>
      </c>
      <c r="AN329" s="39">
        <f t="shared" si="195"/>
        <v>0</v>
      </c>
      <c r="AO329" s="40">
        <f t="shared" si="196"/>
        <v>0</v>
      </c>
      <c r="AQ329" s="39">
        <f t="shared" si="197"/>
        <v>0</v>
      </c>
      <c r="AR329" s="39">
        <f t="shared" si="198"/>
        <v>0</v>
      </c>
      <c r="AS329" s="39">
        <f t="shared" si="199"/>
        <v>0</v>
      </c>
      <c r="AT329" s="40">
        <f t="shared" si="200"/>
        <v>0</v>
      </c>
      <c r="AU329" s="40"/>
      <c r="AV329" s="52">
        <f t="shared" si="201"/>
        <v>0</v>
      </c>
      <c r="AX329" s="52">
        <f t="shared" si="202"/>
        <v>0</v>
      </c>
      <c r="AY329" s="70"/>
      <c r="AZ329" s="2">
        <f t="shared" si="207"/>
        <v>0</v>
      </c>
    </row>
    <row r="330" spans="1:52" ht="12" customHeight="1">
      <c r="A330" s="44">
        <f t="shared" si="203"/>
        <v>46722</v>
      </c>
      <c r="B330" s="66">
        <f t="shared" si="204"/>
        <v>0</v>
      </c>
      <c r="C330" s="67"/>
      <c r="D330" s="68">
        <f t="shared" ref="D330:D369" si="208">B330+C330</f>
        <v>0</v>
      </c>
      <c r="E330" s="35">
        <f t="shared" ref="E330:E369" si="209">IF(Y330=0,0,IF(AND(Y330=1,$H$3=1),D330*T330,IF($H$3=2,D330,"N/A")))</f>
        <v>0</v>
      </c>
      <c r="F330" s="35">
        <f t="shared" ref="F330:F369" si="210">E330*X330</f>
        <v>0</v>
      </c>
      <c r="G330" s="55">
        <f t="shared" ref="G330:G369" si="211">VLOOKUP($A330,Table,MATCH(G$4,Curves,0))</f>
        <v>3.97</v>
      </c>
      <c r="H330" s="69">
        <f t="shared" ref="H330:H369" si="212">G330</f>
        <v>3.97</v>
      </c>
      <c r="I330" s="55">
        <f t="shared" si="205"/>
        <v>0</v>
      </c>
      <c r="J330" s="55">
        <f t="shared" ref="J330:J369" si="213">VLOOKUP($A330,Table,MATCH(J$4,Curves,0))</f>
        <v>-6.1000000000000006E-2</v>
      </c>
      <c r="K330" s="69">
        <f t="shared" ref="K330:K369" si="214">J330</f>
        <v>-6.1000000000000006E-2</v>
      </c>
      <c r="L330" s="72">
        <v>0</v>
      </c>
      <c r="M330" s="55">
        <f t="shared" ref="M330:M369" si="215">VLOOKUP($A330,Table,MATCH(M$4,Curves,0))</f>
        <v>5.0000000000000001E-3</v>
      </c>
      <c r="N330" s="69">
        <f t="shared" ref="N330:N369" si="216">M330</f>
        <v>5.0000000000000001E-3</v>
      </c>
      <c r="O330" s="72">
        <v>0</v>
      </c>
      <c r="P330" s="7"/>
      <c r="Q330" s="72">
        <f t="shared" si="206"/>
        <v>3.9140000000000001</v>
      </c>
      <c r="R330" s="72">
        <f t="shared" ref="R330:R369" si="217">O330+L330+I330</f>
        <v>0</v>
      </c>
      <c r="S330" s="7"/>
      <c r="T330" s="5">
        <f t="shared" ref="T330:T369" si="218">A331-A330</f>
        <v>31</v>
      </c>
      <c r="U330" s="45">
        <f t="shared" ref="U330:U369" si="219">CHOOSE(F$3,A331+24,A330)</f>
        <v>46777</v>
      </c>
      <c r="V330" s="5">
        <f t="shared" ref="V330:V369" si="220">U330-C$3</f>
        <v>9888</v>
      </c>
      <c r="W330" s="55">
        <f t="shared" ref="W330:W370" si="221">VLOOKUP($A330,Table,MATCH(W$4,Curves,0))</f>
        <v>6.040116061409001E-2</v>
      </c>
      <c r="X330" s="47">
        <f t="shared" ref="X330:X369" si="222">1/(1+CHOOSE(F$3,(W331+($K$3/10000))/2,(W330+($K$3/10000))/2))^(2*V330/365.25)</f>
        <v>0.19969444715618037</v>
      </c>
      <c r="Y330" s="5">
        <f t="shared" ref="Y330:Y369" si="223">IF(AND(mthbeg&lt;=A330,mthend&gt;=A330),1,0)</f>
        <v>0</v>
      </c>
      <c r="Z330" s="5">
        <f t="shared" ref="Z330:Z369" si="224">T330*Y330</f>
        <v>0</v>
      </c>
      <c r="AB330" s="39">
        <f t="shared" ref="AB330:AB369" si="225">F330*G330</f>
        <v>0</v>
      </c>
      <c r="AC330" s="39">
        <f t="shared" ref="AC330:AC369" si="226">$F330*H330</f>
        <v>0</v>
      </c>
      <c r="AD330" s="39">
        <f t="shared" ref="AD330:AD369" si="227">$F330*I330</f>
        <v>0</v>
      </c>
      <c r="AE330" s="39">
        <f t="shared" ref="AE330:AE369" si="228">$F330*J330</f>
        <v>0</v>
      </c>
      <c r="AF330" s="39">
        <f t="shared" ref="AF330:AF369" si="229">$F330*K330</f>
        <v>0</v>
      </c>
      <c r="AG330" s="39">
        <f t="shared" ref="AG330:AG369" si="230">$F330*L330</f>
        <v>0</v>
      </c>
      <c r="AH330" s="39">
        <f t="shared" ref="AH330:AH369" si="231">$F330*M330</f>
        <v>0</v>
      </c>
      <c r="AI330" s="39">
        <f t="shared" ref="AI330:AI369" si="232">$F330*N330</f>
        <v>0</v>
      </c>
      <c r="AJ330" s="39">
        <f t="shared" ref="AJ330:AJ369" si="233">F330*O330</f>
        <v>0</v>
      </c>
      <c r="AK330" s="43"/>
      <c r="AL330" s="39">
        <f t="shared" ref="AL330:AL369" si="234">CHOOSE($G$3,AC330-AD330,AD330-AC330)</f>
        <v>0</v>
      </c>
      <c r="AM330" s="39">
        <f t="shared" ref="AM330:AM369" si="235">CHOOSE($G$3,AF330-AG330,AG330-AF330)</f>
        <v>0</v>
      </c>
      <c r="AN330" s="39">
        <f t="shared" ref="AN330:AN369" si="236">CHOOSE($G$3,AI330-AJ330,AJ330-AI330)</f>
        <v>0</v>
      </c>
      <c r="AO330" s="40">
        <f t="shared" ref="AO330:AO369" si="237">SUM(AL330:AN330)</f>
        <v>0</v>
      </c>
      <c r="AQ330" s="39">
        <f t="shared" ref="AQ330:AQ369" si="238">CHOOSE($G$3,AB330-AC330,AC330-AB330)</f>
        <v>0</v>
      </c>
      <c r="AR330" s="39">
        <f t="shared" ref="AR330:AR369" si="239">CHOOSE($G$3,AE330-AF330,AF330-AE330)</f>
        <v>0</v>
      </c>
      <c r="AS330" s="39">
        <f t="shared" ref="AS330:AS369" si="240">CHOOSE($G$3,AH330-AI330,AI330-AH330)</f>
        <v>0</v>
      </c>
      <c r="AT330" s="40">
        <f t="shared" ref="AT330:AT369" si="241">AQ330+AR330+AS330</f>
        <v>0</v>
      </c>
      <c r="AU330" s="40"/>
      <c r="AV330" s="52">
        <f t="shared" ref="AV330:AV369" si="242">AT330+AO330</f>
        <v>0</v>
      </c>
      <c r="AX330" s="52">
        <f t="shared" ref="AX330:AX369" si="243">AJ330+AG330+AD330</f>
        <v>0</v>
      </c>
      <c r="AY330" s="70"/>
      <c r="AZ330" s="2">
        <f t="shared" si="207"/>
        <v>0</v>
      </c>
    </row>
    <row r="331" spans="1:52" ht="12" customHeight="1">
      <c r="A331" s="44">
        <f t="shared" ref="A331:A370" si="244">EDATE(A330,1)</f>
        <v>46753</v>
      </c>
      <c r="B331" s="66">
        <f t="shared" ref="B331:B369" si="245">VLOOKUP($A331,Table2,MATCH(I$3,Curves2,0))</f>
        <v>0</v>
      </c>
      <c r="C331" s="67"/>
      <c r="D331" s="68">
        <f t="shared" si="208"/>
        <v>0</v>
      </c>
      <c r="E331" s="35">
        <f t="shared" si="209"/>
        <v>0</v>
      </c>
      <c r="F331" s="35">
        <f t="shared" si="210"/>
        <v>0</v>
      </c>
      <c r="G331" s="55">
        <f t="shared" si="211"/>
        <v>3.97</v>
      </c>
      <c r="H331" s="69">
        <f t="shared" si="212"/>
        <v>3.97</v>
      </c>
      <c r="I331" s="55">
        <f t="shared" ref="I331:I369" si="246">VLOOKUP($A331,Table1,MATCH(I$3,Curves1,0))</f>
        <v>0</v>
      </c>
      <c r="J331" s="55">
        <f t="shared" si="213"/>
        <v>-6.1000000000000006E-2</v>
      </c>
      <c r="K331" s="69">
        <f t="shared" si="214"/>
        <v>-6.1000000000000006E-2</v>
      </c>
      <c r="L331" s="72">
        <v>0</v>
      </c>
      <c r="M331" s="55">
        <f t="shared" si="215"/>
        <v>5.0000000000000001E-3</v>
      </c>
      <c r="N331" s="69">
        <f t="shared" si="216"/>
        <v>5.0000000000000001E-3</v>
      </c>
      <c r="O331" s="72">
        <v>0</v>
      </c>
      <c r="P331" s="7"/>
      <c r="Q331" s="72">
        <f t="shared" ref="Q331:Q369" si="247">M331+J331+G331</f>
        <v>3.9140000000000001</v>
      </c>
      <c r="R331" s="72">
        <f t="shared" si="217"/>
        <v>0</v>
      </c>
      <c r="S331" s="7"/>
      <c r="T331" s="5">
        <f t="shared" si="218"/>
        <v>31</v>
      </c>
      <c r="U331" s="45">
        <f t="shared" si="219"/>
        <v>46808</v>
      </c>
      <c r="V331" s="5">
        <f t="shared" si="220"/>
        <v>9919</v>
      </c>
      <c r="W331" s="55">
        <f t="shared" si="221"/>
        <v>6.040116061409001E-2</v>
      </c>
      <c r="X331" s="47">
        <f t="shared" si="222"/>
        <v>0.19868842030385744</v>
      </c>
      <c r="Y331" s="5">
        <f t="shared" si="223"/>
        <v>0</v>
      </c>
      <c r="Z331" s="5">
        <f t="shared" si="224"/>
        <v>0</v>
      </c>
      <c r="AB331" s="39">
        <f t="shared" si="225"/>
        <v>0</v>
      </c>
      <c r="AC331" s="39">
        <f t="shared" si="226"/>
        <v>0</v>
      </c>
      <c r="AD331" s="39">
        <f t="shared" si="227"/>
        <v>0</v>
      </c>
      <c r="AE331" s="39">
        <f t="shared" si="228"/>
        <v>0</v>
      </c>
      <c r="AF331" s="39">
        <f t="shared" si="229"/>
        <v>0</v>
      </c>
      <c r="AG331" s="39">
        <f t="shared" si="230"/>
        <v>0</v>
      </c>
      <c r="AH331" s="39">
        <f t="shared" si="231"/>
        <v>0</v>
      </c>
      <c r="AI331" s="39">
        <f t="shared" si="232"/>
        <v>0</v>
      </c>
      <c r="AJ331" s="39">
        <f t="shared" si="233"/>
        <v>0</v>
      </c>
      <c r="AK331" s="43"/>
      <c r="AL331" s="39">
        <f t="shared" si="234"/>
        <v>0</v>
      </c>
      <c r="AM331" s="39">
        <f t="shared" si="235"/>
        <v>0</v>
      </c>
      <c r="AN331" s="39">
        <f t="shared" si="236"/>
        <v>0</v>
      </c>
      <c r="AO331" s="40">
        <f t="shared" si="237"/>
        <v>0</v>
      </c>
      <c r="AQ331" s="39">
        <f t="shared" si="238"/>
        <v>0</v>
      </c>
      <c r="AR331" s="39">
        <f t="shared" si="239"/>
        <v>0</v>
      </c>
      <c r="AS331" s="39">
        <f t="shared" si="240"/>
        <v>0</v>
      </c>
      <c r="AT331" s="40">
        <f t="shared" si="241"/>
        <v>0</v>
      </c>
      <c r="AU331" s="40"/>
      <c r="AV331" s="52">
        <f t="shared" si="242"/>
        <v>0</v>
      </c>
      <c r="AX331" s="52">
        <f t="shared" si="243"/>
        <v>0</v>
      </c>
      <c r="AY331" s="70"/>
      <c r="AZ331" s="2">
        <f t="shared" ref="AZ331:AZ369" si="248">R331*E331</f>
        <v>0</v>
      </c>
    </row>
    <row r="332" spans="1:52" ht="12" customHeight="1">
      <c r="A332" s="44">
        <f t="shared" si="244"/>
        <v>46784</v>
      </c>
      <c r="B332" s="66">
        <f t="shared" si="245"/>
        <v>0</v>
      </c>
      <c r="C332" s="67"/>
      <c r="D332" s="68">
        <f t="shared" si="208"/>
        <v>0</v>
      </c>
      <c r="E332" s="35">
        <f t="shared" si="209"/>
        <v>0</v>
      </c>
      <c r="F332" s="35">
        <f t="shared" si="210"/>
        <v>0</v>
      </c>
      <c r="G332" s="55">
        <f t="shared" si="211"/>
        <v>3.97</v>
      </c>
      <c r="H332" s="69">
        <f t="shared" si="212"/>
        <v>3.97</v>
      </c>
      <c r="I332" s="55">
        <f t="shared" si="246"/>
        <v>0</v>
      </c>
      <c r="J332" s="55">
        <f t="shared" si="213"/>
        <v>-6.1000000000000006E-2</v>
      </c>
      <c r="K332" s="69">
        <f t="shared" si="214"/>
        <v>-6.1000000000000006E-2</v>
      </c>
      <c r="L332" s="72">
        <v>0</v>
      </c>
      <c r="M332" s="55">
        <f t="shared" si="215"/>
        <v>5.0000000000000001E-3</v>
      </c>
      <c r="N332" s="69">
        <f t="shared" si="216"/>
        <v>5.0000000000000001E-3</v>
      </c>
      <c r="O332" s="72">
        <v>0</v>
      </c>
      <c r="P332" s="7"/>
      <c r="Q332" s="72">
        <f t="shared" si="247"/>
        <v>3.9140000000000001</v>
      </c>
      <c r="R332" s="72">
        <f t="shared" si="217"/>
        <v>0</v>
      </c>
      <c r="S332" s="7"/>
      <c r="T332" s="5">
        <f t="shared" si="218"/>
        <v>29</v>
      </c>
      <c r="U332" s="45">
        <f t="shared" si="219"/>
        <v>46837</v>
      </c>
      <c r="V332" s="5">
        <f t="shared" si="220"/>
        <v>9948</v>
      </c>
      <c r="W332" s="55">
        <f t="shared" si="221"/>
        <v>6.040116061409001E-2</v>
      </c>
      <c r="X332" s="47">
        <f t="shared" si="222"/>
        <v>0.1977518871780985</v>
      </c>
      <c r="Y332" s="5">
        <f t="shared" si="223"/>
        <v>0</v>
      </c>
      <c r="Z332" s="5">
        <f t="shared" si="224"/>
        <v>0</v>
      </c>
      <c r="AB332" s="39">
        <f t="shared" si="225"/>
        <v>0</v>
      </c>
      <c r="AC332" s="39">
        <f t="shared" si="226"/>
        <v>0</v>
      </c>
      <c r="AD332" s="39">
        <f t="shared" si="227"/>
        <v>0</v>
      </c>
      <c r="AE332" s="39">
        <f t="shared" si="228"/>
        <v>0</v>
      </c>
      <c r="AF332" s="39">
        <f t="shared" si="229"/>
        <v>0</v>
      </c>
      <c r="AG332" s="39">
        <f t="shared" si="230"/>
        <v>0</v>
      </c>
      <c r="AH332" s="39">
        <f t="shared" si="231"/>
        <v>0</v>
      </c>
      <c r="AI332" s="39">
        <f t="shared" si="232"/>
        <v>0</v>
      </c>
      <c r="AJ332" s="39">
        <f t="shared" si="233"/>
        <v>0</v>
      </c>
      <c r="AK332" s="43"/>
      <c r="AL332" s="39">
        <f t="shared" si="234"/>
        <v>0</v>
      </c>
      <c r="AM332" s="39">
        <f t="shared" si="235"/>
        <v>0</v>
      </c>
      <c r="AN332" s="39">
        <f t="shared" si="236"/>
        <v>0</v>
      </c>
      <c r="AO332" s="40">
        <f t="shared" si="237"/>
        <v>0</v>
      </c>
      <c r="AQ332" s="39">
        <f t="shared" si="238"/>
        <v>0</v>
      </c>
      <c r="AR332" s="39">
        <f t="shared" si="239"/>
        <v>0</v>
      </c>
      <c r="AS332" s="39">
        <f t="shared" si="240"/>
        <v>0</v>
      </c>
      <c r="AT332" s="40">
        <f t="shared" si="241"/>
        <v>0</v>
      </c>
      <c r="AU332" s="40"/>
      <c r="AV332" s="52">
        <f t="shared" si="242"/>
        <v>0</v>
      </c>
      <c r="AX332" s="52">
        <f t="shared" si="243"/>
        <v>0</v>
      </c>
      <c r="AY332" s="70"/>
      <c r="AZ332" s="2">
        <f t="shared" si="248"/>
        <v>0</v>
      </c>
    </row>
    <row r="333" spans="1:52" ht="12" customHeight="1">
      <c r="A333" s="44">
        <f t="shared" si="244"/>
        <v>46813</v>
      </c>
      <c r="B333" s="66">
        <f t="shared" si="245"/>
        <v>0</v>
      </c>
      <c r="C333" s="67"/>
      <c r="D333" s="68">
        <f t="shared" si="208"/>
        <v>0</v>
      </c>
      <c r="E333" s="35">
        <f t="shared" si="209"/>
        <v>0</v>
      </c>
      <c r="F333" s="35">
        <f t="shared" si="210"/>
        <v>0</v>
      </c>
      <c r="G333" s="55">
        <f t="shared" si="211"/>
        <v>3.97</v>
      </c>
      <c r="H333" s="69">
        <f t="shared" si="212"/>
        <v>3.97</v>
      </c>
      <c r="I333" s="55">
        <f t="shared" si="246"/>
        <v>0</v>
      </c>
      <c r="J333" s="55">
        <f t="shared" si="213"/>
        <v>-6.1000000000000006E-2</v>
      </c>
      <c r="K333" s="69">
        <f t="shared" si="214"/>
        <v>-6.1000000000000006E-2</v>
      </c>
      <c r="L333" s="72">
        <v>0</v>
      </c>
      <c r="M333" s="55">
        <f t="shared" si="215"/>
        <v>5.0000000000000001E-3</v>
      </c>
      <c r="N333" s="69">
        <f t="shared" si="216"/>
        <v>5.0000000000000001E-3</v>
      </c>
      <c r="O333" s="72">
        <v>0</v>
      </c>
      <c r="P333" s="7"/>
      <c r="Q333" s="72">
        <f t="shared" si="247"/>
        <v>3.9140000000000001</v>
      </c>
      <c r="R333" s="72">
        <f t="shared" si="217"/>
        <v>0</v>
      </c>
      <c r="S333" s="7"/>
      <c r="T333" s="5">
        <f t="shared" si="218"/>
        <v>31</v>
      </c>
      <c r="U333" s="45">
        <f t="shared" si="219"/>
        <v>46868</v>
      </c>
      <c r="V333" s="5">
        <f t="shared" si="220"/>
        <v>9979</v>
      </c>
      <c r="W333" s="55">
        <f t="shared" si="221"/>
        <v>6.040116061409001E-2</v>
      </c>
      <c r="X333" s="47">
        <f t="shared" si="222"/>
        <v>0.19675564661441822</v>
      </c>
      <c r="Y333" s="5">
        <f t="shared" si="223"/>
        <v>0</v>
      </c>
      <c r="Z333" s="5">
        <f t="shared" si="224"/>
        <v>0</v>
      </c>
      <c r="AB333" s="39">
        <f t="shared" si="225"/>
        <v>0</v>
      </c>
      <c r="AC333" s="39">
        <f t="shared" si="226"/>
        <v>0</v>
      </c>
      <c r="AD333" s="39">
        <f t="shared" si="227"/>
        <v>0</v>
      </c>
      <c r="AE333" s="39">
        <f t="shared" si="228"/>
        <v>0</v>
      </c>
      <c r="AF333" s="39">
        <f t="shared" si="229"/>
        <v>0</v>
      </c>
      <c r="AG333" s="39">
        <f t="shared" si="230"/>
        <v>0</v>
      </c>
      <c r="AH333" s="39">
        <f t="shared" si="231"/>
        <v>0</v>
      </c>
      <c r="AI333" s="39">
        <f t="shared" si="232"/>
        <v>0</v>
      </c>
      <c r="AJ333" s="39">
        <f t="shared" si="233"/>
        <v>0</v>
      </c>
      <c r="AK333" s="43"/>
      <c r="AL333" s="39">
        <f t="shared" si="234"/>
        <v>0</v>
      </c>
      <c r="AM333" s="39">
        <f t="shared" si="235"/>
        <v>0</v>
      </c>
      <c r="AN333" s="39">
        <f t="shared" si="236"/>
        <v>0</v>
      </c>
      <c r="AO333" s="40">
        <f t="shared" si="237"/>
        <v>0</v>
      </c>
      <c r="AQ333" s="39">
        <f t="shared" si="238"/>
        <v>0</v>
      </c>
      <c r="AR333" s="39">
        <f t="shared" si="239"/>
        <v>0</v>
      </c>
      <c r="AS333" s="39">
        <f t="shared" si="240"/>
        <v>0</v>
      </c>
      <c r="AT333" s="40">
        <f t="shared" si="241"/>
        <v>0</v>
      </c>
      <c r="AU333" s="40"/>
      <c r="AV333" s="52">
        <f t="shared" si="242"/>
        <v>0</v>
      </c>
      <c r="AX333" s="52">
        <f t="shared" si="243"/>
        <v>0</v>
      </c>
      <c r="AY333" s="70"/>
      <c r="AZ333" s="2">
        <f t="shared" si="248"/>
        <v>0</v>
      </c>
    </row>
    <row r="334" spans="1:52" ht="12" customHeight="1">
      <c r="A334" s="44">
        <f t="shared" si="244"/>
        <v>46844</v>
      </c>
      <c r="B334" s="66">
        <f t="shared" si="245"/>
        <v>0</v>
      </c>
      <c r="C334" s="67"/>
      <c r="D334" s="68">
        <f t="shared" si="208"/>
        <v>0</v>
      </c>
      <c r="E334" s="35">
        <f t="shared" si="209"/>
        <v>0</v>
      </c>
      <c r="F334" s="35">
        <f t="shared" si="210"/>
        <v>0</v>
      </c>
      <c r="G334" s="55">
        <f t="shared" si="211"/>
        <v>3.97</v>
      </c>
      <c r="H334" s="69">
        <f t="shared" si="212"/>
        <v>3.97</v>
      </c>
      <c r="I334" s="55">
        <f t="shared" si="246"/>
        <v>0</v>
      </c>
      <c r="J334" s="55">
        <f t="shared" si="213"/>
        <v>-6.1000000000000006E-2</v>
      </c>
      <c r="K334" s="69">
        <f t="shared" si="214"/>
        <v>-6.1000000000000006E-2</v>
      </c>
      <c r="L334" s="72">
        <v>0</v>
      </c>
      <c r="M334" s="55">
        <f t="shared" si="215"/>
        <v>5.0000000000000001E-3</v>
      </c>
      <c r="N334" s="69">
        <f t="shared" si="216"/>
        <v>5.0000000000000001E-3</v>
      </c>
      <c r="O334" s="72">
        <v>0</v>
      </c>
      <c r="P334" s="7"/>
      <c r="Q334" s="72">
        <f t="shared" si="247"/>
        <v>3.9140000000000001</v>
      </c>
      <c r="R334" s="72">
        <f t="shared" si="217"/>
        <v>0</v>
      </c>
      <c r="S334" s="7"/>
      <c r="T334" s="5">
        <f t="shared" si="218"/>
        <v>30</v>
      </c>
      <c r="U334" s="45">
        <f t="shared" si="219"/>
        <v>46898</v>
      </c>
      <c r="V334" s="5">
        <f t="shared" si="220"/>
        <v>10009</v>
      </c>
      <c r="W334" s="55">
        <f t="shared" si="221"/>
        <v>6.040116061409001E-2</v>
      </c>
      <c r="X334" s="47">
        <f t="shared" si="222"/>
        <v>0.19579632175548606</v>
      </c>
      <c r="Y334" s="5">
        <f t="shared" si="223"/>
        <v>0</v>
      </c>
      <c r="Z334" s="5">
        <f t="shared" si="224"/>
        <v>0</v>
      </c>
      <c r="AB334" s="39">
        <f t="shared" si="225"/>
        <v>0</v>
      </c>
      <c r="AC334" s="39">
        <f t="shared" si="226"/>
        <v>0</v>
      </c>
      <c r="AD334" s="39">
        <f t="shared" si="227"/>
        <v>0</v>
      </c>
      <c r="AE334" s="39">
        <f t="shared" si="228"/>
        <v>0</v>
      </c>
      <c r="AF334" s="39">
        <f t="shared" si="229"/>
        <v>0</v>
      </c>
      <c r="AG334" s="39">
        <f t="shared" si="230"/>
        <v>0</v>
      </c>
      <c r="AH334" s="39">
        <f t="shared" si="231"/>
        <v>0</v>
      </c>
      <c r="AI334" s="39">
        <f t="shared" si="232"/>
        <v>0</v>
      </c>
      <c r="AJ334" s="39">
        <f t="shared" si="233"/>
        <v>0</v>
      </c>
      <c r="AK334" s="43"/>
      <c r="AL334" s="39">
        <f t="shared" si="234"/>
        <v>0</v>
      </c>
      <c r="AM334" s="39">
        <f t="shared" si="235"/>
        <v>0</v>
      </c>
      <c r="AN334" s="39">
        <f t="shared" si="236"/>
        <v>0</v>
      </c>
      <c r="AO334" s="40">
        <f t="shared" si="237"/>
        <v>0</v>
      </c>
      <c r="AQ334" s="39">
        <f t="shared" si="238"/>
        <v>0</v>
      </c>
      <c r="AR334" s="39">
        <f t="shared" si="239"/>
        <v>0</v>
      </c>
      <c r="AS334" s="39">
        <f t="shared" si="240"/>
        <v>0</v>
      </c>
      <c r="AT334" s="40">
        <f t="shared" si="241"/>
        <v>0</v>
      </c>
      <c r="AU334" s="40"/>
      <c r="AV334" s="52">
        <f t="shared" si="242"/>
        <v>0</v>
      </c>
      <c r="AX334" s="52">
        <f t="shared" si="243"/>
        <v>0</v>
      </c>
      <c r="AY334" s="70"/>
      <c r="AZ334" s="2">
        <f t="shared" si="248"/>
        <v>0</v>
      </c>
    </row>
    <row r="335" spans="1:52" ht="12" customHeight="1">
      <c r="A335" s="44">
        <f t="shared" si="244"/>
        <v>46874</v>
      </c>
      <c r="B335" s="66">
        <f t="shared" si="245"/>
        <v>0</v>
      </c>
      <c r="C335" s="67"/>
      <c r="D335" s="68">
        <f t="shared" si="208"/>
        <v>0</v>
      </c>
      <c r="E335" s="35">
        <f t="shared" si="209"/>
        <v>0</v>
      </c>
      <c r="F335" s="35">
        <f t="shared" si="210"/>
        <v>0</v>
      </c>
      <c r="G335" s="55">
        <f t="shared" si="211"/>
        <v>3.97</v>
      </c>
      <c r="H335" s="69">
        <f t="shared" si="212"/>
        <v>3.97</v>
      </c>
      <c r="I335" s="55">
        <f t="shared" si="246"/>
        <v>0</v>
      </c>
      <c r="J335" s="55">
        <f t="shared" si="213"/>
        <v>-6.1000000000000006E-2</v>
      </c>
      <c r="K335" s="69">
        <f t="shared" si="214"/>
        <v>-6.1000000000000006E-2</v>
      </c>
      <c r="L335" s="72">
        <v>0</v>
      </c>
      <c r="M335" s="55">
        <f t="shared" si="215"/>
        <v>5.0000000000000001E-3</v>
      </c>
      <c r="N335" s="69">
        <f t="shared" si="216"/>
        <v>5.0000000000000001E-3</v>
      </c>
      <c r="O335" s="72">
        <v>0</v>
      </c>
      <c r="P335" s="7"/>
      <c r="Q335" s="72">
        <f t="shared" si="247"/>
        <v>3.9140000000000001</v>
      </c>
      <c r="R335" s="72">
        <f t="shared" si="217"/>
        <v>0</v>
      </c>
      <c r="S335" s="7"/>
      <c r="T335" s="5">
        <f t="shared" si="218"/>
        <v>31</v>
      </c>
      <c r="U335" s="45">
        <f t="shared" si="219"/>
        <v>46929</v>
      </c>
      <c r="V335" s="5">
        <f t="shared" si="220"/>
        <v>10040</v>
      </c>
      <c r="W335" s="55">
        <f t="shared" si="221"/>
        <v>6.040116061409001E-2</v>
      </c>
      <c r="X335" s="47">
        <f t="shared" si="222"/>
        <v>0.19480993299967841</v>
      </c>
      <c r="Y335" s="5">
        <f t="shared" si="223"/>
        <v>0</v>
      </c>
      <c r="Z335" s="5">
        <f t="shared" si="224"/>
        <v>0</v>
      </c>
      <c r="AB335" s="39">
        <f t="shared" si="225"/>
        <v>0</v>
      </c>
      <c r="AC335" s="39">
        <f t="shared" si="226"/>
        <v>0</v>
      </c>
      <c r="AD335" s="39">
        <f t="shared" si="227"/>
        <v>0</v>
      </c>
      <c r="AE335" s="39">
        <f t="shared" si="228"/>
        <v>0</v>
      </c>
      <c r="AF335" s="39">
        <f t="shared" si="229"/>
        <v>0</v>
      </c>
      <c r="AG335" s="39">
        <f t="shared" si="230"/>
        <v>0</v>
      </c>
      <c r="AH335" s="39">
        <f t="shared" si="231"/>
        <v>0</v>
      </c>
      <c r="AI335" s="39">
        <f t="shared" si="232"/>
        <v>0</v>
      </c>
      <c r="AJ335" s="39">
        <f t="shared" si="233"/>
        <v>0</v>
      </c>
      <c r="AK335" s="43"/>
      <c r="AL335" s="39">
        <f t="shared" si="234"/>
        <v>0</v>
      </c>
      <c r="AM335" s="39">
        <f t="shared" si="235"/>
        <v>0</v>
      </c>
      <c r="AN335" s="39">
        <f t="shared" si="236"/>
        <v>0</v>
      </c>
      <c r="AO335" s="40">
        <f t="shared" si="237"/>
        <v>0</v>
      </c>
      <c r="AQ335" s="39">
        <f t="shared" si="238"/>
        <v>0</v>
      </c>
      <c r="AR335" s="39">
        <f t="shared" si="239"/>
        <v>0</v>
      </c>
      <c r="AS335" s="39">
        <f t="shared" si="240"/>
        <v>0</v>
      </c>
      <c r="AT335" s="40">
        <f t="shared" si="241"/>
        <v>0</v>
      </c>
      <c r="AU335" s="40"/>
      <c r="AV335" s="52">
        <f t="shared" si="242"/>
        <v>0</v>
      </c>
      <c r="AX335" s="52">
        <f t="shared" si="243"/>
        <v>0</v>
      </c>
      <c r="AY335" s="70"/>
      <c r="AZ335" s="2">
        <f t="shared" si="248"/>
        <v>0</v>
      </c>
    </row>
    <row r="336" spans="1:52" ht="12" customHeight="1">
      <c r="A336" s="44">
        <f t="shared" si="244"/>
        <v>46905</v>
      </c>
      <c r="B336" s="66">
        <f t="shared" si="245"/>
        <v>0</v>
      </c>
      <c r="C336" s="67"/>
      <c r="D336" s="68">
        <f t="shared" si="208"/>
        <v>0</v>
      </c>
      <c r="E336" s="35">
        <f t="shared" si="209"/>
        <v>0</v>
      </c>
      <c r="F336" s="35">
        <f t="shared" si="210"/>
        <v>0</v>
      </c>
      <c r="G336" s="55">
        <f t="shared" si="211"/>
        <v>3.97</v>
      </c>
      <c r="H336" s="69">
        <f t="shared" si="212"/>
        <v>3.97</v>
      </c>
      <c r="I336" s="55">
        <f t="shared" si="246"/>
        <v>0</v>
      </c>
      <c r="J336" s="55">
        <f t="shared" si="213"/>
        <v>-6.1000000000000006E-2</v>
      </c>
      <c r="K336" s="69">
        <f t="shared" si="214"/>
        <v>-6.1000000000000006E-2</v>
      </c>
      <c r="L336" s="72">
        <v>0</v>
      </c>
      <c r="M336" s="55">
        <f t="shared" si="215"/>
        <v>5.0000000000000001E-3</v>
      </c>
      <c r="N336" s="69">
        <f t="shared" si="216"/>
        <v>5.0000000000000001E-3</v>
      </c>
      <c r="O336" s="72">
        <v>0</v>
      </c>
      <c r="P336" s="7"/>
      <c r="Q336" s="72">
        <f t="shared" si="247"/>
        <v>3.9140000000000001</v>
      </c>
      <c r="R336" s="72">
        <f t="shared" si="217"/>
        <v>0</v>
      </c>
      <c r="S336" s="7"/>
      <c r="T336" s="5">
        <f t="shared" si="218"/>
        <v>30</v>
      </c>
      <c r="U336" s="45">
        <f t="shared" si="219"/>
        <v>46959</v>
      </c>
      <c r="V336" s="5">
        <f t="shared" si="220"/>
        <v>10070</v>
      </c>
      <c r="W336" s="55">
        <f t="shared" si="221"/>
        <v>6.040116061409001E-2</v>
      </c>
      <c r="X336" s="47">
        <f t="shared" si="222"/>
        <v>0.19386009488977277</v>
      </c>
      <c r="Y336" s="5">
        <f t="shared" si="223"/>
        <v>0</v>
      </c>
      <c r="Z336" s="5">
        <f t="shared" si="224"/>
        <v>0</v>
      </c>
      <c r="AB336" s="39">
        <f t="shared" si="225"/>
        <v>0</v>
      </c>
      <c r="AC336" s="39">
        <f t="shared" si="226"/>
        <v>0</v>
      </c>
      <c r="AD336" s="39">
        <f t="shared" si="227"/>
        <v>0</v>
      </c>
      <c r="AE336" s="39">
        <f t="shared" si="228"/>
        <v>0</v>
      </c>
      <c r="AF336" s="39">
        <f t="shared" si="229"/>
        <v>0</v>
      </c>
      <c r="AG336" s="39">
        <f t="shared" si="230"/>
        <v>0</v>
      </c>
      <c r="AH336" s="39">
        <f t="shared" si="231"/>
        <v>0</v>
      </c>
      <c r="AI336" s="39">
        <f t="shared" si="232"/>
        <v>0</v>
      </c>
      <c r="AJ336" s="39">
        <f t="shared" si="233"/>
        <v>0</v>
      </c>
      <c r="AK336" s="43"/>
      <c r="AL336" s="39">
        <f t="shared" si="234"/>
        <v>0</v>
      </c>
      <c r="AM336" s="39">
        <f t="shared" si="235"/>
        <v>0</v>
      </c>
      <c r="AN336" s="39">
        <f t="shared" si="236"/>
        <v>0</v>
      </c>
      <c r="AO336" s="40">
        <f t="shared" si="237"/>
        <v>0</v>
      </c>
      <c r="AQ336" s="39">
        <f t="shared" si="238"/>
        <v>0</v>
      </c>
      <c r="AR336" s="39">
        <f t="shared" si="239"/>
        <v>0</v>
      </c>
      <c r="AS336" s="39">
        <f t="shared" si="240"/>
        <v>0</v>
      </c>
      <c r="AT336" s="40">
        <f t="shared" si="241"/>
        <v>0</v>
      </c>
      <c r="AU336" s="40"/>
      <c r="AV336" s="52">
        <f t="shared" si="242"/>
        <v>0</v>
      </c>
      <c r="AX336" s="52">
        <f t="shared" si="243"/>
        <v>0</v>
      </c>
      <c r="AY336" s="70"/>
      <c r="AZ336" s="2">
        <f t="shared" si="248"/>
        <v>0</v>
      </c>
    </row>
    <row r="337" spans="1:52" ht="12" customHeight="1">
      <c r="A337" s="44">
        <f t="shared" si="244"/>
        <v>46935</v>
      </c>
      <c r="B337" s="66">
        <f t="shared" si="245"/>
        <v>0</v>
      </c>
      <c r="C337" s="67"/>
      <c r="D337" s="68">
        <f t="shared" si="208"/>
        <v>0</v>
      </c>
      <c r="E337" s="35">
        <f t="shared" si="209"/>
        <v>0</v>
      </c>
      <c r="F337" s="35">
        <f t="shared" si="210"/>
        <v>0</v>
      </c>
      <c r="G337" s="55">
        <f t="shared" si="211"/>
        <v>3.97</v>
      </c>
      <c r="H337" s="69">
        <f t="shared" si="212"/>
        <v>3.97</v>
      </c>
      <c r="I337" s="55">
        <f t="shared" si="246"/>
        <v>0</v>
      </c>
      <c r="J337" s="55">
        <f t="shared" si="213"/>
        <v>-6.1000000000000006E-2</v>
      </c>
      <c r="K337" s="69">
        <f t="shared" si="214"/>
        <v>-6.1000000000000006E-2</v>
      </c>
      <c r="L337" s="72">
        <v>0</v>
      </c>
      <c r="M337" s="55">
        <f t="shared" si="215"/>
        <v>5.0000000000000001E-3</v>
      </c>
      <c r="N337" s="69">
        <f t="shared" si="216"/>
        <v>5.0000000000000001E-3</v>
      </c>
      <c r="O337" s="72">
        <v>0</v>
      </c>
      <c r="P337" s="7"/>
      <c r="Q337" s="72">
        <f t="shared" si="247"/>
        <v>3.9140000000000001</v>
      </c>
      <c r="R337" s="72">
        <f t="shared" si="217"/>
        <v>0</v>
      </c>
      <c r="S337" s="7"/>
      <c r="T337" s="5">
        <f t="shared" si="218"/>
        <v>31</v>
      </c>
      <c r="U337" s="45">
        <f t="shared" si="219"/>
        <v>46990</v>
      </c>
      <c r="V337" s="5">
        <f t="shared" si="220"/>
        <v>10101</v>
      </c>
      <c r="W337" s="55">
        <f t="shared" si="221"/>
        <v>6.040116061409001E-2</v>
      </c>
      <c r="X337" s="47">
        <f t="shared" si="222"/>
        <v>0.19288346051745869</v>
      </c>
      <c r="Y337" s="5">
        <f t="shared" si="223"/>
        <v>0</v>
      </c>
      <c r="Z337" s="5">
        <f t="shared" si="224"/>
        <v>0</v>
      </c>
      <c r="AB337" s="39">
        <f t="shared" si="225"/>
        <v>0</v>
      </c>
      <c r="AC337" s="39">
        <f t="shared" si="226"/>
        <v>0</v>
      </c>
      <c r="AD337" s="39">
        <f t="shared" si="227"/>
        <v>0</v>
      </c>
      <c r="AE337" s="39">
        <f t="shared" si="228"/>
        <v>0</v>
      </c>
      <c r="AF337" s="39">
        <f t="shared" si="229"/>
        <v>0</v>
      </c>
      <c r="AG337" s="39">
        <f t="shared" si="230"/>
        <v>0</v>
      </c>
      <c r="AH337" s="39">
        <f t="shared" si="231"/>
        <v>0</v>
      </c>
      <c r="AI337" s="39">
        <f t="shared" si="232"/>
        <v>0</v>
      </c>
      <c r="AJ337" s="39">
        <f t="shared" si="233"/>
        <v>0</v>
      </c>
      <c r="AK337" s="43"/>
      <c r="AL337" s="39">
        <f t="shared" si="234"/>
        <v>0</v>
      </c>
      <c r="AM337" s="39">
        <f t="shared" si="235"/>
        <v>0</v>
      </c>
      <c r="AN337" s="39">
        <f t="shared" si="236"/>
        <v>0</v>
      </c>
      <c r="AO337" s="40">
        <f t="shared" si="237"/>
        <v>0</v>
      </c>
      <c r="AQ337" s="39">
        <f t="shared" si="238"/>
        <v>0</v>
      </c>
      <c r="AR337" s="39">
        <f t="shared" si="239"/>
        <v>0</v>
      </c>
      <c r="AS337" s="39">
        <f t="shared" si="240"/>
        <v>0</v>
      </c>
      <c r="AT337" s="40">
        <f t="shared" si="241"/>
        <v>0</v>
      </c>
      <c r="AU337" s="40"/>
      <c r="AV337" s="52">
        <f t="shared" si="242"/>
        <v>0</v>
      </c>
      <c r="AX337" s="52">
        <f t="shared" si="243"/>
        <v>0</v>
      </c>
      <c r="AY337" s="70"/>
      <c r="AZ337" s="2">
        <f t="shared" si="248"/>
        <v>0</v>
      </c>
    </row>
    <row r="338" spans="1:52" ht="12" customHeight="1">
      <c r="A338" s="44">
        <f t="shared" si="244"/>
        <v>46966</v>
      </c>
      <c r="B338" s="66">
        <f t="shared" si="245"/>
        <v>0</v>
      </c>
      <c r="C338" s="67"/>
      <c r="D338" s="68">
        <f t="shared" si="208"/>
        <v>0</v>
      </c>
      <c r="E338" s="35">
        <f t="shared" si="209"/>
        <v>0</v>
      </c>
      <c r="F338" s="35">
        <f t="shared" si="210"/>
        <v>0</v>
      </c>
      <c r="G338" s="55">
        <f t="shared" si="211"/>
        <v>3.97</v>
      </c>
      <c r="H338" s="69">
        <f t="shared" si="212"/>
        <v>3.97</v>
      </c>
      <c r="I338" s="55">
        <f t="shared" si="246"/>
        <v>0</v>
      </c>
      <c r="J338" s="55">
        <f t="shared" si="213"/>
        <v>-6.1000000000000006E-2</v>
      </c>
      <c r="K338" s="69">
        <f t="shared" si="214"/>
        <v>-6.1000000000000006E-2</v>
      </c>
      <c r="L338" s="72">
        <v>0</v>
      </c>
      <c r="M338" s="55">
        <f t="shared" si="215"/>
        <v>5.0000000000000001E-3</v>
      </c>
      <c r="N338" s="69">
        <f t="shared" si="216"/>
        <v>5.0000000000000001E-3</v>
      </c>
      <c r="O338" s="72">
        <v>0</v>
      </c>
      <c r="P338" s="7"/>
      <c r="Q338" s="72">
        <f t="shared" si="247"/>
        <v>3.9140000000000001</v>
      </c>
      <c r="R338" s="72">
        <f t="shared" si="217"/>
        <v>0</v>
      </c>
      <c r="S338" s="7"/>
      <c r="T338" s="5">
        <f t="shared" si="218"/>
        <v>31</v>
      </c>
      <c r="U338" s="45">
        <f t="shared" si="219"/>
        <v>47021</v>
      </c>
      <c r="V338" s="5">
        <f t="shared" si="220"/>
        <v>10132</v>
      </c>
      <c r="W338" s="55">
        <f t="shared" si="221"/>
        <v>6.040116061409001E-2</v>
      </c>
      <c r="X338" s="47">
        <f t="shared" si="222"/>
        <v>0.19191174626394333</v>
      </c>
      <c r="Y338" s="5">
        <f t="shared" si="223"/>
        <v>0</v>
      </c>
      <c r="Z338" s="5">
        <f t="shared" si="224"/>
        <v>0</v>
      </c>
      <c r="AB338" s="39">
        <f t="shared" si="225"/>
        <v>0</v>
      </c>
      <c r="AC338" s="39">
        <f t="shared" si="226"/>
        <v>0</v>
      </c>
      <c r="AD338" s="39">
        <f t="shared" si="227"/>
        <v>0</v>
      </c>
      <c r="AE338" s="39">
        <f t="shared" si="228"/>
        <v>0</v>
      </c>
      <c r="AF338" s="39">
        <f t="shared" si="229"/>
        <v>0</v>
      </c>
      <c r="AG338" s="39">
        <f t="shared" si="230"/>
        <v>0</v>
      </c>
      <c r="AH338" s="39">
        <f t="shared" si="231"/>
        <v>0</v>
      </c>
      <c r="AI338" s="39">
        <f t="shared" si="232"/>
        <v>0</v>
      </c>
      <c r="AJ338" s="39">
        <f t="shared" si="233"/>
        <v>0</v>
      </c>
      <c r="AK338" s="43"/>
      <c r="AL338" s="39">
        <f t="shared" si="234"/>
        <v>0</v>
      </c>
      <c r="AM338" s="39">
        <f t="shared" si="235"/>
        <v>0</v>
      </c>
      <c r="AN338" s="39">
        <f t="shared" si="236"/>
        <v>0</v>
      </c>
      <c r="AO338" s="40">
        <f t="shared" si="237"/>
        <v>0</v>
      </c>
      <c r="AQ338" s="39">
        <f t="shared" si="238"/>
        <v>0</v>
      </c>
      <c r="AR338" s="39">
        <f t="shared" si="239"/>
        <v>0</v>
      </c>
      <c r="AS338" s="39">
        <f t="shared" si="240"/>
        <v>0</v>
      </c>
      <c r="AT338" s="40">
        <f t="shared" si="241"/>
        <v>0</v>
      </c>
      <c r="AU338" s="40"/>
      <c r="AV338" s="52">
        <f t="shared" si="242"/>
        <v>0</v>
      </c>
      <c r="AX338" s="52">
        <f t="shared" si="243"/>
        <v>0</v>
      </c>
      <c r="AY338" s="70"/>
      <c r="AZ338" s="2">
        <f t="shared" si="248"/>
        <v>0</v>
      </c>
    </row>
    <row r="339" spans="1:52" ht="12" customHeight="1">
      <c r="A339" s="44">
        <f t="shared" si="244"/>
        <v>46997</v>
      </c>
      <c r="B339" s="66">
        <f t="shared" si="245"/>
        <v>0</v>
      </c>
      <c r="C339" s="67"/>
      <c r="D339" s="68">
        <f t="shared" si="208"/>
        <v>0</v>
      </c>
      <c r="E339" s="35">
        <f t="shared" si="209"/>
        <v>0</v>
      </c>
      <c r="F339" s="35">
        <f t="shared" si="210"/>
        <v>0</v>
      </c>
      <c r="G339" s="55">
        <f t="shared" si="211"/>
        <v>3.97</v>
      </c>
      <c r="H339" s="69">
        <f t="shared" si="212"/>
        <v>3.97</v>
      </c>
      <c r="I339" s="55">
        <f t="shared" si="246"/>
        <v>0</v>
      </c>
      <c r="J339" s="55">
        <f t="shared" si="213"/>
        <v>-6.1000000000000006E-2</v>
      </c>
      <c r="K339" s="69">
        <f t="shared" si="214"/>
        <v>-6.1000000000000006E-2</v>
      </c>
      <c r="L339" s="72">
        <v>0</v>
      </c>
      <c r="M339" s="55">
        <f t="shared" si="215"/>
        <v>5.0000000000000001E-3</v>
      </c>
      <c r="N339" s="69">
        <f t="shared" si="216"/>
        <v>5.0000000000000001E-3</v>
      </c>
      <c r="O339" s="72">
        <v>0</v>
      </c>
      <c r="P339" s="7"/>
      <c r="Q339" s="72">
        <f t="shared" si="247"/>
        <v>3.9140000000000001</v>
      </c>
      <c r="R339" s="72">
        <f t="shared" si="217"/>
        <v>0</v>
      </c>
      <c r="S339" s="7"/>
      <c r="T339" s="5">
        <f t="shared" si="218"/>
        <v>30</v>
      </c>
      <c r="U339" s="45">
        <f t="shared" si="219"/>
        <v>47051</v>
      </c>
      <c r="V339" s="5">
        <f t="shared" si="220"/>
        <v>10162</v>
      </c>
      <c r="W339" s="55">
        <f t="shared" si="221"/>
        <v>6.040116061409001E-2</v>
      </c>
      <c r="X339" s="47">
        <f t="shared" si="222"/>
        <v>0.19097603889249043</v>
      </c>
      <c r="Y339" s="5">
        <f t="shared" si="223"/>
        <v>0</v>
      </c>
      <c r="Z339" s="5">
        <f t="shared" si="224"/>
        <v>0</v>
      </c>
      <c r="AB339" s="39">
        <f t="shared" si="225"/>
        <v>0</v>
      </c>
      <c r="AC339" s="39">
        <f t="shared" si="226"/>
        <v>0</v>
      </c>
      <c r="AD339" s="39">
        <f t="shared" si="227"/>
        <v>0</v>
      </c>
      <c r="AE339" s="39">
        <f t="shared" si="228"/>
        <v>0</v>
      </c>
      <c r="AF339" s="39">
        <f t="shared" si="229"/>
        <v>0</v>
      </c>
      <c r="AG339" s="39">
        <f t="shared" si="230"/>
        <v>0</v>
      </c>
      <c r="AH339" s="39">
        <f t="shared" si="231"/>
        <v>0</v>
      </c>
      <c r="AI339" s="39">
        <f t="shared" si="232"/>
        <v>0</v>
      </c>
      <c r="AJ339" s="39">
        <f t="shared" si="233"/>
        <v>0</v>
      </c>
      <c r="AK339" s="43"/>
      <c r="AL339" s="39">
        <f t="shared" si="234"/>
        <v>0</v>
      </c>
      <c r="AM339" s="39">
        <f t="shared" si="235"/>
        <v>0</v>
      </c>
      <c r="AN339" s="39">
        <f t="shared" si="236"/>
        <v>0</v>
      </c>
      <c r="AO339" s="40">
        <f t="shared" si="237"/>
        <v>0</v>
      </c>
      <c r="AQ339" s="39">
        <f t="shared" si="238"/>
        <v>0</v>
      </c>
      <c r="AR339" s="39">
        <f t="shared" si="239"/>
        <v>0</v>
      </c>
      <c r="AS339" s="39">
        <f t="shared" si="240"/>
        <v>0</v>
      </c>
      <c r="AT339" s="40">
        <f t="shared" si="241"/>
        <v>0</v>
      </c>
      <c r="AU339" s="40"/>
      <c r="AV339" s="52">
        <f t="shared" si="242"/>
        <v>0</v>
      </c>
      <c r="AX339" s="52">
        <f t="shared" si="243"/>
        <v>0</v>
      </c>
      <c r="AY339" s="70"/>
      <c r="AZ339" s="2">
        <f t="shared" si="248"/>
        <v>0</v>
      </c>
    </row>
    <row r="340" spans="1:52" ht="12" customHeight="1">
      <c r="A340" s="44">
        <f t="shared" si="244"/>
        <v>47027</v>
      </c>
      <c r="B340" s="66">
        <f t="shared" si="245"/>
        <v>0</v>
      </c>
      <c r="C340" s="67"/>
      <c r="D340" s="68">
        <f t="shared" si="208"/>
        <v>0</v>
      </c>
      <c r="E340" s="35">
        <f t="shared" si="209"/>
        <v>0</v>
      </c>
      <c r="F340" s="35">
        <f t="shared" si="210"/>
        <v>0</v>
      </c>
      <c r="G340" s="55">
        <f t="shared" si="211"/>
        <v>3.97</v>
      </c>
      <c r="H340" s="69">
        <f t="shared" si="212"/>
        <v>3.97</v>
      </c>
      <c r="I340" s="55">
        <f t="shared" si="246"/>
        <v>0</v>
      </c>
      <c r="J340" s="55">
        <f t="shared" si="213"/>
        <v>-6.1000000000000006E-2</v>
      </c>
      <c r="K340" s="69">
        <f t="shared" si="214"/>
        <v>-6.1000000000000006E-2</v>
      </c>
      <c r="L340" s="72">
        <v>0</v>
      </c>
      <c r="M340" s="55">
        <f t="shared" si="215"/>
        <v>5.0000000000000001E-3</v>
      </c>
      <c r="N340" s="69">
        <f t="shared" si="216"/>
        <v>5.0000000000000001E-3</v>
      </c>
      <c r="O340" s="72">
        <v>0</v>
      </c>
      <c r="P340" s="7"/>
      <c r="Q340" s="72">
        <f t="shared" si="247"/>
        <v>3.9140000000000001</v>
      </c>
      <c r="R340" s="72">
        <f t="shared" si="217"/>
        <v>0</v>
      </c>
      <c r="S340" s="7"/>
      <c r="T340" s="5">
        <f t="shared" si="218"/>
        <v>31</v>
      </c>
      <c r="U340" s="45">
        <f t="shared" si="219"/>
        <v>47082</v>
      </c>
      <c r="V340" s="5">
        <f t="shared" si="220"/>
        <v>10193</v>
      </c>
      <c r="W340" s="55">
        <f t="shared" si="221"/>
        <v>6.040116061409001E-2</v>
      </c>
      <c r="X340" s="47">
        <f t="shared" si="222"/>
        <v>0.19001393390653734</v>
      </c>
      <c r="Y340" s="5">
        <f t="shared" si="223"/>
        <v>0</v>
      </c>
      <c r="Z340" s="5">
        <f t="shared" si="224"/>
        <v>0</v>
      </c>
      <c r="AB340" s="39">
        <f t="shared" si="225"/>
        <v>0</v>
      </c>
      <c r="AC340" s="39">
        <f t="shared" si="226"/>
        <v>0</v>
      </c>
      <c r="AD340" s="39">
        <f t="shared" si="227"/>
        <v>0</v>
      </c>
      <c r="AE340" s="39">
        <f t="shared" si="228"/>
        <v>0</v>
      </c>
      <c r="AF340" s="39">
        <f t="shared" si="229"/>
        <v>0</v>
      </c>
      <c r="AG340" s="39">
        <f t="shared" si="230"/>
        <v>0</v>
      </c>
      <c r="AH340" s="39">
        <f t="shared" si="231"/>
        <v>0</v>
      </c>
      <c r="AI340" s="39">
        <f t="shared" si="232"/>
        <v>0</v>
      </c>
      <c r="AJ340" s="39">
        <f t="shared" si="233"/>
        <v>0</v>
      </c>
      <c r="AK340" s="43"/>
      <c r="AL340" s="39">
        <f t="shared" si="234"/>
        <v>0</v>
      </c>
      <c r="AM340" s="39">
        <f t="shared" si="235"/>
        <v>0</v>
      </c>
      <c r="AN340" s="39">
        <f t="shared" si="236"/>
        <v>0</v>
      </c>
      <c r="AO340" s="40">
        <f t="shared" si="237"/>
        <v>0</v>
      </c>
      <c r="AQ340" s="39">
        <f t="shared" si="238"/>
        <v>0</v>
      </c>
      <c r="AR340" s="39">
        <f t="shared" si="239"/>
        <v>0</v>
      </c>
      <c r="AS340" s="39">
        <f t="shared" si="240"/>
        <v>0</v>
      </c>
      <c r="AT340" s="40">
        <f t="shared" si="241"/>
        <v>0</v>
      </c>
      <c r="AU340" s="40"/>
      <c r="AV340" s="52">
        <f t="shared" si="242"/>
        <v>0</v>
      </c>
      <c r="AX340" s="52">
        <f t="shared" si="243"/>
        <v>0</v>
      </c>
      <c r="AY340" s="70"/>
      <c r="AZ340" s="2">
        <f t="shared" si="248"/>
        <v>0</v>
      </c>
    </row>
    <row r="341" spans="1:52" ht="12" customHeight="1">
      <c r="A341" s="44">
        <f t="shared" si="244"/>
        <v>47058</v>
      </c>
      <c r="B341" s="66">
        <f t="shared" si="245"/>
        <v>0</v>
      </c>
      <c r="C341" s="67"/>
      <c r="D341" s="68">
        <f t="shared" si="208"/>
        <v>0</v>
      </c>
      <c r="E341" s="35">
        <f t="shared" si="209"/>
        <v>0</v>
      </c>
      <c r="F341" s="35">
        <f t="shared" si="210"/>
        <v>0</v>
      </c>
      <c r="G341" s="55">
        <f t="shared" si="211"/>
        <v>3.97</v>
      </c>
      <c r="H341" s="69">
        <f t="shared" si="212"/>
        <v>3.97</v>
      </c>
      <c r="I341" s="55">
        <f t="shared" si="246"/>
        <v>0</v>
      </c>
      <c r="J341" s="55">
        <f t="shared" si="213"/>
        <v>-6.1000000000000006E-2</v>
      </c>
      <c r="K341" s="69">
        <f t="shared" si="214"/>
        <v>-6.1000000000000006E-2</v>
      </c>
      <c r="L341" s="72">
        <v>0</v>
      </c>
      <c r="M341" s="55">
        <f t="shared" si="215"/>
        <v>5.0000000000000001E-3</v>
      </c>
      <c r="N341" s="69">
        <f t="shared" si="216"/>
        <v>5.0000000000000001E-3</v>
      </c>
      <c r="O341" s="72">
        <v>0</v>
      </c>
      <c r="P341" s="7"/>
      <c r="Q341" s="72">
        <f t="shared" si="247"/>
        <v>3.9140000000000001</v>
      </c>
      <c r="R341" s="72">
        <f t="shared" si="217"/>
        <v>0</v>
      </c>
      <c r="S341" s="7"/>
      <c r="T341" s="5">
        <f t="shared" si="218"/>
        <v>30</v>
      </c>
      <c r="U341" s="45">
        <f t="shared" si="219"/>
        <v>47112</v>
      </c>
      <c r="V341" s="5">
        <f t="shared" si="220"/>
        <v>10223</v>
      </c>
      <c r="W341" s="55">
        <f t="shared" si="221"/>
        <v>6.040116061409001E-2</v>
      </c>
      <c r="X341" s="47">
        <f t="shared" si="222"/>
        <v>0.18908747973113435</v>
      </c>
      <c r="Y341" s="5">
        <f t="shared" si="223"/>
        <v>0</v>
      </c>
      <c r="Z341" s="5">
        <f t="shared" si="224"/>
        <v>0</v>
      </c>
      <c r="AB341" s="39">
        <f t="shared" si="225"/>
        <v>0</v>
      </c>
      <c r="AC341" s="39">
        <f t="shared" si="226"/>
        <v>0</v>
      </c>
      <c r="AD341" s="39">
        <f t="shared" si="227"/>
        <v>0</v>
      </c>
      <c r="AE341" s="39">
        <f t="shared" si="228"/>
        <v>0</v>
      </c>
      <c r="AF341" s="39">
        <f t="shared" si="229"/>
        <v>0</v>
      </c>
      <c r="AG341" s="39">
        <f t="shared" si="230"/>
        <v>0</v>
      </c>
      <c r="AH341" s="39">
        <f t="shared" si="231"/>
        <v>0</v>
      </c>
      <c r="AI341" s="39">
        <f t="shared" si="232"/>
        <v>0</v>
      </c>
      <c r="AJ341" s="39">
        <f t="shared" si="233"/>
        <v>0</v>
      </c>
      <c r="AK341" s="43"/>
      <c r="AL341" s="39">
        <f t="shared" si="234"/>
        <v>0</v>
      </c>
      <c r="AM341" s="39">
        <f t="shared" si="235"/>
        <v>0</v>
      </c>
      <c r="AN341" s="39">
        <f t="shared" si="236"/>
        <v>0</v>
      </c>
      <c r="AO341" s="40">
        <f t="shared" si="237"/>
        <v>0</v>
      </c>
      <c r="AQ341" s="39">
        <f t="shared" si="238"/>
        <v>0</v>
      </c>
      <c r="AR341" s="39">
        <f t="shared" si="239"/>
        <v>0</v>
      </c>
      <c r="AS341" s="39">
        <f t="shared" si="240"/>
        <v>0</v>
      </c>
      <c r="AT341" s="40">
        <f t="shared" si="241"/>
        <v>0</v>
      </c>
      <c r="AU341" s="40"/>
      <c r="AV341" s="52">
        <f t="shared" si="242"/>
        <v>0</v>
      </c>
      <c r="AX341" s="52">
        <f t="shared" si="243"/>
        <v>0</v>
      </c>
      <c r="AY341" s="70"/>
      <c r="AZ341" s="2">
        <f t="shared" si="248"/>
        <v>0</v>
      </c>
    </row>
    <row r="342" spans="1:52" ht="12" customHeight="1">
      <c r="A342" s="44">
        <f t="shared" si="244"/>
        <v>47088</v>
      </c>
      <c r="B342" s="66">
        <f t="shared" si="245"/>
        <v>0</v>
      </c>
      <c r="C342" s="67"/>
      <c r="D342" s="68">
        <f t="shared" si="208"/>
        <v>0</v>
      </c>
      <c r="E342" s="35">
        <f t="shared" si="209"/>
        <v>0</v>
      </c>
      <c r="F342" s="35">
        <f t="shared" si="210"/>
        <v>0</v>
      </c>
      <c r="G342" s="55">
        <f t="shared" si="211"/>
        <v>3.97</v>
      </c>
      <c r="H342" s="69">
        <f t="shared" si="212"/>
        <v>3.97</v>
      </c>
      <c r="I342" s="55">
        <f t="shared" si="246"/>
        <v>0</v>
      </c>
      <c r="J342" s="55">
        <f t="shared" si="213"/>
        <v>-6.1000000000000006E-2</v>
      </c>
      <c r="K342" s="69">
        <f t="shared" si="214"/>
        <v>-6.1000000000000006E-2</v>
      </c>
      <c r="L342" s="72">
        <v>0</v>
      </c>
      <c r="M342" s="55">
        <f t="shared" si="215"/>
        <v>5.0000000000000001E-3</v>
      </c>
      <c r="N342" s="69">
        <f t="shared" si="216"/>
        <v>5.0000000000000001E-3</v>
      </c>
      <c r="O342" s="72">
        <v>0</v>
      </c>
      <c r="P342" s="7"/>
      <c r="Q342" s="72">
        <f t="shared" si="247"/>
        <v>3.9140000000000001</v>
      </c>
      <c r="R342" s="72">
        <f t="shared" si="217"/>
        <v>0</v>
      </c>
      <c r="S342" s="7"/>
      <c r="T342" s="5">
        <f t="shared" si="218"/>
        <v>31</v>
      </c>
      <c r="U342" s="45">
        <f t="shared" si="219"/>
        <v>47143</v>
      </c>
      <c r="V342" s="5">
        <f t="shared" si="220"/>
        <v>10254</v>
      </c>
      <c r="W342" s="55">
        <f t="shared" si="221"/>
        <v>6.040116061409001E-2</v>
      </c>
      <c r="X342" s="47">
        <f t="shared" si="222"/>
        <v>0.18813488898684183</v>
      </c>
      <c r="Y342" s="5">
        <f t="shared" si="223"/>
        <v>0</v>
      </c>
      <c r="Z342" s="5">
        <f t="shared" si="224"/>
        <v>0</v>
      </c>
      <c r="AB342" s="39">
        <f t="shared" si="225"/>
        <v>0</v>
      </c>
      <c r="AC342" s="39">
        <f t="shared" si="226"/>
        <v>0</v>
      </c>
      <c r="AD342" s="39">
        <f t="shared" si="227"/>
        <v>0</v>
      </c>
      <c r="AE342" s="39">
        <f t="shared" si="228"/>
        <v>0</v>
      </c>
      <c r="AF342" s="39">
        <f t="shared" si="229"/>
        <v>0</v>
      </c>
      <c r="AG342" s="39">
        <f t="shared" si="230"/>
        <v>0</v>
      </c>
      <c r="AH342" s="39">
        <f t="shared" si="231"/>
        <v>0</v>
      </c>
      <c r="AI342" s="39">
        <f t="shared" si="232"/>
        <v>0</v>
      </c>
      <c r="AJ342" s="39">
        <f t="shared" si="233"/>
        <v>0</v>
      </c>
      <c r="AK342" s="43"/>
      <c r="AL342" s="39">
        <f t="shared" si="234"/>
        <v>0</v>
      </c>
      <c r="AM342" s="39">
        <f t="shared" si="235"/>
        <v>0</v>
      </c>
      <c r="AN342" s="39">
        <f t="shared" si="236"/>
        <v>0</v>
      </c>
      <c r="AO342" s="40">
        <f t="shared" si="237"/>
        <v>0</v>
      </c>
      <c r="AQ342" s="39">
        <f t="shared" si="238"/>
        <v>0</v>
      </c>
      <c r="AR342" s="39">
        <f t="shared" si="239"/>
        <v>0</v>
      </c>
      <c r="AS342" s="39">
        <f t="shared" si="240"/>
        <v>0</v>
      </c>
      <c r="AT342" s="40">
        <f t="shared" si="241"/>
        <v>0</v>
      </c>
      <c r="AU342" s="40"/>
      <c r="AV342" s="52">
        <f t="shared" si="242"/>
        <v>0</v>
      </c>
      <c r="AX342" s="52">
        <f t="shared" si="243"/>
        <v>0</v>
      </c>
      <c r="AY342" s="70"/>
      <c r="AZ342" s="2">
        <f t="shared" si="248"/>
        <v>0</v>
      </c>
    </row>
    <row r="343" spans="1:52" ht="12" customHeight="1">
      <c r="A343" s="44">
        <f t="shared" si="244"/>
        <v>47119</v>
      </c>
      <c r="B343" s="66">
        <f t="shared" si="245"/>
        <v>0</v>
      </c>
      <c r="C343" s="67"/>
      <c r="D343" s="68">
        <f t="shared" si="208"/>
        <v>0</v>
      </c>
      <c r="E343" s="35">
        <f t="shared" si="209"/>
        <v>0</v>
      </c>
      <c r="F343" s="35">
        <f t="shared" si="210"/>
        <v>0</v>
      </c>
      <c r="G343" s="55">
        <f t="shared" si="211"/>
        <v>3.97</v>
      </c>
      <c r="H343" s="69">
        <f t="shared" si="212"/>
        <v>3.97</v>
      </c>
      <c r="I343" s="55">
        <f t="shared" si="246"/>
        <v>0</v>
      </c>
      <c r="J343" s="55">
        <f t="shared" si="213"/>
        <v>-6.1000000000000006E-2</v>
      </c>
      <c r="K343" s="69">
        <f t="shared" si="214"/>
        <v>-6.1000000000000006E-2</v>
      </c>
      <c r="L343" s="72">
        <v>0</v>
      </c>
      <c r="M343" s="55">
        <f t="shared" si="215"/>
        <v>5.0000000000000001E-3</v>
      </c>
      <c r="N343" s="69">
        <f t="shared" si="216"/>
        <v>5.0000000000000001E-3</v>
      </c>
      <c r="O343" s="72">
        <v>0</v>
      </c>
      <c r="P343" s="7"/>
      <c r="Q343" s="72">
        <f t="shared" si="247"/>
        <v>3.9140000000000001</v>
      </c>
      <c r="R343" s="72">
        <f t="shared" si="217"/>
        <v>0</v>
      </c>
      <c r="S343" s="7"/>
      <c r="T343" s="5">
        <f t="shared" si="218"/>
        <v>31</v>
      </c>
      <c r="U343" s="45">
        <f t="shared" si="219"/>
        <v>47174</v>
      </c>
      <c r="V343" s="5">
        <f t="shared" si="220"/>
        <v>10285</v>
      </c>
      <c r="W343" s="55">
        <f t="shared" si="221"/>
        <v>6.040116061409001E-2</v>
      </c>
      <c r="X343" s="47">
        <f t="shared" si="222"/>
        <v>0.18718709723361632</v>
      </c>
      <c r="Y343" s="5">
        <f t="shared" si="223"/>
        <v>0</v>
      </c>
      <c r="Z343" s="5">
        <f t="shared" si="224"/>
        <v>0</v>
      </c>
      <c r="AB343" s="39">
        <f t="shared" si="225"/>
        <v>0</v>
      </c>
      <c r="AC343" s="39">
        <f t="shared" si="226"/>
        <v>0</v>
      </c>
      <c r="AD343" s="39">
        <f t="shared" si="227"/>
        <v>0</v>
      </c>
      <c r="AE343" s="39">
        <f t="shared" si="228"/>
        <v>0</v>
      </c>
      <c r="AF343" s="39">
        <f t="shared" si="229"/>
        <v>0</v>
      </c>
      <c r="AG343" s="39">
        <f t="shared" si="230"/>
        <v>0</v>
      </c>
      <c r="AH343" s="39">
        <f t="shared" si="231"/>
        <v>0</v>
      </c>
      <c r="AI343" s="39">
        <f t="shared" si="232"/>
        <v>0</v>
      </c>
      <c r="AJ343" s="39">
        <f t="shared" si="233"/>
        <v>0</v>
      </c>
      <c r="AK343" s="43"/>
      <c r="AL343" s="39">
        <f t="shared" si="234"/>
        <v>0</v>
      </c>
      <c r="AM343" s="39">
        <f t="shared" si="235"/>
        <v>0</v>
      </c>
      <c r="AN343" s="39">
        <f t="shared" si="236"/>
        <v>0</v>
      </c>
      <c r="AO343" s="40">
        <f t="shared" si="237"/>
        <v>0</v>
      </c>
      <c r="AQ343" s="39">
        <f t="shared" si="238"/>
        <v>0</v>
      </c>
      <c r="AR343" s="39">
        <f t="shared" si="239"/>
        <v>0</v>
      </c>
      <c r="AS343" s="39">
        <f t="shared" si="240"/>
        <v>0</v>
      </c>
      <c r="AT343" s="40">
        <f t="shared" si="241"/>
        <v>0</v>
      </c>
      <c r="AU343" s="40"/>
      <c r="AV343" s="52">
        <f t="shared" si="242"/>
        <v>0</v>
      </c>
      <c r="AX343" s="52">
        <f t="shared" si="243"/>
        <v>0</v>
      </c>
      <c r="AY343" s="70"/>
      <c r="AZ343" s="2">
        <f t="shared" si="248"/>
        <v>0</v>
      </c>
    </row>
    <row r="344" spans="1:52" ht="12" customHeight="1">
      <c r="A344" s="44">
        <f t="shared" si="244"/>
        <v>47150</v>
      </c>
      <c r="B344" s="66">
        <f t="shared" si="245"/>
        <v>0</v>
      </c>
      <c r="C344" s="67"/>
      <c r="D344" s="68">
        <f t="shared" si="208"/>
        <v>0</v>
      </c>
      <c r="E344" s="35">
        <f t="shared" si="209"/>
        <v>0</v>
      </c>
      <c r="F344" s="35">
        <f t="shared" si="210"/>
        <v>0</v>
      </c>
      <c r="G344" s="55">
        <f t="shared" si="211"/>
        <v>3.97</v>
      </c>
      <c r="H344" s="69">
        <f t="shared" si="212"/>
        <v>3.97</v>
      </c>
      <c r="I344" s="55">
        <f t="shared" si="246"/>
        <v>0</v>
      </c>
      <c r="J344" s="55">
        <f t="shared" si="213"/>
        <v>-6.1000000000000006E-2</v>
      </c>
      <c r="K344" s="69">
        <f t="shared" si="214"/>
        <v>-6.1000000000000006E-2</v>
      </c>
      <c r="L344" s="72">
        <v>0</v>
      </c>
      <c r="M344" s="55">
        <f t="shared" si="215"/>
        <v>5.0000000000000001E-3</v>
      </c>
      <c r="N344" s="69">
        <f t="shared" si="216"/>
        <v>5.0000000000000001E-3</v>
      </c>
      <c r="O344" s="72">
        <v>0</v>
      </c>
      <c r="P344" s="7"/>
      <c r="Q344" s="72">
        <f t="shared" si="247"/>
        <v>3.9140000000000001</v>
      </c>
      <c r="R344" s="72">
        <f t="shared" si="217"/>
        <v>0</v>
      </c>
      <c r="S344" s="7"/>
      <c r="T344" s="5">
        <f t="shared" si="218"/>
        <v>28</v>
      </c>
      <c r="U344" s="45">
        <f t="shared" si="219"/>
        <v>47202</v>
      </c>
      <c r="V344" s="5">
        <f t="shared" si="220"/>
        <v>10313</v>
      </c>
      <c r="W344" s="55">
        <f t="shared" si="221"/>
        <v>6.040116061409001E-2</v>
      </c>
      <c r="X344" s="47">
        <f t="shared" si="222"/>
        <v>0.18633513198580881</v>
      </c>
      <c r="Y344" s="5">
        <f t="shared" si="223"/>
        <v>0</v>
      </c>
      <c r="Z344" s="5">
        <f t="shared" si="224"/>
        <v>0</v>
      </c>
      <c r="AB344" s="39">
        <f t="shared" si="225"/>
        <v>0</v>
      </c>
      <c r="AC344" s="39">
        <f t="shared" si="226"/>
        <v>0</v>
      </c>
      <c r="AD344" s="39">
        <f t="shared" si="227"/>
        <v>0</v>
      </c>
      <c r="AE344" s="39">
        <f t="shared" si="228"/>
        <v>0</v>
      </c>
      <c r="AF344" s="39">
        <f t="shared" si="229"/>
        <v>0</v>
      </c>
      <c r="AG344" s="39">
        <f t="shared" si="230"/>
        <v>0</v>
      </c>
      <c r="AH344" s="39">
        <f t="shared" si="231"/>
        <v>0</v>
      </c>
      <c r="AI344" s="39">
        <f t="shared" si="232"/>
        <v>0</v>
      </c>
      <c r="AJ344" s="39">
        <f t="shared" si="233"/>
        <v>0</v>
      </c>
      <c r="AK344" s="43"/>
      <c r="AL344" s="39">
        <f t="shared" si="234"/>
        <v>0</v>
      </c>
      <c r="AM344" s="39">
        <f t="shared" si="235"/>
        <v>0</v>
      </c>
      <c r="AN344" s="39">
        <f t="shared" si="236"/>
        <v>0</v>
      </c>
      <c r="AO344" s="40">
        <f t="shared" si="237"/>
        <v>0</v>
      </c>
      <c r="AQ344" s="39">
        <f t="shared" si="238"/>
        <v>0</v>
      </c>
      <c r="AR344" s="39">
        <f t="shared" si="239"/>
        <v>0</v>
      </c>
      <c r="AS344" s="39">
        <f t="shared" si="240"/>
        <v>0</v>
      </c>
      <c r="AT344" s="40">
        <f t="shared" si="241"/>
        <v>0</v>
      </c>
      <c r="AU344" s="40"/>
      <c r="AV344" s="52">
        <f t="shared" si="242"/>
        <v>0</v>
      </c>
      <c r="AX344" s="52">
        <f t="shared" si="243"/>
        <v>0</v>
      </c>
      <c r="AY344" s="70"/>
      <c r="AZ344" s="2">
        <f t="shared" si="248"/>
        <v>0</v>
      </c>
    </row>
    <row r="345" spans="1:52" ht="12" customHeight="1">
      <c r="A345" s="44">
        <f t="shared" si="244"/>
        <v>47178</v>
      </c>
      <c r="B345" s="66">
        <f t="shared" si="245"/>
        <v>0</v>
      </c>
      <c r="C345" s="67"/>
      <c r="D345" s="68">
        <f t="shared" si="208"/>
        <v>0</v>
      </c>
      <c r="E345" s="35">
        <f t="shared" si="209"/>
        <v>0</v>
      </c>
      <c r="F345" s="35">
        <f t="shared" si="210"/>
        <v>0</v>
      </c>
      <c r="G345" s="55">
        <f t="shared" si="211"/>
        <v>3.97</v>
      </c>
      <c r="H345" s="69">
        <f t="shared" si="212"/>
        <v>3.97</v>
      </c>
      <c r="I345" s="55">
        <f t="shared" si="246"/>
        <v>0</v>
      </c>
      <c r="J345" s="55">
        <f t="shared" si="213"/>
        <v>-6.1000000000000006E-2</v>
      </c>
      <c r="K345" s="69">
        <f t="shared" si="214"/>
        <v>-6.1000000000000006E-2</v>
      </c>
      <c r="L345" s="72">
        <v>0</v>
      </c>
      <c r="M345" s="55">
        <f t="shared" si="215"/>
        <v>5.0000000000000001E-3</v>
      </c>
      <c r="N345" s="69">
        <f t="shared" si="216"/>
        <v>5.0000000000000001E-3</v>
      </c>
      <c r="O345" s="72">
        <v>0</v>
      </c>
      <c r="P345" s="7"/>
      <c r="Q345" s="72">
        <f t="shared" si="247"/>
        <v>3.9140000000000001</v>
      </c>
      <c r="R345" s="72">
        <f t="shared" si="217"/>
        <v>0</v>
      </c>
      <c r="S345" s="7"/>
      <c r="T345" s="5">
        <f t="shared" si="218"/>
        <v>31</v>
      </c>
      <c r="U345" s="45">
        <f t="shared" si="219"/>
        <v>47233</v>
      </c>
      <c r="V345" s="5">
        <f t="shared" si="220"/>
        <v>10344</v>
      </c>
      <c r="W345" s="55">
        <f t="shared" si="221"/>
        <v>6.040116061409001E-2</v>
      </c>
      <c r="X345" s="47">
        <f t="shared" si="222"/>
        <v>0.18539640710397845</v>
      </c>
      <c r="Y345" s="5">
        <f t="shared" si="223"/>
        <v>0</v>
      </c>
      <c r="Z345" s="5">
        <f t="shared" si="224"/>
        <v>0</v>
      </c>
      <c r="AB345" s="39">
        <f t="shared" si="225"/>
        <v>0</v>
      </c>
      <c r="AC345" s="39">
        <f t="shared" si="226"/>
        <v>0</v>
      </c>
      <c r="AD345" s="39">
        <f t="shared" si="227"/>
        <v>0</v>
      </c>
      <c r="AE345" s="39">
        <f t="shared" si="228"/>
        <v>0</v>
      </c>
      <c r="AF345" s="39">
        <f t="shared" si="229"/>
        <v>0</v>
      </c>
      <c r="AG345" s="39">
        <f t="shared" si="230"/>
        <v>0</v>
      </c>
      <c r="AH345" s="39">
        <f t="shared" si="231"/>
        <v>0</v>
      </c>
      <c r="AI345" s="39">
        <f t="shared" si="232"/>
        <v>0</v>
      </c>
      <c r="AJ345" s="39">
        <f t="shared" si="233"/>
        <v>0</v>
      </c>
      <c r="AK345" s="43"/>
      <c r="AL345" s="39">
        <f t="shared" si="234"/>
        <v>0</v>
      </c>
      <c r="AM345" s="39">
        <f t="shared" si="235"/>
        <v>0</v>
      </c>
      <c r="AN345" s="39">
        <f t="shared" si="236"/>
        <v>0</v>
      </c>
      <c r="AO345" s="40">
        <f t="shared" si="237"/>
        <v>0</v>
      </c>
      <c r="AQ345" s="39">
        <f t="shared" si="238"/>
        <v>0</v>
      </c>
      <c r="AR345" s="39">
        <f t="shared" si="239"/>
        <v>0</v>
      </c>
      <c r="AS345" s="39">
        <f t="shared" si="240"/>
        <v>0</v>
      </c>
      <c r="AT345" s="40">
        <f t="shared" si="241"/>
        <v>0</v>
      </c>
      <c r="AU345" s="40"/>
      <c r="AV345" s="52">
        <f t="shared" si="242"/>
        <v>0</v>
      </c>
      <c r="AX345" s="52">
        <f t="shared" si="243"/>
        <v>0</v>
      </c>
      <c r="AY345" s="70"/>
      <c r="AZ345" s="2">
        <f t="shared" si="248"/>
        <v>0</v>
      </c>
    </row>
    <row r="346" spans="1:52" ht="12" customHeight="1">
      <c r="A346" s="44">
        <f t="shared" si="244"/>
        <v>47209</v>
      </c>
      <c r="B346" s="66">
        <f t="shared" si="245"/>
        <v>0</v>
      </c>
      <c r="C346" s="67"/>
      <c r="D346" s="68">
        <f t="shared" si="208"/>
        <v>0</v>
      </c>
      <c r="E346" s="35">
        <f t="shared" si="209"/>
        <v>0</v>
      </c>
      <c r="F346" s="35">
        <f t="shared" si="210"/>
        <v>0</v>
      </c>
      <c r="G346" s="55">
        <f t="shared" si="211"/>
        <v>3.97</v>
      </c>
      <c r="H346" s="69">
        <f t="shared" si="212"/>
        <v>3.97</v>
      </c>
      <c r="I346" s="55">
        <f t="shared" si="246"/>
        <v>0</v>
      </c>
      <c r="J346" s="55">
        <f t="shared" si="213"/>
        <v>-6.1000000000000006E-2</v>
      </c>
      <c r="K346" s="69">
        <f t="shared" si="214"/>
        <v>-6.1000000000000006E-2</v>
      </c>
      <c r="L346" s="72">
        <v>0</v>
      </c>
      <c r="M346" s="55">
        <f t="shared" si="215"/>
        <v>5.0000000000000001E-3</v>
      </c>
      <c r="N346" s="69">
        <f t="shared" si="216"/>
        <v>5.0000000000000001E-3</v>
      </c>
      <c r="O346" s="72">
        <v>0</v>
      </c>
      <c r="P346" s="7"/>
      <c r="Q346" s="72">
        <f t="shared" si="247"/>
        <v>3.9140000000000001</v>
      </c>
      <c r="R346" s="72">
        <f t="shared" si="217"/>
        <v>0</v>
      </c>
      <c r="S346" s="7"/>
      <c r="T346" s="5">
        <f t="shared" si="218"/>
        <v>30</v>
      </c>
      <c r="U346" s="45">
        <f t="shared" si="219"/>
        <v>47263</v>
      </c>
      <c r="V346" s="5">
        <f t="shared" si="220"/>
        <v>10374</v>
      </c>
      <c r="W346" s="55">
        <f t="shared" si="221"/>
        <v>6.040116061409001E-2</v>
      </c>
      <c r="X346" s="47">
        <f t="shared" si="222"/>
        <v>0.18449246668268979</v>
      </c>
      <c r="Y346" s="5">
        <f t="shared" si="223"/>
        <v>0</v>
      </c>
      <c r="Z346" s="5">
        <f t="shared" si="224"/>
        <v>0</v>
      </c>
      <c r="AB346" s="39">
        <f t="shared" si="225"/>
        <v>0</v>
      </c>
      <c r="AC346" s="39">
        <f t="shared" si="226"/>
        <v>0</v>
      </c>
      <c r="AD346" s="39">
        <f t="shared" si="227"/>
        <v>0</v>
      </c>
      <c r="AE346" s="39">
        <f t="shared" si="228"/>
        <v>0</v>
      </c>
      <c r="AF346" s="39">
        <f t="shared" si="229"/>
        <v>0</v>
      </c>
      <c r="AG346" s="39">
        <f t="shared" si="230"/>
        <v>0</v>
      </c>
      <c r="AH346" s="39">
        <f t="shared" si="231"/>
        <v>0</v>
      </c>
      <c r="AI346" s="39">
        <f t="shared" si="232"/>
        <v>0</v>
      </c>
      <c r="AJ346" s="39">
        <f t="shared" si="233"/>
        <v>0</v>
      </c>
      <c r="AK346" s="43"/>
      <c r="AL346" s="39">
        <f t="shared" si="234"/>
        <v>0</v>
      </c>
      <c r="AM346" s="39">
        <f t="shared" si="235"/>
        <v>0</v>
      </c>
      <c r="AN346" s="39">
        <f t="shared" si="236"/>
        <v>0</v>
      </c>
      <c r="AO346" s="40">
        <f t="shared" si="237"/>
        <v>0</v>
      </c>
      <c r="AQ346" s="39">
        <f t="shared" si="238"/>
        <v>0</v>
      </c>
      <c r="AR346" s="39">
        <f t="shared" si="239"/>
        <v>0</v>
      </c>
      <c r="AS346" s="39">
        <f t="shared" si="240"/>
        <v>0</v>
      </c>
      <c r="AT346" s="40">
        <f t="shared" si="241"/>
        <v>0</v>
      </c>
      <c r="AU346" s="40"/>
      <c r="AV346" s="52">
        <f t="shared" si="242"/>
        <v>0</v>
      </c>
      <c r="AX346" s="52">
        <f t="shared" si="243"/>
        <v>0</v>
      </c>
      <c r="AY346" s="70"/>
      <c r="AZ346" s="2">
        <f t="shared" si="248"/>
        <v>0</v>
      </c>
    </row>
    <row r="347" spans="1:52" ht="12" customHeight="1">
      <c r="A347" s="44">
        <f t="shared" si="244"/>
        <v>47239</v>
      </c>
      <c r="B347" s="66">
        <f t="shared" si="245"/>
        <v>0</v>
      </c>
      <c r="C347" s="67"/>
      <c r="D347" s="68">
        <f t="shared" si="208"/>
        <v>0</v>
      </c>
      <c r="E347" s="35">
        <f t="shared" si="209"/>
        <v>0</v>
      </c>
      <c r="F347" s="35">
        <f t="shared" si="210"/>
        <v>0</v>
      </c>
      <c r="G347" s="55">
        <f t="shared" si="211"/>
        <v>3.97</v>
      </c>
      <c r="H347" s="69">
        <f t="shared" si="212"/>
        <v>3.97</v>
      </c>
      <c r="I347" s="55">
        <f t="shared" si="246"/>
        <v>0</v>
      </c>
      <c r="J347" s="55">
        <f t="shared" si="213"/>
        <v>-6.1000000000000006E-2</v>
      </c>
      <c r="K347" s="69">
        <f t="shared" si="214"/>
        <v>-6.1000000000000006E-2</v>
      </c>
      <c r="L347" s="72">
        <v>0</v>
      </c>
      <c r="M347" s="55">
        <f t="shared" si="215"/>
        <v>5.0000000000000001E-3</v>
      </c>
      <c r="N347" s="69">
        <f t="shared" si="216"/>
        <v>5.0000000000000001E-3</v>
      </c>
      <c r="O347" s="72">
        <v>0</v>
      </c>
      <c r="P347" s="7"/>
      <c r="Q347" s="72">
        <f t="shared" si="247"/>
        <v>3.9140000000000001</v>
      </c>
      <c r="R347" s="72">
        <f t="shared" si="217"/>
        <v>0</v>
      </c>
      <c r="S347" s="7"/>
      <c r="T347" s="5">
        <f t="shared" si="218"/>
        <v>31</v>
      </c>
      <c r="U347" s="45">
        <f t="shared" si="219"/>
        <v>47294</v>
      </c>
      <c r="V347" s="5">
        <f t="shared" si="220"/>
        <v>10405</v>
      </c>
      <c r="W347" s="55">
        <f t="shared" si="221"/>
        <v>6.040116061409001E-2</v>
      </c>
      <c r="X347" s="47">
        <f t="shared" si="222"/>
        <v>0.18356302483702386</v>
      </c>
      <c r="Y347" s="5">
        <f t="shared" si="223"/>
        <v>0</v>
      </c>
      <c r="Z347" s="5">
        <f t="shared" si="224"/>
        <v>0</v>
      </c>
      <c r="AB347" s="39">
        <f t="shared" si="225"/>
        <v>0</v>
      </c>
      <c r="AC347" s="39">
        <f t="shared" si="226"/>
        <v>0</v>
      </c>
      <c r="AD347" s="39">
        <f t="shared" si="227"/>
        <v>0</v>
      </c>
      <c r="AE347" s="39">
        <f t="shared" si="228"/>
        <v>0</v>
      </c>
      <c r="AF347" s="39">
        <f t="shared" si="229"/>
        <v>0</v>
      </c>
      <c r="AG347" s="39">
        <f t="shared" si="230"/>
        <v>0</v>
      </c>
      <c r="AH347" s="39">
        <f t="shared" si="231"/>
        <v>0</v>
      </c>
      <c r="AI347" s="39">
        <f t="shared" si="232"/>
        <v>0</v>
      </c>
      <c r="AJ347" s="39">
        <f t="shared" si="233"/>
        <v>0</v>
      </c>
      <c r="AK347" s="43"/>
      <c r="AL347" s="39">
        <f t="shared" si="234"/>
        <v>0</v>
      </c>
      <c r="AM347" s="39">
        <f t="shared" si="235"/>
        <v>0</v>
      </c>
      <c r="AN347" s="39">
        <f t="shared" si="236"/>
        <v>0</v>
      </c>
      <c r="AO347" s="40">
        <f t="shared" si="237"/>
        <v>0</v>
      </c>
      <c r="AQ347" s="39">
        <f t="shared" si="238"/>
        <v>0</v>
      </c>
      <c r="AR347" s="39">
        <f t="shared" si="239"/>
        <v>0</v>
      </c>
      <c r="AS347" s="39">
        <f t="shared" si="240"/>
        <v>0</v>
      </c>
      <c r="AT347" s="40">
        <f t="shared" si="241"/>
        <v>0</v>
      </c>
      <c r="AU347" s="40"/>
      <c r="AV347" s="52">
        <f t="shared" si="242"/>
        <v>0</v>
      </c>
      <c r="AX347" s="52">
        <f t="shared" si="243"/>
        <v>0</v>
      </c>
      <c r="AY347" s="70"/>
      <c r="AZ347" s="2">
        <f t="shared" si="248"/>
        <v>0</v>
      </c>
    </row>
    <row r="348" spans="1:52" ht="12" customHeight="1">
      <c r="A348" s="44">
        <f t="shared" si="244"/>
        <v>47270</v>
      </c>
      <c r="B348" s="66">
        <f t="shared" si="245"/>
        <v>0</v>
      </c>
      <c r="C348" s="67"/>
      <c r="D348" s="68">
        <f t="shared" si="208"/>
        <v>0</v>
      </c>
      <c r="E348" s="35">
        <f t="shared" si="209"/>
        <v>0</v>
      </c>
      <c r="F348" s="35">
        <f t="shared" si="210"/>
        <v>0</v>
      </c>
      <c r="G348" s="55">
        <f t="shared" si="211"/>
        <v>3.97</v>
      </c>
      <c r="H348" s="69">
        <f t="shared" si="212"/>
        <v>3.97</v>
      </c>
      <c r="I348" s="55">
        <f t="shared" si="246"/>
        <v>0</v>
      </c>
      <c r="J348" s="55">
        <f t="shared" si="213"/>
        <v>-6.1000000000000006E-2</v>
      </c>
      <c r="K348" s="69">
        <f t="shared" si="214"/>
        <v>-6.1000000000000006E-2</v>
      </c>
      <c r="L348" s="72">
        <v>0</v>
      </c>
      <c r="M348" s="55">
        <f t="shared" si="215"/>
        <v>5.0000000000000001E-3</v>
      </c>
      <c r="N348" s="69">
        <f t="shared" si="216"/>
        <v>5.0000000000000001E-3</v>
      </c>
      <c r="O348" s="72">
        <v>0</v>
      </c>
      <c r="P348" s="7"/>
      <c r="Q348" s="72">
        <f t="shared" si="247"/>
        <v>3.9140000000000001</v>
      </c>
      <c r="R348" s="72">
        <f t="shared" si="217"/>
        <v>0</v>
      </c>
      <c r="S348" s="7"/>
      <c r="T348" s="5">
        <f t="shared" si="218"/>
        <v>30</v>
      </c>
      <c r="U348" s="45">
        <f t="shared" si="219"/>
        <v>47324</v>
      </c>
      <c r="V348" s="5">
        <f t="shared" si="220"/>
        <v>10435</v>
      </c>
      <c r="W348" s="55">
        <f t="shared" si="221"/>
        <v>6.040116061409001E-2</v>
      </c>
      <c r="X348" s="47">
        <f t="shared" si="222"/>
        <v>0.18266802346889521</v>
      </c>
      <c r="Y348" s="5">
        <f t="shared" si="223"/>
        <v>0</v>
      </c>
      <c r="Z348" s="5">
        <f t="shared" si="224"/>
        <v>0</v>
      </c>
      <c r="AB348" s="39">
        <f t="shared" si="225"/>
        <v>0</v>
      </c>
      <c r="AC348" s="39">
        <f t="shared" si="226"/>
        <v>0</v>
      </c>
      <c r="AD348" s="39">
        <f t="shared" si="227"/>
        <v>0</v>
      </c>
      <c r="AE348" s="39">
        <f t="shared" si="228"/>
        <v>0</v>
      </c>
      <c r="AF348" s="39">
        <f t="shared" si="229"/>
        <v>0</v>
      </c>
      <c r="AG348" s="39">
        <f t="shared" si="230"/>
        <v>0</v>
      </c>
      <c r="AH348" s="39">
        <f t="shared" si="231"/>
        <v>0</v>
      </c>
      <c r="AI348" s="39">
        <f t="shared" si="232"/>
        <v>0</v>
      </c>
      <c r="AJ348" s="39">
        <f t="shared" si="233"/>
        <v>0</v>
      </c>
      <c r="AK348" s="43"/>
      <c r="AL348" s="39">
        <f t="shared" si="234"/>
        <v>0</v>
      </c>
      <c r="AM348" s="39">
        <f t="shared" si="235"/>
        <v>0</v>
      </c>
      <c r="AN348" s="39">
        <f t="shared" si="236"/>
        <v>0</v>
      </c>
      <c r="AO348" s="40">
        <f t="shared" si="237"/>
        <v>0</v>
      </c>
      <c r="AQ348" s="39">
        <f t="shared" si="238"/>
        <v>0</v>
      </c>
      <c r="AR348" s="39">
        <f t="shared" si="239"/>
        <v>0</v>
      </c>
      <c r="AS348" s="39">
        <f t="shared" si="240"/>
        <v>0</v>
      </c>
      <c r="AT348" s="40">
        <f t="shared" si="241"/>
        <v>0</v>
      </c>
      <c r="AU348" s="40"/>
      <c r="AV348" s="52">
        <f t="shared" si="242"/>
        <v>0</v>
      </c>
      <c r="AX348" s="52">
        <f t="shared" si="243"/>
        <v>0</v>
      </c>
      <c r="AY348" s="70"/>
      <c r="AZ348" s="2">
        <f t="shared" si="248"/>
        <v>0</v>
      </c>
    </row>
    <row r="349" spans="1:52" ht="12" customHeight="1">
      <c r="A349" s="44">
        <f t="shared" si="244"/>
        <v>47300</v>
      </c>
      <c r="B349" s="66">
        <f t="shared" si="245"/>
        <v>0</v>
      </c>
      <c r="C349" s="67"/>
      <c r="D349" s="68">
        <f t="shared" si="208"/>
        <v>0</v>
      </c>
      <c r="E349" s="35">
        <f t="shared" si="209"/>
        <v>0</v>
      </c>
      <c r="F349" s="35">
        <f t="shared" si="210"/>
        <v>0</v>
      </c>
      <c r="G349" s="55">
        <f t="shared" si="211"/>
        <v>3.97</v>
      </c>
      <c r="H349" s="69">
        <f t="shared" si="212"/>
        <v>3.97</v>
      </c>
      <c r="I349" s="55">
        <f t="shared" si="246"/>
        <v>0</v>
      </c>
      <c r="J349" s="55">
        <f t="shared" si="213"/>
        <v>-6.1000000000000006E-2</v>
      </c>
      <c r="K349" s="69">
        <f t="shared" si="214"/>
        <v>-6.1000000000000006E-2</v>
      </c>
      <c r="L349" s="72">
        <v>0</v>
      </c>
      <c r="M349" s="55">
        <f t="shared" si="215"/>
        <v>5.0000000000000001E-3</v>
      </c>
      <c r="N349" s="69">
        <f t="shared" si="216"/>
        <v>5.0000000000000001E-3</v>
      </c>
      <c r="O349" s="72">
        <v>0</v>
      </c>
      <c r="P349" s="7"/>
      <c r="Q349" s="72">
        <f t="shared" si="247"/>
        <v>3.9140000000000001</v>
      </c>
      <c r="R349" s="72">
        <f t="shared" si="217"/>
        <v>0</v>
      </c>
      <c r="S349" s="7"/>
      <c r="T349" s="5">
        <f t="shared" si="218"/>
        <v>31</v>
      </c>
      <c r="U349" s="45">
        <f t="shared" si="219"/>
        <v>47355</v>
      </c>
      <c r="V349" s="5">
        <f t="shared" si="220"/>
        <v>10466</v>
      </c>
      <c r="W349" s="55">
        <f t="shared" si="221"/>
        <v>6.040116061409001E-2</v>
      </c>
      <c r="X349" s="47">
        <f t="shared" si="222"/>
        <v>0.1817477728595894</v>
      </c>
      <c r="Y349" s="5">
        <f t="shared" si="223"/>
        <v>0</v>
      </c>
      <c r="Z349" s="5">
        <f t="shared" si="224"/>
        <v>0</v>
      </c>
      <c r="AB349" s="39">
        <f t="shared" si="225"/>
        <v>0</v>
      </c>
      <c r="AC349" s="39">
        <f t="shared" si="226"/>
        <v>0</v>
      </c>
      <c r="AD349" s="39">
        <f t="shared" si="227"/>
        <v>0</v>
      </c>
      <c r="AE349" s="39">
        <f t="shared" si="228"/>
        <v>0</v>
      </c>
      <c r="AF349" s="39">
        <f t="shared" si="229"/>
        <v>0</v>
      </c>
      <c r="AG349" s="39">
        <f t="shared" si="230"/>
        <v>0</v>
      </c>
      <c r="AH349" s="39">
        <f t="shared" si="231"/>
        <v>0</v>
      </c>
      <c r="AI349" s="39">
        <f t="shared" si="232"/>
        <v>0</v>
      </c>
      <c r="AJ349" s="39">
        <f t="shared" si="233"/>
        <v>0</v>
      </c>
      <c r="AK349" s="43"/>
      <c r="AL349" s="39">
        <f t="shared" si="234"/>
        <v>0</v>
      </c>
      <c r="AM349" s="39">
        <f t="shared" si="235"/>
        <v>0</v>
      </c>
      <c r="AN349" s="39">
        <f t="shared" si="236"/>
        <v>0</v>
      </c>
      <c r="AO349" s="40">
        <f t="shared" si="237"/>
        <v>0</v>
      </c>
      <c r="AQ349" s="39">
        <f t="shared" si="238"/>
        <v>0</v>
      </c>
      <c r="AR349" s="39">
        <f t="shared" si="239"/>
        <v>0</v>
      </c>
      <c r="AS349" s="39">
        <f t="shared" si="240"/>
        <v>0</v>
      </c>
      <c r="AT349" s="40">
        <f t="shared" si="241"/>
        <v>0</v>
      </c>
      <c r="AU349" s="40"/>
      <c r="AV349" s="52">
        <f t="shared" si="242"/>
        <v>0</v>
      </c>
      <c r="AX349" s="52">
        <f t="shared" si="243"/>
        <v>0</v>
      </c>
      <c r="AY349" s="70"/>
      <c r="AZ349" s="2">
        <f t="shared" si="248"/>
        <v>0</v>
      </c>
    </row>
    <row r="350" spans="1:52" ht="12" customHeight="1">
      <c r="A350" s="44">
        <f t="shared" si="244"/>
        <v>47331</v>
      </c>
      <c r="B350" s="66">
        <f t="shared" si="245"/>
        <v>0</v>
      </c>
      <c r="C350" s="67"/>
      <c r="D350" s="68">
        <f t="shared" si="208"/>
        <v>0</v>
      </c>
      <c r="E350" s="35">
        <f t="shared" si="209"/>
        <v>0</v>
      </c>
      <c r="F350" s="35">
        <f t="shared" si="210"/>
        <v>0</v>
      </c>
      <c r="G350" s="55">
        <f t="shared" si="211"/>
        <v>3.97</v>
      </c>
      <c r="H350" s="69">
        <f t="shared" si="212"/>
        <v>3.97</v>
      </c>
      <c r="I350" s="55">
        <f t="shared" si="246"/>
        <v>0</v>
      </c>
      <c r="J350" s="55">
        <f t="shared" si="213"/>
        <v>-6.1000000000000006E-2</v>
      </c>
      <c r="K350" s="69">
        <f t="shared" si="214"/>
        <v>-6.1000000000000006E-2</v>
      </c>
      <c r="L350" s="72">
        <v>0</v>
      </c>
      <c r="M350" s="55">
        <f t="shared" si="215"/>
        <v>5.0000000000000001E-3</v>
      </c>
      <c r="N350" s="69">
        <f t="shared" si="216"/>
        <v>5.0000000000000001E-3</v>
      </c>
      <c r="O350" s="72">
        <v>0</v>
      </c>
      <c r="P350" s="7"/>
      <c r="Q350" s="72">
        <f t="shared" si="247"/>
        <v>3.9140000000000001</v>
      </c>
      <c r="R350" s="72">
        <f t="shared" si="217"/>
        <v>0</v>
      </c>
      <c r="S350" s="7"/>
      <c r="T350" s="5">
        <f t="shared" si="218"/>
        <v>31</v>
      </c>
      <c r="U350" s="45">
        <f t="shared" si="219"/>
        <v>47386</v>
      </c>
      <c r="V350" s="5">
        <f t="shared" si="220"/>
        <v>10497</v>
      </c>
      <c r="W350" s="55">
        <f t="shared" si="221"/>
        <v>6.040116061409001E-2</v>
      </c>
      <c r="X350" s="47">
        <f t="shared" si="222"/>
        <v>0.18083215831721991</v>
      </c>
      <c r="Y350" s="5">
        <f t="shared" si="223"/>
        <v>0</v>
      </c>
      <c r="Z350" s="5">
        <f t="shared" si="224"/>
        <v>0</v>
      </c>
      <c r="AB350" s="39">
        <f t="shared" si="225"/>
        <v>0</v>
      </c>
      <c r="AC350" s="39">
        <f t="shared" si="226"/>
        <v>0</v>
      </c>
      <c r="AD350" s="39">
        <f t="shared" si="227"/>
        <v>0</v>
      </c>
      <c r="AE350" s="39">
        <f t="shared" si="228"/>
        <v>0</v>
      </c>
      <c r="AF350" s="39">
        <f t="shared" si="229"/>
        <v>0</v>
      </c>
      <c r="AG350" s="39">
        <f t="shared" si="230"/>
        <v>0</v>
      </c>
      <c r="AH350" s="39">
        <f t="shared" si="231"/>
        <v>0</v>
      </c>
      <c r="AI350" s="39">
        <f t="shared" si="232"/>
        <v>0</v>
      </c>
      <c r="AJ350" s="39">
        <f t="shared" si="233"/>
        <v>0</v>
      </c>
      <c r="AK350" s="43"/>
      <c r="AL350" s="39">
        <f t="shared" si="234"/>
        <v>0</v>
      </c>
      <c r="AM350" s="39">
        <f t="shared" si="235"/>
        <v>0</v>
      </c>
      <c r="AN350" s="39">
        <f t="shared" si="236"/>
        <v>0</v>
      </c>
      <c r="AO350" s="40">
        <f t="shared" si="237"/>
        <v>0</v>
      </c>
      <c r="AQ350" s="39">
        <f t="shared" si="238"/>
        <v>0</v>
      </c>
      <c r="AR350" s="39">
        <f t="shared" si="239"/>
        <v>0</v>
      </c>
      <c r="AS350" s="39">
        <f t="shared" si="240"/>
        <v>0</v>
      </c>
      <c r="AT350" s="40">
        <f t="shared" si="241"/>
        <v>0</v>
      </c>
      <c r="AU350" s="40"/>
      <c r="AV350" s="52">
        <f t="shared" si="242"/>
        <v>0</v>
      </c>
      <c r="AX350" s="52">
        <f t="shared" si="243"/>
        <v>0</v>
      </c>
      <c r="AY350" s="70"/>
      <c r="AZ350" s="2">
        <f t="shared" si="248"/>
        <v>0</v>
      </c>
    </row>
    <row r="351" spans="1:52" ht="12" customHeight="1">
      <c r="A351" s="44">
        <f t="shared" si="244"/>
        <v>47362</v>
      </c>
      <c r="B351" s="66">
        <f t="shared" si="245"/>
        <v>0</v>
      </c>
      <c r="C351" s="67"/>
      <c r="D351" s="68">
        <f t="shared" si="208"/>
        <v>0</v>
      </c>
      <c r="E351" s="35">
        <f t="shared" si="209"/>
        <v>0</v>
      </c>
      <c r="F351" s="35">
        <f t="shared" si="210"/>
        <v>0</v>
      </c>
      <c r="G351" s="55">
        <f t="shared" si="211"/>
        <v>3.97</v>
      </c>
      <c r="H351" s="69">
        <f t="shared" si="212"/>
        <v>3.97</v>
      </c>
      <c r="I351" s="55">
        <f t="shared" si="246"/>
        <v>0</v>
      </c>
      <c r="J351" s="55">
        <f t="shared" si="213"/>
        <v>-6.1000000000000006E-2</v>
      </c>
      <c r="K351" s="69">
        <f t="shared" si="214"/>
        <v>-6.1000000000000006E-2</v>
      </c>
      <c r="L351" s="72">
        <v>0</v>
      </c>
      <c r="M351" s="55">
        <f t="shared" si="215"/>
        <v>5.0000000000000001E-3</v>
      </c>
      <c r="N351" s="69">
        <f t="shared" si="216"/>
        <v>5.0000000000000001E-3</v>
      </c>
      <c r="O351" s="72">
        <v>0</v>
      </c>
      <c r="P351" s="7"/>
      <c r="Q351" s="72">
        <f t="shared" si="247"/>
        <v>3.9140000000000001</v>
      </c>
      <c r="R351" s="72">
        <f t="shared" si="217"/>
        <v>0</v>
      </c>
      <c r="S351" s="7"/>
      <c r="T351" s="5">
        <f t="shared" si="218"/>
        <v>30</v>
      </c>
      <c r="U351" s="45">
        <f t="shared" si="219"/>
        <v>47416</v>
      </c>
      <c r="V351" s="5">
        <f t="shared" si="220"/>
        <v>10527</v>
      </c>
      <c r="W351" s="55">
        <f t="shared" si="221"/>
        <v>6.040116061409001E-2</v>
      </c>
      <c r="X351" s="47">
        <f t="shared" si="222"/>
        <v>0.17995047188151608</v>
      </c>
      <c r="Y351" s="5">
        <f t="shared" si="223"/>
        <v>0</v>
      </c>
      <c r="Z351" s="5">
        <f t="shared" si="224"/>
        <v>0</v>
      </c>
      <c r="AB351" s="39">
        <f t="shared" si="225"/>
        <v>0</v>
      </c>
      <c r="AC351" s="39">
        <f t="shared" si="226"/>
        <v>0</v>
      </c>
      <c r="AD351" s="39">
        <f t="shared" si="227"/>
        <v>0</v>
      </c>
      <c r="AE351" s="39">
        <f t="shared" si="228"/>
        <v>0</v>
      </c>
      <c r="AF351" s="39">
        <f t="shared" si="229"/>
        <v>0</v>
      </c>
      <c r="AG351" s="39">
        <f t="shared" si="230"/>
        <v>0</v>
      </c>
      <c r="AH351" s="39">
        <f t="shared" si="231"/>
        <v>0</v>
      </c>
      <c r="AI351" s="39">
        <f t="shared" si="232"/>
        <v>0</v>
      </c>
      <c r="AJ351" s="39">
        <f t="shared" si="233"/>
        <v>0</v>
      </c>
      <c r="AK351" s="43"/>
      <c r="AL351" s="39">
        <f t="shared" si="234"/>
        <v>0</v>
      </c>
      <c r="AM351" s="39">
        <f t="shared" si="235"/>
        <v>0</v>
      </c>
      <c r="AN351" s="39">
        <f t="shared" si="236"/>
        <v>0</v>
      </c>
      <c r="AO351" s="40">
        <f t="shared" si="237"/>
        <v>0</v>
      </c>
      <c r="AQ351" s="39">
        <f t="shared" si="238"/>
        <v>0</v>
      </c>
      <c r="AR351" s="39">
        <f t="shared" si="239"/>
        <v>0</v>
      </c>
      <c r="AS351" s="39">
        <f t="shared" si="240"/>
        <v>0</v>
      </c>
      <c r="AT351" s="40">
        <f t="shared" si="241"/>
        <v>0</v>
      </c>
      <c r="AU351" s="40"/>
      <c r="AV351" s="52">
        <f t="shared" si="242"/>
        <v>0</v>
      </c>
      <c r="AX351" s="52">
        <f t="shared" si="243"/>
        <v>0</v>
      </c>
      <c r="AY351" s="70"/>
      <c r="AZ351" s="2">
        <f t="shared" si="248"/>
        <v>0</v>
      </c>
    </row>
    <row r="352" spans="1:52" ht="12" customHeight="1">
      <c r="A352" s="44">
        <f t="shared" si="244"/>
        <v>47392</v>
      </c>
      <c r="B352" s="66">
        <f t="shared" si="245"/>
        <v>0</v>
      </c>
      <c r="C352" s="67"/>
      <c r="D352" s="68">
        <f t="shared" si="208"/>
        <v>0</v>
      </c>
      <c r="E352" s="35">
        <f t="shared" si="209"/>
        <v>0</v>
      </c>
      <c r="F352" s="35">
        <f t="shared" si="210"/>
        <v>0</v>
      </c>
      <c r="G352" s="55">
        <f t="shared" si="211"/>
        <v>3.97</v>
      </c>
      <c r="H352" s="69">
        <f t="shared" si="212"/>
        <v>3.97</v>
      </c>
      <c r="I352" s="55">
        <f t="shared" si="246"/>
        <v>0</v>
      </c>
      <c r="J352" s="55">
        <f t="shared" si="213"/>
        <v>-6.1000000000000006E-2</v>
      </c>
      <c r="K352" s="69">
        <f t="shared" si="214"/>
        <v>-6.1000000000000006E-2</v>
      </c>
      <c r="L352" s="72">
        <v>0</v>
      </c>
      <c r="M352" s="55">
        <f t="shared" si="215"/>
        <v>5.0000000000000001E-3</v>
      </c>
      <c r="N352" s="69">
        <f t="shared" si="216"/>
        <v>5.0000000000000001E-3</v>
      </c>
      <c r="O352" s="72">
        <v>0</v>
      </c>
      <c r="P352" s="7"/>
      <c r="Q352" s="72">
        <f t="shared" si="247"/>
        <v>3.9140000000000001</v>
      </c>
      <c r="R352" s="72">
        <f t="shared" si="217"/>
        <v>0</v>
      </c>
      <c r="S352" s="7"/>
      <c r="T352" s="5">
        <f t="shared" si="218"/>
        <v>31</v>
      </c>
      <c r="U352" s="45">
        <f t="shared" si="219"/>
        <v>47447</v>
      </c>
      <c r="V352" s="5">
        <f t="shared" si="220"/>
        <v>10558</v>
      </c>
      <c r="W352" s="55">
        <f t="shared" si="221"/>
        <v>6.040116061409001E-2</v>
      </c>
      <c r="X352" s="47">
        <f t="shared" si="222"/>
        <v>0.17904391183751345</v>
      </c>
      <c r="Y352" s="5">
        <f t="shared" si="223"/>
        <v>0</v>
      </c>
      <c r="Z352" s="5">
        <f t="shared" si="224"/>
        <v>0</v>
      </c>
      <c r="AB352" s="39">
        <f t="shared" si="225"/>
        <v>0</v>
      </c>
      <c r="AC352" s="39">
        <f t="shared" si="226"/>
        <v>0</v>
      </c>
      <c r="AD352" s="39">
        <f t="shared" si="227"/>
        <v>0</v>
      </c>
      <c r="AE352" s="39">
        <f t="shared" si="228"/>
        <v>0</v>
      </c>
      <c r="AF352" s="39">
        <f t="shared" si="229"/>
        <v>0</v>
      </c>
      <c r="AG352" s="39">
        <f t="shared" si="230"/>
        <v>0</v>
      </c>
      <c r="AH352" s="39">
        <f t="shared" si="231"/>
        <v>0</v>
      </c>
      <c r="AI352" s="39">
        <f t="shared" si="232"/>
        <v>0</v>
      </c>
      <c r="AJ352" s="39">
        <f t="shared" si="233"/>
        <v>0</v>
      </c>
      <c r="AK352" s="43"/>
      <c r="AL352" s="39">
        <f t="shared" si="234"/>
        <v>0</v>
      </c>
      <c r="AM352" s="39">
        <f t="shared" si="235"/>
        <v>0</v>
      </c>
      <c r="AN352" s="39">
        <f t="shared" si="236"/>
        <v>0</v>
      </c>
      <c r="AO352" s="40">
        <f t="shared" si="237"/>
        <v>0</v>
      </c>
      <c r="AQ352" s="39">
        <f t="shared" si="238"/>
        <v>0</v>
      </c>
      <c r="AR352" s="39">
        <f t="shared" si="239"/>
        <v>0</v>
      </c>
      <c r="AS352" s="39">
        <f t="shared" si="240"/>
        <v>0</v>
      </c>
      <c r="AT352" s="40">
        <f t="shared" si="241"/>
        <v>0</v>
      </c>
      <c r="AU352" s="40"/>
      <c r="AV352" s="52">
        <f t="shared" si="242"/>
        <v>0</v>
      </c>
      <c r="AX352" s="52">
        <f t="shared" si="243"/>
        <v>0</v>
      </c>
      <c r="AY352" s="70"/>
      <c r="AZ352" s="2">
        <f t="shared" si="248"/>
        <v>0</v>
      </c>
    </row>
    <row r="353" spans="1:52" ht="12" customHeight="1">
      <c r="A353" s="44">
        <f t="shared" si="244"/>
        <v>47423</v>
      </c>
      <c r="B353" s="66">
        <f t="shared" si="245"/>
        <v>0</v>
      </c>
      <c r="C353" s="67"/>
      <c r="D353" s="68">
        <f t="shared" si="208"/>
        <v>0</v>
      </c>
      <c r="E353" s="35">
        <f t="shared" si="209"/>
        <v>0</v>
      </c>
      <c r="F353" s="35">
        <f t="shared" si="210"/>
        <v>0</v>
      </c>
      <c r="G353" s="55">
        <f t="shared" si="211"/>
        <v>3.97</v>
      </c>
      <c r="H353" s="69">
        <f t="shared" si="212"/>
        <v>3.97</v>
      </c>
      <c r="I353" s="55">
        <f t="shared" si="246"/>
        <v>0</v>
      </c>
      <c r="J353" s="55">
        <f t="shared" si="213"/>
        <v>-6.1000000000000006E-2</v>
      </c>
      <c r="K353" s="69">
        <f t="shared" si="214"/>
        <v>-6.1000000000000006E-2</v>
      </c>
      <c r="L353" s="72">
        <v>0</v>
      </c>
      <c r="M353" s="55">
        <f t="shared" si="215"/>
        <v>5.0000000000000001E-3</v>
      </c>
      <c r="N353" s="69">
        <f t="shared" si="216"/>
        <v>5.0000000000000001E-3</v>
      </c>
      <c r="O353" s="72">
        <v>0</v>
      </c>
      <c r="P353" s="7"/>
      <c r="Q353" s="72">
        <f t="shared" si="247"/>
        <v>3.9140000000000001</v>
      </c>
      <c r="R353" s="72">
        <f t="shared" si="217"/>
        <v>0</v>
      </c>
      <c r="S353" s="7"/>
      <c r="T353" s="5">
        <f t="shared" si="218"/>
        <v>30</v>
      </c>
      <c r="U353" s="45">
        <f t="shared" si="219"/>
        <v>47477</v>
      </c>
      <c r="V353" s="5">
        <f t="shared" si="220"/>
        <v>10588</v>
      </c>
      <c r="W353" s="55">
        <f t="shared" si="221"/>
        <v>6.040116061409001E-2</v>
      </c>
      <c r="X353" s="47">
        <f t="shared" si="222"/>
        <v>0.17817094438564257</v>
      </c>
      <c r="Y353" s="5">
        <f t="shared" si="223"/>
        <v>0</v>
      </c>
      <c r="Z353" s="5">
        <f t="shared" si="224"/>
        <v>0</v>
      </c>
      <c r="AB353" s="39">
        <f t="shared" si="225"/>
        <v>0</v>
      </c>
      <c r="AC353" s="39">
        <f t="shared" si="226"/>
        <v>0</v>
      </c>
      <c r="AD353" s="39">
        <f t="shared" si="227"/>
        <v>0</v>
      </c>
      <c r="AE353" s="39">
        <f t="shared" si="228"/>
        <v>0</v>
      </c>
      <c r="AF353" s="39">
        <f t="shared" si="229"/>
        <v>0</v>
      </c>
      <c r="AG353" s="39">
        <f t="shared" si="230"/>
        <v>0</v>
      </c>
      <c r="AH353" s="39">
        <f t="shared" si="231"/>
        <v>0</v>
      </c>
      <c r="AI353" s="39">
        <f t="shared" si="232"/>
        <v>0</v>
      </c>
      <c r="AJ353" s="39">
        <f t="shared" si="233"/>
        <v>0</v>
      </c>
      <c r="AK353" s="43"/>
      <c r="AL353" s="39">
        <f t="shared" si="234"/>
        <v>0</v>
      </c>
      <c r="AM353" s="39">
        <f t="shared" si="235"/>
        <v>0</v>
      </c>
      <c r="AN353" s="39">
        <f t="shared" si="236"/>
        <v>0</v>
      </c>
      <c r="AO353" s="40">
        <f t="shared" si="237"/>
        <v>0</v>
      </c>
      <c r="AQ353" s="39">
        <f t="shared" si="238"/>
        <v>0</v>
      </c>
      <c r="AR353" s="39">
        <f t="shared" si="239"/>
        <v>0</v>
      </c>
      <c r="AS353" s="39">
        <f t="shared" si="240"/>
        <v>0</v>
      </c>
      <c r="AT353" s="40">
        <f t="shared" si="241"/>
        <v>0</v>
      </c>
      <c r="AU353" s="40"/>
      <c r="AV353" s="52">
        <f t="shared" si="242"/>
        <v>0</v>
      </c>
      <c r="AX353" s="52">
        <f t="shared" si="243"/>
        <v>0</v>
      </c>
      <c r="AY353" s="70"/>
      <c r="AZ353" s="2">
        <f t="shared" si="248"/>
        <v>0</v>
      </c>
    </row>
    <row r="354" spans="1:52" ht="12" customHeight="1">
      <c r="A354" s="44">
        <f t="shared" si="244"/>
        <v>47453</v>
      </c>
      <c r="B354" s="66">
        <f t="shared" si="245"/>
        <v>0</v>
      </c>
      <c r="C354" s="67"/>
      <c r="D354" s="68">
        <f t="shared" si="208"/>
        <v>0</v>
      </c>
      <c r="E354" s="35">
        <f t="shared" si="209"/>
        <v>0</v>
      </c>
      <c r="F354" s="35">
        <f t="shared" si="210"/>
        <v>0</v>
      </c>
      <c r="G354" s="55">
        <f t="shared" si="211"/>
        <v>3.97</v>
      </c>
      <c r="H354" s="69">
        <f t="shared" si="212"/>
        <v>3.97</v>
      </c>
      <c r="I354" s="55">
        <f t="shared" si="246"/>
        <v>0</v>
      </c>
      <c r="J354" s="55">
        <f t="shared" si="213"/>
        <v>-6.1000000000000006E-2</v>
      </c>
      <c r="K354" s="69">
        <f t="shared" si="214"/>
        <v>-6.1000000000000006E-2</v>
      </c>
      <c r="L354" s="72">
        <v>0</v>
      </c>
      <c r="M354" s="55">
        <f t="shared" si="215"/>
        <v>5.0000000000000001E-3</v>
      </c>
      <c r="N354" s="69">
        <f t="shared" si="216"/>
        <v>5.0000000000000001E-3</v>
      </c>
      <c r="O354" s="72">
        <v>0</v>
      </c>
      <c r="P354" s="7"/>
      <c r="Q354" s="72">
        <f t="shared" si="247"/>
        <v>3.9140000000000001</v>
      </c>
      <c r="R354" s="72">
        <f t="shared" si="217"/>
        <v>0</v>
      </c>
      <c r="S354" s="7"/>
      <c r="T354" s="5">
        <f t="shared" si="218"/>
        <v>31</v>
      </c>
      <c r="U354" s="45">
        <f t="shared" si="219"/>
        <v>47508</v>
      </c>
      <c r="V354" s="5">
        <f t="shared" si="220"/>
        <v>10619</v>
      </c>
      <c r="W354" s="55">
        <f t="shared" si="221"/>
        <v>6.040116061409001E-2</v>
      </c>
      <c r="X354" s="47">
        <f t="shared" si="222"/>
        <v>0.17727334930020935</v>
      </c>
      <c r="Y354" s="5">
        <f t="shared" si="223"/>
        <v>0</v>
      </c>
      <c r="Z354" s="5">
        <f t="shared" si="224"/>
        <v>0</v>
      </c>
      <c r="AB354" s="39">
        <f t="shared" si="225"/>
        <v>0</v>
      </c>
      <c r="AC354" s="39">
        <f t="shared" si="226"/>
        <v>0</v>
      </c>
      <c r="AD354" s="39">
        <f t="shared" si="227"/>
        <v>0</v>
      </c>
      <c r="AE354" s="39">
        <f t="shared" si="228"/>
        <v>0</v>
      </c>
      <c r="AF354" s="39">
        <f t="shared" si="229"/>
        <v>0</v>
      </c>
      <c r="AG354" s="39">
        <f t="shared" si="230"/>
        <v>0</v>
      </c>
      <c r="AH354" s="39">
        <f t="shared" si="231"/>
        <v>0</v>
      </c>
      <c r="AI354" s="39">
        <f t="shared" si="232"/>
        <v>0</v>
      </c>
      <c r="AJ354" s="39">
        <f t="shared" si="233"/>
        <v>0</v>
      </c>
      <c r="AK354" s="43"/>
      <c r="AL354" s="39">
        <f t="shared" si="234"/>
        <v>0</v>
      </c>
      <c r="AM354" s="39">
        <f t="shared" si="235"/>
        <v>0</v>
      </c>
      <c r="AN354" s="39">
        <f t="shared" si="236"/>
        <v>0</v>
      </c>
      <c r="AO354" s="40">
        <f t="shared" si="237"/>
        <v>0</v>
      </c>
      <c r="AQ354" s="39">
        <f t="shared" si="238"/>
        <v>0</v>
      </c>
      <c r="AR354" s="39">
        <f t="shared" si="239"/>
        <v>0</v>
      </c>
      <c r="AS354" s="39">
        <f t="shared" si="240"/>
        <v>0</v>
      </c>
      <c r="AT354" s="40">
        <f t="shared" si="241"/>
        <v>0</v>
      </c>
      <c r="AU354" s="40"/>
      <c r="AV354" s="52">
        <f t="shared" si="242"/>
        <v>0</v>
      </c>
      <c r="AX354" s="52">
        <f t="shared" si="243"/>
        <v>0</v>
      </c>
      <c r="AY354" s="70"/>
      <c r="AZ354" s="2">
        <f t="shared" si="248"/>
        <v>0</v>
      </c>
    </row>
    <row r="355" spans="1:52" ht="12" customHeight="1">
      <c r="A355" s="44">
        <f t="shared" si="244"/>
        <v>47484</v>
      </c>
      <c r="B355" s="66">
        <f t="shared" si="245"/>
        <v>0</v>
      </c>
      <c r="C355" s="67"/>
      <c r="D355" s="68">
        <f t="shared" si="208"/>
        <v>0</v>
      </c>
      <c r="E355" s="35">
        <f t="shared" si="209"/>
        <v>0</v>
      </c>
      <c r="F355" s="35">
        <f t="shared" si="210"/>
        <v>0</v>
      </c>
      <c r="G355" s="55">
        <f t="shared" si="211"/>
        <v>3.97</v>
      </c>
      <c r="H355" s="69">
        <f t="shared" si="212"/>
        <v>3.97</v>
      </c>
      <c r="I355" s="55">
        <f t="shared" si="246"/>
        <v>0</v>
      </c>
      <c r="J355" s="55">
        <f t="shared" si="213"/>
        <v>-6.1000000000000006E-2</v>
      </c>
      <c r="K355" s="69">
        <f t="shared" si="214"/>
        <v>-6.1000000000000006E-2</v>
      </c>
      <c r="L355" s="72">
        <v>0</v>
      </c>
      <c r="M355" s="55">
        <f t="shared" si="215"/>
        <v>5.0000000000000001E-3</v>
      </c>
      <c r="N355" s="69">
        <f t="shared" si="216"/>
        <v>5.0000000000000001E-3</v>
      </c>
      <c r="O355" s="72">
        <v>0</v>
      </c>
      <c r="P355" s="7"/>
      <c r="Q355" s="72">
        <f t="shared" si="247"/>
        <v>3.9140000000000001</v>
      </c>
      <c r="R355" s="72">
        <f t="shared" si="217"/>
        <v>0</v>
      </c>
      <c r="S355" s="7"/>
      <c r="T355" s="5">
        <f t="shared" si="218"/>
        <v>31</v>
      </c>
      <c r="U355" s="45">
        <f t="shared" si="219"/>
        <v>47539</v>
      </c>
      <c r="V355" s="5">
        <f t="shared" si="220"/>
        <v>10650</v>
      </c>
      <c r="W355" s="55">
        <f t="shared" si="221"/>
        <v>6.040116061409001E-2</v>
      </c>
      <c r="X355" s="47">
        <f t="shared" si="222"/>
        <v>0.17638027614701471</v>
      </c>
      <c r="Y355" s="5">
        <f t="shared" si="223"/>
        <v>0</v>
      </c>
      <c r="Z355" s="5">
        <f t="shared" si="224"/>
        <v>0</v>
      </c>
      <c r="AB355" s="39">
        <f t="shared" si="225"/>
        <v>0</v>
      </c>
      <c r="AC355" s="39">
        <f t="shared" si="226"/>
        <v>0</v>
      </c>
      <c r="AD355" s="39">
        <f t="shared" si="227"/>
        <v>0</v>
      </c>
      <c r="AE355" s="39">
        <f t="shared" si="228"/>
        <v>0</v>
      </c>
      <c r="AF355" s="39">
        <f t="shared" si="229"/>
        <v>0</v>
      </c>
      <c r="AG355" s="39">
        <f t="shared" si="230"/>
        <v>0</v>
      </c>
      <c r="AH355" s="39">
        <f t="shared" si="231"/>
        <v>0</v>
      </c>
      <c r="AI355" s="39">
        <f t="shared" si="232"/>
        <v>0</v>
      </c>
      <c r="AJ355" s="39">
        <f t="shared" si="233"/>
        <v>0</v>
      </c>
      <c r="AK355" s="43"/>
      <c r="AL355" s="39">
        <f t="shared" si="234"/>
        <v>0</v>
      </c>
      <c r="AM355" s="39">
        <f t="shared" si="235"/>
        <v>0</v>
      </c>
      <c r="AN355" s="39">
        <f t="shared" si="236"/>
        <v>0</v>
      </c>
      <c r="AO355" s="40">
        <f t="shared" si="237"/>
        <v>0</v>
      </c>
      <c r="AQ355" s="39">
        <f t="shared" si="238"/>
        <v>0</v>
      </c>
      <c r="AR355" s="39">
        <f t="shared" si="239"/>
        <v>0</v>
      </c>
      <c r="AS355" s="39">
        <f t="shared" si="240"/>
        <v>0</v>
      </c>
      <c r="AT355" s="40">
        <f t="shared" si="241"/>
        <v>0</v>
      </c>
      <c r="AU355" s="40"/>
      <c r="AV355" s="52">
        <f t="shared" si="242"/>
        <v>0</v>
      </c>
      <c r="AX355" s="52">
        <f t="shared" si="243"/>
        <v>0</v>
      </c>
      <c r="AY355" s="70"/>
      <c r="AZ355" s="2">
        <f t="shared" si="248"/>
        <v>0</v>
      </c>
    </row>
    <row r="356" spans="1:52" ht="12" customHeight="1">
      <c r="A356" s="44">
        <f t="shared" si="244"/>
        <v>47515</v>
      </c>
      <c r="B356" s="66">
        <f t="shared" si="245"/>
        <v>0</v>
      </c>
      <c r="C356" s="67"/>
      <c r="D356" s="68">
        <f t="shared" si="208"/>
        <v>0</v>
      </c>
      <c r="E356" s="35">
        <f t="shared" si="209"/>
        <v>0</v>
      </c>
      <c r="F356" s="35">
        <f t="shared" si="210"/>
        <v>0</v>
      </c>
      <c r="G356" s="55">
        <f t="shared" si="211"/>
        <v>3.97</v>
      </c>
      <c r="H356" s="69">
        <f t="shared" si="212"/>
        <v>3.97</v>
      </c>
      <c r="I356" s="55">
        <f t="shared" si="246"/>
        <v>0</v>
      </c>
      <c r="J356" s="55">
        <f t="shared" si="213"/>
        <v>-6.1000000000000006E-2</v>
      </c>
      <c r="K356" s="69">
        <f t="shared" si="214"/>
        <v>-6.1000000000000006E-2</v>
      </c>
      <c r="L356" s="72">
        <v>0</v>
      </c>
      <c r="M356" s="55">
        <f t="shared" si="215"/>
        <v>5.0000000000000001E-3</v>
      </c>
      <c r="N356" s="69">
        <f t="shared" si="216"/>
        <v>5.0000000000000001E-3</v>
      </c>
      <c r="O356" s="72">
        <v>0</v>
      </c>
      <c r="P356" s="7"/>
      <c r="Q356" s="72">
        <f t="shared" si="247"/>
        <v>3.9140000000000001</v>
      </c>
      <c r="R356" s="72">
        <f t="shared" si="217"/>
        <v>0</v>
      </c>
      <c r="S356" s="7"/>
      <c r="T356" s="5">
        <f t="shared" si="218"/>
        <v>28</v>
      </c>
      <c r="U356" s="45">
        <f t="shared" si="219"/>
        <v>47567</v>
      </c>
      <c r="V356" s="5">
        <f t="shared" si="220"/>
        <v>10678</v>
      </c>
      <c r="W356" s="55">
        <f t="shared" si="221"/>
        <v>6.040116061409001E-2</v>
      </c>
      <c r="X356" s="47">
        <f t="shared" si="222"/>
        <v>0.17557749717401527</v>
      </c>
      <c r="Y356" s="5">
        <f t="shared" si="223"/>
        <v>0</v>
      </c>
      <c r="Z356" s="5">
        <f t="shared" si="224"/>
        <v>0</v>
      </c>
      <c r="AB356" s="39">
        <f t="shared" si="225"/>
        <v>0</v>
      </c>
      <c r="AC356" s="39">
        <f t="shared" si="226"/>
        <v>0</v>
      </c>
      <c r="AD356" s="39">
        <f t="shared" si="227"/>
        <v>0</v>
      </c>
      <c r="AE356" s="39">
        <f t="shared" si="228"/>
        <v>0</v>
      </c>
      <c r="AF356" s="39">
        <f t="shared" si="229"/>
        <v>0</v>
      </c>
      <c r="AG356" s="39">
        <f t="shared" si="230"/>
        <v>0</v>
      </c>
      <c r="AH356" s="39">
        <f t="shared" si="231"/>
        <v>0</v>
      </c>
      <c r="AI356" s="39">
        <f t="shared" si="232"/>
        <v>0</v>
      </c>
      <c r="AJ356" s="39">
        <f t="shared" si="233"/>
        <v>0</v>
      </c>
      <c r="AK356" s="43"/>
      <c r="AL356" s="39">
        <f t="shared" si="234"/>
        <v>0</v>
      </c>
      <c r="AM356" s="39">
        <f t="shared" si="235"/>
        <v>0</v>
      </c>
      <c r="AN356" s="39">
        <f t="shared" si="236"/>
        <v>0</v>
      </c>
      <c r="AO356" s="40">
        <f t="shared" si="237"/>
        <v>0</v>
      </c>
      <c r="AQ356" s="39">
        <f t="shared" si="238"/>
        <v>0</v>
      </c>
      <c r="AR356" s="39">
        <f t="shared" si="239"/>
        <v>0</v>
      </c>
      <c r="AS356" s="39">
        <f t="shared" si="240"/>
        <v>0</v>
      </c>
      <c r="AT356" s="40">
        <f t="shared" si="241"/>
        <v>0</v>
      </c>
      <c r="AU356" s="40"/>
      <c r="AV356" s="52">
        <f t="shared" si="242"/>
        <v>0</v>
      </c>
      <c r="AX356" s="52">
        <f t="shared" si="243"/>
        <v>0</v>
      </c>
      <c r="AY356" s="70"/>
      <c r="AZ356" s="2">
        <f t="shared" si="248"/>
        <v>0</v>
      </c>
    </row>
    <row r="357" spans="1:52" ht="12" customHeight="1">
      <c r="A357" s="44">
        <f t="shared" si="244"/>
        <v>47543</v>
      </c>
      <c r="B357" s="66">
        <f t="shared" si="245"/>
        <v>0</v>
      </c>
      <c r="C357" s="67"/>
      <c r="D357" s="68">
        <f t="shared" si="208"/>
        <v>0</v>
      </c>
      <c r="E357" s="35">
        <f t="shared" si="209"/>
        <v>0</v>
      </c>
      <c r="F357" s="35">
        <f t="shared" si="210"/>
        <v>0</v>
      </c>
      <c r="G357" s="55">
        <f t="shared" si="211"/>
        <v>3.97</v>
      </c>
      <c r="H357" s="69">
        <f t="shared" si="212"/>
        <v>3.97</v>
      </c>
      <c r="I357" s="55">
        <f t="shared" si="246"/>
        <v>0</v>
      </c>
      <c r="J357" s="55">
        <f t="shared" si="213"/>
        <v>-6.1000000000000006E-2</v>
      </c>
      <c r="K357" s="69">
        <f t="shared" si="214"/>
        <v>-6.1000000000000006E-2</v>
      </c>
      <c r="L357" s="72">
        <v>0</v>
      </c>
      <c r="M357" s="55">
        <f t="shared" si="215"/>
        <v>5.0000000000000001E-3</v>
      </c>
      <c r="N357" s="69">
        <f t="shared" si="216"/>
        <v>5.0000000000000001E-3</v>
      </c>
      <c r="O357" s="72">
        <v>0</v>
      </c>
      <c r="P357" s="7"/>
      <c r="Q357" s="72">
        <f t="shared" si="247"/>
        <v>3.9140000000000001</v>
      </c>
      <c r="R357" s="72">
        <f t="shared" si="217"/>
        <v>0</v>
      </c>
      <c r="S357" s="7"/>
      <c r="T357" s="5">
        <f t="shared" si="218"/>
        <v>31</v>
      </c>
      <c r="U357" s="45">
        <f t="shared" si="219"/>
        <v>47598</v>
      </c>
      <c r="V357" s="5">
        <f t="shared" si="220"/>
        <v>10709</v>
      </c>
      <c r="W357" s="55">
        <f t="shared" si="221"/>
        <v>6.040116061409001E-2</v>
      </c>
      <c r="X357" s="47">
        <f t="shared" si="222"/>
        <v>0.17469296743702883</v>
      </c>
      <c r="Y357" s="5">
        <f t="shared" si="223"/>
        <v>0</v>
      </c>
      <c r="Z357" s="5">
        <f t="shared" si="224"/>
        <v>0</v>
      </c>
      <c r="AB357" s="39">
        <f t="shared" si="225"/>
        <v>0</v>
      </c>
      <c r="AC357" s="39">
        <f t="shared" si="226"/>
        <v>0</v>
      </c>
      <c r="AD357" s="39">
        <f t="shared" si="227"/>
        <v>0</v>
      </c>
      <c r="AE357" s="39">
        <f t="shared" si="228"/>
        <v>0</v>
      </c>
      <c r="AF357" s="39">
        <f t="shared" si="229"/>
        <v>0</v>
      </c>
      <c r="AG357" s="39">
        <f t="shared" si="230"/>
        <v>0</v>
      </c>
      <c r="AH357" s="39">
        <f t="shared" si="231"/>
        <v>0</v>
      </c>
      <c r="AI357" s="39">
        <f t="shared" si="232"/>
        <v>0</v>
      </c>
      <c r="AJ357" s="39">
        <f t="shared" si="233"/>
        <v>0</v>
      </c>
      <c r="AK357" s="43"/>
      <c r="AL357" s="39">
        <f t="shared" si="234"/>
        <v>0</v>
      </c>
      <c r="AM357" s="39">
        <f t="shared" si="235"/>
        <v>0</v>
      </c>
      <c r="AN357" s="39">
        <f t="shared" si="236"/>
        <v>0</v>
      </c>
      <c r="AO357" s="40">
        <f t="shared" si="237"/>
        <v>0</v>
      </c>
      <c r="AQ357" s="39">
        <f t="shared" si="238"/>
        <v>0</v>
      </c>
      <c r="AR357" s="39">
        <f t="shared" si="239"/>
        <v>0</v>
      </c>
      <c r="AS357" s="39">
        <f t="shared" si="240"/>
        <v>0</v>
      </c>
      <c r="AT357" s="40">
        <f t="shared" si="241"/>
        <v>0</v>
      </c>
      <c r="AU357" s="40"/>
      <c r="AV357" s="52">
        <f t="shared" si="242"/>
        <v>0</v>
      </c>
      <c r="AX357" s="52">
        <f t="shared" si="243"/>
        <v>0</v>
      </c>
      <c r="AY357" s="70"/>
      <c r="AZ357" s="2">
        <f t="shared" si="248"/>
        <v>0</v>
      </c>
    </row>
    <row r="358" spans="1:52" ht="12" customHeight="1">
      <c r="A358" s="44">
        <f t="shared" si="244"/>
        <v>47574</v>
      </c>
      <c r="B358" s="66">
        <f t="shared" si="245"/>
        <v>0</v>
      </c>
      <c r="C358" s="67"/>
      <c r="D358" s="68">
        <f t="shared" si="208"/>
        <v>0</v>
      </c>
      <c r="E358" s="35">
        <f t="shared" si="209"/>
        <v>0</v>
      </c>
      <c r="F358" s="35">
        <f t="shared" si="210"/>
        <v>0</v>
      </c>
      <c r="G358" s="55">
        <f t="shared" si="211"/>
        <v>3.97</v>
      </c>
      <c r="H358" s="69">
        <f t="shared" si="212"/>
        <v>3.97</v>
      </c>
      <c r="I358" s="55">
        <f t="shared" si="246"/>
        <v>0</v>
      </c>
      <c r="J358" s="55">
        <f t="shared" si="213"/>
        <v>-6.1000000000000006E-2</v>
      </c>
      <c r="K358" s="69">
        <f t="shared" si="214"/>
        <v>-6.1000000000000006E-2</v>
      </c>
      <c r="L358" s="72">
        <v>0</v>
      </c>
      <c r="M358" s="55">
        <f t="shared" si="215"/>
        <v>5.0000000000000001E-3</v>
      </c>
      <c r="N358" s="69">
        <f t="shared" si="216"/>
        <v>5.0000000000000001E-3</v>
      </c>
      <c r="O358" s="72">
        <v>0</v>
      </c>
      <c r="P358" s="7"/>
      <c r="Q358" s="72">
        <f t="shared" si="247"/>
        <v>3.9140000000000001</v>
      </c>
      <c r="R358" s="72">
        <f t="shared" si="217"/>
        <v>0</v>
      </c>
      <c r="S358" s="7"/>
      <c r="T358" s="5">
        <f t="shared" si="218"/>
        <v>30</v>
      </c>
      <c r="U358" s="45">
        <f t="shared" si="219"/>
        <v>47628</v>
      </c>
      <c r="V358" s="5">
        <f t="shared" si="220"/>
        <v>10739</v>
      </c>
      <c r="W358" s="55">
        <f t="shared" si="221"/>
        <v>6.040116061409001E-2</v>
      </c>
      <c r="X358" s="47">
        <f t="shared" si="222"/>
        <v>0.17384121395891189</v>
      </c>
      <c r="Y358" s="5">
        <f t="shared" si="223"/>
        <v>0</v>
      </c>
      <c r="Z358" s="5">
        <f t="shared" si="224"/>
        <v>0</v>
      </c>
      <c r="AB358" s="39">
        <f t="shared" si="225"/>
        <v>0</v>
      </c>
      <c r="AC358" s="39">
        <f t="shared" si="226"/>
        <v>0</v>
      </c>
      <c r="AD358" s="39">
        <f t="shared" si="227"/>
        <v>0</v>
      </c>
      <c r="AE358" s="39">
        <f t="shared" si="228"/>
        <v>0</v>
      </c>
      <c r="AF358" s="39">
        <f t="shared" si="229"/>
        <v>0</v>
      </c>
      <c r="AG358" s="39">
        <f t="shared" si="230"/>
        <v>0</v>
      </c>
      <c r="AH358" s="39">
        <f t="shared" si="231"/>
        <v>0</v>
      </c>
      <c r="AI358" s="39">
        <f t="shared" si="232"/>
        <v>0</v>
      </c>
      <c r="AJ358" s="39">
        <f t="shared" si="233"/>
        <v>0</v>
      </c>
      <c r="AK358" s="43"/>
      <c r="AL358" s="39">
        <f t="shared" si="234"/>
        <v>0</v>
      </c>
      <c r="AM358" s="39">
        <f t="shared" si="235"/>
        <v>0</v>
      </c>
      <c r="AN358" s="39">
        <f t="shared" si="236"/>
        <v>0</v>
      </c>
      <c r="AO358" s="40">
        <f t="shared" si="237"/>
        <v>0</v>
      </c>
      <c r="AQ358" s="39">
        <f t="shared" si="238"/>
        <v>0</v>
      </c>
      <c r="AR358" s="39">
        <f t="shared" si="239"/>
        <v>0</v>
      </c>
      <c r="AS358" s="39">
        <f t="shared" si="240"/>
        <v>0</v>
      </c>
      <c r="AT358" s="40">
        <f t="shared" si="241"/>
        <v>0</v>
      </c>
      <c r="AU358" s="40"/>
      <c r="AV358" s="52">
        <f t="shared" si="242"/>
        <v>0</v>
      </c>
      <c r="AX358" s="52">
        <f t="shared" si="243"/>
        <v>0</v>
      </c>
      <c r="AY358" s="70"/>
      <c r="AZ358" s="2">
        <f t="shared" si="248"/>
        <v>0</v>
      </c>
    </row>
    <row r="359" spans="1:52" ht="12" customHeight="1">
      <c r="A359" s="44">
        <f t="shared" si="244"/>
        <v>47604</v>
      </c>
      <c r="B359" s="66">
        <f t="shared" si="245"/>
        <v>0</v>
      </c>
      <c r="C359" s="67"/>
      <c r="D359" s="68">
        <f t="shared" si="208"/>
        <v>0</v>
      </c>
      <c r="E359" s="35">
        <f t="shared" si="209"/>
        <v>0</v>
      </c>
      <c r="F359" s="35">
        <f t="shared" si="210"/>
        <v>0</v>
      </c>
      <c r="G359" s="55">
        <f t="shared" si="211"/>
        <v>3.97</v>
      </c>
      <c r="H359" s="69">
        <f t="shared" si="212"/>
        <v>3.97</v>
      </c>
      <c r="I359" s="55">
        <f t="shared" si="246"/>
        <v>0</v>
      </c>
      <c r="J359" s="55">
        <f t="shared" si="213"/>
        <v>-6.1000000000000006E-2</v>
      </c>
      <c r="K359" s="69">
        <f t="shared" si="214"/>
        <v>-6.1000000000000006E-2</v>
      </c>
      <c r="L359" s="72">
        <v>0</v>
      </c>
      <c r="M359" s="55">
        <f t="shared" si="215"/>
        <v>5.0000000000000001E-3</v>
      </c>
      <c r="N359" s="69">
        <f t="shared" si="216"/>
        <v>5.0000000000000001E-3</v>
      </c>
      <c r="O359" s="72">
        <v>0</v>
      </c>
      <c r="P359" s="7"/>
      <c r="Q359" s="72">
        <f t="shared" si="247"/>
        <v>3.9140000000000001</v>
      </c>
      <c r="R359" s="72">
        <f t="shared" si="217"/>
        <v>0</v>
      </c>
      <c r="S359" s="7"/>
      <c r="T359" s="5">
        <f t="shared" si="218"/>
        <v>31</v>
      </c>
      <c r="U359" s="45">
        <f t="shared" si="219"/>
        <v>47659</v>
      </c>
      <c r="V359" s="5">
        <f t="shared" si="220"/>
        <v>10770</v>
      </c>
      <c r="W359" s="55">
        <f t="shared" si="221"/>
        <v>6.040116061409001E-2</v>
      </c>
      <c r="X359" s="47">
        <f t="shared" si="222"/>
        <v>0.17296543132312184</v>
      </c>
      <c r="Y359" s="5">
        <f t="shared" si="223"/>
        <v>0</v>
      </c>
      <c r="Z359" s="5">
        <f t="shared" si="224"/>
        <v>0</v>
      </c>
      <c r="AB359" s="39">
        <f t="shared" si="225"/>
        <v>0</v>
      </c>
      <c r="AC359" s="39">
        <f t="shared" si="226"/>
        <v>0</v>
      </c>
      <c r="AD359" s="39">
        <f t="shared" si="227"/>
        <v>0</v>
      </c>
      <c r="AE359" s="39">
        <f t="shared" si="228"/>
        <v>0</v>
      </c>
      <c r="AF359" s="39">
        <f t="shared" si="229"/>
        <v>0</v>
      </c>
      <c r="AG359" s="39">
        <f t="shared" si="230"/>
        <v>0</v>
      </c>
      <c r="AH359" s="39">
        <f t="shared" si="231"/>
        <v>0</v>
      </c>
      <c r="AI359" s="39">
        <f t="shared" si="232"/>
        <v>0</v>
      </c>
      <c r="AJ359" s="39">
        <f t="shared" si="233"/>
        <v>0</v>
      </c>
      <c r="AK359" s="43"/>
      <c r="AL359" s="39">
        <f t="shared" si="234"/>
        <v>0</v>
      </c>
      <c r="AM359" s="39">
        <f t="shared" si="235"/>
        <v>0</v>
      </c>
      <c r="AN359" s="39">
        <f t="shared" si="236"/>
        <v>0</v>
      </c>
      <c r="AO359" s="40">
        <f t="shared" si="237"/>
        <v>0</v>
      </c>
      <c r="AQ359" s="39">
        <f t="shared" si="238"/>
        <v>0</v>
      </c>
      <c r="AR359" s="39">
        <f t="shared" si="239"/>
        <v>0</v>
      </c>
      <c r="AS359" s="39">
        <f t="shared" si="240"/>
        <v>0</v>
      </c>
      <c r="AT359" s="40">
        <f t="shared" si="241"/>
        <v>0</v>
      </c>
      <c r="AU359" s="40"/>
      <c r="AV359" s="52">
        <f t="shared" si="242"/>
        <v>0</v>
      </c>
      <c r="AX359" s="52">
        <f t="shared" si="243"/>
        <v>0</v>
      </c>
      <c r="AY359" s="70"/>
      <c r="AZ359" s="2">
        <f t="shared" si="248"/>
        <v>0</v>
      </c>
    </row>
    <row r="360" spans="1:52" ht="12" customHeight="1">
      <c r="A360" s="44">
        <f t="shared" si="244"/>
        <v>47635</v>
      </c>
      <c r="B360" s="66">
        <f t="shared" si="245"/>
        <v>0</v>
      </c>
      <c r="C360" s="67"/>
      <c r="D360" s="68">
        <f t="shared" si="208"/>
        <v>0</v>
      </c>
      <c r="E360" s="35">
        <f t="shared" si="209"/>
        <v>0</v>
      </c>
      <c r="F360" s="35">
        <f t="shared" si="210"/>
        <v>0</v>
      </c>
      <c r="G360" s="55">
        <f t="shared" si="211"/>
        <v>3.97</v>
      </c>
      <c r="H360" s="69">
        <f t="shared" si="212"/>
        <v>3.97</v>
      </c>
      <c r="I360" s="55">
        <f t="shared" si="246"/>
        <v>0</v>
      </c>
      <c r="J360" s="55">
        <f t="shared" si="213"/>
        <v>-6.1000000000000006E-2</v>
      </c>
      <c r="K360" s="69">
        <f t="shared" si="214"/>
        <v>-6.1000000000000006E-2</v>
      </c>
      <c r="L360" s="72">
        <v>0</v>
      </c>
      <c r="M360" s="55">
        <f t="shared" si="215"/>
        <v>5.0000000000000001E-3</v>
      </c>
      <c r="N360" s="69">
        <f t="shared" si="216"/>
        <v>5.0000000000000001E-3</v>
      </c>
      <c r="O360" s="72">
        <v>0</v>
      </c>
      <c r="P360" s="7"/>
      <c r="Q360" s="72">
        <f t="shared" si="247"/>
        <v>3.9140000000000001</v>
      </c>
      <c r="R360" s="72">
        <f t="shared" si="217"/>
        <v>0</v>
      </c>
      <c r="S360" s="7"/>
      <c r="T360" s="5">
        <f t="shared" si="218"/>
        <v>30</v>
      </c>
      <c r="U360" s="45">
        <f t="shared" si="219"/>
        <v>47689</v>
      </c>
      <c r="V360" s="5">
        <f t="shared" si="220"/>
        <v>10800</v>
      </c>
      <c r="W360" s="55">
        <f t="shared" si="221"/>
        <v>6.040116061409001E-2</v>
      </c>
      <c r="X360" s="47">
        <f t="shared" si="222"/>
        <v>0.17212210082227286</v>
      </c>
      <c r="Y360" s="5">
        <f t="shared" si="223"/>
        <v>0</v>
      </c>
      <c r="Z360" s="5">
        <f t="shared" si="224"/>
        <v>0</v>
      </c>
      <c r="AB360" s="39">
        <f t="shared" si="225"/>
        <v>0</v>
      </c>
      <c r="AC360" s="39">
        <f t="shared" si="226"/>
        <v>0</v>
      </c>
      <c r="AD360" s="39">
        <f t="shared" si="227"/>
        <v>0</v>
      </c>
      <c r="AE360" s="39">
        <f t="shared" si="228"/>
        <v>0</v>
      </c>
      <c r="AF360" s="39">
        <f t="shared" si="229"/>
        <v>0</v>
      </c>
      <c r="AG360" s="39">
        <f t="shared" si="230"/>
        <v>0</v>
      </c>
      <c r="AH360" s="39">
        <f t="shared" si="231"/>
        <v>0</v>
      </c>
      <c r="AI360" s="39">
        <f t="shared" si="232"/>
        <v>0</v>
      </c>
      <c r="AJ360" s="39">
        <f t="shared" si="233"/>
        <v>0</v>
      </c>
      <c r="AK360" s="43"/>
      <c r="AL360" s="39">
        <f t="shared" si="234"/>
        <v>0</v>
      </c>
      <c r="AM360" s="39">
        <f t="shared" si="235"/>
        <v>0</v>
      </c>
      <c r="AN360" s="39">
        <f t="shared" si="236"/>
        <v>0</v>
      </c>
      <c r="AO360" s="40">
        <f t="shared" si="237"/>
        <v>0</v>
      </c>
      <c r="AQ360" s="39">
        <f t="shared" si="238"/>
        <v>0</v>
      </c>
      <c r="AR360" s="39">
        <f t="shared" si="239"/>
        <v>0</v>
      </c>
      <c r="AS360" s="39">
        <f t="shared" si="240"/>
        <v>0</v>
      </c>
      <c r="AT360" s="40">
        <f t="shared" si="241"/>
        <v>0</v>
      </c>
      <c r="AU360" s="40"/>
      <c r="AV360" s="52">
        <f t="shared" si="242"/>
        <v>0</v>
      </c>
      <c r="AX360" s="52">
        <f t="shared" si="243"/>
        <v>0</v>
      </c>
      <c r="AY360" s="70"/>
      <c r="AZ360" s="2">
        <f t="shared" si="248"/>
        <v>0</v>
      </c>
    </row>
    <row r="361" spans="1:52" ht="12" customHeight="1">
      <c r="A361" s="44">
        <f t="shared" si="244"/>
        <v>47665</v>
      </c>
      <c r="B361" s="66">
        <f t="shared" si="245"/>
        <v>0</v>
      </c>
      <c r="C361" s="67"/>
      <c r="D361" s="68">
        <f t="shared" si="208"/>
        <v>0</v>
      </c>
      <c r="E361" s="35">
        <f t="shared" si="209"/>
        <v>0</v>
      </c>
      <c r="F361" s="35">
        <f t="shared" si="210"/>
        <v>0</v>
      </c>
      <c r="G361" s="55">
        <f t="shared" si="211"/>
        <v>3.97</v>
      </c>
      <c r="H361" s="69">
        <f t="shared" si="212"/>
        <v>3.97</v>
      </c>
      <c r="I361" s="55">
        <f t="shared" si="246"/>
        <v>0</v>
      </c>
      <c r="J361" s="55">
        <f t="shared" si="213"/>
        <v>-6.1000000000000006E-2</v>
      </c>
      <c r="K361" s="69">
        <f t="shared" si="214"/>
        <v>-6.1000000000000006E-2</v>
      </c>
      <c r="L361" s="72">
        <v>0</v>
      </c>
      <c r="M361" s="55">
        <f t="shared" si="215"/>
        <v>5.0000000000000001E-3</v>
      </c>
      <c r="N361" s="69">
        <f t="shared" si="216"/>
        <v>5.0000000000000001E-3</v>
      </c>
      <c r="O361" s="72">
        <v>0</v>
      </c>
      <c r="P361" s="7"/>
      <c r="Q361" s="72">
        <f t="shared" si="247"/>
        <v>3.9140000000000001</v>
      </c>
      <c r="R361" s="72">
        <f t="shared" si="217"/>
        <v>0</v>
      </c>
      <c r="S361" s="7"/>
      <c r="T361" s="5">
        <f t="shared" si="218"/>
        <v>31</v>
      </c>
      <c r="U361" s="45">
        <f t="shared" si="219"/>
        <v>47720</v>
      </c>
      <c r="V361" s="5">
        <f t="shared" si="220"/>
        <v>10831</v>
      </c>
      <c r="W361" s="55">
        <f t="shared" si="221"/>
        <v>6.040116061409001E-2</v>
      </c>
      <c r="X361" s="47">
        <f t="shared" si="222"/>
        <v>0.17125497878772772</v>
      </c>
      <c r="Y361" s="5">
        <f t="shared" si="223"/>
        <v>0</v>
      </c>
      <c r="Z361" s="5">
        <f t="shared" si="224"/>
        <v>0</v>
      </c>
      <c r="AB361" s="39">
        <f t="shared" si="225"/>
        <v>0</v>
      </c>
      <c r="AC361" s="39">
        <f t="shared" si="226"/>
        <v>0</v>
      </c>
      <c r="AD361" s="39">
        <f t="shared" si="227"/>
        <v>0</v>
      </c>
      <c r="AE361" s="39">
        <f t="shared" si="228"/>
        <v>0</v>
      </c>
      <c r="AF361" s="39">
        <f t="shared" si="229"/>
        <v>0</v>
      </c>
      <c r="AG361" s="39">
        <f t="shared" si="230"/>
        <v>0</v>
      </c>
      <c r="AH361" s="39">
        <f t="shared" si="231"/>
        <v>0</v>
      </c>
      <c r="AI361" s="39">
        <f t="shared" si="232"/>
        <v>0</v>
      </c>
      <c r="AJ361" s="39">
        <f t="shared" si="233"/>
        <v>0</v>
      </c>
      <c r="AK361" s="43"/>
      <c r="AL361" s="39">
        <f t="shared" si="234"/>
        <v>0</v>
      </c>
      <c r="AM361" s="39">
        <f t="shared" si="235"/>
        <v>0</v>
      </c>
      <c r="AN361" s="39">
        <f t="shared" si="236"/>
        <v>0</v>
      </c>
      <c r="AO361" s="40">
        <f t="shared" si="237"/>
        <v>0</v>
      </c>
      <c r="AQ361" s="39">
        <f t="shared" si="238"/>
        <v>0</v>
      </c>
      <c r="AR361" s="39">
        <f t="shared" si="239"/>
        <v>0</v>
      </c>
      <c r="AS361" s="39">
        <f t="shared" si="240"/>
        <v>0</v>
      </c>
      <c r="AT361" s="40">
        <f t="shared" si="241"/>
        <v>0</v>
      </c>
      <c r="AU361" s="40"/>
      <c r="AV361" s="52">
        <f t="shared" si="242"/>
        <v>0</v>
      </c>
      <c r="AX361" s="52">
        <f t="shared" si="243"/>
        <v>0</v>
      </c>
      <c r="AY361" s="70"/>
      <c r="AZ361" s="2">
        <f t="shared" si="248"/>
        <v>0</v>
      </c>
    </row>
    <row r="362" spans="1:52" ht="12" customHeight="1">
      <c r="A362" s="44">
        <f t="shared" si="244"/>
        <v>47696</v>
      </c>
      <c r="B362" s="66">
        <f t="shared" si="245"/>
        <v>0</v>
      </c>
      <c r="C362" s="67"/>
      <c r="D362" s="68">
        <f t="shared" si="208"/>
        <v>0</v>
      </c>
      <c r="E362" s="35">
        <f t="shared" si="209"/>
        <v>0</v>
      </c>
      <c r="F362" s="35">
        <f t="shared" si="210"/>
        <v>0</v>
      </c>
      <c r="G362" s="55">
        <f t="shared" si="211"/>
        <v>3.97</v>
      </c>
      <c r="H362" s="69">
        <f t="shared" si="212"/>
        <v>3.97</v>
      </c>
      <c r="I362" s="55">
        <f t="shared" si="246"/>
        <v>0</v>
      </c>
      <c r="J362" s="55">
        <f t="shared" si="213"/>
        <v>-6.1000000000000006E-2</v>
      </c>
      <c r="K362" s="69">
        <f t="shared" si="214"/>
        <v>-6.1000000000000006E-2</v>
      </c>
      <c r="L362" s="72">
        <v>0</v>
      </c>
      <c r="M362" s="55">
        <f t="shared" si="215"/>
        <v>5.0000000000000001E-3</v>
      </c>
      <c r="N362" s="69">
        <f t="shared" si="216"/>
        <v>5.0000000000000001E-3</v>
      </c>
      <c r="O362" s="72">
        <v>0</v>
      </c>
      <c r="P362" s="7"/>
      <c r="Q362" s="72">
        <f t="shared" si="247"/>
        <v>3.9140000000000001</v>
      </c>
      <c r="R362" s="72">
        <f t="shared" si="217"/>
        <v>0</v>
      </c>
      <c r="S362" s="7"/>
      <c r="T362" s="5">
        <f t="shared" si="218"/>
        <v>31</v>
      </c>
      <c r="U362" s="45">
        <f t="shared" si="219"/>
        <v>47751</v>
      </c>
      <c r="V362" s="5">
        <f t="shared" si="220"/>
        <v>10862</v>
      </c>
      <c r="W362" s="55">
        <f t="shared" si="221"/>
        <v>6.040116061409001E-2</v>
      </c>
      <c r="X362" s="47">
        <f t="shared" si="222"/>
        <v>0.17039222516734434</v>
      </c>
      <c r="Y362" s="5">
        <f t="shared" si="223"/>
        <v>0</v>
      </c>
      <c r="Z362" s="5">
        <f t="shared" si="224"/>
        <v>0</v>
      </c>
      <c r="AB362" s="39">
        <f t="shared" si="225"/>
        <v>0</v>
      </c>
      <c r="AC362" s="39">
        <f t="shared" si="226"/>
        <v>0</v>
      </c>
      <c r="AD362" s="39">
        <f t="shared" si="227"/>
        <v>0</v>
      </c>
      <c r="AE362" s="39">
        <f t="shared" si="228"/>
        <v>0</v>
      </c>
      <c r="AF362" s="39">
        <f t="shared" si="229"/>
        <v>0</v>
      </c>
      <c r="AG362" s="39">
        <f t="shared" si="230"/>
        <v>0</v>
      </c>
      <c r="AH362" s="39">
        <f t="shared" si="231"/>
        <v>0</v>
      </c>
      <c r="AI362" s="39">
        <f t="shared" si="232"/>
        <v>0</v>
      </c>
      <c r="AJ362" s="39">
        <f t="shared" si="233"/>
        <v>0</v>
      </c>
      <c r="AK362" s="43"/>
      <c r="AL362" s="39">
        <f t="shared" si="234"/>
        <v>0</v>
      </c>
      <c r="AM362" s="39">
        <f t="shared" si="235"/>
        <v>0</v>
      </c>
      <c r="AN362" s="39">
        <f t="shared" si="236"/>
        <v>0</v>
      </c>
      <c r="AO362" s="40">
        <f t="shared" si="237"/>
        <v>0</v>
      </c>
      <c r="AQ362" s="39">
        <f t="shared" si="238"/>
        <v>0</v>
      </c>
      <c r="AR362" s="39">
        <f t="shared" si="239"/>
        <v>0</v>
      </c>
      <c r="AS362" s="39">
        <f t="shared" si="240"/>
        <v>0</v>
      </c>
      <c r="AT362" s="40">
        <f t="shared" si="241"/>
        <v>0</v>
      </c>
      <c r="AU362" s="40"/>
      <c r="AV362" s="52">
        <f t="shared" si="242"/>
        <v>0</v>
      </c>
      <c r="AX362" s="52">
        <f t="shared" si="243"/>
        <v>0</v>
      </c>
      <c r="AY362" s="70"/>
      <c r="AZ362" s="2">
        <f t="shared" si="248"/>
        <v>0</v>
      </c>
    </row>
    <row r="363" spans="1:52" ht="12" customHeight="1">
      <c r="A363" s="44">
        <f t="shared" si="244"/>
        <v>47727</v>
      </c>
      <c r="B363" s="66">
        <f t="shared" si="245"/>
        <v>0</v>
      </c>
      <c r="C363" s="67"/>
      <c r="D363" s="68">
        <f t="shared" si="208"/>
        <v>0</v>
      </c>
      <c r="E363" s="35">
        <f t="shared" si="209"/>
        <v>0</v>
      </c>
      <c r="F363" s="35">
        <f t="shared" si="210"/>
        <v>0</v>
      </c>
      <c r="G363" s="55">
        <f t="shared" si="211"/>
        <v>3.97</v>
      </c>
      <c r="H363" s="69">
        <f t="shared" si="212"/>
        <v>3.97</v>
      </c>
      <c r="I363" s="55">
        <f t="shared" si="246"/>
        <v>0</v>
      </c>
      <c r="J363" s="55">
        <f t="shared" si="213"/>
        <v>-6.1000000000000006E-2</v>
      </c>
      <c r="K363" s="69">
        <f t="shared" si="214"/>
        <v>-6.1000000000000006E-2</v>
      </c>
      <c r="L363" s="72">
        <v>0</v>
      </c>
      <c r="M363" s="55">
        <f t="shared" si="215"/>
        <v>5.0000000000000001E-3</v>
      </c>
      <c r="N363" s="69">
        <f t="shared" si="216"/>
        <v>5.0000000000000001E-3</v>
      </c>
      <c r="O363" s="72">
        <v>0</v>
      </c>
      <c r="P363" s="7"/>
      <c r="Q363" s="72">
        <f t="shared" si="247"/>
        <v>3.9140000000000001</v>
      </c>
      <c r="R363" s="72">
        <f t="shared" si="217"/>
        <v>0</v>
      </c>
      <c r="S363" s="7"/>
      <c r="T363" s="5">
        <f t="shared" si="218"/>
        <v>30</v>
      </c>
      <c r="U363" s="45">
        <f t="shared" si="219"/>
        <v>47781</v>
      </c>
      <c r="V363" s="5">
        <f t="shared" si="220"/>
        <v>10892</v>
      </c>
      <c r="W363" s="55">
        <f t="shared" si="221"/>
        <v>6.040116061409001E-2</v>
      </c>
      <c r="X363" s="47">
        <f t="shared" si="222"/>
        <v>0.16956144089159678</v>
      </c>
      <c r="Y363" s="5">
        <f t="shared" si="223"/>
        <v>0</v>
      </c>
      <c r="Z363" s="5">
        <f t="shared" si="224"/>
        <v>0</v>
      </c>
      <c r="AB363" s="39">
        <f t="shared" si="225"/>
        <v>0</v>
      </c>
      <c r="AC363" s="39">
        <f t="shared" si="226"/>
        <v>0</v>
      </c>
      <c r="AD363" s="39">
        <f t="shared" si="227"/>
        <v>0</v>
      </c>
      <c r="AE363" s="39">
        <f t="shared" si="228"/>
        <v>0</v>
      </c>
      <c r="AF363" s="39">
        <f t="shared" si="229"/>
        <v>0</v>
      </c>
      <c r="AG363" s="39">
        <f t="shared" si="230"/>
        <v>0</v>
      </c>
      <c r="AH363" s="39">
        <f t="shared" si="231"/>
        <v>0</v>
      </c>
      <c r="AI363" s="39">
        <f t="shared" si="232"/>
        <v>0</v>
      </c>
      <c r="AJ363" s="39">
        <f t="shared" si="233"/>
        <v>0</v>
      </c>
      <c r="AK363" s="43"/>
      <c r="AL363" s="39">
        <f t="shared" si="234"/>
        <v>0</v>
      </c>
      <c r="AM363" s="39">
        <f t="shared" si="235"/>
        <v>0</v>
      </c>
      <c r="AN363" s="39">
        <f t="shared" si="236"/>
        <v>0</v>
      </c>
      <c r="AO363" s="40">
        <f t="shared" si="237"/>
        <v>0</v>
      </c>
      <c r="AQ363" s="39">
        <f t="shared" si="238"/>
        <v>0</v>
      </c>
      <c r="AR363" s="39">
        <f t="shared" si="239"/>
        <v>0</v>
      </c>
      <c r="AS363" s="39">
        <f t="shared" si="240"/>
        <v>0</v>
      </c>
      <c r="AT363" s="40">
        <f t="shared" si="241"/>
        <v>0</v>
      </c>
      <c r="AU363" s="40"/>
      <c r="AV363" s="52">
        <f t="shared" si="242"/>
        <v>0</v>
      </c>
      <c r="AX363" s="52">
        <f t="shared" si="243"/>
        <v>0</v>
      </c>
      <c r="AY363" s="70"/>
      <c r="AZ363" s="2">
        <f t="shared" si="248"/>
        <v>0</v>
      </c>
    </row>
    <row r="364" spans="1:52" ht="12" customHeight="1">
      <c r="A364" s="44">
        <f t="shared" si="244"/>
        <v>47757</v>
      </c>
      <c r="B364" s="66">
        <f t="shared" si="245"/>
        <v>0</v>
      </c>
      <c r="C364" s="67"/>
      <c r="D364" s="68">
        <f t="shared" si="208"/>
        <v>0</v>
      </c>
      <c r="E364" s="35">
        <f t="shared" si="209"/>
        <v>0</v>
      </c>
      <c r="F364" s="35">
        <f t="shared" si="210"/>
        <v>0</v>
      </c>
      <c r="G364" s="55">
        <f t="shared" si="211"/>
        <v>3.97</v>
      </c>
      <c r="H364" s="69">
        <f t="shared" si="212"/>
        <v>3.97</v>
      </c>
      <c r="I364" s="55">
        <f t="shared" si="246"/>
        <v>0</v>
      </c>
      <c r="J364" s="55">
        <f t="shared" si="213"/>
        <v>-6.1000000000000006E-2</v>
      </c>
      <c r="K364" s="69">
        <f t="shared" si="214"/>
        <v>-6.1000000000000006E-2</v>
      </c>
      <c r="L364" s="72">
        <v>0</v>
      </c>
      <c r="M364" s="55">
        <f t="shared" si="215"/>
        <v>5.0000000000000001E-3</v>
      </c>
      <c r="N364" s="69">
        <f t="shared" si="216"/>
        <v>5.0000000000000001E-3</v>
      </c>
      <c r="O364" s="72">
        <v>0</v>
      </c>
      <c r="P364" s="7"/>
      <c r="Q364" s="72">
        <f t="shared" si="247"/>
        <v>3.9140000000000001</v>
      </c>
      <c r="R364" s="72">
        <f t="shared" si="217"/>
        <v>0</v>
      </c>
      <c r="S364" s="7"/>
      <c r="T364" s="5">
        <f t="shared" si="218"/>
        <v>31</v>
      </c>
      <c r="U364" s="45">
        <f t="shared" si="219"/>
        <v>47812</v>
      </c>
      <c r="V364" s="5">
        <f t="shared" si="220"/>
        <v>10923</v>
      </c>
      <c r="W364" s="55">
        <f t="shared" si="221"/>
        <v>6.040116061409001E-2</v>
      </c>
      <c r="X364" s="47">
        <f t="shared" si="222"/>
        <v>0.16870721902872193</v>
      </c>
      <c r="Y364" s="5">
        <f t="shared" si="223"/>
        <v>0</v>
      </c>
      <c r="Z364" s="5">
        <f t="shared" si="224"/>
        <v>0</v>
      </c>
      <c r="AB364" s="39">
        <f t="shared" si="225"/>
        <v>0</v>
      </c>
      <c r="AC364" s="39">
        <f t="shared" si="226"/>
        <v>0</v>
      </c>
      <c r="AD364" s="39">
        <f t="shared" si="227"/>
        <v>0</v>
      </c>
      <c r="AE364" s="39">
        <f t="shared" si="228"/>
        <v>0</v>
      </c>
      <c r="AF364" s="39">
        <f t="shared" si="229"/>
        <v>0</v>
      </c>
      <c r="AG364" s="39">
        <f t="shared" si="230"/>
        <v>0</v>
      </c>
      <c r="AH364" s="39">
        <f t="shared" si="231"/>
        <v>0</v>
      </c>
      <c r="AI364" s="39">
        <f t="shared" si="232"/>
        <v>0</v>
      </c>
      <c r="AJ364" s="39">
        <f t="shared" si="233"/>
        <v>0</v>
      </c>
      <c r="AK364" s="43"/>
      <c r="AL364" s="39">
        <f t="shared" si="234"/>
        <v>0</v>
      </c>
      <c r="AM364" s="39">
        <f t="shared" si="235"/>
        <v>0</v>
      </c>
      <c r="AN364" s="39">
        <f t="shared" si="236"/>
        <v>0</v>
      </c>
      <c r="AO364" s="40">
        <f t="shared" si="237"/>
        <v>0</v>
      </c>
      <c r="AQ364" s="39">
        <f t="shared" si="238"/>
        <v>0</v>
      </c>
      <c r="AR364" s="39">
        <f t="shared" si="239"/>
        <v>0</v>
      </c>
      <c r="AS364" s="39">
        <f t="shared" si="240"/>
        <v>0</v>
      </c>
      <c r="AT364" s="40">
        <f t="shared" si="241"/>
        <v>0</v>
      </c>
      <c r="AU364" s="40"/>
      <c r="AV364" s="52">
        <f t="shared" si="242"/>
        <v>0</v>
      </c>
      <c r="AX364" s="52">
        <f t="shared" si="243"/>
        <v>0</v>
      </c>
      <c r="AY364" s="70"/>
      <c r="AZ364" s="2">
        <f t="shared" si="248"/>
        <v>0</v>
      </c>
    </row>
    <row r="365" spans="1:52" ht="12" customHeight="1">
      <c r="A365" s="44">
        <f t="shared" si="244"/>
        <v>47788</v>
      </c>
      <c r="B365" s="66">
        <f t="shared" si="245"/>
        <v>0</v>
      </c>
      <c r="C365" s="67"/>
      <c r="D365" s="68">
        <f t="shared" si="208"/>
        <v>0</v>
      </c>
      <c r="E365" s="35">
        <f t="shared" si="209"/>
        <v>0</v>
      </c>
      <c r="F365" s="35">
        <f t="shared" si="210"/>
        <v>0</v>
      </c>
      <c r="G365" s="55">
        <f t="shared" si="211"/>
        <v>3.97</v>
      </c>
      <c r="H365" s="69">
        <f t="shared" si="212"/>
        <v>3.97</v>
      </c>
      <c r="I365" s="55">
        <f t="shared" si="246"/>
        <v>0</v>
      </c>
      <c r="J365" s="55">
        <f t="shared" si="213"/>
        <v>-6.1000000000000006E-2</v>
      </c>
      <c r="K365" s="69">
        <f t="shared" si="214"/>
        <v>-6.1000000000000006E-2</v>
      </c>
      <c r="L365" s="72">
        <v>0</v>
      </c>
      <c r="M365" s="55">
        <f t="shared" si="215"/>
        <v>5.0000000000000001E-3</v>
      </c>
      <c r="N365" s="69">
        <f t="shared" si="216"/>
        <v>5.0000000000000001E-3</v>
      </c>
      <c r="O365" s="72">
        <v>0</v>
      </c>
      <c r="P365" s="7"/>
      <c r="Q365" s="72">
        <f t="shared" si="247"/>
        <v>3.9140000000000001</v>
      </c>
      <c r="R365" s="72">
        <f t="shared" si="217"/>
        <v>0</v>
      </c>
      <c r="S365" s="7"/>
      <c r="T365" s="5">
        <f t="shared" si="218"/>
        <v>30</v>
      </c>
      <c r="U365" s="45">
        <f t="shared" si="219"/>
        <v>47842</v>
      </c>
      <c r="V365" s="5">
        <f t="shared" si="220"/>
        <v>10953</v>
      </c>
      <c r="W365" s="55">
        <f t="shared" si="221"/>
        <v>6.040116061409001E-2</v>
      </c>
      <c r="X365" s="47">
        <f t="shared" si="222"/>
        <v>0.16788465036611713</v>
      </c>
      <c r="Y365" s="5">
        <f t="shared" si="223"/>
        <v>0</v>
      </c>
      <c r="Z365" s="5">
        <f t="shared" si="224"/>
        <v>0</v>
      </c>
      <c r="AB365" s="39">
        <f t="shared" si="225"/>
        <v>0</v>
      </c>
      <c r="AC365" s="39">
        <f t="shared" si="226"/>
        <v>0</v>
      </c>
      <c r="AD365" s="39">
        <f t="shared" si="227"/>
        <v>0</v>
      </c>
      <c r="AE365" s="39">
        <f t="shared" si="228"/>
        <v>0</v>
      </c>
      <c r="AF365" s="39">
        <f t="shared" si="229"/>
        <v>0</v>
      </c>
      <c r="AG365" s="39">
        <f t="shared" si="230"/>
        <v>0</v>
      </c>
      <c r="AH365" s="39">
        <f t="shared" si="231"/>
        <v>0</v>
      </c>
      <c r="AI365" s="39">
        <f t="shared" si="232"/>
        <v>0</v>
      </c>
      <c r="AJ365" s="39">
        <f t="shared" si="233"/>
        <v>0</v>
      </c>
      <c r="AK365" s="43"/>
      <c r="AL365" s="39">
        <f t="shared" si="234"/>
        <v>0</v>
      </c>
      <c r="AM365" s="39">
        <f t="shared" si="235"/>
        <v>0</v>
      </c>
      <c r="AN365" s="39">
        <f t="shared" si="236"/>
        <v>0</v>
      </c>
      <c r="AO365" s="40">
        <f t="shared" si="237"/>
        <v>0</v>
      </c>
      <c r="AQ365" s="39">
        <f t="shared" si="238"/>
        <v>0</v>
      </c>
      <c r="AR365" s="39">
        <f t="shared" si="239"/>
        <v>0</v>
      </c>
      <c r="AS365" s="39">
        <f t="shared" si="240"/>
        <v>0</v>
      </c>
      <c r="AT365" s="40">
        <f t="shared" si="241"/>
        <v>0</v>
      </c>
      <c r="AU365" s="40"/>
      <c r="AV365" s="52">
        <f t="shared" si="242"/>
        <v>0</v>
      </c>
      <c r="AX365" s="52">
        <f t="shared" si="243"/>
        <v>0</v>
      </c>
      <c r="AY365" s="70"/>
      <c r="AZ365" s="2">
        <f t="shared" si="248"/>
        <v>0</v>
      </c>
    </row>
    <row r="366" spans="1:52" ht="12" customHeight="1">
      <c r="A366" s="44">
        <f t="shared" si="244"/>
        <v>47818</v>
      </c>
      <c r="B366" s="66">
        <f t="shared" si="245"/>
        <v>0</v>
      </c>
      <c r="C366" s="67"/>
      <c r="D366" s="68">
        <f t="shared" si="208"/>
        <v>0</v>
      </c>
      <c r="E366" s="35">
        <f t="shared" si="209"/>
        <v>0</v>
      </c>
      <c r="F366" s="35">
        <f t="shared" si="210"/>
        <v>0</v>
      </c>
      <c r="G366" s="55">
        <f t="shared" si="211"/>
        <v>3.97</v>
      </c>
      <c r="H366" s="69">
        <f t="shared" si="212"/>
        <v>3.97</v>
      </c>
      <c r="I366" s="55">
        <f t="shared" si="246"/>
        <v>0</v>
      </c>
      <c r="J366" s="55">
        <f t="shared" si="213"/>
        <v>-6.1000000000000006E-2</v>
      </c>
      <c r="K366" s="69">
        <f t="shared" si="214"/>
        <v>-6.1000000000000006E-2</v>
      </c>
      <c r="L366" s="72">
        <v>0</v>
      </c>
      <c r="M366" s="55">
        <f t="shared" si="215"/>
        <v>5.0000000000000001E-3</v>
      </c>
      <c r="N366" s="69">
        <f t="shared" si="216"/>
        <v>5.0000000000000001E-3</v>
      </c>
      <c r="O366" s="72">
        <v>0</v>
      </c>
      <c r="P366" s="7"/>
      <c r="Q366" s="72">
        <f t="shared" si="247"/>
        <v>3.9140000000000001</v>
      </c>
      <c r="R366" s="72">
        <f t="shared" si="217"/>
        <v>0</v>
      </c>
      <c r="S366" s="7"/>
      <c r="T366" s="5">
        <f t="shared" si="218"/>
        <v>31</v>
      </c>
      <c r="U366" s="45">
        <f t="shared" si="219"/>
        <v>47873</v>
      </c>
      <c r="V366" s="5">
        <f t="shared" si="220"/>
        <v>10984</v>
      </c>
      <c r="W366" s="55">
        <f t="shared" si="221"/>
        <v>6.040116061409001E-2</v>
      </c>
      <c r="X366" s="47">
        <f t="shared" si="222"/>
        <v>0.16703887589032979</v>
      </c>
      <c r="Y366" s="5">
        <f t="shared" si="223"/>
        <v>0</v>
      </c>
      <c r="Z366" s="5">
        <f t="shared" si="224"/>
        <v>0</v>
      </c>
      <c r="AB366" s="39">
        <f t="shared" si="225"/>
        <v>0</v>
      </c>
      <c r="AC366" s="39">
        <f t="shared" si="226"/>
        <v>0</v>
      </c>
      <c r="AD366" s="39">
        <f t="shared" si="227"/>
        <v>0</v>
      </c>
      <c r="AE366" s="39">
        <f t="shared" si="228"/>
        <v>0</v>
      </c>
      <c r="AF366" s="39">
        <f t="shared" si="229"/>
        <v>0</v>
      </c>
      <c r="AG366" s="39">
        <f t="shared" si="230"/>
        <v>0</v>
      </c>
      <c r="AH366" s="39">
        <f t="shared" si="231"/>
        <v>0</v>
      </c>
      <c r="AI366" s="39">
        <f t="shared" si="232"/>
        <v>0</v>
      </c>
      <c r="AJ366" s="39">
        <f t="shared" si="233"/>
        <v>0</v>
      </c>
      <c r="AK366" s="43"/>
      <c r="AL366" s="39">
        <f t="shared" si="234"/>
        <v>0</v>
      </c>
      <c r="AM366" s="39">
        <f t="shared" si="235"/>
        <v>0</v>
      </c>
      <c r="AN366" s="39">
        <f t="shared" si="236"/>
        <v>0</v>
      </c>
      <c r="AO366" s="40">
        <f t="shared" si="237"/>
        <v>0</v>
      </c>
      <c r="AQ366" s="39">
        <f t="shared" si="238"/>
        <v>0</v>
      </c>
      <c r="AR366" s="39">
        <f t="shared" si="239"/>
        <v>0</v>
      </c>
      <c r="AS366" s="39">
        <f t="shared" si="240"/>
        <v>0</v>
      </c>
      <c r="AT366" s="40">
        <f t="shared" si="241"/>
        <v>0</v>
      </c>
      <c r="AU366" s="40"/>
      <c r="AV366" s="52">
        <f t="shared" si="242"/>
        <v>0</v>
      </c>
      <c r="AX366" s="52">
        <f t="shared" si="243"/>
        <v>0</v>
      </c>
      <c r="AY366" s="70"/>
      <c r="AZ366" s="2">
        <f t="shared" si="248"/>
        <v>0</v>
      </c>
    </row>
    <row r="367" spans="1:52" ht="12" customHeight="1">
      <c r="A367" s="44">
        <f t="shared" si="244"/>
        <v>47849</v>
      </c>
      <c r="B367" s="66">
        <f t="shared" si="245"/>
        <v>0</v>
      </c>
      <c r="C367" s="67"/>
      <c r="D367" s="68">
        <f t="shared" si="208"/>
        <v>0</v>
      </c>
      <c r="E367" s="35">
        <f t="shared" si="209"/>
        <v>0</v>
      </c>
      <c r="F367" s="35">
        <f t="shared" si="210"/>
        <v>0</v>
      </c>
      <c r="G367" s="55">
        <f t="shared" si="211"/>
        <v>3.97</v>
      </c>
      <c r="H367" s="69">
        <f t="shared" si="212"/>
        <v>3.97</v>
      </c>
      <c r="I367" s="55">
        <f t="shared" si="246"/>
        <v>0</v>
      </c>
      <c r="J367" s="55">
        <f t="shared" si="213"/>
        <v>-6.1000000000000006E-2</v>
      </c>
      <c r="K367" s="69">
        <f t="shared" si="214"/>
        <v>-6.1000000000000006E-2</v>
      </c>
      <c r="L367" s="72">
        <v>0</v>
      </c>
      <c r="M367" s="55">
        <f t="shared" si="215"/>
        <v>5.0000000000000001E-3</v>
      </c>
      <c r="N367" s="69">
        <f t="shared" si="216"/>
        <v>5.0000000000000001E-3</v>
      </c>
      <c r="O367" s="72">
        <v>0</v>
      </c>
      <c r="P367" s="7"/>
      <c r="Q367" s="72">
        <f t="shared" si="247"/>
        <v>3.9140000000000001</v>
      </c>
      <c r="R367" s="72">
        <f t="shared" si="217"/>
        <v>0</v>
      </c>
      <c r="S367" s="7"/>
      <c r="T367" s="5">
        <f t="shared" si="218"/>
        <v>31</v>
      </c>
      <c r="U367" s="45">
        <f t="shared" si="219"/>
        <v>47904</v>
      </c>
      <c r="V367" s="5">
        <f t="shared" si="220"/>
        <v>11015</v>
      </c>
      <c r="W367" s="55">
        <f t="shared" si="221"/>
        <v>6.040116061409001E-2</v>
      </c>
      <c r="X367" s="47">
        <f t="shared" si="222"/>
        <v>0.16619736228331358</v>
      </c>
      <c r="Y367" s="5">
        <f t="shared" si="223"/>
        <v>0</v>
      </c>
      <c r="Z367" s="5">
        <f t="shared" si="224"/>
        <v>0</v>
      </c>
      <c r="AB367" s="39">
        <f t="shared" si="225"/>
        <v>0</v>
      </c>
      <c r="AC367" s="39">
        <f t="shared" si="226"/>
        <v>0</v>
      </c>
      <c r="AD367" s="39">
        <f t="shared" si="227"/>
        <v>0</v>
      </c>
      <c r="AE367" s="39">
        <f t="shared" si="228"/>
        <v>0</v>
      </c>
      <c r="AF367" s="39">
        <f t="shared" si="229"/>
        <v>0</v>
      </c>
      <c r="AG367" s="39">
        <f t="shared" si="230"/>
        <v>0</v>
      </c>
      <c r="AH367" s="39">
        <f t="shared" si="231"/>
        <v>0</v>
      </c>
      <c r="AI367" s="39">
        <f t="shared" si="232"/>
        <v>0</v>
      </c>
      <c r="AJ367" s="39">
        <f t="shared" si="233"/>
        <v>0</v>
      </c>
      <c r="AK367" s="43"/>
      <c r="AL367" s="39">
        <f t="shared" si="234"/>
        <v>0</v>
      </c>
      <c r="AM367" s="39">
        <f t="shared" si="235"/>
        <v>0</v>
      </c>
      <c r="AN367" s="39">
        <f t="shared" si="236"/>
        <v>0</v>
      </c>
      <c r="AO367" s="40">
        <f t="shared" si="237"/>
        <v>0</v>
      </c>
      <c r="AQ367" s="39">
        <f t="shared" si="238"/>
        <v>0</v>
      </c>
      <c r="AR367" s="39">
        <f t="shared" si="239"/>
        <v>0</v>
      </c>
      <c r="AS367" s="39">
        <f t="shared" si="240"/>
        <v>0</v>
      </c>
      <c r="AT367" s="40">
        <f t="shared" si="241"/>
        <v>0</v>
      </c>
      <c r="AU367" s="40"/>
      <c r="AV367" s="52">
        <f t="shared" si="242"/>
        <v>0</v>
      </c>
      <c r="AX367" s="52">
        <f t="shared" si="243"/>
        <v>0</v>
      </c>
      <c r="AY367" s="70"/>
      <c r="AZ367" s="2">
        <f t="shared" si="248"/>
        <v>0</v>
      </c>
    </row>
    <row r="368" spans="1:52" ht="12" customHeight="1">
      <c r="A368" s="44">
        <f t="shared" si="244"/>
        <v>47880</v>
      </c>
      <c r="B368" s="66">
        <f t="shared" si="245"/>
        <v>0</v>
      </c>
      <c r="C368" s="67"/>
      <c r="D368" s="68">
        <f t="shared" si="208"/>
        <v>0</v>
      </c>
      <c r="E368" s="35">
        <f t="shared" si="209"/>
        <v>0</v>
      </c>
      <c r="F368" s="35">
        <f t="shared" si="210"/>
        <v>0</v>
      </c>
      <c r="G368" s="55">
        <f t="shared" si="211"/>
        <v>3.97</v>
      </c>
      <c r="H368" s="69">
        <f t="shared" si="212"/>
        <v>3.97</v>
      </c>
      <c r="I368" s="55">
        <f t="shared" si="246"/>
        <v>0</v>
      </c>
      <c r="J368" s="55">
        <f t="shared" si="213"/>
        <v>-6.1000000000000006E-2</v>
      </c>
      <c r="K368" s="69">
        <f t="shared" si="214"/>
        <v>-6.1000000000000006E-2</v>
      </c>
      <c r="L368" s="72">
        <v>0</v>
      </c>
      <c r="M368" s="55">
        <f t="shared" si="215"/>
        <v>5.0000000000000001E-3</v>
      </c>
      <c r="N368" s="69">
        <f t="shared" si="216"/>
        <v>5.0000000000000001E-3</v>
      </c>
      <c r="O368" s="72">
        <v>0</v>
      </c>
      <c r="P368" s="7"/>
      <c r="Q368" s="72">
        <f t="shared" si="247"/>
        <v>3.9140000000000001</v>
      </c>
      <c r="R368" s="72">
        <f t="shared" si="217"/>
        <v>0</v>
      </c>
      <c r="S368" s="7"/>
      <c r="T368" s="5">
        <f t="shared" si="218"/>
        <v>28</v>
      </c>
      <c r="U368" s="45">
        <f t="shared" si="219"/>
        <v>47932</v>
      </c>
      <c r="V368" s="5">
        <f t="shared" si="220"/>
        <v>11043</v>
      </c>
      <c r="W368" s="55">
        <f t="shared" si="221"/>
        <v>6.040116061409001E-2</v>
      </c>
      <c r="X368" s="47">
        <f t="shared" si="222"/>
        <v>0.16544092992747683</v>
      </c>
      <c r="Y368" s="5">
        <f t="shared" si="223"/>
        <v>0</v>
      </c>
      <c r="Z368" s="5">
        <f t="shared" si="224"/>
        <v>0</v>
      </c>
      <c r="AB368" s="39">
        <f t="shared" si="225"/>
        <v>0</v>
      </c>
      <c r="AC368" s="39">
        <f t="shared" si="226"/>
        <v>0</v>
      </c>
      <c r="AD368" s="39">
        <f t="shared" si="227"/>
        <v>0</v>
      </c>
      <c r="AE368" s="39">
        <f t="shared" si="228"/>
        <v>0</v>
      </c>
      <c r="AF368" s="39">
        <f t="shared" si="229"/>
        <v>0</v>
      </c>
      <c r="AG368" s="39">
        <f t="shared" si="230"/>
        <v>0</v>
      </c>
      <c r="AH368" s="39">
        <f t="shared" si="231"/>
        <v>0</v>
      </c>
      <c r="AI368" s="39">
        <f t="shared" si="232"/>
        <v>0</v>
      </c>
      <c r="AJ368" s="39">
        <f t="shared" si="233"/>
        <v>0</v>
      </c>
      <c r="AK368" s="43"/>
      <c r="AL368" s="39">
        <f t="shared" si="234"/>
        <v>0</v>
      </c>
      <c r="AM368" s="39">
        <f t="shared" si="235"/>
        <v>0</v>
      </c>
      <c r="AN368" s="39">
        <f t="shared" si="236"/>
        <v>0</v>
      </c>
      <c r="AO368" s="40">
        <f t="shared" si="237"/>
        <v>0</v>
      </c>
      <c r="AQ368" s="39">
        <f t="shared" si="238"/>
        <v>0</v>
      </c>
      <c r="AR368" s="39">
        <f t="shared" si="239"/>
        <v>0</v>
      </c>
      <c r="AS368" s="39">
        <f t="shared" si="240"/>
        <v>0</v>
      </c>
      <c r="AT368" s="40">
        <f t="shared" si="241"/>
        <v>0</v>
      </c>
      <c r="AU368" s="40"/>
      <c r="AV368" s="52">
        <f t="shared" si="242"/>
        <v>0</v>
      </c>
      <c r="AX368" s="52">
        <f t="shared" si="243"/>
        <v>0</v>
      </c>
      <c r="AY368" s="70"/>
      <c r="AZ368" s="2">
        <f t="shared" si="248"/>
        <v>0</v>
      </c>
    </row>
    <row r="369" spans="1:52" ht="12" customHeight="1" thickBot="1">
      <c r="A369" s="44">
        <f t="shared" si="244"/>
        <v>47908</v>
      </c>
      <c r="B369" s="66">
        <f t="shared" si="245"/>
        <v>0</v>
      </c>
      <c r="C369" s="67"/>
      <c r="D369" s="68">
        <f t="shared" si="208"/>
        <v>0</v>
      </c>
      <c r="E369" s="35">
        <f t="shared" si="209"/>
        <v>0</v>
      </c>
      <c r="F369" s="35">
        <f t="shared" si="210"/>
        <v>0</v>
      </c>
      <c r="G369" s="55">
        <f t="shared" si="211"/>
        <v>3.97</v>
      </c>
      <c r="H369" s="69">
        <f t="shared" si="212"/>
        <v>3.97</v>
      </c>
      <c r="I369" s="55">
        <f t="shared" si="246"/>
        <v>0</v>
      </c>
      <c r="J369" s="55">
        <f t="shared" si="213"/>
        <v>-6.1000000000000006E-2</v>
      </c>
      <c r="K369" s="69">
        <f t="shared" si="214"/>
        <v>-6.1000000000000006E-2</v>
      </c>
      <c r="L369" s="72">
        <v>0</v>
      </c>
      <c r="M369" s="55">
        <f t="shared" si="215"/>
        <v>5.0000000000000001E-3</v>
      </c>
      <c r="N369" s="69">
        <f t="shared" si="216"/>
        <v>5.0000000000000001E-3</v>
      </c>
      <c r="O369" s="72">
        <v>0</v>
      </c>
      <c r="P369" s="7"/>
      <c r="Q369" s="72">
        <f t="shared" si="247"/>
        <v>3.9140000000000001</v>
      </c>
      <c r="R369" s="72">
        <f t="shared" si="217"/>
        <v>0</v>
      </c>
      <c r="S369" s="7"/>
      <c r="T369" s="5">
        <f t="shared" si="218"/>
        <v>31</v>
      </c>
      <c r="U369" s="45">
        <f t="shared" si="219"/>
        <v>47963</v>
      </c>
      <c r="V369" s="5">
        <f t="shared" si="220"/>
        <v>11074</v>
      </c>
      <c r="W369" s="55">
        <f t="shared" si="221"/>
        <v>6.040116061409001E-2</v>
      </c>
      <c r="X369" s="47">
        <f t="shared" si="222"/>
        <v>0.16460746650197583</v>
      </c>
      <c r="Y369" s="5">
        <f t="shared" si="223"/>
        <v>0</v>
      </c>
      <c r="Z369" s="5">
        <f t="shared" si="224"/>
        <v>0</v>
      </c>
      <c r="AB369" s="39">
        <f t="shared" si="225"/>
        <v>0</v>
      </c>
      <c r="AC369" s="39">
        <f t="shared" si="226"/>
        <v>0</v>
      </c>
      <c r="AD369" s="39">
        <f t="shared" si="227"/>
        <v>0</v>
      </c>
      <c r="AE369" s="39">
        <f t="shared" si="228"/>
        <v>0</v>
      </c>
      <c r="AF369" s="39">
        <f t="shared" si="229"/>
        <v>0</v>
      </c>
      <c r="AG369" s="39">
        <f t="shared" si="230"/>
        <v>0</v>
      </c>
      <c r="AH369" s="39">
        <f t="shared" si="231"/>
        <v>0</v>
      </c>
      <c r="AI369" s="39">
        <f t="shared" si="232"/>
        <v>0</v>
      </c>
      <c r="AJ369" s="39">
        <f t="shared" si="233"/>
        <v>0</v>
      </c>
      <c r="AK369" s="43"/>
      <c r="AL369" s="39">
        <f t="shared" si="234"/>
        <v>0</v>
      </c>
      <c r="AM369" s="39">
        <f t="shared" si="235"/>
        <v>0</v>
      </c>
      <c r="AN369" s="39">
        <f t="shared" si="236"/>
        <v>0</v>
      </c>
      <c r="AO369" s="40">
        <f t="shared" si="237"/>
        <v>0</v>
      </c>
      <c r="AQ369" s="39">
        <f t="shared" si="238"/>
        <v>0</v>
      </c>
      <c r="AR369" s="39">
        <f t="shared" si="239"/>
        <v>0</v>
      </c>
      <c r="AS369" s="39">
        <f t="shared" si="240"/>
        <v>0</v>
      </c>
      <c r="AT369" s="40">
        <f t="shared" si="241"/>
        <v>0</v>
      </c>
      <c r="AU369" s="40"/>
      <c r="AV369" s="73">
        <f t="shared" si="242"/>
        <v>0</v>
      </c>
      <c r="AX369" s="73">
        <f t="shared" si="243"/>
        <v>0</v>
      </c>
      <c r="AY369" s="70"/>
      <c r="AZ369" s="2">
        <f t="shared" si="248"/>
        <v>0</v>
      </c>
    </row>
    <row r="370" spans="1:52">
      <c r="A370" s="44">
        <f t="shared" si="244"/>
        <v>47939</v>
      </c>
      <c r="W370" s="55">
        <f t="shared" si="221"/>
        <v>6.040116061409001E-2</v>
      </c>
    </row>
  </sheetData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zoomScale="80" zoomScaleNormal="80" workbookViewId="0">
      <selection activeCell="H2" sqref="H2"/>
    </sheetView>
  </sheetViews>
  <sheetFormatPr defaultRowHeight="12.75"/>
  <cols>
    <col min="1" max="1" width="5.42578125" customWidth="1"/>
    <col min="4" max="4" width="11.42578125" bestFit="1" customWidth="1"/>
    <col min="6" max="6" width="10.85546875" bestFit="1" customWidth="1"/>
    <col min="10" max="10" width="10" bestFit="1" customWidth="1"/>
    <col min="11" max="11" width="11.140625" customWidth="1"/>
    <col min="12" max="12" width="11.5703125" bestFit="1" customWidth="1"/>
    <col min="14" max="14" width="14.28515625" bestFit="1" customWidth="1"/>
    <col min="16" max="16" width="11.5703125" customWidth="1"/>
    <col min="17" max="17" width="12" bestFit="1" customWidth="1"/>
    <col min="20" max="20" width="9.85546875" bestFit="1" customWidth="1"/>
    <col min="21" max="21" width="10.7109375" bestFit="1" customWidth="1"/>
    <col min="24" max="24" width="1.85546875" customWidth="1"/>
  </cols>
  <sheetData>
    <row r="1" spans="1:26">
      <c r="A1" s="80" t="s">
        <v>142</v>
      </c>
    </row>
    <row r="3" spans="1:26">
      <c r="A3" s="95" t="s">
        <v>105</v>
      </c>
    </row>
    <row r="4" spans="1:26">
      <c r="B4" t="s">
        <v>106</v>
      </c>
      <c r="F4" s="83">
        <f>'Financing Assumptions'!E44</f>
        <v>0</v>
      </c>
      <c r="I4" t="s">
        <v>119</v>
      </c>
      <c r="L4" s="108">
        <f>SUM(I19:I74)</f>
        <v>0</v>
      </c>
      <c r="N4" t="s">
        <v>126</v>
      </c>
      <c r="Q4" s="108">
        <f>((Drawdown!H6/SUM(Drawdown!E6:H6))*'Financing Assumptions'!E9)</f>
        <v>0</v>
      </c>
    </row>
    <row r="5" spans="1:26">
      <c r="B5" t="s">
        <v>107</v>
      </c>
      <c r="F5" s="108">
        <f>L5</f>
        <v>0</v>
      </c>
      <c r="I5" t="s">
        <v>120</v>
      </c>
      <c r="L5" s="108">
        <f>SUM(J19:J74)</f>
        <v>0</v>
      </c>
      <c r="N5" t="s">
        <v>153</v>
      </c>
      <c r="Q5" s="113">
        <f>Q4/'Financing Assumptions'!E9</f>
        <v>0</v>
      </c>
    </row>
    <row r="6" spans="1:26">
      <c r="B6" t="s">
        <v>108</v>
      </c>
      <c r="F6" s="108">
        <f>Q74</f>
        <v>0</v>
      </c>
      <c r="I6" t="s">
        <v>121</v>
      </c>
      <c r="L6" s="109">
        <v>0</v>
      </c>
      <c r="N6" t="s">
        <v>154</v>
      </c>
      <c r="Q6" s="108">
        <f>Q74-Q4</f>
        <v>0</v>
      </c>
    </row>
    <row r="9" spans="1:26">
      <c r="H9" s="175" t="s">
        <v>118</v>
      </c>
      <c r="I9" s="175"/>
      <c r="J9" s="175"/>
      <c r="K9" s="175"/>
      <c r="L9" s="175"/>
      <c r="N9" s="175" t="s">
        <v>125</v>
      </c>
      <c r="O9" s="175"/>
      <c r="P9" s="175"/>
      <c r="Q9" s="175"/>
    </row>
    <row r="10" spans="1:26">
      <c r="H10" s="101" t="s">
        <v>3</v>
      </c>
      <c r="I10" s="101"/>
      <c r="J10" s="101"/>
      <c r="K10" s="101" t="s">
        <v>113</v>
      </c>
      <c r="L10" s="101" t="s">
        <v>5</v>
      </c>
      <c r="N10" s="101" t="s">
        <v>3</v>
      </c>
      <c r="V10" s="101"/>
      <c r="W10" s="101"/>
    </row>
    <row r="11" spans="1:26">
      <c r="B11" s="101" t="s">
        <v>27</v>
      </c>
      <c r="C11" s="101" t="s">
        <v>27</v>
      </c>
      <c r="D11" s="101" t="s">
        <v>109</v>
      </c>
      <c r="E11" s="101" t="s">
        <v>134</v>
      </c>
      <c r="F11" s="101" t="s">
        <v>3</v>
      </c>
      <c r="H11" s="101" t="s">
        <v>4</v>
      </c>
      <c r="I11" s="101" t="s">
        <v>2</v>
      </c>
      <c r="J11" s="101" t="s">
        <v>2</v>
      </c>
      <c r="K11" s="101" t="s">
        <v>114</v>
      </c>
      <c r="L11" s="101" t="s">
        <v>116</v>
      </c>
      <c r="N11" s="101" t="s">
        <v>4</v>
      </c>
      <c r="O11" s="101" t="s">
        <v>2</v>
      </c>
      <c r="P11" s="101" t="s">
        <v>2</v>
      </c>
      <c r="Q11" s="101" t="s">
        <v>123</v>
      </c>
      <c r="S11" s="101" t="s">
        <v>155</v>
      </c>
      <c r="T11" s="101" t="s">
        <v>127</v>
      </c>
      <c r="U11" s="101" t="s">
        <v>129</v>
      </c>
      <c r="V11" s="101" t="s">
        <v>130</v>
      </c>
      <c r="W11" s="101" t="s">
        <v>132</v>
      </c>
      <c r="Y11" s="101" t="s">
        <v>162</v>
      </c>
      <c r="Z11" s="101" t="s">
        <v>114</v>
      </c>
    </row>
    <row r="12" spans="1:26">
      <c r="B12" s="102" t="s">
        <v>9</v>
      </c>
      <c r="C12" s="102" t="s">
        <v>33</v>
      </c>
      <c r="D12" s="102" t="s">
        <v>9</v>
      </c>
      <c r="E12" s="102" t="s">
        <v>135</v>
      </c>
      <c r="F12" s="102" t="s">
        <v>33</v>
      </c>
      <c r="H12" s="102" t="s">
        <v>110</v>
      </c>
      <c r="I12" s="102" t="s">
        <v>111</v>
      </c>
      <c r="J12" s="102" t="s">
        <v>112</v>
      </c>
      <c r="K12" s="102" t="s">
        <v>115</v>
      </c>
      <c r="L12" s="102" t="s">
        <v>117</v>
      </c>
      <c r="N12" s="102" t="s">
        <v>122</v>
      </c>
      <c r="O12" s="102" t="s">
        <v>111</v>
      </c>
      <c r="P12" s="102" t="s">
        <v>112</v>
      </c>
      <c r="Q12" s="102" t="s">
        <v>124</v>
      </c>
      <c r="S12" s="102" t="s">
        <v>131</v>
      </c>
      <c r="T12" s="102" t="s">
        <v>128</v>
      </c>
      <c r="U12" s="102" t="s">
        <v>115</v>
      </c>
      <c r="V12" s="102" t="s">
        <v>131</v>
      </c>
      <c r="W12" s="102" t="s">
        <v>131</v>
      </c>
      <c r="Y12" s="102" t="s">
        <v>131</v>
      </c>
      <c r="Z12" s="102" t="s">
        <v>85</v>
      </c>
    </row>
    <row r="14" spans="1:26">
      <c r="D14" s="103">
        <f>Summary!B5</f>
        <v>36889</v>
      </c>
    </row>
    <row r="15" spans="1:26">
      <c r="B15" s="104">
        <v>36861</v>
      </c>
      <c r="C15">
        <f t="shared" ref="C15:C46" si="0">EOMONTH(B15,0)-EOMONTH(B15,-1)</f>
        <v>31</v>
      </c>
      <c r="D15" s="103">
        <f>WORKDAY(EOMONTH(B15,0)+24,1,'Financing Assumptions'!E33:E39)</f>
        <v>36916</v>
      </c>
      <c r="E15" s="105" t="str">
        <f t="shared" ref="E15:E46" si="1">TEXT(D15,"DDD")</f>
        <v>Thu</v>
      </c>
      <c r="F15" s="101">
        <f t="shared" ref="F15:F46" si="2">D15-$D$14</f>
        <v>27</v>
      </c>
    </row>
    <row r="16" spans="1:26">
      <c r="B16" s="104">
        <v>36892</v>
      </c>
      <c r="C16">
        <f t="shared" si="0"/>
        <v>31</v>
      </c>
      <c r="D16" s="103">
        <f>WORKDAY(EOMONTH(B16,0)+24,1,'Financing Assumptions'!E34:E40)</f>
        <v>36948</v>
      </c>
      <c r="E16" s="105" t="str">
        <f t="shared" si="1"/>
        <v>Mon</v>
      </c>
      <c r="F16" s="101">
        <f t="shared" si="2"/>
        <v>59</v>
      </c>
      <c r="J16" t="s">
        <v>143</v>
      </c>
      <c r="L16" s="108">
        <v>0</v>
      </c>
    </row>
    <row r="17" spans="2:26">
      <c r="B17" s="104">
        <v>36923</v>
      </c>
      <c r="C17">
        <f t="shared" si="0"/>
        <v>28</v>
      </c>
      <c r="D17" s="103">
        <f>WORKDAY(EOMONTH(B17,0)+24,1,'Financing Assumptions'!E35:E41)</f>
        <v>36976</v>
      </c>
      <c r="E17" s="105" t="str">
        <f t="shared" si="1"/>
        <v>Mon</v>
      </c>
      <c r="F17" s="101">
        <f t="shared" si="2"/>
        <v>87</v>
      </c>
    </row>
    <row r="18" spans="2:26">
      <c r="B18" s="104">
        <v>36951</v>
      </c>
      <c r="C18">
        <f t="shared" si="0"/>
        <v>31</v>
      </c>
      <c r="D18" s="103">
        <f>WORKDAY(EOMONTH(B18,0)+24,1,'Financing Assumptions'!E36:E42)</f>
        <v>37006</v>
      </c>
      <c r="E18" s="105" t="str">
        <f t="shared" si="1"/>
        <v>Wed</v>
      </c>
      <c r="F18" s="101">
        <f t="shared" si="2"/>
        <v>117</v>
      </c>
    </row>
    <row r="19" spans="2:26">
      <c r="B19" s="104">
        <v>36982</v>
      </c>
      <c r="C19">
        <f t="shared" si="0"/>
        <v>30</v>
      </c>
      <c r="D19" s="103">
        <f>WORKDAY(EOMONTH(B19,0)+24,1,'Financing Assumptions'!E37:E43)</f>
        <v>37036</v>
      </c>
      <c r="E19" s="105" t="str">
        <f t="shared" si="1"/>
        <v>Fri</v>
      </c>
      <c r="F19" s="101">
        <f t="shared" si="2"/>
        <v>147</v>
      </c>
      <c r="H19">
        <f>(1+Curves!U5/12)^(-12*F19/360)</f>
        <v>0.97434335231379643</v>
      </c>
      <c r="I19" s="83">
        <f>$F$4*H19*C19</f>
        <v>0</v>
      </c>
      <c r="J19" s="108">
        <f>I19*(Curves!B5+Curves!J5+Curves!K5)</f>
        <v>0</v>
      </c>
      <c r="K19" s="111">
        <v>0</v>
      </c>
      <c r="L19" s="108">
        <v>0</v>
      </c>
      <c r="N19" s="110">
        <f>(1+Curves!V5/12)^(-12*F19/360)</f>
        <v>0.97088791866782465</v>
      </c>
      <c r="O19" s="108">
        <f>$F$4*N19*C19</f>
        <v>0</v>
      </c>
      <c r="P19" s="108">
        <v>0</v>
      </c>
      <c r="Q19" s="108">
        <v>0</v>
      </c>
      <c r="S19" s="108">
        <f>O19</f>
        <v>0</v>
      </c>
      <c r="T19" s="108">
        <f>S19*(Curves!B5+Curves!J5+Curves!K5)</f>
        <v>0</v>
      </c>
      <c r="U19">
        <v>0</v>
      </c>
      <c r="V19" s="108">
        <f>(O19/N19)/C19</f>
        <v>0</v>
      </c>
      <c r="W19" s="108">
        <v>0</v>
      </c>
      <c r="Y19" s="108">
        <v>0</v>
      </c>
      <c r="Z19" s="111">
        <v>0</v>
      </c>
    </row>
    <row r="20" spans="2:26">
      <c r="B20" s="104">
        <v>37012</v>
      </c>
      <c r="C20">
        <f t="shared" si="0"/>
        <v>31</v>
      </c>
      <c r="D20" s="103">
        <f>WORKDAY(EOMONTH(B20,0)+24,1,'Financing Assumptions'!E38:E44)</f>
        <v>37067</v>
      </c>
      <c r="E20" s="105" t="str">
        <f t="shared" si="1"/>
        <v>Mon</v>
      </c>
      <c r="F20" s="101">
        <f t="shared" si="2"/>
        <v>178</v>
      </c>
      <c r="H20">
        <f>(1+Curves!U6/12)^(-12*F20/360)</f>
        <v>0.96944001457790185</v>
      </c>
      <c r="I20" s="83">
        <f t="shared" ref="I20:I74" si="3">$F$4*H20*C20</f>
        <v>0</v>
      </c>
      <c r="J20" s="108">
        <f>I20*(Curves!B6+Curves!J6+Curves!K6)</f>
        <v>0</v>
      </c>
      <c r="K20" s="111">
        <v>0</v>
      </c>
      <c r="L20" s="108">
        <v>0</v>
      </c>
      <c r="N20" s="110">
        <f>(1+Curves!V6/12)^(-12*F20/360)</f>
        <v>0.96527819361202805</v>
      </c>
      <c r="O20" s="108">
        <f t="shared" ref="O20:O74" si="4">$F$4*N20*C20</f>
        <v>0</v>
      </c>
      <c r="P20" s="108">
        <v>0</v>
      </c>
      <c r="Q20" s="108">
        <v>0</v>
      </c>
      <c r="S20" s="108">
        <f t="shared" ref="S20:S74" si="5">O20</f>
        <v>0</v>
      </c>
      <c r="T20" s="108">
        <f>S20*(Curves!B6+Curves!J6+Curves!K6)</f>
        <v>0</v>
      </c>
      <c r="U20">
        <v>0</v>
      </c>
      <c r="V20" s="108">
        <f t="shared" ref="V20:V74" si="6">(O20/N20)/C20</f>
        <v>0</v>
      </c>
      <c r="W20" s="108">
        <v>0</v>
      </c>
      <c r="Y20" s="108">
        <v>0</v>
      </c>
      <c r="Z20" s="111">
        <v>0</v>
      </c>
    </row>
    <row r="21" spans="2:26">
      <c r="B21" s="104">
        <v>37043</v>
      </c>
      <c r="C21">
        <f t="shared" si="0"/>
        <v>30</v>
      </c>
      <c r="D21" s="103">
        <f>WORKDAY(EOMONTH(B21,0)+24,1,'Financing Assumptions'!E39:E45)</f>
        <v>37097</v>
      </c>
      <c r="E21" s="105" t="str">
        <f t="shared" si="1"/>
        <v>Wed</v>
      </c>
      <c r="F21" s="101">
        <f t="shared" si="2"/>
        <v>208</v>
      </c>
      <c r="H21">
        <f>(1+Curves!U7/12)^(-12*F21/360)</f>
        <v>0.96488433390603545</v>
      </c>
      <c r="I21" s="83">
        <f t="shared" si="3"/>
        <v>0</v>
      </c>
      <c r="J21" s="108">
        <f>I21*(Curves!B7+Curves!J7+Curves!K7)</f>
        <v>0</v>
      </c>
      <c r="K21" s="111">
        <v>0</v>
      </c>
      <c r="L21" s="108">
        <v>0</v>
      </c>
      <c r="N21" s="110">
        <f>(1+Curves!V7/12)^(-12*F21/360)</f>
        <v>0.96004532723625224</v>
      </c>
      <c r="O21" s="108">
        <f t="shared" si="4"/>
        <v>0</v>
      </c>
      <c r="P21" s="108">
        <v>0</v>
      </c>
      <c r="Q21" s="108">
        <v>0</v>
      </c>
      <c r="S21" s="108">
        <f t="shared" si="5"/>
        <v>0</v>
      </c>
      <c r="T21" s="108">
        <f>S21*(Curves!B7+Curves!J7+Curves!K7)</f>
        <v>0</v>
      </c>
      <c r="U21">
        <v>0</v>
      </c>
      <c r="V21" s="108">
        <f t="shared" si="6"/>
        <v>0</v>
      </c>
      <c r="W21" s="108">
        <v>0</v>
      </c>
      <c r="Y21" s="108">
        <v>0</v>
      </c>
      <c r="Z21" s="111">
        <v>0</v>
      </c>
    </row>
    <row r="22" spans="2:26">
      <c r="B22" s="104">
        <v>37073</v>
      </c>
      <c r="C22">
        <f t="shared" si="0"/>
        <v>31</v>
      </c>
      <c r="D22" s="103">
        <f>WORKDAY(EOMONTH(B22,0)+24,1,'Financing Assumptions'!E40:E46)</f>
        <v>37130</v>
      </c>
      <c r="E22" s="105" t="str">
        <f t="shared" si="1"/>
        <v>Mon</v>
      </c>
      <c r="F22" s="101">
        <f t="shared" si="2"/>
        <v>241</v>
      </c>
      <c r="H22">
        <f>(1+Curves!U8/12)^(-12*F22/360)</f>
        <v>0.95992434092487156</v>
      </c>
      <c r="I22" s="83">
        <f t="shared" si="3"/>
        <v>0</v>
      </c>
      <c r="J22" s="108">
        <f>I22*(Curves!B8+Curves!J8+Curves!K8)</f>
        <v>0</v>
      </c>
      <c r="K22" s="111">
        <v>0</v>
      </c>
      <c r="L22" s="108">
        <v>0</v>
      </c>
      <c r="N22" s="110">
        <f>(1+Curves!V8/12)^(-12*F22/360)</f>
        <v>0.95434829277270328</v>
      </c>
      <c r="O22" s="108">
        <f t="shared" si="4"/>
        <v>0</v>
      </c>
      <c r="P22" s="108">
        <v>0</v>
      </c>
      <c r="Q22" s="108">
        <v>0</v>
      </c>
      <c r="S22" s="108">
        <f t="shared" si="5"/>
        <v>0</v>
      </c>
      <c r="T22" s="108">
        <f>S22*(Curves!B8+Curves!J8+Curves!K8)</f>
        <v>0</v>
      </c>
      <c r="U22">
        <v>0</v>
      </c>
      <c r="V22" s="108">
        <f t="shared" si="6"/>
        <v>0</v>
      </c>
      <c r="W22" s="108">
        <v>0</v>
      </c>
      <c r="Y22" s="108">
        <v>0</v>
      </c>
      <c r="Z22" s="111">
        <v>0</v>
      </c>
    </row>
    <row r="23" spans="2:26">
      <c r="B23" s="104">
        <v>37104</v>
      </c>
      <c r="C23">
        <f t="shared" si="0"/>
        <v>31</v>
      </c>
      <c r="D23" s="103">
        <f>WORKDAY(EOMONTH(B23,0)+24,1,'Financing Assumptions'!E41:E47)</f>
        <v>37159</v>
      </c>
      <c r="E23" s="105" t="str">
        <f t="shared" si="1"/>
        <v>Tue</v>
      </c>
      <c r="F23" s="101">
        <f t="shared" si="2"/>
        <v>270</v>
      </c>
      <c r="H23">
        <f>(1+Curves!U9/12)^(-12*F23/360)</f>
        <v>0.95565119209176064</v>
      </c>
      <c r="I23" s="83">
        <f t="shared" si="3"/>
        <v>0</v>
      </c>
      <c r="J23" s="108">
        <f>I23*(Curves!B9+Curves!J9+Curves!K9)</f>
        <v>0</v>
      </c>
      <c r="K23" s="111">
        <v>0</v>
      </c>
      <c r="L23" s="108">
        <v>0</v>
      </c>
      <c r="N23" s="110">
        <f>(1+Curves!V9/12)^(-12*F23/360)</f>
        <v>0.94943383666687475</v>
      </c>
      <c r="O23" s="108">
        <f t="shared" si="4"/>
        <v>0</v>
      </c>
      <c r="P23" s="108">
        <v>0</v>
      </c>
      <c r="Q23" s="108">
        <v>0</v>
      </c>
      <c r="S23" s="108">
        <f t="shared" si="5"/>
        <v>0</v>
      </c>
      <c r="T23" s="108">
        <f>S23*(Curves!B9+Curves!J9+Curves!K9)</f>
        <v>0</v>
      </c>
      <c r="U23">
        <v>0</v>
      </c>
      <c r="V23" s="108">
        <f t="shared" si="6"/>
        <v>0</v>
      </c>
      <c r="W23" s="108">
        <v>0</v>
      </c>
      <c r="Y23" s="108">
        <v>0</v>
      </c>
      <c r="Z23" s="111">
        <v>0</v>
      </c>
    </row>
    <row r="24" spans="2:26">
      <c r="B24" s="104">
        <v>37135</v>
      </c>
      <c r="C24">
        <f t="shared" si="0"/>
        <v>30</v>
      </c>
      <c r="D24" s="103">
        <f>WORKDAY(EOMONTH(B24,0)+24,1,'Financing Assumptions'!E42:E48)</f>
        <v>37189</v>
      </c>
      <c r="E24" s="105" t="str">
        <f t="shared" si="1"/>
        <v>Thu</v>
      </c>
      <c r="F24" s="101">
        <f t="shared" si="2"/>
        <v>300</v>
      </c>
      <c r="H24">
        <f>(1+Curves!U10/12)^(-12*F24/360)</f>
        <v>0.95133305026883863</v>
      </c>
      <c r="I24" s="83">
        <f t="shared" si="3"/>
        <v>0</v>
      </c>
      <c r="J24" s="108">
        <f>I24*(Curves!B10+Curves!J10+Curves!K10)</f>
        <v>0</v>
      </c>
      <c r="K24" s="111">
        <v>0</v>
      </c>
      <c r="L24" s="108">
        <v>0</v>
      </c>
      <c r="N24" s="110">
        <f>(1+Curves!V10/12)^(-12*F24/360)</f>
        <v>0.94445823255835437</v>
      </c>
      <c r="O24" s="108">
        <f t="shared" si="4"/>
        <v>0</v>
      </c>
      <c r="P24" s="108">
        <v>0</v>
      </c>
      <c r="Q24" s="108">
        <v>0</v>
      </c>
      <c r="S24" s="108">
        <f t="shared" si="5"/>
        <v>0</v>
      </c>
      <c r="T24" s="108">
        <f>S24*(Curves!B10+Curves!J10+Curves!K10)</f>
        <v>0</v>
      </c>
      <c r="U24">
        <v>0</v>
      </c>
      <c r="V24" s="108">
        <f t="shared" si="6"/>
        <v>0</v>
      </c>
      <c r="W24" s="108">
        <v>0</v>
      </c>
      <c r="Y24" s="108">
        <v>0</v>
      </c>
      <c r="Z24" s="111">
        <v>0</v>
      </c>
    </row>
    <row r="25" spans="2:26">
      <c r="B25" s="104">
        <v>37165</v>
      </c>
      <c r="C25">
        <f t="shared" si="0"/>
        <v>31</v>
      </c>
      <c r="D25" s="103">
        <f>WORKDAY(EOMONTH(B25,0)+24,1,'Financing Assumptions'!E43:E49)</f>
        <v>37221</v>
      </c>
      <c r="E25" s="105" t="str">
        <f t="shared" si="1"/>
        <v>Mon</v>
      </c>
      <c r="F25" s="101">
        <f t="shared" si="2"/>
        <v>332</v>
      </c>
      <c r="H25">
        <f>(1+Curves!U11/12)^(-12*F25/360)</f>
        <v>0.94673673258212543</v>
      </c>
      <c r="I25" s="83">
        <f t="shared" si="3"/>
        <v>0</v>
      </c>
      <c r="J25" s="108">
        <f>I25*(Curves!B11+Curves!J11+Curves!K11)</f>
        <v>0</v>
      </c>
      <c r="K25" s="111">
        <v>0</v>
      </c>
      <c r="L25" s="108">
        <v>0</v>
      </c>
      <c r="N25" s="110">
        <f>(1+Curves!V11/12)^(-12*F25/360)</f>
        <v>0.93916795784117535</v>
      </c>
      <c r="O25" s="108">
        <f t="shared" si="4"/>
        <v>0</v>
      </c>
      <c r="P25" s="108">
        <v>0</v>
      </c>
      <c r="Q25" s="108">
        <v>0</v>
      </c>
      <c r="S25" s="108">
        <f t="shared" si="5"/>
        <v>0</v>
      </c>
      <c r="T25" s="108">
        <f>S25*(Curves!B11+Curves!J11+Curves!K11)</f>
        <v>0</v>
      </c>
      <c r="U25">
        <v>0</v>
      </c>
      <c r="V25" s="108">
        <f t="shared" si="6"/>
        <v>0</v>
      </c>
      <c r="W25" s="108">
        <v>0</v>
      </c>
      <c r="Y25" s="108">
        <v>0</v>
      </c>
      <c r="Z25" s="111">
        <v>0</v>
      </c>
    </row>
    <row r="26" spans="2:26">
      <c r="B26" s="104">
        <v>37196</v>
      </c>
      <c r="C26">
        <f t="shared" si="0"/>
        <v>30</v>
      </c>
      <c r="D26" s="103">
        <f>WORKDAY(EOMONTH(B26,0)+24,1,'Financing Assumptions'!E44:E50)</f>
        <v>37250</v>
      </c>
      <c r="E26" s="105" t="str">
        <f t="shared" si="1"/>
        <v>Tue</v>
      </c>
      <c r="F26" s="101">
        <f t="shared" si="2"/>
        <v>361</v>
      </c>
      <c r="H26">
        <f>(1+Curves!U12/12)^(-12*F26/360)</f>
        <v>0.94261262508496724</v>
      </c>
      <c r="I26" s="83">
        <f t="shared" si="3"/>
        <v>0</v>
      </c>
      <c r="J26" s="108">
        <f>I26*(Curves!B12+Curves!J12+Curves!K12)</f>
        <v>0</v>
      </c>
      <c r="K26" s="111">
        <v>0</v>
      </c>
      <c r="L26" s="108">
        <v>0</v>
      </c>
      <c r="N26" s="110">
        <f>(1+Curves!V12/12)^(-12*F26/360)</f>
        <v>0.93442115957357641</v>
      </c>
      <c r="O26" s="108">
        <f t="shared" si="4"/>
        <v>0</v>
      </c>
      <c r="P26" s="108">
        <v>0</v>
      </c>
      <c r="Q26" s="108">
        <v>0</v>
      </c>
      <c r="S26" s="108">
        <f t="shared" si="5"/>
        <v>0</v>
      </c>
      <c r="T26" s="108">
        <f>S26*(Curves!B12+Curves!J12+Curves!K12)</f>
        <v>0</v>
      </c>
      <c r="U26">
        <v>0</v>
      </c>
      <c r="V26" s="108">
        <f t="shared" si="6"/>
        <v>0</v>
      </c>
      <c r="W26" s="108">
        <v>0</v>
      </c>
      <c r="Y26" s="108">
        <v>0</v>
      </c>
      <c r="Z26" s="111">
        <v>0</v>
      </c>
    </row>
    <row r="27" spans="2:26">
      <c r="B27" s="104">
        <v>37226</v>
      </c>
      <c r="C27">
        <f t="shared" si="0"/>
        <v>31</v>
      </c>
      <c r="D27" s="103">
        <f>WORKDAY(EOMONTH(B27,0)+24,1,'Financing Assumptions'!E45:E51)</f>
        <v>37281</v>
      </c>
      <c r="E27" s="105" t="str">
        <f t="shared" si="1"/>
        <v>Fri</v>
      </c>
      <c r="F27" s="101">
        <f t="shared" si="2"/>
        <v>392</v>
      </c>
      <c r="H27">
        <f>(1+Curves!U13/12)^(-12*F27/360)</f>
        <v>0.93825044935725477</v>
      </c>
      <c r="I27" s="83">
        <f t="shared" si="3"/>
        <v>0</v>
      </c>
      <c r="J27" s="108">
        <f>I27*(Curves!B13+Curves!J13+Curves!K13)</f>
        <v>0</v>
      </c>
      <c r="K27" s="111">
        <v>0</v>
      </c>
      <c r="L27" s="108">
        <v>0</v>
      </c>
      <c r="N27" s="110">
        <f>(1+Curves!V13/12)^(-12*F27/360)</f>
        <v>0.92939974303898087</v>
      </c>
      <c r="O27" s="108">
        <f t="shared" si="4"/>
        <v>0</v>
      </c>
      <c r="P27" s="108">
        <v>0</v>
      </c>
      <c r="Q27" s="108">
        <v>0</v>
      </c>
      <c r="S27" s="108">
        <f t="shared" si="5"/>
        <v>0</v>
      </c>
      <c r="T27" s="108">
        <f>S27*(Curves!B13+Curves!J13+Curves!K13)</f>
        <v>0</v>
      </c>
      <c r="U27">
        <v>0</v>
      </c>
      <c r="V27" s="108">
        <f t="shared" si="6"/>
        <v>0</v>
      </c>
      <c r="W27" s="108">
        <v>0</v>
      </c>
      <c r="Y27" s="108">
        <v>0</v>
      </c>
      <c r="Z27" s="111">
        <v>0</v>
      </c>
    </row>
    <row r="28" spans="2:26">
      <c r="B28" s="104">
        <v>37257</v>
      </c>
      <c r="C28">
        <f t="shared" si="0"/>
        <v>31</v>
      </c>
      <c r="D28" s="103">
        <f>WORKDAY(EOMONTH(B28,0)+24,1,'Financing Assumptions'!E46:E52)</f>
        <v>37312</v>
      </c>
      <c r="E28" s="105" t="str">
        <f t="shared" si="1"/>
        <v>Mon</v>
      </c>
      <c r="F28" s="101">
        <f t="shared" si="2"/>
        <v>423</v>
      </c>
      <c r="H28">
        <f>(1+Curves!U14/12)^(-12*F28/360)</f>
        <v>0.93387656741301606</v>
      </c>
      <c r="I28" s="83">
        <f t="shared" si="3"/>
        <v>0</v>
      </c>
      <c r="J28" s="108">
        <f>I28*(Curves!B14+Curves!J14+Curves!K14)</f>
        <v>0</v>
      </c>
      <c r="K28" s="111">
        <v>0</v>
      </c>
      <c r="L28" s="108">
        <v>0</v>
      </c>
      <c r="N28" s="110">
        <f>(1+Curves!V14/12)^(-12*F28/360)</f>
        <v>0.92437376486394751</v>
      </c>
      <c r="O28" s="108">
        <f t="shared" si="4"/>
        <v>0</v>
      </c>
      <c r="P28" s="108">
        <v>0</v>
      </c>
      <c r="Q28" s="108">
        <v>0</v>
      </c>
      <c r="S28" s="108">
        <f t="shared" si="5"/>
        <v>0</v>
      </c>
      <c r="T28" s="108">
        <f>S28*(Curves!B14+Curves!J14+Curves!K14)</f>
        <v>0</v>
      </c>
      <c r="U28">
        <v>0</v>
      </c>
      <c r="V28" s="108">
        <f t="shared" si="6"/>
        <v>0</v>
      </c>
      <c r="W28" s="108">
        <v>0</v>
      </c>
      <c r="Y28" s="108">
        <v>0</v>
      </c>
      <c r="Z28" s="111">
        <v>0</v>
      </c>
    </row>
    <row r="29" spans="2:26">
      <c r="B29" s="104">
        <v>37288</v>
      </c>
      <c r="C29">
        <f t="shared" si="0"/>
        <v>28</v>
      </c>
      <c r="D29" s="103">
        <f>WORKDAY(EOMONTH(B29,0)+24,1,'Financing Assumptions'!E47:E53)</f>
        <v>37340</v>
      </c>
      <c r="E29" s="105" t="str">
        <f t="shared" si="1"/>
        <v>Mon</v>
      </c>
      <c r="F29" s="101">
        <f t="shared" si="2"/>
        <v>451</v>
      </c>
      <c r="H29">
        <f>(1+Curves!U15/12)^(-12*F29/360)</f>
        <v>0.92985856436879144</v>
      </c>
      <c r="I29" s="83">
        <f t="shared" si="3"/>
        <v>0</v>
      </c>
      <c r="J29" s="108">
        <f>I29*(Curves!B15+Curves!J15+Curves!K15)</f>
        <v>0</v>
      </c>
      <c r="K29" s="111">
        <v>0</v>
      </c>
      <c r="L29" s="108">
        <v>0</v>
      </c>
      <c r="N29" s="110">
        <f>(1+Curves!V15/12)^(-12*F29/360)</f>
        <v>0.91977359078323817</v>
      </c>
      <c r="O29" s="108">
        <f t="shared" si="4"/>
        <v>0</v>
      </c>
      <c r="P29" s="108">
        <v>0</v>
      </c>
      <c r="Q29" s="108">
        <v>0</v>
      </c>
      <c r="S29" s="108">
        <f t="shared" si="5"/>
        <v>0</v>
      </c>
      <c r="T29" s="108">
        <f>S29*(Curves!B15+Curves!J15+Curves!K15)</f>
        <v>0</v>
      </c>
      <c r="U29">
        <v>0</v>
      </c>
      <c r="V29" s="108">
        <f t="shared" si="6"/>
        <v>0</v>
      </c>
      <c r="W29" s="108">
        <v>0</v>
      </c>
      <c r="Y29" s="108">
        <v>0</v>
      </c>
      <c r="Z29" s="111">
        <v>0</v>
      </c>
    </row>
    <row r="30" spans="2:26">
      <c r="B30" s="104">
        <v>37316</v>
      </c>
      <c r="C30">
        <f t="shared" si="0"/>
        <v>31</v>
      </c>
      <c r="D30" s="103">
        <f>WORKDAY(EOMONTH(B30,0)+24,1,'Financing Assumptions'!E48:E54)</f>
        <v>37371</v>
      </c>
      <c r="E30" s="105" t="str">
        <f t="shared" si="1"/>
        <v>Thu</v>
      </c>
      <c r="F30" s="101">
        <f t="shared" si="2"/>
        <v>482</v>
      </c>
      <c r="H30">
        <f>(1+Curves!U16/12)^(-12*F30/360)</f>
        <v>0.92541558683837677</v>
      </c>
      <c r="I30" s="83">
        <f t="shared" si="3"/>
        <v>0</v>
      </c>
      <c r="J30" s="108">
        <f>I30*(Curves!B16+Curves!J16+Curves!K16)</f>
        <v>0</v>
      </c>
      <c r="K30" s="111">
        <v>0</v>
      </c>
      <c r="L30" s="108">
        <v>0</v>
      </c>
      <c r="N30" s="110">
        <f>(1+Curves!V16/12)^(-12*F30/360)</f>
        <v>0.91469278367671225</v>
      </c>
      <c r="O30" s="108">
        <f t="shared" si="4"/>
        <v>0</v>
      </c>
      <c r="P30" s="108">
        <v>0</v>
      </c>
      <c r="Q30" s="108">
        <v>0</v>
      </c>
      <c r="S30" s="108">
        <f t="shared" si="5"/>
        <v>0</v>
      </c>
      <c r="T30" s="108">
        <f>S30*(Curves!B16+Curves!J16+Curves!K16)</f>
        <v>0</v>
      </c>
      <c r="U30">
        <v>0</v>
      </c>
      <c r="V30" s="108">
        <f t="shared" si="6"/>
        <v>0</v>
      </c>
      <c r="W30" s="108">
        <v>0</v>
      </c>
      <c r="Y30" s="108">
        <v>0</v>
      </c>
      <c r="Z30" s="111">
        <v>0</v>
      </c>
    </row>
    <row r="31" spans="2:26">
      <c r="B31" s="104">
        <v>37347</v>
      </c>
      <c r="C31">
        <f t="shared" si="0"/>
        <v>30</v>
      </c>
      <c r="D31" s="103">
        <f>WORKDAY(EOMONTH(B31,0)+24,1,'Financing Assumptions'!E49:E55)</f>
        <v>37403</v>
      </c>
      <c r="E31" s="105" t="str">
        <f t="shared" si="1"/>
        <v>Mon</v>
      </c>
      <c r="F31" s="101">
        <f t="shared" si="2"/>
        <v>514</v>
      </c>
      <c r="H31">
        <f>(1+Curves!U17/12)^(-12*F31/360)</f>
        <v>0.92086691386918318</v>
      </c>
      <c r="I31" s="83">
        <f t="shared" si="3"/>
        <v>0</v>
      </c>
      <c r="J31" s="108">
        <f>I31*(Curves!B17+Curves!J17+Curves!K17)</f>
        <v>0</v>
      </c>
      <c r="K31" s="111">
        <v>0</v>
      </c>
      <c r="L31" s="108">
        <v>0</v>
      </c>
      <c r="N31" s="110">
        <f>(1+Curves!V17/12)^(-12*F31/360)</f>
        <v>0.90949267620747209</v>
      </c>
      <c r="O31" s="108">
        <f t="shared" si="4"/>
        <v>0</v>
      </c>
      <c r="P31" s="108">
        <v>0</v>
      </c>
      <c r="Q31" s="108">
        <v>0</v>
      </c>
      <c r="S31" s="108">
        <f t="shared" si="5"/>
        <v>0</v>
      </c>
      <c r="T31" s="108">
        <f>S31*(Curves!B17+Curves!J17+Curves!K17)</f>
        <v>0</v>
      </c>
      <c r="U31">
        <v>0</v>
      </c>
      <c r="V31" s="108">
        <f t="shared" si="6"/>
        <v>0</v>
      </c>
      <c r="W31" s="108">
        <v>0</v>
      </c>
      <c r="Y31" s="108">
        <v>0</v>
      </c>
      <c r="Z31" s="111">
        <v>0</v>
      </c>
    </row>
    <row r="32" spans="2:26">
      <c r="B32" s="104">
        <v>37377</v>
      </c>
      <c r="C32">
        <f t="shared" si="0"/>
        <v>31</v>
      </c>
      <c r="D32" s="103">
        <f>WORKDAY(EOMONTH(B32,0)+24,1,'Financing Assumptions'!E50:E56)</f>
        <v>37432</v>
      </c>
      <c r="E32" s="105" t="str">
        <f t="shared" si="1"/>
        <v>Tue</v>
      </c>
      <c r="F32" s="101">
        <f t="shared" si="2"/>
        <v>543</v>
      </c>
      <c r="H32">
        <f>(1+Curves!U18/12)^(-12*F32/360)</f>
        <v>0.91676202672501605</v>
      </c>
      <c r="I32" s="83">
        <f t="shared" si="3"/>
        <v>0</v>
      </c>
      <c r="J32" s="108">
        <f>I32*(Curves!B18+Curves!J18+Curves!K18)</f>
        <v>0</v>
      </c>
      <c r="K32" s="111">
        <v>0</v>
      </c>
      <c r="L32" s="108">
        <v>0</v>
      </c>
      <c r="N32" s="110">
        <f>(1+Curves!V18/12)^(-12*F32/360)</f>
        <v>0.9048036787165199</v>
      </c>
      <c r="O32" s="108">
        <f t="shared" si="4"/>
        <v>0</v>
      </c>
      <c r="P32" s="108">
        <v>0</v>
      </c>
      <c r="Q32" s="108">
        <v>0</v>
      </c>
      <c r="S32" s="108">
        <f t="shared" si="5"/>
        <v>0</v>
      </c>
      <c r="T32" s="108">
        <f>S32*(Curves!B18+Curves!J18+Curves!K18)</f>
        <v>0</v>
      </c>
      <c r="U32">
        <v>0</v>
      </c>
      <c r="V32" s="108">
        <f t="shared" si="6"/>
        <v>0</v>
      </c>
      <c r="W32" s="108">
        <v>0</v>
      </c>
      <c r="Y32" s="108">
        <v>0</v>
      </c>
      <c r="Z32" s="111">
        <v>0</v>
      </c>
    </row>
    <row r="33" spans="2:26">
      <c r="B33" s="104">
        <v>37408</v>
      </c>
      <c r="C33">
        <f t="shared" si="0"/>
        <v>30</v>
      </c>
      <c r="D33" s="103">
        <f>WORKDAY(EOMONTH(B33,0)+24,1,'Financing Assumptions'!E51:E57)</f>
        <v>37462</v>
      </c>
      <c r="E33" s="105" t="str">
        <f t="shared" si="1"/>
        <v>Thu</v>
      </c>
      <c r="F33" s="101">
        <f t="shared" si="2"/>
        <v>573</v>
      </c>
      <c r="H33">
        <f>(1+Curves!U19/12)^(-12*F33/360)</f>
        <v>0.91255349410585263</v>
      </c>
      <c r="I33" s="83">
        <f t="shared" si="3"/>
        <v>0</v>
      </c>
      <c r="J33" s="108">
        <f>I33*(Curves!B19+Curves!J19+Curves!K19)</f>
        <v>0</v>
      </c>
      <c r="K33" s="111">
        <v>0</v>
      </c>
      <c r="L33" s="108">
        <v>0</v>
      </c>
      <c r="N33" s="110">
        <f>(1+Curves!V19/12)^(-12*F33/360)</f>
        <v>0.89999680761773448</v>
      </c>
      <c r="O33" s="108">
        <f t="shared" si="4"/>
        <v>0</v>
      </c>
      <c r="P33" s="108">
        <v>0</v>
      </c>
      <c r="Q33" s="108">
        <v>0</v>
      </c>
      <c r="S33" s="108">
        <f t="shared" si="5"/>
        <v>0</v>
      </c>
      <c r="T33" s="108">
        <f>S33*(Curves!B19+Curves!J19+Curves!K19)</f>
        <v>0</v>
      </c>
      <c r="U33">
        <v>0</v>
      </c>
      <c r="V33" s="108">
        <f t="shared" si="6"/>
        <v>0</v>
      </c>
      <c r="W33" s="108">
        <v>0</v>
      </c>
      <c r="Y33" s="108">
        <v>0</v>
      </c>
      <c r="Z33" s="111">
        <v>0</v>
      </c>
    </row>
    <row r="34" spans="2:26">
      <c r="B34" s="104">
        <v>37438</v>
      </c>
      <c r="C34">
        <f t="shared" si="0"/>
        <v>31</v>
      </c>
      <c r="D34" s="103">
        <f>WORKDAY(EOMONTH(B34,0)+24,1,'Financing Assumptions'!E52:E58)</f>
        <v>37494</v>
      </c>
      <c r="E34" s="105" t="str">
        <f t="shared" si="1"/>
        <v>Mon</v>
      </c>
      <c r="F34" s="101">
        <f t="shared" si="2"/>
        <v>605</v>
      </c>
      <c r="H34">
        <f>(1+Curves!U20/12)^(-12*F34/360)</f>
        <v>0.90803472073447566</v>
      </c>
      <c r="I34" s="83">
        <f t="shared" si="3"/>
        <v>0</v>
      </c>
      <c r="J34" s="108">
        <f>I34*(Curves!B20+Curves!J20+Curves!K20)</f>
        <v>0</v>
      </c>
      <c r="K34" s="111">
        <v>0</v>
      </c>
      <c r="L34" s="108">
        <v>0</v>
      </c>
      <c r="N34" s="110">
        <f>(1+Curves!V20/12)^(-12*F34/360)</f>
        <v>0.89484743463227145</v>
      </c>
      <c r="O34" s="108">
        <f t="shared" si="4"/>
        <v>0</v>
      </c>
      <c r="P34" s="108">
        <v>0</v>
      </c>
      <c r="Q34" s="108">
        <v>0</v>
      </c>
      <c r="S34" s="108">
        <f t="shared" si="5"/>
        <v>0</v>
      </c>
      <c r="T34" s="108">
        <f>S34*(Curves!B20+Curves!J20+Curves!K20)</f>
        <v>0</v>
      </c>
      <c r="U34">
        <v>0</v>
      </c>
      <c r="V34" s="108">
        <f t="shared" si="6"/>
        <v>0</v>
      </c>
      <c r="W34" s="108">
        <v>0</v>
      </c>
      <c r="Y34" s="108">
        <v>0</v>
      </c>
      <c r="Z34" s="111">
        <v>0</v>
      </c>
    </row>
    <row r="35" spans="2:26">
      <c r="B35" s="104">
        <v>37469</v>
      </c>
      <c r="C35">
        <f t="shared" si="0"/>
        <v>31</v>
      </c>
      <c r="D35" s="103">
        <f>WORKDAY(EOMONTH(B35,0)+24,1,'Financing Assumptions'!E53:E59)</f>
        <v>37524</v>
      </c>
      <c r="E35" s="105" t="str">
        <f t="shared" si="1"/>
        <v>Wed</v>
      </c>
      <c r="F35" s="101">
        <f t="shared" si="2"/>
        <v>635</v>
      </c>
      <c r="H35">
        <f>(1+Curves!U21/12)^(-12*F35/360)</f>
        <v>0.90375383485423977</v>
      </c>
      <c r="I35" s="83">
        <f t="shared" si="3"/>
        <v>0</v>
      </c>
      <c r="J35" s="108">
        <f>I35*(Curves!B21+Curves!J21+Curves!K21)</f>
        <v>0</v>
      </c>
      <c r="K35" s="111">
        <v>0</v>
      </c>
      <c r="L35" s="108">
        <v>0</v>
      </c>
      <c r="N35" s="110">
        <f>(1+Curves!V21/12)^(-12*F35/360)</f>
        <v>0.8899828331850218</v>
      </c>
      <c r="O35" s="108">
        <f t="shared" si="4"/>
        <v>0</v>
      </c>
      <c r="P35" s="108">
        <v>0</v>
      </c>
      <c r="Q35" s="108">
        <v>0</v>
      </c>
      <c r="S35" s="108">
        <f t="shared" si="5"/>
        <v>0</v>
      </c>
      <c r="T35" s="108">
        <f>S35*(Curves!B21+Curves!J21+Curves!K21)</f>
        <v>0</v>
      </c>
      <c r="U35">
        <v>0</v>
      </c>
      <c r="V35" s="108">
        <f t="shared" si="6"/>
        <v>0</v>
      </c>
      <c r="W35" s="108">
        <v>0</v>
      </c>
      <c r="Y35" s="108">
        <v>0</v>
      </c>
      <c r="Z35" s="111">
        <v>0</v>
      </c>
    </row>
    <row r="36" spans="2:26">
      <c r="B36" s="104">
        <v>37500</v>
      </c>
      <c r="C36">
        <f t="shared" si="0"/>
        <v>30</v>
      </c>
      <c r="D36" s="103">
        <f>WORKDAY(EOMONTH(B36,0)+24,1,'Financing Assumptions'!E54:E60)</f>
        <v>37554</v>
      </c>
      <c r="E36" s="105" t="str">
        <f t="shared" si="1"/>
        <v>Fri</v>
      </c>
      <c r="F36" s="101">
        <f t="shared" si="2"/>
        <v>665</v>
      </c>
      <c r="H36">
        <f>(1+Curves!U22/12)^(-12*F36/360)</f>
        <v>0.89949807577600638</v>
      </c>
      <c r="I36" s="83">
        <f t="shared" si="3"/>
        <v>0</v>
      </c>
      <c r="J36" s="108">
        <f>I36*(Curves!B22+Curves!J22+Curves!K22)</f>
        <v>0</v>
      </c>
      <c r="K36" s="111">
        <v>0</v>
      </c>
      <c r="L36" s="108">
        <v>0</v>
      </c>
      <c r="N36" s="110">
        <f>(1+Curves!V22/12)^(-12*F36/360)</f>
        <v>0.88514953922297113</v>
      </c>
      <c r="O36" s="108">
        <f t="shared" si="4"/>
        <v>0</v>
      </c>
      <c r="P36" s="108">
        <v>0</v>
      </c>
      <c r="Q36" s="108">
        <v>0</v>
      </c>
      <c r="S36" s="108">
        <f t="shared" si="5"/>
        <v>0</v>
      </c>
      <c r="T36" s="108">
        <f>S36*(Curves!B22+Curves!J22+Curves!K22)</f>
        <v>0</v>
      </c>
      <c r="U36">
        <v>0</v>
      </c>
      <c r="V36" s="108">
        <f t="shared" si="6"/>
        <v>0</v>
      </c>
      <c r="W36" s="108">
        <v>0</v>
      </c>
      <c r="Y36" s="108">
        <v>0</v>
      </c>
      <c r="Z36" s="111">
        <v>0</v>
      </c>
    </row>
    <row r="37" spans="2:26">
      <c r="B37" s="104">
        <v>37530</v>
      </c>
      <c r="C37">
        <f t="shared" si="0"/>
        <v>31</v>
      </c>
      <c r="D37" s="103">
        <f>WORKDAY(EOMONTH(B37,0)+24,1,'Financing Assumptions'!E55:E61)</f>
        <v>37585</v>
      </c>
      <c r="E37" s="105" t="str">
        <f t="shared" si="1"/>
        <v>Mon</v>
      </c>
      <c r="F37" s="101">
        <f t="shared" si="2"/>
        <v>696</v>
      </c>
      <c r="H37">
        <f>(1+Curves!U23/12)^(-12*F37/360)</f>
        <v>0.89509848217560961</v>
      </c>
      <c r="I37" s="83">
        <f t="shared" si="3"/>
        <v>0</v>
      </c>
      <c r="J37" s="108">
        <f>I37*(Curves!B23+Curves!J23+Curves!K23)</f>
        <v>0</v>
      </c>
      <c r="K37" s="111">
        <v>0</v>
      </c>
      <c r="L37" s="108">
        <v>0</v>
      </c>
      <c r="N37" s="110">
        <f>(1+Curves!V23/12)^(-12*F37/360)</f>
        <v>0.88016008184659211</v>
      </c>
      <c r="O37" s="108">
        <f t="shared" si="4"/>
        <v>0</v>
      </c>
      <c r="P37" s="108">
        <v>0</v>
      </c>
      <c r="Q37" s="108">
        <v>0</v>
      </c>
      <c r="S37" s="108">
        <f t="shared" si="5"/>
        <v>0</v>
      </c>
      <c r="T37" s="108">
        <f>S37*(Curves!B23+Curves!J23+Curves!K23)</f>
        <v>0</v>
      </c>
      <c r="U37">
        <v>0</v>
      </c>
      <c r="V37" s="108">
        <f t="shared" si="6"/>
        <v>0</v>
      </c>
      <c r="W37" s="108">
        <v>0</v>
      </c>
      <c r="Y37" s="108">
        <v>0</v>
      </c>
      <c r="Z37" s="111">
        <v>0</v>
      </c>
    </row>
    <row r="38" spans="2:26">
      <c r="B38" s="104">
        <v>37561</v>
      </c>
      <c r="C38">
        <f t="shared" si="0"/>
        <v>30</v>
      </c>
      <c r="D38" s="103">
        <f>WORKDAY(EOMONTH(B38,0)+24,1,'Financing Assumptions'!E56:E62)</f>
        <v>37615</v>
      </c>
      <c r="E38" s="105" t="str">
        <f t="shared" si="1"/>
        <v>Wed</v>
      </c>
      <c r="F38" s="101">
        <f t="shared" si="2"/>
        <v>726</v>
      </c>
      <c r="H38">
        <f>(1+Curves!U24/12)^(-12*F38/360)</f>
        <v>0.89082962843407576</v>
      </c>
      <c r="I38" s="83">
        <f t="shared" si="3"/>
        <v>0</v>
      </c>
      <c r="J38" s="108">
        <f>I38*(Curves!B24+Curves!J24+Curves!K24)</f>
        <v>0</v>
      </c>
      <c r="K38" s="111">
        <v>0</v>
      </c>
      <c r="L38" s="108">
        <v>0</v>
      </c>
      <c r="N38" s="110">
        <f>(1+Curves!V24/12)^(-12*F38/360)</f>
        <v>0.87532725598436922</v>
      </c>
      <c r="O38" s="108">
        <f t="shared" si="4"/>
        <v>0</v>
      </c>
      <c r="P38" s="108">
        <v>0</v>
      </c>
      <c r="Q38" s="108">
        <v>0</v>
      </c>
      <c r="S38" s="108">
        <f t="shared" si="5"/>
        <v>0</v>
      </c>
      <c r="T38" s="108">
        <f>S38*(Curves!B24+Curves!J24+Curves!K24)</f>
        <v>0</v>
      </c>
      <c r="U38">
        <v>0</v>
      </c>
      <c r="V38" s="108">
        <f t="shared" si="6"/>
        <v>0</v>
      </c>
      <c r="W38" s="108">
        <v>0</v>
      </c>
      <c r="Y38" s="108">
        <v>0</v>
      </c>
      <c r="Z38" s="111">
        <v>0</v>
      </c>
    </row>
    <row r="39" spans="2:26">
      <c r="B39" s="104">
        <v>37591</v>
      </c>
      <c r="C39">
        <f t="shared" si="0"/>
        <v>31</v>
      </c>
      <c r="D39" s="103">
        <f>WORKDAY(EOMONTH(B39,0)+24,1,'Financing Assumptions'!E57:E63)</f>
        <v>37648</v>
      </c>
      <c r="E39" s="105" t="str">
        <f t="shared" si="1"/>
        <v>Mon</v>
      </c>
      <c r="F39" s="101">
        <f t="shared" si="2"/>
        <v>759</v>
      </c>
      <c r="H39">
        <f>(1+Curves!U25/12)^(-12*F39/360)</f>
        <v>0.8861575427316839</v>
      </c>
      <c r="I39" s="83">
        <f t="shared" si="3"/>
        <v>0</v>
      </c>
      <c r="J39" s="108">
        <f>I39*(Curves!B25+Curves!J25+Curves!K25)</f>
        <v>0</v>
      </c>
      <c r="K39" s="111">
        <v>0</v>
      </c>
      <c r="L39" s="108">
        <v>0</v>
      </c>
      <c r="N39" s="110">
        <f>(1+Curves!V25/12)^(-12*F39/360)</f>
        <v>0.87004193143152186</v>
      </c>
      <c r="O39" s="108">
        <f t="shared" si="4"/>
        <v>0</v>
      </c>
      <c r="P39" s="108">
        <v>0</v>
      </c>
      <c r="Q39" s="108">
        <v>0</v>
      </c>
      <c r="S39" s="108">
        <f t="shared" si="5"/>
        <v>0</v>
      </c>
      <c r="T39" s="108">
        <f>S39*(Curves!B25+Curves!J25+Curves!K25)</f>
        <v>0</v>
      </c>
      <c r="U39">
        <v>0</v>
      </c>
      <c r="V39" s="108">
        <f t="shared" si="6"/>
        <v>0</v>
      </c>
      <c r="W39" s="108">
        <v>0</v>
      </c>
      <c r="Y39" s="108">
        <v>0</v>
      </c>
      <c r="Z39" s="111">
        <v>0</v>
      </c>
    </row>
    <row r="40" spans="2:26">
      <c r="B40" s="104">
        <v>37622</v>
      </c>
      <c r="C40">
        <f t="shared" si="0"/>
        <v>31</v>
      </c>
      <c r="D40" s="103">
        <f>WORKDAY(EOMONTH(B40,0)+24,1,'Financing Assumptions'!E58:E64)</f>
        <v>37677</v>
      </c>
      <c r="E40" s="105" t="str">
        <f t="shared" si="1"/>
        <v>Tue</v>
      </c>
      <c r="F40" s="101">
        <f t="shared" si="2"/>
        <v>788</v>
      </c>
      <c r="H40">
        <f>(1+Curves!U26/12)^(-12*F40/360)</f>
        <v>0.88203469598220596</v>
      </c>
      <c r="I40" s="83">
        <f t="shared" si="3"/>
        <v>0</v>
      </c>
      <c r="J40" s="108">
        <f>I40*(Curves!B26+Curves!J26+Curves!K26)</f>
        <v>0</v>
      </c>
      <c r="K40" s="111">
        <v>0</v>
      </c>
      <c r="L40" s="108">
        <v>0</v>
      </c>
      <c r="N40" s="110">
        <f>(1+Curves!V26/12)^(-12*F40/360)</f>
        <v>0.86538702776379628</v>
      </c>
      <c r="O40" s="108">
        <f t="shared" si="4"/>
        <v>0</v>
      </c>
      <c r="P40" s="108">
        <v>0</v>
      </c>
      <c r="Q40" s="108">
        <v>0</v>
      </c>
      <c r="S40" s="108">
        <f t="shared" si="5"/>
        <v>0</v>
      </c>
      <c r="T40" s="108">
        <f>S40*(Curves!B26+Curves!J26+Curves!K26)</f>
        <v>0</v>
      </c>
      <c r="U40">
        <v>0</v>
      </c>
      <c r="V40" s="108">
        <f t="shared" si="6"/>
        <v>0</v>
      </c>
      <c r="W40" s="108">
        <v>0</v>
      </c>
      <c r="Y40" s="108">
        <v>0</v>
      </c>
      <c r="Z40" s="111">
        <v>0</v>
      </c>
    </row>
    <row r="41" spans="2:26">
      <c r="B41" s="104">
        <v>37653</v>
      </c>
      <c r="C41">
        <f t="shared" si="0"/>
        <v>28</v>
      </c>
      <c r="D41" s="103">
        <f>WORKDAY(EOMONTH(B41,0)+24,1,'Financing Assumptions'!E59:E65)</f>
        <v>37705</v>
      </c>
      <c r="E41" s="105" t="str">
        <f t="shared" si="1"/>
        <v>Tue</v>
      </c>
      <c r="F41" s="101">
        <f t="shared" si="2"/>
        <v>816</v>
      </c>
      <c r="H41">
        <f>(1+Curves!U27/12)^(-12*F41/360)</f>
        <v>0.87802228124275328</v>
      </c>
      <c r="I41" s="83">
        <f t="shared" si="3"/>
        <v>0</v>
      </c>
      <c r="J41" s="108">
        <f>I41*(Curves!B27+Curves!J27+Curves!K27)</f>
        <v>0</v>
      </c>
      <c r="K41" s="111">
        <v>0</v>
      </c>
      <c r="L41" s="108">
        <v>0</v>
      </c>
      <c r="N41" s="110">
        <f>(1+Curves!V27/12)^(-12*F41/360)</f>
        <v>0.86086734509021801</v>
      </c>
      <c r="O41" s="108">
        <f t="shared" si="4"/>
        <v>0</v>
      </c>
      <c r="P41" s="108">
        <v>0</v>
      </c>
      <c r="Q41" s="108">
        <v>0</v>
      </c>
      <c r="S41" s="108">
        <f t="shared" si="5"/>
        <v>0</v>
      </c>
      <c r="T41" s="108">
        <f>S41*(Curves!B27+Curves!J27+Curves!K27)</f>
        <v>0</v>
      </c>
      <c r="U41">
        <v>0</v>
      </c>
      <c r="V41" s="108">
        <f t="shared" si="6"/>
        <v>0</v>
      </c>
      <c r="W41" s="108">
        <v>0</v>
      </c>
      <c r="Y41" s="108">
        <v>0</v>
      </c>
      <c r="Z41" s="111">
        <v>0</v>
      </c>
    </row>
    <row r="42" spans="2:26">
      <c r="B42" s="104">
        <v>37681</v>
      </c>
      <c r="C42">
        <f t="shared" si="0"/>
        <v>31</v>
      </c>
      <c r="D42" s="103">
        <f>WORKDAY(EOMONTH(B42,0)+24,1,'Financing Assumptions'!E60:E66)</f>
        <v>37736</v>
      </c>
      <c r="E42" s="105" t="str">
        <f t="shared" si="1"/>
        <v>Fri</v>
      </c>
      <c r="F42" s="101">
        <f t="shared" si="2"/>
        <v>847</v>
      </c>
      <c r="H42">
        <f>(1+Curves!U28/12)^(-12*F42/360)</f>
        <v>0.87361265794293563</v>
      </c>
      <c r="I42" s="83">
        <f t="shared" si="3"/>
        <v>0</v>
      </c>
      <c r="J42" s="108">
        <f>I42*(Curves!B28+Curves!J28+Curves!K28)</f>
        <v>0</v>
      </c>
      <c r="K42" s="111">
        <v>0</v>
      </c>
      <c r="L42" s="108">
        <v>0</v>
      </c>
      <c r="N42" s="110">
        <f>(1+Curves!V28/12)^(-12*F42/360)</f>
        <v>0.85590210607847006</v>
      </c>
      <c r="O42" s="108">
        <f t="shared" si="4"/>
        <v>0</v>
      </c>
      <c r="P42" s="108">
        <v>0</v>
      </c>
      <c r="Q42" s="108">
        <v>0</v>
      </c>
      <c r="S42" s="108">
        <f t="shared" si="5"/>
        <v>0</v>
      </c>
      <c r="T42" s="108">
        <f>S42*(Curves!B28+Curves!J28+Curves!K28)</f>
        <v>0</v>
      </c>
      <c r="U42">
        <v>0</v>
      </c>
      <c r="V42" s="108">
        <f t="shared" si="6"/>
        <v>0</v>
      </c>
      <c r="W42" s="108">
        <v>0</v>
      </c>
      <c r="Y42" s="108">
        <v>0</v>
      </c>
      <c r="Z42" s="111">
        <v>0</v>
      </c>
    </row>
    <row r="43" spans="2:26">
      <c r="B43" s="104">
        <v>37712</v>
      </c>
      <c r="C43">
        <f t="shared" si="0"/>
        <v>30</v>
      </c>
      <c r="D43" s="103">
        <f>WORKDAY(EOMONTH(B43,0)+24,1,'Financing Assumptions'!E61:E67)</f>
        <v>37767</v>
      </c>
      <c r="E43" s="105" t="str">
        <f t="shared" si="1"/>
        <v>Mon</v>
      </c>
      <c r="F43" s="101">
        <f t="shared" si="2"/>
        <v>878</v>
      </c>
      <c r="H43">
        <f>(1+Curves!U29/12)^(-12*F43/360)</f>
        <v>0.86922660123368523</v>
      </c>
      <c r="I43" s="83">
        <f t="shared" si="3"/>
        <v>0</v>
      </c>
      <c r="J43" s="108">
        <f>I43*(Curves!B29+Curves!J29+Curves!K29)</f>
        <v>0</v>
      </c>
      <c r="K43" s="111">
        <v>0</v>
      </c>
      <c r="L43" s="108">
        <v>0</v>
      </c>
      <c r="N43" s="110">
        <f>(1+Curves!V29/12)^(-12*F43/360)</f>
        <v>0.85096689479153953</v>
      </c>
      <c r="O43" s="108">
        <f t="shared" si="4"/>
        <v>0</v>
      </c>
      <c r="P43" s="108">
        <v>0</v>
      </c>
      <c r="Q43" s="108">
        <v>0</v>
      </c>
      <c r="S43" s="108">
        <f t="shared" si="5"/>
        <v>0</v>
      </c>
      <c r="T43" s="108">
        <f>S43*(Curves!B29+Curves!J29+Curves!K29)</f>
        <v>0</v>
      </c>
      <c r="U43">
        <v>0</v>
      </c>
      <c r="V43" s="108">
        <f t="shared" si="6"/>
        <v>0</v>
      </c>
      <c r="W43" s="108">
        <v>0</v>
      </c>
      <c r="Y43" s="108">
        <v>0</v>
      </c>
      <c r="Z43" s="111">
        <v>0</v>
      </c>
    </row>
    <row r="44" spans="2:26">
      <c r="B44" s="104">
        <v>37742</v>
      </c>
      <c r="C44">
        <f t="shared" si="0"/>
        <v>31</v>
      </c>
      <c r="D44" s="103">
        <f>WORKDAY(EOMONTH(B44,0)+24,1,'Financing Assumptions'!E62:E68)</f>
        <v>37797</v>
      </c>
      <c r="E44" s="105" t="str">
        <f t="shared" si="1"/>
        <v>Wed</v>
      </c>
      <c r="F44" s="101">
        <f t="shared" si="2"/>
        <v>908</v>
      </c>
      <c r="H44">
        <f>(1+Curves!U30/12)^(-12*F44/360)</f>
        <v>0.86502049844240447</v>
      </c>
      <c r="I44" s="83">
        <f t="shared" si="3"/>
        <v>0</v>
      </c>
      <c r="J44" s="108">
        <f>I44*(Curves!B30+Curves!J30+Curves!K30)</f>
        <v>0</v>
      </c>
      <c r="K44" s="111">
        <v>0</v>
      </c>
      <c r="L44" s="108">
        <v>0</v>
      </c>
      <c r="N44" s="110">
        <f>(1+Curves!V30/12)^(-12*F44/360)</f>
        <v>0.84623508834979622</v>
      </c>
      <c r="O44" s="108">
        <f t="shared" si="4"/>
        <v>0</v>
      </c>
      <c r="P44" s="108">
        <v>0</v>
      </c>
      <c r="Q44" s="108">
        <v>0</v>
      </c>
      <c r="S44" s="108">
        <f t="shared" si="5"/>
        <v>0</v>
      </c>
      <c r="T44" s="108">
        <f>S44*(Curves!B30+Curves!J30+Curves!K30)</f>
        <v>0</v>
      </c>
      <c r="U44">
        <v>0</v>
      </c>
      <c r="V44" s="108">
        <f t="shared" si="6"/>
        <v>0</v>
      </c>
      <c r="W44" s="108">
        <v>0</v>
      </c>
      <c r="Y44" s="108">
        <v>0</v>
      </c>
      <c r="Z44" s="111">
        <v>0</v>
      </c>
    </row>
    <row r="45" spans="2:26">
      <c r="B45" s="104">
        <v>37773</v>
      </c>
      <c r="C45">
        <f t="shared" si="0"/>
        <v>30</v>
      </c>
      <c r="D45" s="103">
        <f>WORKDAY(EOMONTH(B45,0)+24,1,'Financing Assumptions'!E63:E69)</f>
        <v>37827</v>
      </c>
      <c r="E45" s="105" t="str">
        <f t="shared" si="1"/>
        <v>Fri</v>
      </c>
      <c r="F45" s="101">
        <f t="shared" si="2"/>
        <v>938</v>
      </c>
      <c r="H45">
        <f>(1+Curves!U31/12)^(-12*F45/360)</f>
        <v>0.8608293955449885</v>
      </c>
      <c r="I45" s="83">
        <f t="shared" si="3"/>
        <v>0</v>
      </c>
      <c r="J45" s="108">
        <f>I45*(Curves!B31+Curves!J31+Curves!K31)</f>
        <v>0</v>
      </c>
      <c r="K45" s="111">
        <v>0</v>
      </c>
      <c r="L45" s="108">
        <v>0</v>
      </c>
      <c r="N45" s="110">
        <f>(1+Curves!V31/12)^(-12*F45/360)</f>
        <v>0.84152436396026853</v>
      </c>
      <c r="O45" s="108">
        <f t="shared" si="4"/>
        <v>0</v>
      </c>
      <c r="P45" s="108">
        <v>0</v>
      </c>
      <c r="Q45" s="108">
        <v>0</v>
      </c>
      <c r="S45" s="108">
        <f t="shared" si="5"/>
        <v>0</v>
      </c>
      <c r="T45" s="108">
        <f>S45*(Curves!B31+Curves!J31+Curves!K31)</f>
        <v>0</v>
      </c>
      <c r="U45">
        <v>0</v>
      </c>
      <c r="V45" s="108">
        <f t="shared" si="6"/>
        <v>0</v>
      </c>
      <c r="W45" s="108">
        <v>0</v>
      </c>
      <c r="Y45" s="108">
        <v>0</v>
      </c>
      <c r="Z45" s="111">
        <v>0</v>
      </c>
    </row>
    <row r="46" spans="2:26">
      <c r="B46" s="104">
        <v>37803</v>
      </c>
      <c r="C46">
        <f t="shared" si="0"/>
        <v>31</v>
      </c>
      <c r="D46" s="103">
        <f>WORKDAY(EOMONTH(B46,0)+24,1,'Financing Assumptions'!E64:E70)</f>
        <v>37858</v>
      </c>
      <c r="E46" s="105" t="str">
        <f t="shared" si="1"/>
        <v>Mon</v>
      </c>
      <c r="F46" s="101">
        <f t="shared" si="2"/>
        <v>969</v>
      </c>
      <c r="H46">
        <f>(1+Curves!U32/12)^(-12*F46/360)</f>
        <v>0.85651507413135819</v>
      </c>
      <c r="I46" s="83">
        <f t="shared" si="3"/>
        <v>0</v>
      </c>
      <c r="J46" s="108">
        <f>I46*(Curves!B32+Curves!J32+Curves!K32)</f>
        <v>0</v>
      </c>
      <c r="K46" s="111">
        <v>0</v>
      </c>
      <c r="L46" s="108">
        <v>0</v>
      </c>
      <c r="N46" s="110">
        <f>(1+Curves!V32/12)^(-12*F46/360)</f>
        <v>0.83667943143498469</v>
      </c>
      <c r="O46" s="108">
        <f t="shared" si="4"/>
        <v>0</v>
      </c>
      <c r="P46" s="108">
        <v>0</v>
      </c>
      <c r="Q46" s="108">
        <v>0</v>
      </c>
      <c r="S46" s="108">
        <f t="shared" si="5"/>
        <v>0</v>
      </c>
      <c r="T46" s="108">
        <f>S46*(Curves!B32+Curves!J32+Curves!K32)</f>
        <v>0</v>
      </c>
      <c r="U46">
        <v>0</v>
      </c>
      <c r="V46" s="108">
        <f t="shared" si="6"/>
        <v>0</v>
      </c>
      <c r="W46" s="108">
        <v>0</v>
      </c>
      <c r="Y46" s="108">
        <v>0</v>
      </c>
      <c r="Z46" s="111">
        <v>0</v>
      </c>
    </row>
    <row r="47" spans="2:26">
      <c r="B47" s="104">
        <v>37834</v>
      </c>
      <c r="C47">
        <f t="shared" ref="C47:C78" si="7">EOMONTH(B47,0)-EOMONTH(B47,-1)</f>
        <v>31</v>
      </c>
      <c r="D47" s="103">
        <f>WORKDAY(EOMONTH(B47,0)+24,1,'Financing Assumptions'!E65:E71)</f>
        <v>37889</v>
      </c>
      <c r="E47" s="105" t="str">
        <f t="shared" ref="E47:E74" si="8">TEXT(D47,"DDD")</f>
        <v>Thu</v>
      </c>
      <c r="F47" s="101">
        <f t="shared" ref="F47:F74" si="9">D47-$D$14</f>
        <v>1000</v>
      </c>
      <c r="H47">
        <f>(1+Curves!U33/12)^(-12*F47/360)</f>
        <v>0.85220916726197959</v>
      </c>
      <c r="I47" s="83">
        <f t="shared" si="3"/>
        <v>0</v>
      </c>
      <c r="J47" s="108">
        <f>I47*(Curves!B33+Curves!J33+Curves!K33)</f>
        <v>0</v>
      </c>
      <c r="K47" s="111">
        <v>0</v>
      </c>
      <c r="L47" s="108">
        <v>0</v>
      </c>
      <c r="N47" s="110">
        <f>(1+Curves!V33/12)^(-12*F47/360)</f>
        <v>0.83184950961974036</v>
      </c>
      <c r="O47" s="108">
        <f t="shared" si="4"/>
        <v>0</v>
      </c>
      <c r="P47" s="108">
        <v>0</v>
      </c>
      <c r="Q47" s="108">
        <v>0</v>
      </c>
      <c r="S47" s="108">
        <f t="shared" si="5"/>
        <v>0</v>
      </c>
      <c r="T47" s="108">
        <f>S47*(Curves!B33+Curves!J33+Curves!K33)</f>
        <v>0</v>
      </c>
      <c r="U47">
        <v>0</v>
      </c>
      <c r="V47" s="108">
        <f t="shared" si="6"/>
        <v>0</v>
      </c>
      <c r="W47" s="108">
        <v>0</v>
      </c>
      <c r="Y47" s="108">
        <v>0</v>
      </c>
      <c r="Z47" s="111">
        <v>0</v>
      </c>
    </row>
    <row r="48" spans="2:26">
      <c r="B48" s="104">
        <v>37865</v>
      </c>
      <c r="C48">
        <f t="shared" si="7"/>
        <v>30</v>
      </c>
      <c r="D48" s="103">
        <f>WORKDAY(EOMONTH(B48,0)+24,1,'Financing Assumptions'!E66:E72)</f>
        <v>37921</v>
      </c>
      <c r="E48" s="105" t="str">
        <f t="shared" si="8"/>
        <v>Mon</v>
      </c>
      <c r="F48" s="101">
        <f t="shared" si="9"/>
        <v>1032</v>
      </c>
      <c r="H48">
        <f>(1+Curves!U34/12)^(-12*F48/360)</f>
        <v>0.8477847801210795</v>
      </c>
      <c r="I48" s="83">
        <f t="shared" si="3"/>
        <v>0</v>
      </c>
      <c r="J48" s="108">
        <f>I48*(Curves!B34+Curves!J34+Curves!K34)</f>
        <v>0</v>
      </c>
      <c r="K48" s="111">
        <v>0</v>
      </c>
      <c r="L48" s="108">
        <v>0</v>
      </c>
      <c r="N48" s="110">
        <f>(1+Curves!V34/12)^(-12*F48/360)</f>
        <v>0.8268908010790692</v>
      </c>
      <c r="O48" s="108">
        <f t="shared" si="4"/>
        <v>0</v>
      </c>
      <c r="P48" s="108">
        <v>0</v>
      </c>
      <c r="Q48" s="108">
        <v>0</v>
      </c>
      <c r="S48" s="108">
        <f t="shared" si="5"/>
        <v>0</v>
      </c>
      <c r="T48" s="108">
        <f>S48*(Curves!B34+Curves!J34+Curves!K34)</f>
        <v>0</v>
      </c>
      <c r="U48">
        <v>0</v>
      </c>
      <c r="V48" s="108">
        <f t="shared" si="6"/>
        <v>0</v>
      </c>
      <c r="W48" s="108">
        <v>0</v>
      </c>
      <c r="Y48" s="108">
        <v>0</v>
      </c>
      <c r="Z48" s="111">
        <v>0</v>
      </c>
    </row>
    <row r="49" spans="2:26">
      <c r="B49" s="104">
        <v>37895</v>
      </c>
      <c r="C49">
        <f t="shared" si="7"/>
        <v>31</v>
      </c>
      <c r="D49" s="103">
        <f>WORKDAY(EOMONTH(B49,0)+24,1,'Financing Assumptions'!E67:E73)</f>
        <v>37950</v>
      </c>
      <c r="E49" s="105" t="str">
        <f t="shared" si="8"/>
        <v>Tue</v>
      </c>
      <c r="F49" s="101">
        <f t="shared" si="9"/>
        <v>1061</v>
      </c>
      <c r="H49">
        <f>(1+Curves!U35/12)^(-12*F49/360)</f>
        <v>0.84378227179255172</v>
      </c>
      <c r="I49" s="83">
        <f t="shared" si="3"/>
        <v>0</v>
      </c>
      <c r="J49" s="108">
        <f>I49*(Curves!B35+Curves!J35+Curves!K35)</f>
        <v>0</v>
      </c>
      <c r="K49" s="111">
        <v>0</v>
      </c>
      <c r="L49" s="108">
        <v>0</v>
      </c>
      <c r="N49" s="110">
        <f>(1+Curves!V35/12)^(-12*F49/360)</f>
        <v>0.82241008909420521</v>
      </c>
      <c r="O49" s="108">
        <f t="shared" si="4"/>
        <v>0</v>
      </c>
      <c r="P49" s="108">
        <v>0</v>
      </c>
      <c r="Q49" s="108">
        <v>0</v>
      </c>
      <c r="S49" s="108">
        <f t="shared" si="5"/>
        <v>0</v>
      </c>
      <c r="T49" s="108">
        <f>S49*(Curves!B35+Curves!J35+Curves!K35)</f>
        <v>0</v>
      </c>
      <c r="U49">
        <v>0</v>
      </c>
      <c r="V49" s="108">
        <f t="shared" si="6"/>
        <v>0</v>
      </c>
      <c r="W49" s="108">
        <v>0</v>
      </c>
      <c r="Y49" s="108">
        <v>0</v>
      </c>
      <c r="Z49" s="111">
        <v>0</v>
      </c>
    </row>
    <row r="50" spans="2:26">
      <c r="B50" s="104">
        <v>37926</v>
      </c>
      <c r="C50">
        <f t="shared" si="7"/>
        <v>30</v>
      </c>
      <c r="D50" s="103">
        <f>WORKDAY(EOMONTH(B50,0)+24,1,'Financing Assumptions'!E68:E74)</f>
        <v>37980</v>
      </c>
      <c r="E50" s="105" t="str">
        <f t="shared" si="8"/>
        <v>Thu</v>
      </c>
      <c r="F50" s="101">
        <f t="shared" si="9"/>
        <v>1091</v>
      </c>
      <c r="H50">
        <f>(1+Curves!U36/12)^(-12*F50/360)</f>
        <v>0.83965198900113958</v>
      </c>
      <c r="I50" s="83">
        <f t="shared" si="3"/>
        <v>0</v>
      </c>
      <c r="J50" s="108">
        <f>I50*(Curves!B36+Curves!J36+Curves!K36)</f>
        <v>0</v>
      </c>
      <c r="K50" s="111">
        <v>0</v>
      </c>
      <c r="L50" s="108">
        <v>0</v>
      </c>
      <c r="N50" s="110">
        <f>(1+Curves!V36/12)^(-12*F50/360)</f>
        <v>0.81779103527641839</v>
      </c>
      <c r="O50" s="108">
        <f t="shared" si="4"/>
        <v>0</v>
      </c>
      <c r="P50" s="108">
        <v>0</v>
      </c>
      <c r="Q50" s="108">
        <v>0</v>
      </c>
      <c r="S50" s="108">
        <f t="shared" si="5"/>
        <v>0</v>
      </c>
      <c r="T50" s="108">
        <f>S50*(Curves!B36+Curves!J36+Curves!K36)</f>
        <v>0</v>
      </c>
      <c r="U50">
        <v>0</v>
      </c>
      <c r="V50" s="108">
        <f t="shared" si="6"/>
        <v>0</v>
      </c>
      <c r="W50" s="108">
        <v>0</v>
      </c>
      <c r="Y50" s="108">
        <v>0</v>
      </c>
      <c r="Z50" s="111">
        <v>0</v>
      </c>
    </row>
    <row r="51" spans="2:26">
      <c r="B51" s="104">
        <v>37956</v>
      </c>
      <c r="C51">
        <f t="shared" si="7"/>
        <v>31</v>
      </c>
      <c r="D51" s="103">
        <f>WORKDAY(EOMONTH(B51,0)+24,1,'Financing Assumptions'!E69:E75)</f>
        <v>38012</v>
      </c>
      <c r="E51" s="105" t="str">
        <f t="shared" si="8"/>
        <v>Mon</v>
      </c>
      <c r="F51" s="101">
        <f t="shared" si="9"/>
        <v>1123</v>
      </c>
      <c r="H51">
        <f>(1+Curves!U37/12)^(-12*F51/360)</f>
        <v>0.83527222168447102</v>
      </c>
      <c r="I51" s="83">
        <f t="shared" si="3"/>
        <v>0</v>
      </c>
      <c r="J51" s="108">
        <f>I51*(Curves!B37+Curves!J37+Curves!K37)</f>
        <v>0</v>
      </c>
      <c r="K51" s="111">
        <v>0</v>
      </c>
      <c r="L51" s="108">
        <v>0</v>
      </c>
      <c r="N51" s="110">
        <f>(1+Curves!V37/12)^(-12*F51/360)</f>
        <v>0.81289612297496106</v>
      </c>
      <c r="O51" s="108">
        <f t="shared" si="4"/>
        <v>0</v>
      </c>
      <c r="P51" s="108">
        <v>0</v>
      </c>
      <c r="Q51" s="108">
        <v>0</v>
      </c>
      <c r="S51" s="108">
        <f t="shared" si="5"/>
        <v>0</v>
      </c>
      <c r="T51" s="108">
        <f>S51*(Curves!B37+Curves!J37+Curves!K37)</f>
        <v>0</v>
      </c>
      <c r="U51">
        <v>0</v>
      </c>
      <c r="V51" s="108">
        <f t="shared" si="6"/>
        <v>0</v>
      </c>
      <c r="W51" s="108">
        <v>0</v>
      </c>
      <c r="Y51" s="108">
        <v>0</v>
      </c>
      <c r="Z51" s="111">
        <v>0</v>
      </c>
    </row>
    <row r="52" spans="2:26">
      <c r="B52" s="104">
        <v>37987</v>
      </c>
      <c r="C52">
        <f t="shared" si="7"/>
        <v>31</v>
      </c>
      <c r="D52" s="103">
        <f>WORKDAY(EOMONTH(B52,0)+24,1,'Financing Assumptions'!E70:E76)</f>
        <v>38042</v>
      </c>
      <c r="E52" s="105" t="str">
        <f t="shared" si="8"/>
        <v>Wed</v>
      </c>
      <c r="F52" s="101">
        <f t="shared" si="9"/>
        <v>1153</v>
      </c>
      <c r="H52">
        <f>(1+Curves!U38/12)^(-12*F52/360)</f>
        <v>0.83115206904056804</v>
      </c>
      <c r="I52" s="83">
        <f t="shared" si="3"/>
        <v>0</v>
      </c>
      <c r="J52" s="108">
        <f>I52*(Curves!B38+Curves!J38+Curves!K38)</f>
        <v>0</v>
      </c>
      <c r="K52" s="111">
        <v>0</v>
      </c>
      <c r="L52" s="108">
        <v>0</v>
      </c>
      <c r="N52" s="110">
        <f>(1+Curves!V38/12)^(-12*F52/360)</f>
        <v>0.80829986700700995</v>
      </c>
      <c r="O52" s="108">
        <f t="shared" si="4"/>
        <v>0</v>
      </c>
      <c r="P52" s="108">
        <v>0</v>
      </c>
      <c r="Q52" s="108">
        <v>0</v>
      </c>
      <c r="S52" s="108">
        <f t="shared" si="5"/>
        <v>0</v>
      </c>
      <c r="T52" s="108">
        <f>S52*(Curves!B38+Curves!J38+Curves!K38)</f>
        <v>0</v>
      </c>
      <c r="U52">
        <v>0</v>
      </c>
      <c r="V52" s="108">
        <f t="shared" si="6"/>
        <v>0</v>
      </c>
      <c r="W52" s="108">
        <v>0</v>
      </c>
      <c r="Y52" s="108">
        <v>0</v>
      </c>
      <c r="Z52" s="111">
        <v>0</v>
      </c>
    </row>
    <row r="53" spans="2:26">
      <c r="B53" s="104">
        <v>38018</v>
      </c>
      <c r="C53">
        <f t="shared" si="7"/>
        <v>29</v>
      </c>
      <c r="D53" s="103">
        <f>WORKDAY(EOMONTH(B53,0)+24,1,'Financing Assumptions'!E71:E77)</f>
        <v>38071</v>
      </c>
      <c r="E53" s="105" t="str">
        <f t="shared" si="8"/>
        <v>Thu</v>
      </c>
      <c r="F53" s="101">
        <f t="shared" si="9"/>
        <v>1182</v>
      </c>
      <c r="H53">
        <f>(1+Curves!U39/12)^(-12*F53/360)</f>
        <v>0.82715527673777944</v>
      </c>
      <c r="I53" s="83">
        <f t="shared" si="3"/>
        <v>0</v>
      </c>
      <c r="J53" s="108">
        <f>I53*(Curves!B39+Curves!J39+Curves!K39)</f>
        <v>0</v>
      </c>
      <c r="K53" s="111">
        <v>0</v>
      </c>
      <c r="L53" s="108">
        <v>0</v>
      </c>
      <c r="N53" s="110">
        <f>(1+Curves!V39/12)^(-12*F53/360)</f>
        <v>0.80384918810191863</v>
      </c>
      <c r="O53" s="108">
        <f t="shared" si="4"/>
        <v>0</v>
      </c>
      <c r="P53" s="108">
        <v>0</v>
      </c>
      <c r="Q53" s="108">
        <v>0</v>
      </c>
      <c r="S53" s="108">
        <f t="shared" si="5"/>
        <v>0</v>
      </c>
      <c r="T53" s="108">
        <f>S53*(Curves!B39+Curves!J39+Curves!K39)</f>
        <v>0</v>
      </c>
      <c r="U53">
        <v>0</v>
      </c>
      <c r="V53" s="108">
        <f t="shared" si="6"/>
        <v>0</v>
      </c>
      <c r="W53" s="108">
        <v>0</v>
      </c>
      <c r="Y53" s="108">
        <v>0</v>
      </c>
      <c r="Z53" s="111">
        <v>0</v>
      </c>
    </row>
    <row r="54" spans="2:26">
      <c r="B54" s="104">
        <v>38047</v>
      </c>
      <c r="C54">
        <f t="shared" si="7"/>
        <v>31</v>
      </c>
      <c r="D54" s="103">
        <f>WORKDAY(EOMONTH(B54,0)+24,1,'Financing Assumptions'!E72:E78)</f>
        <v>38103</v>
      </c>
      <c r="E54" s="105" t="str">
        <f t="shared" si="8"/>
        <v>Mon</v>
      </c>
      <c r="F54" s="101">
        <f t="shared" si="9"/>
        <v>1214</v>
      </c>
      <c r="H54">
        <f>(1+Curves!U40/12)^(-12*F54/360)</f>
        <v>0.8227833687021866</v>
      </c>
      <c r="I54" s="83">
        <f t="shared" si="3"/>
        <v>0</v>
      </c>
      <c r="J54" s="108">
        <f>I54*(Curves!B40+Curves!J40+Curves!K40)</f>
        <v>0</v>
      </c>
      <c r="K54" s="111">
        <v>0</v>
      </c>
      <c r="L54" s="108">
        <v>0</v>
      </c>
      <c r="N54" s="110">
        <f>(1+Curves!V40/12)^(-12*F54/360)</f>
        <v>0.79898209811571386</v>
      </c>
      <c r="O54" s="108">
        <f t="shared" si="4"/>
        <v>0</v>
      </c>
      <c r="P54" s="108">
        <v>0</v>
      </c>
      <c r="Q54" s="108">
        <v>0</v>
      </c>
      <c r="S54" s="108">
        <f t="shared" si="5"/>
        <v>0</v>
      </c>
      <c r="T54" s="108">
        <f>S54*(Curves!B40+Curves!J40+Curves!K40)</f>
        <v>0</v>
      </c>
      <c r="U54">
        <v>0</v>
      </c>
      <c r="V54" s="108">
        <f t="shared" si="6"/>
        <v>0</v>
      </c>
      <c r="W54" s="108">
        <v>0</v>
      </c>
      <c r="Y54" s="108">
        <v>0</v>
      </c>
      <c r="Z54" s="111">
        <v>0</v>
      </c>
    </row>
    <row r="55" spans="2:26">
      <c r="B55" s="104">
        <v>38078</v>
      </c>
      <c r="C55">
        <f t="shared" si="7"/>
        <v>30</v>
      </c>
      <c r="D55" s="103">
        <f>WORKDAY(EOMONTH(B55,0)+24,1,'Financing Assumptions'!E73:E79)</f>
        <v>38132</v>
      </c>
      <c r="E55" s="105" t="str">
        <f t="shared" si="8"/>
        <v>Tue</v>
      </c>
      <c r="F55" s="101">
        <f t="shared" si="9"/>
        <v>1243</v>
      </c>
      <c r="H55">
        <f>(1+Curves!U41/12)^(-12*F55/360)</f>
        <v>0.81883830759810894</v>
      </c>
      <c r="I55" s="83">
        <f t="shared" si="3"/>
        <v>0</v>
      </c>
      <c r="J55" s="108">
        <f>I55*(Curves!B41+Curves!J41+Curves!K41)</f>
        <v>0</v>
      </c>
      <c r="K55" s="111">
        <v>0</v>
      </c>
      <c r="L55" s="108">
        <v>0</v>
      </c>
      <c r="N55" s="110">
        <f>(1+Curves!V41/12)^(-12*F55/360)</f>
        <v>0.79459386499850837</v>
      </c>
      <c r="O55" s="108">
        <f t="shared" si="4"/>
        <v>0</v>
      </c>
      <c r="P55" s="108">
        <v>0</v>
      </c>
      <c r="Q55" s="108">
        <v>0</v>
      </c>
      <c r="S55" s="108">
        <f t="shared" si="5"/>
        <v>0</v>
      </c>
      <c r="T55" s="108">
        <f>S55*(Curves!B41+Curves!J41+Curves!K41)</f>
        <v>0</v>
      </c>
      <c r="U55">
        <v>0</v>
      </c>
      <c r="V55" s="108">
        <f t="shared" si="6"/>
        <v>0</v>
      </c>
      <c r="W55" s="108">
        <v>0</v>
      </c>
      <c r="Y55" s="108">
        <v>0</v>
      </c>
      <c r="Z55" s="111">
        <v>0</v>
      </c>
    </row>
    <row r="56" spans="2:26">
      <c r="B56" s="104">
        <v>38108</v>
      </c>
      <c r="C56">
        <f t="shared" si="7"/>
        <v>31</v>
      </c>
      <c r="D56" s="103">
        <f>WORKDAY(EOMONTH(B56,0)+24,1,'Financing Assumptions'!E74:E80)</f>
        <v>38163</v>
      </c>
      <c r="E56" s="105" t="str">
        <f t="shared" si="8"/>
        <v>Fri</v>
      </c>
      <c r="F56" s="101">
        <f t="shared" si="9"/>
        <v>1274</v>
      </c>
      <c r="H56">
        <f>(1+Curves!U42/12)^(-12*F56/360)</f>
        <v>0.81467481515615647</v>
      </c>
      <c r="I56" s="83">
        <f t="shared" si="3"/>
        <v>0</v>
      </c>
      <c r="J56" s="108">
        <f>I56*(Curves!B42+Curves!J42+Curves!K42)</f>
        <v>0</v>
      </c>
      <c r="K56" s="111">
        <v>0</v>
      </c>
      <c r="L56" s="108">
        <v>0</v>
      </c>
      <c r="N56" s="110">
        <f>(1+Curves!V42/12)^(-12*F56/360)</f>
        <v>0.78996135461746642</v>
      </c>
      <c r="O56" s="108">
        <f t="shared" si="4"/>
        <v>0</v>
      </c>
      <c r="P56" s="108">
        <v>0</v>
      </c>
      <c r="Q56" s="108">
        <v>0</v>
      </c>
      <c r="S56" s="108">
        <f t="shared" si="5"/>
        <v>0</v>
      </c>
      <c r="T56" s="108">
        <f>S56*(Curves!B42+Curves!J42+Curves!K42)</f>
        <v>0</v>
      </c>
      <c r="U56">
        <v>0</v>
      </c>
      <c r="V56" s="108">
        <f t="shared" si="6"/>
        <v>0</v>
      </c>
      <c r="W56" s="108">
        <v>0</v>
      </c>
      <c r="Y56" s="108">
        <v>0</v>
      </c>
      <c r="Z56" s="111">
        <v>0</v>
      </c>
    </row>
    <row r="57" spans="2:26">
      <c r="B57" s="104">
        <v>38139</v>
      </c>
      <c r="C57">
        <f t="shared" si="7"/>
        <v>30</v>
      </c>
      <c r="D57" s="103">
        <f>WORKDAY(EOMONTH(B57,0)+24,1,'Financing Assumptions'!E75:E81)</f>
        <v>38194</v>
      </c>
      <c r="E57" s="105" t="str">
        <f t="shared" si="8"/>
        <v>Mon</v>
      </c>
      <c r="F57" s="101">
        <f t="shared" si="9"/>
        <v>1305</v>
      </c>
      <c r="H57">
        <f>(1+Curves!U43/12)^(-12*F57/360)</f>
        <v>0.81052491312886354</v>
      </c>
      <c r="I57" s="83">
        <f t="shared" si="3"/>
        <v>0</v>
      </c>
      <c r="J57" s="108">
        <f>I57*(Curves!B43+Curves!J43+Curves!K43)</f>
        <v>0</v>
      </c>
      <c r="K57" s="111">
        <v>0</v>
      </c>
      <c r="L57" s="108">
        <v>0</v>
      </c>
      <c r="N57" s="110">
        <f>(1+Curves!V43/12)^(-12*F57/360)</f>
        <v>0.78534851327470245</v>
      </c>
      <c r="O57" s="108">
        <f t="shared" si="4"/>
        <v>0</v>
      </c>
      <c r="P57" s="108">
        <v>0</v>
      </c>
      <c r="Q57" s="108">
        <v>0</v>
      </c>
      <c r="S57" s="108">
        <f t="shared" si="5"/>
        <v>0</v>
      </c>
      <c r="T57" s="108">
        <f>S57*(Curves!B43+Curves!J43+Curves!K43)</f>
        <v>0</v>
      </c>
      <c r="U57">
        <v>0</v>
      </c>
      <c r="V57" s="108">
        <f t="shared" si="6"/>
        <v>0</v>
      </c>
      <c r="W57" s="108">
        <v>0</v>
      </c>
      <c r="Y57" s="108">
        <v>0</v>
      </c>
      <c r="Z57" s="111">
        <v>0</v>
      </c>
    </row>
    <row r="58" spans="2:26">
      <c r="B58" s="104">
        <v>38169</v>
      </c>
      <c r="C58">
        <f t="shared" si="7"/>
        <v>31</v>
      </c>
      <c r="D58" s="103">
        <f>WORKDAY(EOMONTH(B58,0)+24,1,'Financing Assumptions'!E76:E82)</f>
        <v>38224</v>
      </c>
      <c r="E58" s="105" t="str">
        <f t="shared" si="8"/>
        <v>Wed</v>
      </c>
      <c r="F58" s="101">
        <f t="shared" si="9"/>
        <v>1335</v>
      </c>
      <c r="H58">
        <f>(1+Curves!U44/12)^(-12*F58/360)</f>
        <v>0.80652168163755977</v>
      </c>
      <c r="I58" s="83">
        <f t="shared" si="3"/>
        <v>0</v>
      </c>
      <c r="J58" s="108">
        <f>I58*(Curves!B44+Curves!J44+Curves!K44)</f>
        <v>0</v>
      </c>
      <c r="K58" s="111">
        <v>0</v>
      </c>
      <c r="L58" s="108">
        <v>0</v>
      </c>
      <c r="N58" s="110">
        <f>(1+Curves!V44/12)^(-12*F58/360)</f>
        <v>0.78090303342763667</v>
      </c>
      <c r="O58" s="108">
        <f t="shared" si="4"/>
        <v>0</v>
      </c>
      <c r="P58" s="108">
        <v>0</v>
      </c>
      <c r="Q58" s="108">
        <v>0</v>
      </c>
      <c r="S58" s="108">
        <f t="shared" si="5"/>
        <v>0</v>
      </c>
      <c r="T58" s="108">
        <f>S58*(Curves!B44+Curves!J44+Curves!K44)</f>
        <v>0</v>
      </c>
      <c r="U58">
        <v>0</v>
      </c>
      <c r="V58" s="108">
        <f t="shared" si="6"/>
        <v>0</v>
      </c>
      <c r="W58" s="108">
        <v>0</v>
      </c>
      <c r="Y58" s="108">
        <v>0</v>
      </c>
      <c r="Z58" s="111">
        <v>0</v>
      </c>
    </row>
    <row r="59" spans="2:26">
      <c r="B59" s="104">
        <v>38200</v>
      </c>
      <c r="C59">
        <f t="shared" si="7"/>
        <v>31</v>
      </c>
      <c r="D59" s="103">
        <f>WORKDAY(EOMONTH(B59,0)+24,1,'Financing Assumptions'!E77:E83)</f>
        <v>38257</v>
      </c>
      <c r="E59" s="105" t="str">
        <f t="shared" si="8"/>
        <v>Mon</v>
      </c>
      <c r="F59" s="101">
        <f t="shared" si="9"/>
        <v>1368</v>
      </c>
      <c r="H59">
        <f>(1+Curves!U45/12)^(-12*F59/360)</f>
        <v>0.80213924634637213</v>
      </c>
      <c r="I59" s="83">
        <f t="shared" si="3"/>
        <v>0</v>
      </c>
      <c r="J59" s="108">
        <f>I59*(Curves!B45+Curves!J45+Curves!K45)</f>
        <v>0</v>
      </c>
      <c r="K59" s="111">
        <v>0</v>
      </c>
      <c r="L59" s="108">
        <v>0</v>
      </c>
      <c r="N59" s="110">
        <f>(1+Curves!V45/12)^(-12*F59/360)</f>
        <v>0.77604040738531632</v>
      </c>
      <c r="O59" s="108">
        <f t="shared" si="4"/>
        <v>0</v>
      </c>
      <c r="P59" s="108">
        <v>0</v>
      </c>
      <c r="Q59" s="108">
        <v>0</v>
      </c>
      <c r="S59" s="108">
        <f t="shared" si="5"/>
        <v>0</v>
      </c>
      <c r="T59" s="108">
        <f>S59*(Curves!B45+Curves!J45+Curves!K45)</f>
        <v>0</v>
      </c>
      <c r="U59">
        <v>0</v>
      </c>
      <c r="V59" s="108">
        <f t="shared" si="6"/>
        <v>0</v>
      </c>
      <c r="W59" s="108">
        <v>0</v>
      </c>
      <c r="Y59" s="108">
        <v>0</v>
      </c>
      <c r="Z59" s="111">
        <v>0</v>
      </c>
    </row>
    <row r="60" spans="2:26">
      <c r="B60" s="104">
        <v>38231</v>
      </c>
      <c r="C60">
        <f t="shared" si="7"/>
        <v>30</v>
      </c>
      <c r="D60" s="103">
        <f>WORKDAY(EOMONTH(B60,0)+24,1,'Financing Assumptions'!E78:E84)</f>
        <v>38285</v>
      </c>
      <c r="E60" s="105" t="str">
        <f t="shared" si="8"/>
        <v>Mon</v>
      </c>
      <c r="F60" s="101">
        <f t="shared" si="9"/>
        <v>1396</v>
      </c>
      <c r="H60">
        <f>(1+Curves!U46/12)^(-12*F60/360)</f>
        <v>0.7984190071933589</v>
      </c>
      <c r="I60" s="83">
        <f t="shared" si="3"/>
        <v>0</v>
      </c>
      <c r="J60" s="108">
        <f>I60*(Curves!B46+Curves!J46+Curves!K46)</f>
        <v>0</v>
      </c>
      <c r="K60" s="111">
        <v>0</v>
      </c>
      <c r="L60" s="108">
        <v>0</v>
      </c>
      <c r="N60" s="110">
        <f>(1+Curves!V46/12)^(-12*F60/360)</f>
        <v>0.77191850121811001</v>
      </c>
      <c r="O60" s="108">
        <f t="shared" si="4"/>
        <v>0</v>
      </c>
      <c r="P60" s="108">
        <v>0</v>
      </c>
      <c r="Q60" s="108">
        <v>0</v>
      </c>
      <c r="S60" s="108">
        <f t="shared" si="5"/>
        <v>0</v>
      </c>
      <c r="T60" s="108">
        <f>S60*(Curves!B46+Curves!J46+Curves!K46)</f>
        <v>0</v>
      </c>
      <c r="U60">
        <v>0</v>
      </c>
      <c r="V60" s="108">
        <f t="shared" si="6"/>
        <v>0</v>
      </c>
      <c r="W60" s="108">
        <v>0</v>
      </c>
      <c r="Y60" s="108">
        <v>0</v>
      </c>
      <c r="Z60" s="111">
        <v>0</v>
      </c>
    </row>
    <row r="61" spans="2:26">
      <c r="B61" s="104">
        <v>38261</v>
      </c>
      <c r="C61">
        <f t="shared" si="7"/>
        <v>31</v>
      </c>
      <c r="D61" s="103">
        <f>WORKDAY(EOMONTH(B61,0)+24,1,'Financing Assumptions'!E79:E85)</f>
        <v>38316</v>
      </c>
      <c r="E61" s="105" t="str">
        <f t="shared" si="8"/>
        <v>Thu</v>
      </c>
      <c r="F61" s="101">
        <f t="shared" si="9"/>
        <v>1427</v>
      </c>
      <c r="H61">
        <f>(1+Curves!U47/12)^(-12*F61/360)</f>
        <v>0.79432738873647935</v>
      </c>
      <c r="I61" s="83">
        <f t="shared" si="3"/>
        <v>0</v>
      </c>
      <c r="J61" s="108">
        <f>I61*(Curves!B47+Curves!J47+Curves!K47)</f>
        <v>0</v>
      </c>
      <c r="K61" s="111">
        <v>0</v>
      </c>
      <c r="L61" s="108">
        <v>0</v>
      </c>
      <c r="N61" s="110">
        <f>(1+Curves!V47/12)^(-12*F61/360)</f>
        <v>0.76738734434972333</v>
      </c>
      <c r="O61" s="108">
        <f t="shared" si="4"/>
        <v>0</v>
      </c>
      <c r="P61" s="108">
        <v>0</v>
      </c>
      <c r="Q61" s="108">
        <v>0</v>
      </c>
      <c r="S61" s="108">
        <f t="shared" si="5"/>
        <v>0</v>
      </c>
      <c r="T61" s="108">
        <f>S61*(Curves!B47+Curves!J47+Curves!K47)</f>
        <v>0</v>
      </c>
      <c r="U61">
        <v>0</v>
      </c>
      <c r="V61" s="108">
        <f t="shared" si="6"/>
        <v>0</v>
      </c>
      <c r="W61" s="108">
        <v>0</v>
      </c>
      <c r="Y61" s="108">
        <v>0</v>
      </c>
      <c r="Z61" s="111">
        <v>0</v>
      </c>
    </row>
    <row r="62" spans="2:26">
      <c r="B62" s="104">
        <v>38292</v>
      </c>
      <c r="C62">
        <f t="shared" si="7"/>
        <v>30</v>
      </c>
      <c r="D62" s="103">
        <f>WORKDAY(EOMONTH(B62,0)+24,1,'Financing Assumptions'!E80:E86)</f>
        <v>38348</v>
      </c>
      <c r="E62" s="105" t="str">
        <f t="shared" si="8"/>
        <v>Mon</v>
      </c>
      <c r="F62" s="101">
        <f t="shared" si="9"/>
        <v>1459</v>
      </c>
      <c r="H62">
        <f>(1+Curves!U48/12)^(-12*F62/360)</f>
        <v>0.79011747958269762</v>
      </c>
      <c r="I62" s="83">
        <f t="shared" si="3"/>
        <v>0</v>
      </c>
      <c r="J62" s="108">
        <f>I62*(Curves!B48+Curves!J48+Curves!K48)</f>
        <v>0</v>
      </c>
      <c r="K62" s="111">
        <v>0</v>
      </c>
      <c r="L62" s="108">
        <v>0</v>
      </c>
      <c r="N62" s="110">
        <f>(1+Curves!V48/12)^(-12*F62/360)</f>
        <v>0.76272991600730955</v>
      </c>
      <c r="O62" s="108">
        <f t="shared" si="4"/>
        <v>0</v>
      </c>
      <c r="P62" s="108">
        <v>0</v>
      </c>
      <c r="Q62" s="108">
        <v>0</v>
      </c>
      <c r="S62" s="108">
        <f t="shared" si="5"/>
        <v>0</v>
      </c>
      <c r="T62" s="108">
        <f>S62*(Curves!B48+Curves!J48+Curves!K48)</f>
        <v>0</v>
      </c>
      <c r="U62">
        <v>0</v>
      </c>
      <c r="V62" s="108">
        <f t="shared" si="6"/>
        <v>0</v>
      </c>
      <c r="W62" s="108">
        <v>0</v>
      </c>
      <c r="Y62" s="108">
        <v>0</v>
      </c>
      <c r="Z62" s="111">
        <v>0</v>
      </c>
    </row>
    <row r="63" spans="2:26">
      <c r="B63" s="104">
        <v>38322</v>
      </c>
      <c r="C63">
        <f t="shared" si="7"/>
        <v>31</v>
      </c>
      <c r="D63" s="103">
        <f>WORKDAY(EOMONTH(B63,0)+24,1,'Financing Assumptions'!E81:E87)</f>
        <v>38377</v>
      </c>
      <c r="E63" s="105" t="str">
        <f t="shared" si="8"/>
        <v>Tue</v>
      </c>
      <c r="F63" s="101">
        <f t="shared" si="9"/>
        <v>1488</v>
      </c>
      <c r="H63">
        <f>(1+Curves!U49/12)^(-12*F63/360)</f>
        <v>0.78630961667936372</v>
      </c>
      <c r="I63" s="83">
        <f t="shared" si="3"/>
        <v>0</v>
      </c>
      <c r="J63" s="108">
        <f>I63*(Curves!B49+Curves!J49+Curves!K49)</f>
        <v>0</v>
      </c>
      <c r="K63" s="111">
        <v>0</v>
      </c>
      <c r="L63" s="108">
        <v>0</v>
      </c>
      <c r="N63" s="110">
        <f>(1+Curves!V49/12)^(-12*F63/360)</f>
        <v>0.75852206276133449</v>
      </c>
      <c r="O63" s="108">
        <f t="shared" si="4"/>
        <v>0</v>
      </c>
      <c r="P63" s="108">
        <v>0</v>
      </c>
      <c r="Q63" s="108">
        <v>0</v>
      </c>
      <c r="S63" s="108">
        <f t="shared" si="5"/>
        <v>0</v>
      </c>
      <c r="T63" s="108">
        <f>S63*(Curves!B49+Curves!J49+Curves!K49)</f>
        <v>0</v>
      </c>
      <c r="U63">
        <v>0</v>
      </c>
      <c r="V63" s="108">
        <f t="shared" si="6"/>
        <v>0</v>
      </c>
      <c r="W63" s="108">
        <v>0</v>
      </c>
      <c r="Y63" s="108">
        <v>0</v>
      </c>
      <c r="Z63" s="111">
        <v>0</v>
      </c>
    </row>
    <row r="64" spans="2:26">
      <c r="B64" s="104">
        <v>38353</v>
      </c>
      <c r="C64">
        <f t="shared" si="7"/>
        <v>31</v>
      </c>
      <c r="D64" s="103">
        <f>WORKDAY(EOMONTH(B64,0)+24,1,'Financing Assumptions'!E82:E88)</f>
        <v>38408</v>
      </c>
      <c r="E64" s="105" t="str">
        <f t="shared" si="8"/>
        <v>Fri</v>
      </c>
      <c r="F64" s="101">
        <f t="shared" si="9"/>
        <v>1519</v>
      </c>
      <c r="H64">
        <f>(1+Curves!U50/12)^(-12*F64/360)</f>
        <v>0.78223476454482732</v>
      </c>
      <c r="I64" s="83">
        <f t="shared" si="3"/>
        <v>0</v>
      </c>
      <c r="J64" s="108">
        <f>I64*(Curves!B50+Curves!J50+Curves!K50)</f>
        <v>0</v>
      </c>
      <c r="K64" s="111">
        <v>0</v>
      </c>
      <c r="L64" s="108">
        <v>0</v>
      </c>
      <c r="N64" s="110">
        <f>(1+Curves!V50/12)^(-12*F64/360)</f>
        <v>0.75402591773235883</v>
      </c>
      <c r="O64" s="108">
        <f t="shared" si="4"/>
        <v>0</v>
      </c>
      <c r="P64" s="108">
        <v>0</v>
      </c>
      <c r="Q64" s="108">
        <v>0</v>
      </c>
      <c r="S64" s="108">
        <f t="shared" si="5"/>
        <v>0</v>
      </c>
      <c r="T64" s="108">
        <f>S64*(Curves!B50+Curves!J50+Curves!K50)</f>
        <v>0</v>
      </c>
      <c r="U64">
        <v>0</v>
      </c>
      <c r="V64" s="108">
        <f t="shared" si="6"/>
        <v>0</v>
      </c>
      <c r="W64" s="108">
        <v>0</v>
      </c>
      <c r="Y64" s="108">
        <v>0</v>
      </c>
      <c r="Z64" s="111">
        <v>0</v>
      </c>
    </row>
    <row r="65" spans="2:26">
      <c r="B65" s="104">
        <v>38384</v>
      </c>
      <c r="C65">
        <f t="shared" si="7"/>
        <v>28</v>
      </c>
      <c r="D65" s="103">
        <f>WORKDAY(EOMONTH(B65,0)+24,1,'Financing Assumptions'!E83:E89)</f>
        <v>38436</v>
      </c>
      <c r="E65" s="105" t="str">
        <f t="shared" si="8"/>
        <v>Fri</v>
      </c>
      <c r="F65" s="101">
        <f t="shared" si="9"/>
        <v>1547</v>
      </c>
      <c r="H65">
        <f>(1+Curves!U51/12)^(-12*F65/360)</f>
        <v>0.77853298153760409</v>
      </c>
      <c r="I65" s="83">
        <f t="shared" si="3"/>
        <v>0</v>
      </c>
      <c r="J65" s="108">
        <f>I65*(Curves!B51+Curves!J51+Curves!K51)</f>
        <v>0</v>
      </c>
      <c r="K65" s="111">
        <v>0</v>
      </c>
      <c r="L65" s="108">
        <v>0</v>
      </c>
      <c r="N65" s="110">
        <f>(1+Curves!V51/12)^(-12*F65/360)</f>
        <v>0.74994984506657369</v>
      </c>
      <c r="O65" s="108">
        <f t="shared" si="4"/>
        <v>0</v>
      </c>
      <c r="P65" s="108">
        <v>0</v>
      </c>
      <c r="Q65" s="108">
        <v>0</v>
      </c>
      <c r="S65" s="108">
        <f t="shared" si="5"/>
        <v>0</v>
      </c>
      <c r="T65" s="108">
        <f>S65*(Curves!B51+Curves!J51+Curves!K51)</f>
        <v>0</v>
      </c>
      <c r="U65">
        <v>0</v>
      </c>
      <c r="V65" s="108">
        <f t="shared" si="6"/>
        <v>0</v>
      </c>
      <c r="W65" s="108">
        <v>0</v>
      </c>
      <c r="Y65" s="108">
        <v>0</v>
      </c>
      <c r="Z65" s="111">
        <v>0</v>
      </c>
    </row>
    <row r="66" spans="2:26">
      <c r="B66" s="104">
        <v>38412</v>
      </c>
      <c r="C66">
        <f t="shared" si="7"/>
        <v>31</v>
      </c>
      <c r="D66" s="103">
        <f>WORKDAY(EOMONTH(B66,0)+24,1,'Financing Assumptions'!E84:E90)</f>
        <v>38467</v>
      </c>
      <c r="E66" s="105" t="str">
        <f t="shared" si="8"/>
        <v>Mon</v>
      </c>
      <c r="F66" s="101">
        <f t="shared" si="9"/>
        <v>1578</v>
      </c>
      <c r="H66">
        <f>(1+Curves!U52/12)^(-12*F66/360)</f>
        <v>0.77448279103437223</v>
      </c>
      <c r="I66" s="83">
        <f t="shared" si="3"/>
        <v>0</v>
      </c>
      <c r="J66" s="108">
        <f>I66*(Curves!B52+Curves!J52+Curves!K52)</f>
        <v>0</v>
      </c>
      <c r="K66" s="111">
        <v>0</v>
      </c>
      <c r="L66" s="108">
        <v>0</v>
      </c>
      <c r="N66" s="110">
        <f>(1+Curves!V52/12)^(-12*F66/360)</f>
        <v>0.74548946945810546</v>
      </c>
      <c r="O66" s="108">
        <f t="shared" si="4"/>
        <v>0</v>
      </c>
      <c r="P66" s="108">
        <v>0</v>
      </c>
      <c r="Q66" s="108">
        <v>0</v>
      </c>
      <c r="S66" s="108">
        <f t="shared" si="5"/>
        <v>0</v>
      </c>
      <c r="T66" s="108">
        <f>S66*(Curves!B52+Curves!J52+Curves!K52)</f>
        <v>0</v>
      </c>
      <c r="U66">
        <v>0</v>
      </c>
      <c r="V66" s="108">
        <f t="shared" si="6"/>
        <v>0</v>
      </c>
      <c r="W66" s="108">
        <v>0</v>
      </c>
      <c r="Y66" s="108">
        <v>0</v>
      </c>
      <c r="Z66" s="111">
        <v>0</v>
      </c>
    </row>
    <row r="67" spans="2:26">
      <c r="B67" s="104">
        <v>38443</v>
      </c>
      <c r="C67">
        <f t="shared" si="7"/>
        <v>30</v>
      </c>
      <c r="D67" s="103">
        <f>WORKDAY(EOMONTH(B67,0)+24,1,'Financing Assumptions'!E85:E91)</f>
        <v>38497</v>
      </c>
      <c r="E67" s="105" t="str">
        <f t="shared" si="8"/>
        <v>Wed</v>
      </c>
      <c r="F67" s="101">
        <f t="shared" si="9"/>
        <v>1608</v>
      </c>
      <c r="H67">
        <f>(1+Curves!U53/12)^(-12*F67/360)</f>
        <v>0.77057120886696973</v>
      </c>
      <c r="I67" s="83">
        <f t="shared" si="3"/>
        <v>0</v>
      </c>
      <c r="J67" s="108">
        <f>I67*(Curves!B53+Curves!J53+Curves!K53)</f>
        <v>0</v>
      </c>
      <c r="K67" s="111">
        <v>0</v>
      </c>
      <c r="L67" s="108">
        <v>0</v>
      </c>
      <c r="N67" s="110">
        <f>(1+Curves!V53/12)^(-12*F67/360)</f>
        <v>0.74118660121164981</v>
      </c>
      <c r="O67" s="108">
        <f t="shared" si="4"/>
        <v>0</v>
      </c>
      <c r="P67" s="108">
        <v>0</v>
      </c>
      <c r="Q67" s="108">
        <v>0</v>
      </c>
      <c r="S67" s="108">
        <f t="shared" si="5"/>
        <v>0</v>
      </c>
      <c r="T67" s="108">
        <f>S67*(Curves!B53+Curves!J53+Curves!K53)</f>
        <v>0</v>
      </c>
      <c r="U67">
        <v>0</v>
      </c>
      <c r="V67" s="108">
        <f t="shared" si="6"/>
        <v>0</v>
      </c>
      <c r="W67" s="108">
        <v>0</v>
      </c>
      <c r="Y67" s="108">
        <v>0</v>
      </c>
      <c r="Z67" s="111">
        <v>0</v>
      </c>
    </row>
    <row r="68" spans="2:26">
      <c r="B68" s="104">
        <v>38473</v>
      </c>
      <c r="C68">
        <f t="shared" si="7"/>
        <v>31</v>
      </c>
      <c r="D68" s="103">
        <f>WORKDAY(EOMONTH(B68,0)+24,1,'Financing Assumptions'!E86:E92)</f>
        <v>38530</v>
      </c>
      <c r="E68" s="105" t="str">
        <f t="shared" si="8"/>
        <v>Mon</v>
      </c>
      <c r="F68" s="101">
        <f t="shared" si="9"/>
        <v>1641</v>
      </c>
      <c r="H68">
        <f>(1+Curves!U54/12)^(-12*F68/360)</f>
        <v>0.76631820570642994</v>
      </c>
      <c r="I68" s="83">
        <f t="shared" si="3"/>
        <v>0</v>
      </c>
      <c r="J68" s="108">
        <f>I68*(Curves!B54+Curves!J54+Curves!K54)</f>
        <v>0</v>
      </c>
      <c r="K68" s="111">
        <v>0</v>
      </c>
      <c r="L68" s="108">
        <v>0</v>
      </c>
      <c r="N68" s="110">
        <f>(1+Curves!V54/12)^(-12*F68/360)</f>
        <v>0.73650798283493324</v>
      </c>
      <c r="O68" s="108">
        <f t="shared" si="4"/>
        <v>0</v>
      </c>
      <c r="P68" s="108">
        <v>0</v>
      </c>
      <c r="Q68" s="108">
        <v>0</v>
      </c>
      <c r="S68" s="108">
        <f t="shared" si="5"/>
        <v>0</v>
      </c>
      <c r="T68" s="108">
        <f>S68*(Curves!B54+Curves!J54+Curves!K54)</f>
        <v>0</v>
      </c>
      <c r="U68">
        <v>0</v>
      </c>
      <c r="V68" s="108">
        <f t="shared" si="6"/>
        <v>0</v>
      </c>
      <c r="W68" s="108">
        <v>0</v>
      </c>
      <c r="Y68" s="108">
        <v>0</v>
      </c>
      <c r="Z68" s="111">
        <v>0</v>
      </c>
    </row>
    <row r="69" spans="2:26">
      <c r="B69" s="104">
        <v>38504</v>
      </c>
      <c r="C69">
        <f t="shared" si="7"/>
        <v>30</v>
      </c>
      <c r="D69" s="103">
        <f>WORKDAY(EOMONTH(B69,0)+24,1,'Financing Assumptions'!E87:E93)</f>
        <v>38558</v>
      </c>
      <c r="E69" s="105" t="str">
        <f t="shared" si="8"/>
        <v>Mon</v>
      </c>
      <c r="F69" s="101">
        <f t="shared" si="9"/>
        <v>1669</v>
      </c>
      <c r="H69">
        <f>(1+Curves!U55/12)^(-12*F69/360)</f>
        <v>0.76269687418547283</v>
      </c>
      <c r="I69" s="83">
        <f t="shared" si="3"/>
        <v>0</v>
      </c>
      <c r="J69" s="108">
        <f>I69*(Curves!B55+Curves!J55+Curves!K55)</f>
        <v>0</v>
      </c>
      <c r="K69" s="111">
        <v>0</v>
      </c>
      <c r="L69" s="108">
        <v>0</v>
      </c>
      <c r="N69" s="110">
        <f>(1+Curves!V55/12)^(-12*F69/360)</f>
        <v>0.73253153051758546</v>
      </c>
      <c r="O69" s="108">
        <f t="shared" si="4"/>
        <v>0</v>
      </c>
      <c r="P69" s="108">
        <v>0</v>
      </c>
      <c r="Q69" s="108">
        <v>0</v>
      </c>
      <c r="S69" s="108">
        <f t="shared" si="5"/>
        <v>0</v>
      </c>
      <c r="T69" s="108">
        <f>S69*(Curves!B55+Curves!J55+Curves!K55)</f>
        <v>0</v>
      </c>
      <c r="U69">
        <v>0</v>
      </c>
      <c r="V69" s="108">
        <f t="shared" si="6"/>
        <v>0</v>
      </c>
      <c r="W69" s="108">
        <v>0</v>
      </c>
      <c r="Y69" s="108">
        <v>0</v>
      </c>
      <c r="Z69" s="111">
        <v>0</v>
      </c>
    </row>
    <row r="70" spans="2:26">
      <c r="B70" s="104">
        <v>38534</v>
      </c>
      <c r="C70">
        <f t="shared" si="7"/>
        <v>31</v>
      </c>
      <c r="D70" s="103">
        <f>WORKDAY(EOMONTH(B70,0)+24,1,'Financing Assumptions'!E88:E94)</f>
        <v>38589</v>
      </c>
      <c r="E70" s="105" t="str">
        <f t="shared" si="8"/>
        <v>Thu</v>
      </c>
      <c r="F70" s="101">
        <f t="shared" si="9"/>
        <v>1700</v>
      </c>
      <c r="H70">
        <f>(1+Curves!U56/12)^(-12*F70/360)</f>
        <v>0.75872275517131482</v>
      </c>
      <c r="I70" s="83">
        <f t="shared" si="3"/>
        <v>0</v>
      </c>
      <c r="J70" s="108">
        <f>I70*(Curves!B56+Curves!J56+Curves!K56)</f>
        <v>0</v>
      </c>
      <c r="K70" s="111">
        <v>0</v>
      </c>
      <c r="L70" s="108">
        <v>0</v>
      </c>
      <c r="N70" s="110">
        <f>(1+Curves!V56/12)^(-12*F70/360)</f>
        <v>0.72816869683118113</v>
      </c>
      <c r="O70" s="108">
        <f t="shared" si="4"/>
        <v>0</v>
      </c>
      <c r="P70" s="108">
        <v>0</v>
      </c>
      <c r="Q70" s="108">
        <v>0</v>
      </c>
      <c r="S70" s="108">
        <f t="shared" si="5"/>
        <v>0</v>
      </c>
      <c r="T70" s="108">
        <f>S70*(Curves!B56+Curves!J56+Curves!K56)</f>
        <v>0</v>
      </c>
      <c r="U70">
        <v>0</v>
      </c>
      <c r="V70" s="108">
        <f t="shared" si="6"/>
        <v>0</v>
      </c>
      <c r="W70" s="108">
        <v>0</v>
      </c>
      <c r="Y70" s="108">
        <v>0</v>
      </c>
      <c r="Z70" s="111">
        <v>0</v>
      </c>
    </row>
    <row r="71" spans="2:26">
      <c r="B71" s="104">
        <v>38565</v>
      </c>
      <c r="C71">
        <f t="shared" si="7"/>
        <v>31</v>
      </c>
      <c r="D71" s="103">
        <f>WORKDAY(EOMONTH(B71,0)+24,1,'Financing Assumptions'!E89:E95)</f>
        <v>38621</v>
      </c>
      <c r="E71" s="105" t="str">
        <f t="shared" si="8"/>
        <v>Mon</v>
      </c>
      <c r="F71" s="101">
        <f t="shared" si="9"/>
        <v>1732</v>
      </c>
      <c r="H71">
        <f>(1+Curves!U57/12)^(-12*F71/360)</f>
        <v>0.75463644070646685</v>
      </c>
      <c r="I71" s="83">
        <f t="shared" si="3"/>
        <v>0</v>
      </c>
      <c r="J71" s="108">
        <f>I71*(Curves!B57+Curves!J57+Curves!K57)</f>
        <v>0</v>
      </c>
      <c r="K71" s="111">
        <v>0</v>
      </c>
      <c r="L71" s="108">
        <v>0</v>
      </c>
      <c r="N71" s="110">
        <f>(1+Curves!V57/12)^(-12*F71/360)</f>
        <v>0.72368690120111123</v>
      </c>
      <c r="O71" s="108">
        <f t="shared" si="4"/>
        <v>0</v>
      </c>
      <c r="P71" s="108">
        <v>0</v>
      </c>
      <c r="Q71" s="108">
        <v>0</v>
      </c>
      <c r="S71" s="108">
        <f t="shared" si="5"/>
        <v>0</v>
      </c>
      <c r="T71" s="108">
        <f>S71*(Curves!B57+Curves!J57+Curves!K57)</f>
        <v>0</v>
      </c>
      <c r="U71">
        <v>0</v>
      </c>
      <c r="V71" s="108">
        <f t="shared" si="6"/>
        <v>0</v>
      </c>
      <c r="W71" s="108">
        <v>0</v>
      </c>
      <c r="Y71" s="108">
        <v>0</v>
      </c>
      <c r="Z71" s="111">
        <v>0</v>
      </c>
    </row>
    <row r="72" spans="2:26">
      <c r="B72" s="104">
        <v>38596</v>
      </c>
      <c r="C72">
        <f t="shared" si="7"/>
        <v>30</v>
      </c>
      <c r="D72" s="103">
        <f>WORKDAY(EOMONTH(B72,0)+24,1,'Financing Assumptions'!E90:E96)</f>
        <v>38650</v>
      </c>
      <c r="E72" s="105" t="str">
        <f t="shared" si="8"/>
        <v>Tue</v>
      </c>
      <c r="F72" s="101">
        <f t="shared" si="9"/>
        <v>1761</v>
      </c>
      <c r="H72">
        <f>(1+Curves!U58/12)^(-12*F72/360)</f>
        <v>0.75093285699709666</v>
      </c>
      <c r="I72" s="83">
        <f t="shared" si="3"/>
        <v>0</v>
      </c>
      <c r="J72" s="108">
        <f>I72*(Curves!B58+Curves!J58+Curves!K58)</f>
        <v>0</v>
      </c>
      <c r="K72" s="111">
        <v>0</v>
      </c>
      <c r="L72" s="108">
        <v>0</v>
      </c>
      <c r="N72" s="110">
        <f>(1+Curves!V58/12)^(-12*F72/360)</f>
        <v>0.71963055234089035</v>
      </c>
      <c r="O72" s="108">
        <f t="shared" si="4"/>
        <v>0</v>
      </c>
      <c r="P72" s="108">
        <v>0</v>
      </c>
      <c r="Q72" s="108">
        <v>0</v>
      </c>
      <c r="S72" s="108">
        <f t="shared" si="5"/>
        <v>0</v>
      </c>
      <c r="T72" s="108">
        <f>S72*(Curves!B58+Curves!J58+Curves!K58)</f>
        <v>0</v>
      </c>
      <c r="U72">
        <v>0</v>
      </c>
      <c r="V72" s="108">
        <f t="shared" si="6"/>
        <v>0</v>
      </c>
      <c r="W72" s="108">
        <v>0</v>
      </c>
      <c r="Y72" s="108">
        <v>0</v>
      </c>
      <c r="Z72" s="111">
        <v>0</v>
      </c>
    </row>
    <row r="73" spans="2:26">
      <c r="B73" s="104">
        <v>38626</v>
      </c>
      <c r="C73">
        <f t="shared" si="7"/>
        <v>31</v>
      </c>
      <c r="D73" s="103">
        <f>WORKDAY(EOMONTH(B73,0)+24,1,'Financing Assumptions'!E91:E97)</f>
        <v>38681</v>
      </c>
      <c r="E73" s="105" t="str">
        <f t="shared" si="8"/>
        <v>Fri</v>
      </c>
      <c r="F73" s="101">
        <f t="shared" si="9"/>
        <v>1792</v>
      </c>
      <c r="H73">
        <f>(1+Curves!U59/12)^(-12*F73/360)</f>
        <v>0.74700421042646992</v>
      </c>
      <c r="I73" s="83">
        <f t="shared" si="3"/>
        <v>0</v>
      </c>
      <c r="J73" s="108">
        <f>I73*(Curves!B59+Curves!J59+Curves!K59)</f>
        <v>0</v>
      </c>
      <c r="K73" s="111">
        <v>0</v>
      </c>
      <c r="L73" s="108">
        <v>0</v>
      </c>
      <c r="N73" s="110">
        <f>(1+Curves!V59/12)^(-12*F73/360)</f>
        <v>0.71532941140457296</v>
      </c>
      <c r="O73" s="108">
        <f t="shared" si="4"/>
        <v>0</v>
      </c>
      <c r="P73" s="108">
        <v>0</v>
      </c>
      <c r="Q73" s="108">
        <v>0</v>
      </c>
      <c r="S73" s="108">
        <f t="shared" si="5"/>
        <v>0</v>
      </c>
      <c r="T73" s="108">
        <f>S73*(Curves!B59+Curves!J59+Curves!K59)</f>
        <v>0</v>
      </c>
      <c r="U73">
        <v>0</v>
      </c>
      <c r="V73" s="108">
        <f t="shared" si="6"/>
        <v>0</v>
      </c>
      <c r="W73" s="108">
        <v>0</v>
      </c>
      <c r="Y73" s="108">
        <v>0</v>
      </c>
      <c r="Z73" s="111">
        <v>0</v>
      </c>
    </row>
    <row r="74" spans="2:26">
      <c r="B74" s="104">
        <v>38657</v>
      </c>
      <c r="C74">
        <f t="shared" si="7"/>
        <v>30</v>
      </c>
      <c r="D74" s="103">
        <f>WORKDAY(EOMONTH(B74,0)+24,1,'Financing Assumptions'!E92:E98)</f>
        <v>38712</v>
      </c>
      <c r="E74" s="105" t="str">
        <f t="shared" si="8"/>
        <v>Mon</v>
      </c>
      <c r="F74" s="101">
        <f t="shared" si="9"/>
        <v>1823</v>
      </c>
      <c r="H74">
        <f>(1+Curves!U60/12)^(-12*F74/360)</f>
        <v>0.74308578368263489</v>
      </c>
      <c r="I74" s="83">
        <f t="shared" si="3"/>
        <v>0</v>
      </c>
      <c r="J74" s="108">
        <f>I74*(Curves!B60+Curves!J60+Curves!K60)</f>
        <v>0</v>
      </c>
      <c r="K74" s="111">
        <v>0</v>
      </c>
      <c r="L74" s="108">
        <v>0</v>
      </c>
      <c r="N74" s="110">
        <f>(1+Curves!V60/12)^(-12*F74/360)</f>
        <v>0.71104409697034632</v>
      </c>
      <c r="O74" s="108">
        <f t="shared" si="4"/>
        <v>0</v>
      </c>
      <c r="P74" s="108">
        <v>0</v>
      </c>
      <c r="Q74" s="108">
        <v>0</v>
      </c>
      <c r="S74" s="108">
        <f t="shared" si="5"/>
        <v>0</v>
      </c>
      <c r="T74" s="108">
        <f>S74*(Curves!B60+Curves!J60+Curves!K60)</f>
        <v>0</v>
      </c>
      <c r="U74">
        <v>0</v>
      </c>
      <c r="V74" s="108">
        <f t="shared" si="6"/>
        <v>0</v>
      </c>
      <c r="W74" s="108">
        <v>0</v>
      </c>
      <c r="Y74" s="108">
        <v>0</v>
      </c>
      <c r="Z74" s="111">
        <v>0</v>
      </c>
    </row>
  </sheetData>
  <mergeCells count="2">
    <mergeCell ref="H9:L9"/>
    <mergeCell ref="N9:Q9"/>
  </mergeCells>
  <pageMargins left="0.75" right="0.75" top="1" bottom="1" header="0.5" footer="0.5"/>
  <pageSetup paperSize="5" scale="65" orientation="landscape" verticalDpi="0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M69"/>
  <sheetViews>
    <sheetView workbookViewId="0">
      <selection activeCell="I23" sqref="I23"/>
    </sheetView>
  </sheetViews>
  <sheetFormatPr defaultRowHeight="12.75"/>
  <cols>
    <col min="2" max="2" width="15.140625" bestFit="1" customWidth="1"/>
    <col min="3" max="3" width="11" bestFit="1" customWidth="1"/>
    <col min="4" max="4" width="14.85546875" bestFit="1" customWidth="1"/>
    <col min="5" max="5" width="13.5703125" bestFit="1" customWidth="1"/>
    <col min="7" max="7" width="10.7109375" bestFit="1" customWidth="1"/>
    <col min="8" max="8" width="15.140625" bestFit="1" customWidth="1"/>
    <col min="9" max="9" width="11" bestFit="1" customWidth="1"/>
    <col min="10" max="10" width="14.85546875" bestFit="1" customWidth="1"/>
    <col min="11" max="11" width="13.5703125" bestFit="1" customWidth="1"/>
    <col min="13" max="13" width="12.28515625" bestFit="1" customWidth="1"/>
  </cols>
  <sheetData>
    <row r="1" spans="1:13" s="80" customFormat="1">
      <c r="A1" s="80" t="s">
        <v>66</v>
      </c>
    </row>
    <row r="2" spans="1:13" s="80" customFormat="1">
      <c r="A2" s="80" t="s">
        <v>48</v>
      </c>
      <c r="B2" s="90">
        <f>Summary!B5</f>
        <v>36889</v>
      </c>
    </row>
    <row r="3" spans="1:13" s="80" customFormat="1"/>
    <row r="4" spans="1:13" s="81" customFormat="1">
      <c r="A4" s="81" t="s">
        <v>31</v>
      </c>
      <c r="B4" s="81" t="s">
        <v>57</v>
      </c>
      <c r="C4" s="81" t="s">
        <v>56</v>
      </c>
      <c r="D4" s="81" t="s">
        <v>51</v>
      </c>
      <c r="E4" s="81" t="s">
        <v>58</v>
      </c>
      <c r="H4" s="81" t="s">
        <v>57</v>
      </c>
      <c r="I4" s="81" t="s">
        <v>56</v>
      </c>
      <c r="J4" s="81" t="s">
        <v>51</v>
      </c>
      <c r="K4" s="81" t="s">
        <v>58</v>
      </c>
      <c r="M4" s="81" t="s">
        <v>43</v>
      </c>
    </row>
    <row r="5" spans="1:13">
      <c r="A5" s="89">
        <f>Summary!C5</f>
        <v>36982</v>
      </c>
      <c r="B5" s="82">
        <f>'ColGulf-LA'!AV10</f>
        <v>0</v>
      </c>
      <c r="C5" s="82">
        <f>'TGT ZSL'!AV10</f>
        <v>0</v>
      </c>
      <c r="D5" s="82">
        <f>'Transco Z3'!AV10</f>
        <v>-958783.30802550691</v>
      </c>
      <c r="E5" s="82">
        <f>'Tetco ELA'!AV10</f>
        <v>0</v>
      </c>
      <c r="G5" t="s">
        <v>67</v>
      </c>
      <c r="H5" s="82">
        <f>SUM(B5:B16)</f>
        <v>0</v>
      </c>
      <c r="I5" s="82">
        <f>SUM(C5:C16)</f>
        <v>0</v>
      </c>
      <c r="J5" s="82">
        <f>SUM(D5:D16)</f>
        <v>123148.28691399388</v>
      </c>
      <c r="K5" s="82">
        <f>SUM(E5:E16)</f>
        <v>0</v>
      </c>
      <c r="M5" s="82">
        <f>SUM(H5:L5)</f>
        <v>123148.28691399388</v>
      </c>
    </row>
    <row r="6" spans="1:13">
      <c r="A6" s="89">
        <f>'Transco Z3'!A11</f>
        <v>37012</v>
      </c>
      <c r="B6" s="82">
        <f>'ColGulf-LA'!AV11</f>
        <v>0</v>
      </c>
      <c r="C6" s="82">
        <f>'TGT ZSL'!AV11</f>
        <v>0</v>
      </c>
      <c r="D6" s="82">
        <f>'Transco Z3'!AV11</f>
        <v>-57150.343596742328</v>
      </c>
      <c r="E6" s="82">
        <f>'Tetco ELA'!AV11</f>
        <v>0</v>
      </c>
      <c r="G6" t="s">
        <v>68</v>
      </c>
      <c r="H6" s="82">
        <f>SUM(B17:B28)</f>
        <v>0</v>
      </c>
      <c r="I6" s="82">
        <f>SUM(C17:C28)</f>
        <v>0</v>
      </c>
      <c r="J6" s="82">
        <f>SUM(D17:D28)</f>
        <v>328045.27105722675</v>
      </c>
      <c r="K6" s="82">
        <f>SUM(E17:E28)</f>
        <v>0</v>
      </c>
      <c r="M6" s="82">
        <f>SUM(H6:L6)</f>
        <v>328045.27105722675</v>
      </c>
    </row>
    <row r="7" spans="1:13">
      <c r="A7" s="89">
        <f>'Transco Z3'!A12</f>
        <v>37043</v>
      </c>
      <c r="B7" s="82">
        <f>'ColGulf-LA'!AV12</f>
        <v>0</v>
      </c>
      <c r="C7" s="82">
        <f>'TGT ZSL'!AV12</f>
        <v>0</v>
      </c>
      <c r="D7" s="82">
        <f>'Transco Z3'!AV12</f>
        <v>32527.821011532298</v>
      </c>
      <c r="E7" s="82">
        <f>'Tetco ELA'!AV12</f>
        <v>0</v>
      </c>
      <c r="G7" t="s">
        <v>69</v>
      </c>
      <c r="H7" s="82">
        <f>SUM(B29:B40)</f>
        <v>0</v>
      </c>
      <c r="I7" s="82">
        <f>SUM(C29:C40)</f>
        <v>0</v>
      </c>
      <c r="J7" s="82">
        <f>SUM(D29:D40)</f>
        <v>716156.43287618447</v>
      </c>
      <c r="K7" s="82">
        <f>SUM(E29:E40)</f>
        <v>0</v>
      </c>
      <c r="M7" s="82">
        <f>SUM(H7:L7)</f>
        <v>716156.43287618447</v>
      </c>
    </row>
    <row r="8" spans="1:13">
      <c r="A8" s="89">
        <f>'Transco Z3'!A13</f>
        <v>37073</v>
      </c>
      <c r="B8" s="82">
        <f>'ColGulf-LA'!AV13</f>
        <v>0</v>
      </c>
      <c r="C8" s="82">
        <f>'TGT ZSL'!AV13</f>
        <v>0</v>
      </c>
      <c r="D8" s="82">
        <f>'Transco Z3'!AV13</f>
        <v>59179.730467661735</v>
      </c>
      <c r="E8" s="82">
        <f>'Tetco ELA'!AV13</f>
        <v>0</v>
      </c>
      <c r="G8" t="s">
        <v>70</v>
      </c>
      <c r="H8" s="82">
        <f>SUM(B41:B52)</f>
        <v>0</v>
      </c>
      <c r="I8" s="82">
        <f>SUM(C41:C52)</f>
        <v>0</v>
      </c>
      <c r="J8" s="82">
        <f>SUM(D41:D52)</f>
        <v>-131788.86323259672</v>
      </c>
      <c r="K8" s="82">
        <f>SUM(E41:E52)</f>
        <v>0</v>
      </c>
      <c r="M8" s="82">
        <f>SUM(H8:L8)</f>
        <v>-131788.86323259672</v>
      </c>
    </row>
    <row r="9" spans="1:13">
      <c r="A9" s="89">
        <f>'Transco Z3'!A14</f>
        <v>37104</v>
      </c>
      <c r="B9" s="82">
        <f>'ColGulf-LA'!AV14</f>
        <v>0</v>
      </c>
      <c r="C9" s="82">
        <f>'TGT ZSL'!AV14</f>
        <v>0</v>
      </c>
      <c r="D9" s="82">
        <f>'Transco Z3'!AV14</f>
        <v>84508.057208791593</v>
      </c>
      <c r="E9" s="82">
        <f>'Tetco ELA'!AV14</f>
        <v>0</v>
      </c>
      <c r="G9" t="s">
        <v>71</v>
      </c>
      <c r="H9" s="82">
        <f>SUM(B53:B64)</f>
        <v>0</v>
      </c>
      <c r="I9" s="82">
        <f>SUM(C53:C64)</f>
        <v>0</v>
      </c>
      <c r="J9" s="82">
        <f>SUM(D53:D64)</f>
        <v>995856.83869613998</v>
      </c>
      <c r="K9" s="82">
        <f>SUM(E53:E64)</f>
        <v>0</v>
      </c>
      <c r="M9" s="82">
        <f>SUM(H9:L9)</f>
        <v>995856.83869613998</v>
      </c>
    </row>
    <row r="10" spans="1:13">
      <c r="A10" s="89">
        <f>'Transco Z3'!A15</f>
        <v>37135</v>
      </c>
      <c r="B10" s="82">
        <f>'ColGulf-LA'!AV15</f>
        <v>0</v>
      </c>
      <c r="C10" s="82">
        <f>'TGT ZSL'!AV15</f>
        <v>0</v>
      </c>
      <c r="D10" s="82">
        <f>'Transco Z3'!AV15</f>
        <v>118415.08417733897</v>
      </c>
      <c r="E10" s="82">
        <f>'Tetco ELA'!AV15</f>
        <v>0</v>
      </c>
    </row>
    <row r="11" spans="1:13">
      <c r="A11" s="89">
        <f>'Transco Z3'!A16</f>
        <v>37165</v>
      </c>
      <c r="B11" s="82">
        <f>'ColGulf-LA'!AV16</f>
        <v>0</v>
      </c>
      <c r="C11" s="82">
        <f>'TGT ZSL'!AV16</f>
        <v>0</v>
      </c>
      <c r="D11" s="82">
        <f>'Transco Z3'!AV16</f>
        <v>128128.12522098084</v>
      </c>
      <c r="E11" s="82">
        <f>'Tetco ELA'!AV16</f>
        <v>0</v>
      </c>
      <c r="H11" s="82">
        <f>SUM(H5:H10)</f>
        <v>0</v>
      </c>
      <c r="I11" s="82">
        <f>SUM(I5:I10)</f>
        <v>0</v>
      </c>
      <c r="J11" s="82">
        <f>SUM(J5:J10)</f>
        <v>2031417.9663109481</v>
      </c>
      <c r="K11" s="82">
        <f>SUM(K5:K10)</f>
        <v>0</v>
      </c>
      <c r="M11" s="82">
        <f>SUM(H11:L11)</f>
        <v>2031417.9663109481</v>
      </c>
    </row>
    <row r="12" spans="1:13">
      <c r="A12" s="89">
        <f>'Transco Z3'!A17</f>
        <v>37196</v>
      </c>
      <c r="B12" s="82">
        <f>'ColGulf-LA'!AV17</f>
        <v>0</v>
      </c>
      <c r="C12" s="82">
        <f>'TGT ZSL'!AV17</f>
        <v>0</v>
      </c>
      <c r="D12" s="82">
        <f>'Transco Z3'!AV17</f>
        <v>16499.054084328334</v>
      </c>
      <c r="E12" s="82">
        <f>'Tetco ELA'!AV17</f>
        <v>0</v>
      </c>
    </row>
    <row r="13" spans="1:13">
      <c r="A13" s="89">
        <f>'Transco Z3'!A18</f>
        <v>37226</v>
      </c>
      <c r="B13" s="82">
        <f>'ColGulf-LA'!AV18</f>
        <v>0</v>
      </c>
      <c r="C13" s="82">
        <f>'TGT ZSL'!AV18</f>
        <v>0</v>
      </c>
      <c r="D13" s="82">
        <f>'Transco Z3'!AV18</f>
        <v>-89873.52363627989</v>
      </c>
      <c r="E13" s="82">
        <f>'Tetco ELA'!AV18</f>
        <v>0</v>
      </c>
    </row>
    <row r="14" spans="1:13">
      <c r="A14" s="89">
        <f>'Transco Z3'!A19</f>
        <v>37257</v>
      </c>
      <c r="B14" s="82">
        <f>'ColGulf-LA'!AV19</f>
        <v>0</v>
      </c>
      <c r="C14" s="82">
        <f>'TGT ZSL'!AV19</f>
        <v>0</v>
      </c>
      <c r="D14" s="82">
        <f>'Transco Z3'!AV19</f>
        <v>-76933.013408778701</v>
      </c>
      <c r="E14" s="82">
        <f>'Tetco ELA'!AV19</f>
        <v>0</v>
      </c>
    </row>
    <row r="15" spans="1:13">
      <c r="A15" s="89">
        <f>'Transco Z3'!A20</f>
        <v>37288</v>
      </c>
      <c r="B15" s="82">
        <f>'ColGulf-LA'!AV20</f>
        <v>0</v>
      </c>
      <c r="C15" s="82">
        <f>'TGT ZSL'!AV20</f>
        <v>0</v>
      </c>
      <c r="D15" s="82">
        <f>'Transco Z3'!AV20</f>
        <v>217690.77664305555</v>
      </c>
      <c r="E15" s="82">
        <f>'Tetco ELA'!AV20</f>
        <v>0</v>
      </c>
    </row>
    <row r="16" spans="1:13">
      <c r="A16" s="89">
        <f>'Transco Z3'!A21</f>
        <v>37316</v>
      </c>
      <c r="B16" s="82">
        <f>'ColGulf-LA'!AV21</f>
        <v>0</v>
      </c>
      <c r="C16" s="82">
        <f>'TGT ZSL'!AV21</f>
        <v>0</v>
      </c>
      <c r="D16" s="82">
        <f>'Transco Z3'!AV21</f>
        <v>648939.82676761237</v>
      </c>
      <c r="E16" s="82">
        <f>'Tetco ELA'!AV21</f>
        <v>0</v>
      </c>
    </row>
    <row r="17" spans="1:5">
      <c r="A17" s="89">
        <f>'Transco Z3'!A22</f>
        <v>37347</v>
      </c>
      <c r="B17" s="82">
        <f>'ColGulf-LA'!AV22</f>
        <v>0</v>
      </c>
      <c r="C17" s="82">
        <f>'TGT ZSL'!AV22</f>
        <v>0</v>
      </c>
      <c r="D17" s="82">
        <f>'Transco Z3'!AV22</f>
        <v>-134082.59794141937</v>
      </c>
      <c r="E17" s="82">
        <f>'Tetco ELA'!AV22</f>
        <v>0</v>
      </c>
    </row>
    <row r="18" spans="1:5">
      <c r="A18" s="89">
        <f>'Transco Z3'!A23</f>
        <v>37377</v>
      </c>
      <c r="B18" s="82">
        <f>'ColGulf-LA'!AV23</f>
        <v>0</v>
      </c>
      <c r="C18" s="82">
        <f>'TGT ZSL'!AV23</f>
        <v>0</v>
      </c>
      <c r="D18" s="82">
        <f>'Transco Z3'!AV23</f>
        <v>54694.903111702239</v>
      </c>
      <c r="E18" s="82">
        <f>'Tetco ELA'!AV23</f>
        <v>0</v>
      </c>
    </row>
    <row r="19" spans="1:5">
      <c r="A19" s="89">
        <f>'Transco Z3'!A24</f>
        <v>37408</v>
      </c>
      <c r="B19" s="82">
        <f>'ColGulf-LA'!AV24</f>
        <v>0</v>
      </c>
      <c r="C19" s="82">
        <f>'TGT ZSL'!AV24</f>
        <v>0</v>
      </c>
      <c r="D19" s="82">
        <f>'Transco Z3'!AV24</f>
        <v>97207.515526608215</v>
      </c>
      <c r="E19" s="82">
        <f>'Tetco ELA'!AV24</f>
        <v>0</v>
      </c>
    </row>
    <row r="20" spans="1:5">
      <c r="A20" s="89">
        <f>'Transco Z3'!A25</f>
        <v>37438</v>
      </c>
      <c r="B20" s="82">
        <f>'ColGulf-LA'!AV25</f>
        <v>0</v>
      </c>
      <c r="C20" s="82">
        <f>'TGT ZSL'!AV25</f>
        <v>0</v>
      </c>
      <c r="D20" s="82">
        <f>'Transco Z3'!AV25</f>
        <v>99958.226405929396</v>
      </c>
      <c r="E20" s="82">
        <f>'Tetco ELA'!AV25</f>
        <v>0</v>
      </c>
    </row>
    <row r="21" spans="1:5">
      <c r="A21" s="89">
        <f>'Transco Z3'!A26</f>
        <v>37469</v>
      </c>
      <c r="B21" s="82">
        <f>'ColGulf-LA'!AV26</f>
        <v>0</v>
      </c>
      <c r="C21" s="82">
        <f>'TGT ZSL'!AV26</f>
        <v>0</v>
      </c>
      <c r="D21" s="82">
        <f>'Transco Z3'!AV26</f>
        <v>99471.637443514745</v>
      </c>
      <c r="E21" s="82">
        <f>'Tetco ELA'!AV26</f>
        <v>0</v>
      </c>
    </row>
    <row r="22" spans="1:5">
      <c r="A22" s="89">
        <f>'Transco Z3'!A27</f>
        <v>37500</v>
      </c>
      <c r="B22" s="82">
        <f>'ColGulf-LA'!AV27</f>
        <v>0</v>
      </c>
      <c r="C22" s="82">
        <f>'TGT ZSL'!AV27</f>
        <v>0</v>
      </c>
      <c r="D22" s="82">
        <f>'Transco Z3'!AV27</f>
        <v>103120.91296580777</v>
      </c>
      <c r="E22" s="82">
        <f>'Tetco ELA'!AV27</f>
        <v>0</v>
      </c>
    </row>
    <row r="23" spans="1:5">
      <c r="A23" s="89">
        <f>'Transco Z3'!A28</f>
        <v>37530</v>
      </c>
      <c r="B23" s="82">
        <f>'ColGulf-LA'!AV28</f>
        <v>0</v>
      </c>
      <c r="C23" s="82">
        <f>'TGT ZSL'!AV28</f>
        <v>0</v>
      </c>
      <c r="D23" s="82">
        <f>'Transco Z3'!AV28</f>
        <v>106033.47398140884</v>
      </c>
      <c r="E23" s="82">
        <f>'Tetco ELA'!AV28</f>
        <v>0</v>
      </c>
    </row>
    <row r="24" spans="1:5">
      <c r="A24" s="89">
        <f>'Transco Z3'!A29</f>
        <v>37561</v>
      </c>
      <c r="B24" s="82">
        <f>'ColGulf-LA'!AV29</f>
        <v>0</v>
      </c>
      <c r="C24" s="82">
        <f>'TGT ZSL'!AV29</f>
        <v>0</v>
      </c>
      <c r="D24" s="82">
        <f>'Transco Z3'!AV29</f>
        <v>-33317.016754776683</v>
      </c>
      <c r="E24" s="82">
        <f>'Tetco ELA'!AV29</f>
        <v>0</v>
      </c>
    </row>
    <row r="25" spans="1:5">
      <c r="A25" s="89">
        <f>'Transco Z3'!A30</f>
        <v>37591</v>
      </c>
      <c r="B25" s="82">
        <f>'ColGulf-LA'!AV30</f>
        <v>0</v>
      </c>
      <c r="C25" s="82">
        <f>'TGT ZSL'!AV30</f>
        <v>0</v>
      </c>
      <c r="D25" s="82">
        <f>'Transco Z3'!AV30</f>
        <v>-180219.73057366628</v>
      </c>
      <c r="E25" s="82">
        <f>'Tetco ELA'!AV30</f>
        <v>0</v>
      </c>
    </row>
    <row r="26" spans="1:5">
      <c r="A26" s="89">
        <f>'Transco Z3'!A31</f>
        <v>37622</v>
      </c>
      <c r="B26" s="82">
        <f>'ColGulf-LA'!AV31</f>
        <v>0</v>
      </c>
      <c r="C26" s="82">
        <f>'TGT ZSL'!AV31</f>
        <v>0</v>
      </c>
      <c r="D26" s="82">
        <f>'Transco Z3'!AV31</f>
        <v>-219327.73367684442</v>
      </c>
      <c r="E26" s="82">
        <f>'Tetco ELA'!AV31</f>
        <v>0</v>
      </c>
    </row>
    <row r="27" spans="1:5">
      <c r="A27" s="89">
        <f>'Transco Z3'!A32</f>
        <v>37653</v>
      </c>
      <c r="B27" s="82">
        <f>'ColGulf-LA'!AV32</f>
        <v>0</v>
      </c>
      <c r="C27" s="82">
        <f>'TGT ZSL'!AV32</f>
        <v>0</v>
      </c>
      <c r="D27" s="82">
        <f>'Transco Z3'!AV32</f>
        <v>15989.428522926471</v>
      </c>
      <c r="E27" s="82">
        <f>'Tetco ELA'!AV32</f>
        <v>0</v>
      </c>
    </row>
    <row r="28" spans="1:5">
      <c r="A28" s="89">
        <f>'Transco Z3'!A33</f>
        <v>37681</v>
      </c>
      <c r="B28" s="82">
        <f>'ColGulf-LA'!AV33</f>
        <v>0</v>
      </c>
      <c r="C28" s="82">
        <f>'TGT ZSL'!AV33</f>
        <v>0</v>
      </c>
      <c r="D28" s="82">
        <f>'Transco Z3'!AV33</f>
        <v>318516.25204603584</v>
      </c>
      <c r="E28" s="82">
        <f>'Tetco ELA'!AV33</f>
        <v>0</v>
      </c>
    </row>
    <row r="29" spans="1:5">
      <c r="A29" s="89">
        <f>'Transco Z3'!A34</f>
        <v>37712</v>
      </c>
      <c r="B29" s="82">
        <f>'ColGulf-LA'!AV34</f>
        <v>0</v>
      </c>
      <c r="C29" s="82">
        <f>'TGT ZSL'!AV34</f>
        <v>0</v>
      </c>
      <c r="D29" s="82">
        <f>'Transco Z3'!AV34</f>
        <v>149459.84841176256</v>
      </c>
      <c r="E29" s="82">
        <f>'Tetco ELA'!AV34</f>
        <v>0</v>
      </c>
    </row>
    <row r="30" spans="1:5">
      <c r="A30" s="89">
        <f>'Transco Z3'!A35</f>
        <v>37742</v>
      </c>
      <c r="B30" s="82">
        <f>'ColGulf-LA'!AV35</f>
        <v>0</v>
      </c>
      <c r="C30" s="82">
        <f>'TGT ZSL'!AV35</f>
        <v>0</v>
      </c>
      <c r="D30" s="82">
        <f>'Transco Z3'!AV35</f>
        <v>239394.55980397417</v>
      </c>
      <c r="E30" s="82">
        <f>'Tetco ELA'!AV35</f>
        <v>0</v>
      </c>
    </row>
    <row r="31" spans="1:5">
      <c r="A31" s="89">
        <f>'Transco Z3'!A36</f>
        <v>37773</v>
      </c>
      <c r="B31" s="82">
        <f>'ColGulf-LA'!AV36</f>
        <v>0</v>
      </c>
      <c r="C31" s="82">
        <f>'TGT ZSL'!AV36</f>
        <v>0</v>
      </c>
      <c r="D31" s="82">
        <f>'Transco Z3'!AV36</f>
        <v>215260.56922965907</v>
      </c>
      <c r="E31" s="82">
        <f>'Tetco ELA'!AV36</f>
        <v>0</v>
      </c>
    </row>
    <row r="32" spans="1:5">
      <c r="A32" s="89">
        <f>'Transco Z3'!A37</f>
        <v>37803</v>
      </c>
      <c r="B32" s="82">
        <f>'ColGulf-LA'!AV37</f>
        <v>0</v>
      </c>
      <c r="C32" s="82">
        <f>'TGT ZSL'!AV37</f>
        <v>0</v>
      </c>
      <c r="D32" s="82">
        <f>'Transco Z3'!AV37</f>
        <v>197740.81068119293</v>
      </c>
      <c r="E32" s="82">
        <f>'Tetco ELA'!AV37</f>
        <v>0</v>
      </c>
    </row>
    <row r="33" spans="1:5">
      <c r="A33" s="89">
        <f>'Transco Z3'!A38</f>
        <v>37834</v>
      </c>
      <c r="B33" s="82">
        <f>'ColGulf-LA'!AV38</f>
        <v>0</v>
      </c>
      <c r="C33" s="82">
        <f>'TGT ZSL'!AV38</f>
        <v>0</v>
      </c>
      <c r="D33" s="82">
        <f>'Transco Z3'!AV38</f>
        <v>204566.50630001188</v>
      </c>
      <c r="E33" s="82">
        <f>'Tetco ELA'!AV38</f>
        <v>0</v>
      </c>
    </row>
    <row r="34" spans="1:5">
      <c r="A34" s="89">
        <f>'Transco Z3'!A39</f>
        <v>37865</v>
      </c>
      <c r="B34" s="82">
        <f>'ColGulf-LA'!AV39</f>
        <v>0</v>
      </c>
      <c r="C34" s="82">
        <f>'TGT ZSL'!AV39</f>
        <v>0</v>
      </c>
      <c r="D34" s="82">
        <f>'Transco Z3'!AV39</f>
        <v>178928.81176514967</v>
      </c>
      <c r="E34" s="82">
        <f>'Tetco ELA'!AV39</f>
        <v>0</v>
      </c>
    </row>
    <row r="35" spans="1:5">
      <c r="A35" s="89">
        <f>'Transco Z3'!A40</f>
        <v>37895</v>
      </c>
      <c r="B35" s="82">
        <f>'ColGulf-LA'!AV40</f>
        <v>0</v>
      </c>
      <c r="C35" s="82">
        <f>'TGT ZSL'!AV40</f>
        <v>0</v>
      </c>
      <c r="D35" s="82">
        <f>'Transco Z3'!AV40</f>
        <v>156086.92251404916</v>
      </c>
      <c r="E35" s="82">
        <f>'Tetco ELA'!AV40</f>
        <v>0</v>
      </c>
    </row>
    <row r="36" spans="1:5">
      <c r="A36" s="89">
        <f>'Transco Z3'!A41</f>
        <v>37926</v>
      </c>
      <c r="B36" s="82">
        <f>'ColGulf-LA'!AV41</f>
        <v>0</v>
      </c>
      <c r="C36" s="82">
        <f>'TGT ZSL'!AV41</f>
        <v>0</v>
      </c>
      <c r="D36" s="82">
        <f>'Transco Z3'!AV41</f>
        <v>-45779.821897810943</v>
      </c>
      <c r="E36" s="82">
        <f>'Tetco ELA'!AV41</f>
        <v>0</v>
      </c>
    </row>
    <row r="37" spans="1:5">
      <c r="A37" s="89">
        <f>'Transco Z3'!A42</f>
        <v>37956</v>
      </c>
      <c r="B37" s="82">
        <f>'ColGulf-LA'!AV42</f>
        <v>0</v>
      </c>
      <c r="C37" s="82">
        <f>'TGT ZSL'!AV42</f>
        <v>0</v>
      </c>
      <c r="D37" s="82">
        <f>'Transco Z3'!AV42</f>
        <v>-238698.82676118088</v>
      </c>
      <c r="E37" s="82">
        <f>'Tetco ELA'!AV42</f>
        <v>0</v>
      </c>
    </row>
    <row r="38" spans="1:5">
      <c r="A38" s="89">
        <f>'Transco Z3'!A43</f>
        <v>37987</v>
      </c>
      <c r="B38" s="82">
        <f>'ColGulf-LA'!AV43</f>
        <v>0</v>
      </c>
      <c r="C38" s="82">
        <f>'TGT ZSL'!AV43</f>
        <v>0</v>
      </c>
      <c r="D38" s="82">
        <f>'Transco Z3'!AV43</f>
        <v>-245102.45255062165</v>
      </c>
      <c r="E38" s="82">
        <f>'Tetco ELA'!AV43</f>
        <v>0</v>
      </c>
    </row>
    <row r="39" spans="1:5">
      <c r="A39" s="89">
        <f>'Transco Z3'!A44</f>
        <v>38018</v>
      </c>
      <c r="B39" s="82">
        <f>'ColGulf-LA'!AV44</f>
        <v>0</v>
      </c>
      <c r="C39" s="82">
        <f>'TGT ZSL'!AV44</f>
        <v>0</v>
      </c>
      <c r="D39" s="82">
        <f>'Transco Z3'!AV44</f>
        <v>-167130.24235500777</v>
      </c>
      <c r="E39" s="82">
        <f>'Tetco ELA'!AV44</f>
        <v>0</v>
      </c>
    </row>
    <row r="40" spans="1:5">
      <c r="A40" s="89">
        <f>'Transco Z3'!A45</f>
        <v>38047</v>
      </c>
      <c r="B40" s="82">
        <f>'ColGulf-LA'!AV45</f>
        <v>0</v>
      </c>
      <c r="C40" s="82">
        <f>'TGT ZSL'!AV45</f>
        <v>0</v>
      </c>
      <c r="D40" s="82">
        <f>'Transco Z3'!AV45</f>
        <v>71429.74773500672</v>
      </c>
      <c r="E40" s="82">
        <f>'Tetco ELA'!AV45</f>
        <v>0</v>
      </c>
    </row>
    <row r="41" spans="1:5">
      <c r="A41" s="89">
        <f>'Transco Z3'!A46</f>
        <v>38078</v>
      </c>
      <c r="B41" s="82">
        <f>'ColGulf-LA'!AV46</f>
        <v>0</v>
      </c>
      <c r="C41" s="82">
        <f>'TGT ZSL'!AV46</f>
        <v>0</v>
      </c>
      <c r="D41" s="82">
        <f>'Transco Z3'!AV46</f>
        <v>101578.33758608624</v>
      </c>
      <c r="E41" s="82">
        <f>'Tetco ELA'!AV46</f>
        <v>0</v>
      </c>
    </row>
    <row r="42" spans="1:5">
      <c r="A42" s="89">
        <f>'Transco Z3'!A47</f>
        <v>38108</v>
      </c>
      <c r="B42" s="82">
        <f>'ColGulf-LA'!AV47</f>
        <v>0</v>
      </c>
      <c r="C42" s="82">
        <f>'TGT ZSL'!AV47</f>
        <v>0</v>
      </c>
      <c r="D42" s="82">
        <f>'Transco Z3'!AV47</f>
        <v>179792.12383245237</v>
      </c>
      <c r="E42" s="82">
        <f>'Tetco ELA'!AV47</f>
        <v>0</v>
      </c>
    </row>
    <row r="43" spans="1:5">
      <c r="A43" s="89">
        <f>'Transco Z3'!A48</f>
        <v>38139</v>
      </c>
      <c r="B43" s="82">
        <f>'ColGulf-LA'!AV48</f>
        <v>0</v>
      </c>
      <c r="C43" s="82">
        <f>'TGT ZSL'!AV48</f>
        <v>0</v>
      </c>
      <c r="D43" s="82">
        <f>'Transco Z3'!AV48</f>
        <v>187944.35457117873</v>
      </c>
      <c r="E43" s="82">
        <f>'Tetco ELA'!AV48</f>
        <v>0</v>
      </c>
    </row>
    <row r="44" spans="1:5">
      <c r="A44" s="89">
        <f>'Transco Z3'!A49</f>
        <v>38169</v>
      </c>
      <c r="B44" s="82">
        <f>'ColGulf-LA'!AV49</f>
        <v>0</v>
      </c>
      <c r="C44" s="82">
        <f>'TGT ZSL'!AV49</f>
        <v>0</v>
      </c>
      <c r="D44" s="82">
        <f>'Transco Z3'!AV49</f>
        <v>170378.3007496979</v>
      </c>
      <c r="E44" s="82">
        <f>'Tetco ELA'!AV49</f>
        <v>0</v>
      </c>
    </row>
    <row r="45" spans="1:5">
      <c r="A45" s="89">
        <f>'Transco Z3'!A50</f>
        <v>38200</v>
      </c>
      <c r="B45" s="82">
        <f>'ColGulf-LA'!AV50</f>
        <v>0</v>
      </c>
      <c r="C45" s="82">
        <f>'TGT ZSL'!AV50</f>
        <v>0</v>
      </c>
      <c r="D45" s="82">
        <f>'Transco Z3'!AV50</f>
        <v>154358.96256752941</v>
      </c>
      <c r="E45" s="82">
        <f>'Tetco ELA'!AV50</f>
        <v>0</v>
      </c>
    </row>
    <row r="46" spans="1:5">
      <c r="A46" s="89">
        <f>'Transco Z3'!A51</f>
        <v>38231</v>
      </c>
      <c r="B46" s="82">
        <f>'ColGulf-LA'!AV51</f>
        <v>0</v>
      </c>
      <c r="C46" s="82">
        <f>'TGT ZSL'!AV51</f>
        <v>0</v>
      </c>
      <c r="D46" s="82">
        <f>'Transco Z3'!AV51</f>
        <v>123841.43528135512</v>
      </c>
      <c r="E46" s="82">
        <f>'Tetco ELA'!AV51</f>
        <v>0</v>
      </c>
    </row>
    <row r="47" spans="1:5">
      <c r="A47" s="89">
        <f>'Transco Z3'!A52</f>
        <v>38261</v>
      </c>
      <c r="B47" s="82">
        <f>'ColGulf-LA'!AV52</f>
        <v>0</v>
      </c>
      <c r="C47" s="82">
        <f>'TGT ZSL'!AV52</f>
        <v>0</v>
      </c>
      <c r="D47" s="82">
        <f>'Transco Z3'!AV52</f>
        <v>130311.64478244982</v>
      </c>
      <c r="E47" s="82">
        <f>'Tetco ELA'!AV52</f>
        <v>0</v>
      </c>
    </row>
    <row r="48" spans="1:5">
      <c r="A48" s="89">
        <f>'Transco Z3'!A53</f>
        <v>38292</v>
      </c>
      <c r="B48" s="82">
        <f>'ColGulf-LA'!AV53</f>
        <v>0</v>
      </c>
      <c r="C48" s="82">
        <f>'TGT ZSL'!AV53</f>
        <v>0</v>
      </c>
      <c r="D48" s="82">
        <f>'Transco Z3'!AV53</f>
        <v>-107719.92060779675</v>
      </c>
      <c r="E48" s="82">
        <f>'Tetco ELA'!AV53</f>
        <v>0</v>
      </c>
    </row>
    <row r="49" spans="1:5">
      <c r="A49" s="89">
        <f>'Transco Z3'!A54</f>
        <v>38322</v>
      </c>
      <c r="B49" s="82">
        <f>'ColGulf-LA'!AV54</f>
        <v>0</v>
      </c>
      <c r="C49" s="82">
        <f>'TGT ZSL'!AV54</f>
        <v>0</v>
      </c>
      <c r="D49" s="82">
        <f>'Transco Z3'!AV54</f>
        <v>-325968.95797206985</v>
      </c>
      <c r="E49" s="82">
        <f>'Tetco ELA'!AV54</f>
        <v>0</v>
      </c>
    </row>
    <row r="50" spans="1:5">
      <c r="A50" s="89">
        <f>'Transco Z3'!A55</f>
        <v>38353</v>
      </c>
      <c r="B50" s="82">
        <f>'ColGulf-LA'!AV55</f>
        <v>0</v>
      </c>
      <c r="C50" s="82">
        <f>'TGT ZSL'!AV55</f>
        <v>0</v>
      </c>
      <c r="D50" s="82">
        <f>'Transco Z3'!AV55</f>
        <v>-383336.90524975007</v>
      </c>
      <c r="E50" s="82">
        <f>'Tetco ELA'!AV55</f>
        <v>0</v>
      </c>
    </row>
    <row r="51" spans="1:5">
      <c r="A51" s="89">
        <f>'Transco Z3'!A56</f>
        <v>38384</v>
      </c>
      <c r="B51" s="82">
        <f>'ColGulf-LA'!AV56</f>
        <v>0</v>
      </c>
      <c r="C51" s="82">
        <f>'TGT ZSL'!AV56</f>
        <v>0</v>
      </c>
      <c r="D51" s="82">
        <f>'Transco Z3'!AV56</f>
        <v>-287527.25395527302</v>
      </c>
      <c r="E51" s="82">
        <f>'Tetco ELA'!AV56</f>
        <v>0</v>
      </c>
    </row>
    <row r="52" spans="1:5">
      <c r="A52" s="89">
        <f>'Transco Z3'!A57</f>
        <v>38412</v>
      </c>
      <c r="B52" s="82">
        <f>'ColGulf-LA'!AV57</f>
        <v>0</v>
      </c>
      <c r="C52" s="82">
        <f>'TGT ZSL'!AV57</f>
        <v>0</v>
      </c>
      <c r="D52" s="82">
        <f>'Transco Z3'!AV57</f>
        <v>-75440.984818456651</v>
      </c>
      <c r="E52" s="82">
        <f>'Tetco ELA'!AV57</f>
        <v>0</v>
      </c>
    </row>
    <row r="53" spans="1:5">
      <c r="A53" s="89">
        <f>'Transco Z3'!A58</f>
        <v>38443</v>
      </c>
      <c r="B53" s="82">
        <f>'ColGulf-LA'!AV58</f>
        <v>0</v>
      </c>
      <c r="C53" s="82">
        <f>'TGT ZSL'!AV58</f>
        <v>0</v>
      </c>
      <c r="D53" s="82">
        <f>'Transco Z3'!AV58</f>
        <v>109664.20105612326</v>
      </c>
      <c r="E53" s="82">
        <f>'Tetco ELA'!AV58</f>
        <v>0</v>
      </c>
    </row>
    <row r="54" spans="1:5">
      <c r="A54" s="89">
        <f>'Transco Z3'!A59</f>
        <v>38473</v>
      </c>
      <c r="B54" s="82">
        <f>'ColGulf-LA'!AV59</f>
        <v>0</v>
      </c>
      <c r="C54" s="82">
        <f>'TGT ZSL'!AV59</f>
        <v>0</v>
      </c>
      <c r="D54" s="82">
        <f>'Transco Z3'!AV59</f>
        <v>183638.44346440962</v>
      </c>
      <c r="E54" s="82">
        <f>'Tetco ELA'!AV59</f>
        <v>0</v>
      </c>
    </row>
    <row r="55" spans="1:5">
      <c r="A55" s="89">
        <f>'Transco Z3'!A60</f>
        <v>38504</v>
      </c>
      <c r="B55" s="82">
        <f>'ColGulf-LA'!AV60</f>
        <v>0</v>
      </c>
      <c r="C55" s="82">
        <f>'TGT ZSL'!AV60</f>
        <v>0</v>
      </c>
      <c r="D55" s="82">
        <f>'Transco Z3'!AV60</f>
        <v>190752.04552954377</v>
      </c>
      <c r="E55" s="82">
        <f>'Tetco ELA'!AV60</f>
        <v>0</v>
      </c>
    </row>
    <row r="56" spans="1:5">
      <c r="A56" s="89">
        <f>'Transco Z3'!A61</f>
        <v>38534</v>
      </c>
      <c r="B56" s="82">
        <f>'ColGulf-LA'!AV61</f>
        <v>0</v>
      </c>
      <c r="C56" s="82">
        <f>'TGT ZSL'!AV61</f>
        <v>0</v>
      </c>
      <c r="D56" s="82">
        <f>'Transco Z3'!AV61</f>
        <v>174597.42006478854</v>
      </c>
      <c r="E56" s="82">
        <f>'Tetco ELA'!AV61</f>
        <v>0</v>
      </c>
    </row>
    <row r="57" spans="1:5">
      <c r="A57" s="89">
        <f>'Transco Z3'!A62</f>
        <v>38565</v>
      </c>
      <c r="B57" s="82">
        <f>'ColGulf-LA'!AV62</f>
        <v>0</v>
      </c>
      <c r="C57" s="82">
        <f>'TGT ZSL'!AV62</f>
        <v>0</v>
      </c>
      <c r="D57" s="82">
        <f>'Transco Z3'!AV62</f>
        <v>159436.94882008302</v>
      </c>
      <c r="E57" s="82">
        <f>'Tetco ELA'!AV62</f>
        <v>0</v>
      </c>
    </row>
    <row r="58" spans="1:5">
      <c r="A58" s="89">
        <f>'Transco Z3'!A63</f>
        <v>38596</v>
      </c>
      <c r="B58" s="82">
        <f>'ColGulf-LA'!AV63</f>
        <v>0</v>
      </c>
      <c r="C58" s="82">
        <f>'TGT ZSL'!AV63</f>
        <v>0</v>
      </c>
      <c r="D58" s="82">
        <f>'Transco Z3'!AV63</f>
        <v>130190.65987641035</v>
      </c>
      <c r="E58" s="82">
        <f>'Tetco ELA'!AV63</f>
        <v>0</v>
      </c>
    </row>
    <row r="59" spans="1:5">
      <c r="A59" s="89">
        <f>'Transco Z3'!A64</f>
        <v>38626</v>
      </c>
      <c r="B59" s="82">
        <f>'ColGulf-LA'!AV64</f>
        <v>0</v>
      </c>
      <c r="C59" s="82">
        <f>'TGT ZSL'!AV64</f>
        <v>0</v>
      </c>
      <c r="D59" s="82">
        <f>'Transco Z3'!AV64</f>
        <v>136645.83705648154</v>
      </c>
      <c r="E59" s="82">
        <f>'Tetco ELA'!AV64</f>
        <v>0</v>
      </c>
    </row>
    <row r="60" spans="1:5">
      <c r="A60" s="89">
        <f>'Transco Z3'!A65</f>
        <v>38657</v>
      </c>
      <c r="B60" s="82">
        <f>'ColGulf-LA'!AV65</f>
        <v>0</v>
      </c>
      <c r="C60" s="82">
        <f>'TGT ZSL'!AV65</f>
        <v>0</v>
      </c>
      <c r="D60" s="82">
        <f>'Transco Z3'!AV65</f>
        <v>-89068.717171700322</v>
      </c>
      <c r="E60" s="82">
        <f>'Tetco ELA'!AV65</f>
        <v>0</v>
      </c>
    </row>
    <row r="61" spans="1:5">
      <c r="A61" s="89">
        <f>'Transco Z3'!A66</f>
        <v>38687</v>
      </c>
      <c r="B61" s="82">
        <f>'ColGulf-LA'!AV66</f>
        <v>0</v>
      </c>
      <c r="C61" s="82">
        <f>'TGT ZSL'!AV66</f>
        <v>0</v>
      </c>
      <c r="D61" s="82">
        <f>'Transco Z3'!AV66</f>
        <v>0</v>
      </c>
      <c r="E61" s="82">
        <f>'Tetco ELA'!AV66</f>
        <v>0</v>
      </c>
    </row>
    <row r="62" spans="1:5">
      <c r="A62" s="89">
        <f>'Transco Z3'!A67</f>
        <v>38718</v>
      </c>
      <c r="B62" s="82">
        <f>'ColGulf-LA'!AV67</f>
        <v>0</v>
      </c>
      <c r="C62" s="82">
        <f>'TGT ZSL'!AV67</f>
        <v>0</v>
      </c>
      <c r="D62" s="82">
        <f>'Transco Z3'!AV67</f>
        <v>0</v>
      </c>
      <c r="E62" s="82">
        <f>'Tetco ELA'!AV67</f>
        <v>0</v>
      </c>
    </row>
    <row r="63" spans="1:5">
      <c r="A63" s="89">
        <f>'Transco Z3'!A68</f>
        <v>38749</v>
      </c>
      <c r="B63" s="82">
        <f>'ColGulf-LA'!AV68</f>
        <v>0</v>
      </c>
      <c r="C63" s="82">
        <f>'TGT ZSL'!AV68</f>
        <v>0</v>
      </c>
      <c r="D63" s="82">
        <f>'Transco Z3'!AV68</f>
        <v>0</v>
      </c>
      <c r="E63" s="82">
        <f>'Tetco ELA'!AV68</f>
        <v>0</v>
      </c>
    </row>
    <row r="64" spans="1:5">
      <c r="A64" s="89">
        <f>'Transco Z3'!A69</f>
        <v>38777</v>
      </c>
      <c r="B64" s="82">
        <f>'ColGulf-LA'!AV69</f>
        <v>0</v>
      </c>
      <c r="C64" s="82">
        <f>'TGT ZSL'!AV69</f>
        <v>0</v>
      </c>
      <c r="D64" s="82">
        <f>'Transco Z3'!AV69</f>
        <v>0</v>
      </c>
      <c r="E64" s="82">
        <f>'Tetco ELA'!AV69</f>
        <v>0</v>
      </c>
    </row>
    <row r="65" spans="1:7">
      <c r="A65" s="89">
        <f>'Transco Z3'!A70</f>
        <v>38808</v>
      </c>
      <c r="B65" s="82">
        <f>'ColGulf-LA'!AV70</f>
        <v>0</v>
      </c>
      <c r="C65" s="82">
        <f>'TGT ZSL'!AV70</f>
        <v>0</v>
      </c>
      <c r="D65" s="82">
        <f>'Transco Z3'!AV70</f>
        <v>0</v>
      </c>
      <c r="E65" s="82">
        <f>'Tetco ELA'!AV70</f>
        <v>0</v>
      </c>
    </row>
    <row r="66" spans="1:7">
      <c r="A66" s="89">
        <f>'Transco Z3'!A71</f>
        <v>38838</v>
      </c>
      <c r="B66" s="82">
        <f>'ColGulf-LA'!AV71</f>
        <v>0</v>
      </c>
      <c r="C66" s="82">
        <f>'TGT ZSL'!AV71</f>
        <v>0</v>
      </c>
      <c r="D66" s="82">
        <f>'Transco Z3'!AV71</f>
        <v>0</v>
      </c>
      <c r="E66" s="82">
        <f>'Tetco ELA'!AV71</f>
        <v>0</v>
      </c>
    </row>
    <row r="67" spans="1:7">
      <c r="A67" s="89">
        <f>'Transco Z3'!A72</f>
        <v>38869</v>
      </c>
      <c r="B67" s="82">
        <f>'ColGulf-LA'!AV72</f>
        <v>0</v>
      </c>
      <c r="C67" s="82">
        <f>'TGT ZSL'!AV72</f>
        <v>0</v>
      </c>
      <c r="D67" s="82">
        <f>'Transco Z3'!AV72</f>
        <v>0</v>
      </c>
      <c r="E67" s="82">
        <f>'Tetco ELA'!AV72</f>
        <v>0</v>
      </c>
    </row>
    <row r="69" spans="1:7">
      <c r="B69" s="82">
        <f>SUM(B5:B68)</f>
        <v>0</v>
      </c>
      <c r="C69" s="82">
        <f>SUM(C5:C68)</f>
        <v>0</v>
      </c>
      <c r="D69" s="82">
        <f>SUM(D5:D68)</f>
        <v>2031417.9663109486</v>
      </c>
      <c r="E69" s="82">
        <f>SUM(E5:E68)</f>
        <v>0</v>
      </c>
      <c r="G69" s="82">
        <f>SUM(B69:F69)</f>
        <v>2031417.9663109486</v>
      </c>
    </row>
  </sheetData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pageSetUpPr fitToPage="1"/>
  </sheetPr>
  <dimension ref="A1:P63"/>
  <sheetViews>
    <sheetView zoomScale="80" workbookViewId="0">
      <selection activeCell="H10" sqref="H10"/>
    </sheetView>
  </sheetViews>
  <sheetFormatPr defaultRowHeight="12.75"/>
  <cols>
    <col min="2" max="2" width="15.140625" bestFit="1" customWidth="1"/>
    <col min="3" max="3" width="12.7109375" bestFit="1" customWidth="1"/>
    <col min="4" max="4" width="14.85546875" bestFit="1" customWidth="1"/>
    <col min="5" max="5" width="13.5703125" bestFit="1" customWidth="1"/>
    <col min="6" max="6" width="1.85546875" customWidth="1"/>
    <col min="7" max="7" width="12.7109375" bestFit="1" customWidth="1"/>
    <col min="8" max="8" width="2.7109375" customWidth="1"/>
    <col min="9" max="9" width="15.140625" bestFit="1" customWidth="1"/>
    <col min="10" max="10" width="11" bestFit="1" customWidth="1"/>
    <col min="11" max="11" width="14.85546875" bestFit="1" customWidth="1"/>
    <col min="12" max="12" width="13.5703125" bestFit="1" customWidth="1"/>
    <col min="13" max="13" width="3.42578125" customWidth="1"/>
    <col min="14" max="14" width="11.7109375" bestFit="1" customWidth="1"/>
    <col min="15" max="15" width="3.28515625" customWidth="1"/>
  </cols>
  <sheetData>
    <row r="1" spans="1:16">
      <c r="A1" s="80" t="s">
        <v>72</v>
      </c>
    </row>
    <row r="2" spans="1:16">
      <c r="A2" s="80" t="s">
        <v>48</v>
      </c>
      <c r="B2" s="88">
        <f>Summary!B5</f>
        <v>36889</v>
      </c>
    </row>
    <row r="3" spans="1:16">
      <c r="A3" s="80"/>
    </row>
    <row r="4" spans="1:16" s="81" customFormat="1">
      <c r="A4" s="81" t="s">
        <v>31</v>
      </c>
      <c r="B4" s="81" t="s">
        <v>57</v>
      </c>
      <c r="C4" s="81" t="s">
        <v>56</v>
      </c>
      <c r="D4" s="81" t="s">
        <v>51</v>
      </c>
      <c r="E4" s="81" t="s">
        <v>58</v>
      </c>
      <c r="G4" s="81" t="s">
        <v>43</v>
      </c>
      <c r="I4" s="81" t="s">
        <v>57</v>
      </c>
      <c r="J4" s="81" t="s">
        <v>56</v>
      </c>
      <c r="K4" s="81" t="s">
        <v>51</v>
      </c>
      <c r="L4" s="81" t="s">
        <v>58</v>
      </c>
      <c r="N4" s="81" t="s">
        <v>43</v>
      </c>
      <c r="P4" s="81" t="s">
        <v>85</v>
      </c>
    </row>
    <row r="5" spans="1:16">
      <c r="A5" s="89">
        <f>Summary!C5</f>
        <v>36982</v>
      </c>
      <c r="B5" s="82">
        <f>'ColGulf-LA'!AX10</f>
        <v>0</v>
      </c>
      <c r="C5" s="82">
        <f>'TGT ZSL'!AX10</f>
        <v>0</v>
      </c>
      <c r="D5" s="82">
        <f>'Transco Z3'!AX10</f>
        <v>6750011.3391756183</v>
      </c>
      <c r="E5" s="82">
        <f>'Tetco ELA'!AX10</f>
        <v>0</v>
      </c>
      <c r="G5" s="82">
        <f t="shared" ref="G5:G61" si="0">SUM(B5:F5)</f>
        <v>6750011.3391756183</v>
      </c>
      <c r="I5" s="83">
        <f>'ColGulf-LA'!F10</f>
        <v>0</v>
      </c>
      <c r="J5" s="83">
        <f>'TGT ZSL'!F10</f>
        <v>0</v>
      </c>
      <c r="K5" s="83">
        <f>'Transco Z3'!F10</f>
        <v>1263219.1146581115</v>
      </c>
      <c r="L5" s="83">
        <f>'Tetco ELA'!F10</f>
        <v>0</v>
      </c>
      <c r="N5" s="83">
        <f>SUM(I5:M5)</f>
        <v>1263219.1146581115</v>
      </c>
      <c r="P5" s="86">
        <f>G5/N5</f>
        <v>5.3434999999999997</v>
      </c>
    </row>
    <row r="6" spans="1:16">
      <c r="A6" s="89">
        <f t="shared" ref="A6:A37" si="1">EDATE(A5,1)</f>
        <v>37012</v>
      </c>
      <c r="B6" s="82">
        <f>'ColGulf-LA'!AX11</f>
        <v>0</v>
      </c>
      <c r="C6" s="82">
        <f>'TGT ZSL'!AX11</f>
        <v>0</v>
      </c>
      <c r="D6" s="82">
        <f>'Transco Z3'!AX11</f>
        <v>6940519.5683906479</v>
      </c>
      <c r="E6" s="82">
        <f>'Tetco ELA'!AX11</f>
        <v>0</v>
      </c>
      <c r="G6" s="82">
        <f t="shared" si="0"/>
        <v>6940519.5683906479</v>
      </c>
      <c r="I6" s="83">
        <f>'ColGulf-LA'!F11</f>
        <v>0</v>
      </c>
      <c r="J6" s="83">
        <f>'TGT ZSL'!F11</f>
        <v>0</v>
      </c>
      <c r="K6" s="83">
        <f>'Transco Z3'!F11</f>
        <v>1298871.44538049</v>
      </c>
      <c r="L6" s="83">
        <f>'Tetco ELA'!F11</f>
        <v>0</v>
      </c>
      <c r="N6" s="83">
        <f t="shared" ref="N6:N61" si="2">SUM(I6:M6)</f>
        <v>1298871.44538049</v>
      </c>
      <c r="P6" s="86">
        <f t="shared" ref="P6:P61" si="3">G6/N6</f>
        <v>5.3434999999999997</v>
      </c>
    </row>
    <row r="7" spans="1:16">
      <c r="A7" s="89">
        <f t="shared" si="1"/>
        <v>37043</v>
      </c>
      <c r="B7" s="82">
        <f>'ColGulf-LA'!AX12</f>
        <v>0</v>
      </c>
      <c r="C7" s="82">
        <f>'TGT ZSL'!AX12</f>
        <v>0</v>
      </c>
      <c r="D7" s="82">
        <f>'Transco Z3'!AX12</f>
        <v>6685092.752889419</v>
      </c>
      <c r="E7" s="82">
        <f>'Tetco ELA'!AX12</f>
        <v>0</v>
      </c>
      <c r="G7" s="82">
        <f t="shared" si="0"/>
        <v>6685092.752889419</v>
      </c>
      <c r="I7" s="83">
        <f>'ColGulf-LA'!F12</f>
        <v>0</v>
      </c>
      <c r="J7" s="83">
        <f>'TGT ZSL'!F12</f>
        <v>0</v>
      </c>
      <c r="K7" s="83">
        <f>'Transco Z3'!F12</f>
        <v>1251070.0389051032</v>
      </c>
      <c r="L7" s="83">
        <f>'Tetco ELA'!F12</f>
        <v>0</v>
      </c>
      <c r="N7" s="83">
        <f t="shared" si="2"/>
        <v>1251070.0389051032</v>
      </c>
      <c r="P7" s="86">
        <f t="shared" si="3"/>
        <v>5.3434999999999997</v>
      </c>
    </row>
    <row r="8" spans="1:16">
      <c r="A8" s="89">
        <f t="shared" si="1"/>
        <v>37073</v>
      </c>
      <c r="B8" s="82">
        <f>'ColGulf-LA'!AX13</f>
        <v>0</v>
      </c>
      <c r="C8" s="82">
        <f>'TGT ZSL'!AX13</f>
        <v>0</v>
      </c>
      <c r="D8" s="82">
        <f>'Transco Z3'!AX13</f>
        <v>6874497.6033467827</v>
      </c>
      <c r="E8" s="82">
        <f>'Tetco ELA'!AX13</f>
        <v>0</v>
      </c>
      <c r="G8" s="82">
        <f t="shared" si="0"/>
        <v>6874497.6033467827</v>
      </c>
      <c r="I8" s="83">
        <f>'ColGulf-LA'!F13</f>
        <v>0</v>
      </c>
      <c r="J8" s="83">
        <f>'TGT ZSL'!F13</f>
        <v>0</v>
      </c>
      <c r="K8" s="83">
        <f>'Transco Z3'!F13</f>
        <v>1286515.8797317832</v>
      </c>
      <c r="L8" s="83">
        <f>'Tetco ELA'!F13</f>
        <v>0</v>
      </c>
      <c r="N8" s="83">
        <f t="shared" si="2"/>
        <v>1286515.8797317832</v>
      </c>
      <c r="P8" s="86">
        <f t="shared" si="3"/>
        <v>5.3434999999999997</v>
      </c>
    </row>
    <row r="9" spans="1:16">
      <c r="A9" s="89">
        <f t="shared" si="1"/>
        <v>37104</v>
      </c>
      <c r="B9" s="82">
        <f>'ColGulf-LA'!AX14</f>
        <v>0</v>
      </c>
      <c r="C9" s="82">
        <f>'TGT ZSL'!AX14</f>
        <v>0</v>
      </c>
      <c r="D9" s="82">
        <f>'Transco Z3'!AX14</f>
        <v>6841951.5711391354</v>
      </c>
      <c r="E9" s="82">
        <f>'Tetco ELA'!AX14</f>
        <v>0</v>
      </c>
      <c r="G9" s="82">
        <f t="shared" si="0"/>
        <v>6841951.5711391354</v>
      </c>
      <c r="I9" s="83">
        <f>'ColGulf-LA'!F14</f>
        <v>0</v>
      </c>
      <c r="J9" s="83">
        <f>'TGT ZSL'!F14</f>
        <v>0</v>
      </c>
      <c r="K9" s="83">
        <f>'Transco Z3'!F14</f>
        <v>1280425.1092241295</v>
      </c>
      <c r="L9" s="83">
        <f>'Tetco ELA'!F14</f>
        <v>0</v>
      </c>
      <c r="N9" s="83">
        <f t="shared" si="2"/>
        <v>1280425.1092241295</v>
      </c>
      <c r="P9" s="86">
        <f t="shared" si="3"/>
        <v>5.3434999999999997</v>
      </c>
    </row>
    <row r="10" spans="1:16">
      <c r="A10" s="89">
        <f t="shared" si="1"/>
        <v>37135</v>
      </c>
      <c r="B10" s="82">
        <f>'ColGulf-LA'!AX15</f>
        <v>0</v>
      </c>
      <c r="C10" s="82">
        <f>'TGT ZSL'!AX15</f>
        <v>0</v>
      </c>
      <c r="D10" s="82">
        <f>'Transco Z3'!AX15</f>
        <v>6591156.2739751423</v>
      </c>
      <c r="E10" s="82">
        <f>'Tetco ELA'!AX15</f>
        <v>0</v>
      </c>
      <c r="G10" s="82">
        <f t="shared" si="0"/>
        <v>6591156.2739751423</v>
      </c>
      <c r="I10" s="83">
        <f>'ColGulf-LA'!F15</f>
        <v>0</v>
      </c>
      <c r="J10" s="83">
        <f>'TGT ZSL'!F15</f>
        <v>0</v>
      </c>
      <c r="K10" s="83">
        <f>'Transco Z3'!F15</f>
        <v>1233490.46018062</v>
      </c>
      <c r="L10" s="83">
        <f>'Tetco ELA'!F15</f>
        <v>0</v>
      </c>
      <c r="N10" s="83">
        <f t="shared" si="2"/>
        <v>1233490.46018062</v>
      </c>
      <c r="P10" s="86">
        <f t="shared" si="3"/>
        <v>5.3434999999999997</v>
      </c>
    </row>
    <row r="11" spans="1:16">
      <c r="A11" s="89">
        <f t="shared" si="1"/>
        <v>37165</v>
      </c>
      <c r="B11" s="82">
        <f>'ColGulf-LA'!AX16</f>
        <v>0</v>
      </c>
      <c r="C11" s="82">
        <f>'TGT ZSL'!AX16</f>
        <v>0</v>
      </c>
      <c r="D11" s="82">
        <f>'Transco Z3'!AX16</f>
        <v>6778738.9813694535</v>
      </c>
      <c r="E11" s="82">
        <f>'Tetco ELA'!AX16</f>
        <v>0</v>
      </c>
      <c r="G11" s="82">
        <f t="shared" si="0"/>
        <v>6778738.9813694535</v>
      </c>
      <c r="I11" s="83">
        <f>'ColGulf-LA'!F16</f>
        <v>0</v>
      </c>
      <c r="J11" s="83">
        <f>'TGT ZSL'!F16</f>
        <v>0</v>
      </c>
      <c r="K11" s="83">
        <f>'Transco Z3'!F16</f>
        <v>1268595.299217639</v>
      </c>
      <c r="L11" s="83">
        <f>'Tetco ELA'!F16</f>
        <v>0</v>
      </c>
      <c r="N11" s="83">
        <f t="shared" si="2"/>
        <v>1268595.299217639</v>
      </c>
      <c r="P11" s="86">
        <f t="shared" si="3"/>
        <v>5.3434999999999997</v>
      </c>
    </row>
    <row r="12" spans="1:16">
      <c r="A12" s="89">
        <f t="shared" si="1"/>
        <v>37196</v>
      </c>
      <c r="B12" s="82">
        <f>'ColGulf-LA'!AX17</f>
        <v>0</v>
      </c>
      <c r="C12" s="82">
        <f>'TGT ZSL'!AX17</f>
        <v>0</v>
      </c>
      <c r="D12" s="82">
        <f>'Transco Z3'!AX17</f>
        <v>6530570.0370081253</v>
      </c>
      <c r="E12" s="82">
        <f>'Tetco ELA'!AX17</f>
        <v>0</v>
      </c>
      <c r="G12" s="82">
        <f t="shared" si="0"/>
        <v>6530570.0370081253</v>
      </c>
      <c r="I12" s="83">
        <f>'ColGulf-LA'!F17</f>
        <v>0</v>
      </c>
      <c r="J12" s="83">
        <f>'TGT ZSL'!F17</f>
        <v>0</v>
      </c>
      <c r="K12" s="83">
        <f>'Transco Z3'!F17</f>
        <v>1222152.1543947086</v>
      </c>
      <c r="L12" s="83">
        <f>'Tetco ELA'!F17</f>
        <v>0</v>
      </c>
      <c r="N12" s="83">
        <f t="shared" si="2"/>
        <v>1222152.1543947086</v>
      </c>
      <c r="P12" s="86">
        <f t="shared" si="3"/>
        <v>5.3434999999999997</v>
      </c>
    </row>
    <row r="13" spans="1:16">
      <c r="A13" s="89">
        <f t="shared" si="1"/>
        <v>37226</v>
      </c>
      <c r="B13" s="82">
        <f>'ColGulf-LA'!AX18</f>
        <v>0</v>
      </c>
      <c r="C13" s="82">
        <f>'TGT ZSL'!AX18</f>
        <v>0</v>
      </c>
      <c r="D13" s="82">
        <f>'Transco Z3'!AX18</f>
        <v>6716631.7979085445</v>
      </c>
      <c r="E13" s="82">
        <f>'Tetco ELA'!AX18</f>
        <v>0</v>
      </c>
      <c r="G13" s="82">
        <f t="shared" si="0"/>
        <v>6716631.7979085445</v>
      </c>
      <c r="I13" s="83">
        <f>'ColGulf-LA'!F18</f>
        <v>0</v>
      </c>
      <c r="J13" s="83">
        <f>'TGT ZSL'!F18</f>
        <v>0</v>
      </c>
      <c r="K13" s="83">
        <f>'Transco Z3'!F18</f>
        <v>1256972.3585493674</v>
      </c>
      <c r="L13" s="83">
        <f>'Tetco ELA'!F18</f>
        <v>0</v>
      </c>
      <c r="N13" s="83">
        <f t="shared" si="2"/>
        <v>1256972.3585493674</v>
      </c>
      <c r="P13" s="86">
        <f t="shared" si="3"/>
        <v>5.3434999999999997</v>
      </c>
    </row>
    <row r="14" spans="1:16">
      <c r="A14" s="89">
        <f t="shared" si="1"/>
        <v>37257</v>
      </c>
      <c r="B14" s="82">
        <f>'ColGulf-LA'!AX19</f>
        <v>0</v>
      </c>
      <c r="C14" s="82">
        <f>'TGT ZSL'!AX19</f>
        <v>0</v>
      </c>
      <c r="D14" s="82">
        <f>'Transco Z3'!AX19</f>
        <v>6684415.5634115497</v>
      </c>
      <c r="E14" s="82">
        <f>'Tetco ELA'!AX19</f>
        <v>0</v>
      </c>
      <c r="G14" s="82">
        <f t="shared" si="0"/>
        <v>6684415.5634115497</v>
      </c>
      <c r="I14" s="83">
        <f>'ColGulf-LA'!F19</f>
        <v>0</v>
      </c>
      <c r="J14" s="83">
        <f>'TGT ZSL'!F19</f>
        <v>0</v>
      </c>
      <c r="K14" s="83">
        <f>'Transco Z3'!F19</f>
        <v>1250943.3074598203</v>
      </c>
      <c r="L14" s="83">
        <f>'Tetco ELA'!F19</f>
        <v>0</v>
      </c>
      <c r="N14" s="83">
        <f t="shared" si="2"/>
        <v>1250943.3074598203</v>
      </c>
      <c r="P14" s="86">
        <f t="shared" si="3"/>
        <v>5.3434999999999997</v>
      </c>
    </row>
    <row r="15" spans="1:16">
      <c r="A15" s="89">
        <f t="shared" si="1"/>
        <v>37288</v>
      </c>
      <c r="B15" s="82">
        <f>'ColGulf-LA'!AX20</f>
        <v>0</v>
      </c>
      <c r="C15" s="82">
        <f>'TGT ZSL'!AX20</f>
        <v>0</v>
      </c>
      <c r="D15" s="82">
        <f>'Transco Z3'!AX20</f>
        <v>6011527.9844556646</v>
      </c>
      <c r="E15" s="82">
        <f>'Tetco ELA'!AX20</f>
        <v>0</v>
      </c>
      <c r="G15" s="82">
        <f t="shared" si="0"/>
        <v>6011527.9844556646</v>
      </c>
      <c r="I15" s="83">
        <f>'ColGulf-LA'!F20</f>
        <v>0</v>
      </c>
      <c r="J15" s="83">
        <f>'TGT ZSL'!F20</f>
        <v>0</v>
      </c>
      <c r="K15" s="83">
        <f>'Transco Z3'!F20</f>
        <v>1125016.9335558463</v>
      </c>
      <c r="L15" s="83">
        <f>'Tetco ELA'!F20</f>
        <v>0</v>
      </c>
      <c r="N15" s="83">
        <f t="shared" si="2"/>
        <v>1125016.9335558463</v>
      </c>
      <c r="P15" s="86">
        <f t="shared" si="3"/>
        <v>5.3434999999999997</v>
      </c>
    </row>
    <row r="16" spans="1:16">
      <c r="A16" s="89">
        <f t="shared" si="1"/>
        <v>37316</v>
      </c>
      <c r="B16" s="82">
        <f>'ColGulf-LA'!AX21</f>
        <v>0</v>
      </c>
      <c r="C16" s="82">
        <f>'TGT ZSL'!AX21</f>
        <v>0</v>
      </c>
      <c r="D16" s="82">
        <f>'Transco Z3'!AX21</f>
        <v>6623896.7800052306</v>
      </c>
      <c r="E16" s="82">
        <f>'Tetco ELA'!AX21</f>
        <v>0</v>
      </c>
      <c r="G16" s="82">
        <f t="shared" si="0"/>
        <v>6623896.7800052306</v>
      </c>
      <c r="I16" s="83">
        <f>'ColGulf-LA'!F21</f>
        <v>0</v>
      </c>
      <c r="J16" s="83">
        <f>'TGT ZSL'!F21</f>
        <v>0</v>
      </c>
      <c r="K16" s="83">
        <f>'Transco Z3'!F21</f>
        <v>1239617.6251530328</v>
      </c>
      <c r="L16" s="83">
        <f>'Tetco ELA'!F21</f>
        <v>0</v>
      </c>
      <c r="N16" s="83">
        <f t="shared" si="2"/>
        <v>1239617.6251530328</v>
      </c>
      <c r="P16" s="86">
        <f t="shared" si="3"/>
        <v>5.3434999999999997</v>
      </c>
    </row>
    <row r="17" spans="1:16">
      <c r="A17" s="89">
        <f t="shared" si="1"/>
        <v>37347</v>
      </c>
      <c r="B17" s="82">
        <f>'ColGulf-LA'!AX22</f>
        <v>0</v>
      </c>
      <c r="C17" s="82">
        <f>'TGT ZSL'!AX22</f>
        <v>0</v>
      </c>
      <c r="D17" s="82">
        <f>'Transco Z3'!AX22</f>
        <v>6380533.9065084346</v>
      </c>
      <c r="E17" s="82">
        <f>'Tetco ELA'!AX22</f>
        <v>0</v>
      </c>
      <c r="G17" s="82">
        <f t="shared" si="0"/>
        <v>6380533.9065084346</v>
      </c>
      <c r="I17" s="83">
        <f>'ColGulf-LA'!F22</f>
        <v>0</v>
      </c>
      <c r="J17" s="83">
        <f>'TGT ZSL'!F22</f>
        <v>0</v>
      </c>
      <c r="K17" s="83">
        <f>'Transco Z3'!F22</f>
        <v>1498129.585937646</v>
      </c>
      <c r="L17" s="83">
        <f>'Tetco ELA'!F22</f>
        <v>0</v>
      </c>
      <c r="N17" s="83">
        <f t="shared" si="2"/>
        <v>1498129.585937646</v>
      </c>
      <c r="P17" s="86">
        <f t="shared" si="3"/>
        <v>4.2590000000000003</v>
      </c>
    </row>
    <row r="18" spans="1:16">
      <c r="A18" s="89">
        <f t="shared" si="1"/>
        <v>37377</v>
      </c>
      <c r="B18" s="82">
        <f>'ColGulf-LA'!AX23</f>
        <v>0</v>
      </c>
      <c r="C18" s="82">
        <f>'TGT ZSL'!AX23</f>
        <v>0</v>
      </c>
      <c r="D18" s="82">
        <f>'Transco Z3'!AX23</f>
        <v>6561847.6719081905</v>
      </c>
      <c r="E18" s="82">
        <f>'Tetco ELA'!AX23</f>
        <v>0</v>
      </c>
      <c r="G18" s="82">
        <f t="shared" si="0"/>
        <v>6561847.6719081905</v>
      </c>
      <c r="I18" s="83">
        <f>'ColGulf-LA'!F23</f>
        <v>0</v>
      </c>
      <c r="J18" s="83">
        <f>'TGT ZSL'!F23</f>
        <v>0</v>
      </c>
      <c r="K18" s="83">
        <f>'Transco Z3'!F23</f>
        <v>1540701.4961042944</v>
      </c>
      <c r="L18" s="83">
        <f>'Tetco ELA'!F23</f>
        <v>0</v>
      </c>
      <c r="N18" s="83">
        <f t="shared" si="2"/>
        <v>1540701.4961042944</v>
      </c>
      <c r="P18" s="86">
        <f t="shared" si="3"/>
        <v>4.2590000000000003</v>
      </c>
    </row>
    <row r="19" spans="1:16">
      <c r="A19" s="89">
        <f t="shared" si="1"/>
        <v>37408</v>
      </c>
      <c r="B19" s="82">
        <f>'ColGulf-LA'!AX24</f>
        <v>0</v>
      </c>
      <c r="C19" s="82">
        <f>'TGT ZSL'!AX24</f>
        <v>0</v>
      </c>
      <c r="D19" s="82">
        <f>'Transco Z3'!AX24</f>
        <v>6320714.635539284</v>
      </c>
      <c r="E19" s="82">
        <f>'Tetco ELA'!AX24</f>
        <v>0</v>
      </c>
      <c r="G19" s="82">
        <f t="shared" si="0"/>
        <v>6320714.635539284</v>
      </c>
      <c r="I19" s="83">
        <f>'ColGulf-LA'!F24</f>
        <v>0</v>
      </c>
      <c r="J19" s="83">
        <f>'TGT ZSL'!F24</f>
        <v>0</v>
      </c>
      <c r="K19" s="83">
        <f>'Transco Z3'!F24</f>
        <v>1484084.2065130977</v>
      </c>
      <c r="L19" s="83">
        <f>'Tetco ELA'!F24</f>
        <v>0</v>
      </c>
      <c r="N19" s="83">
        <f t="shared" si="2"/>
        <v>1484084.2065130977</v>
      </c>
      <c r="P19" s="86">
        <f t="shared" si="3"/>
        <v>4.2590000000000003</v>
      </c>
    </row>
    <row r="20" spans="1:16">
      <c r="A20" s="89">
        <f t="shared" si="1"/>
        <v>37438</v>
      </c>
      <c r="B20" s="82">
        <f>'ColGulf-LA'!AX25</f>
        <v>0</v>
      </c>
      <c r="C20" s="82">
        <f>'TGT ZSL'!AX25</f>
        <v>0</v>
      </c>
      <c r="D20" s="82">
        <f>'Transco Z3'!AX25</f>
        <v>6499573.836074085</v>
      </c>
      <c r="E20" s="82">
        <f>'Tetco ELA'!AX25</f>
        <v>0</v>
      </c>
      <c r="G20" s="82">
        <f t="shared" si="0"/>
        <v>6499573.836074085</v>
      </c>
      <c r="I20" s="83">
        <f>'ColGulf-LA'!F25</f>
        <v>0</v>
      </c>
      <c r="J20" s="83">
        <f>'TGT ZSL'!F25</f>
        <v>0</v>
      </c>
      <c r="K20" s="83">
        <f>'Transco Z3'!F25</f>
        <v>1526079.7924569347</v>
      </c>
      <c r="L20" s="83">
        <f>'Tetco ELA'!F25</f>
        <v>0</v>
      </c>
      <c r="N20" s="83">
        <f t="shared" si="2"/>
        <v>1526079.7924569347</v>
      </c>
      <c r="P20" s="86">
        <f t="shared" si="3"/>
        <v>4.2590000000000003</v>
      </c>
    </row>
    <row r="21" spans="1:16">
      <c r="A21" s="89">
        <f t="shared" si="1"/>
        <v>37469</v>
      </c>
      <c r="B21" s="82">
        <f>'ColGulf-LA'!AX26</f>
        <v>0</v>
      </c>
      <c r="C21" s="82">
        <f>'TGT ZSL'!AX26</f>
        <v>0</v>
      </c>
      <c r="D21" s="82">
        <f>'Transco Z3'!AX26</f>
        <v>6467934.410258444</v>
      </c>
      <c r="E21" s="82">
        <f>'Tetco ELA'!AX26</f>
        <v>0</v>
      </c>
      <c r="G21" s="82">
        <f t="shared" si="0"/>
        <v>6467934.410258444</v>
      </c>
      <c r="I21" s="83">
        <f>'ColGulf-LA'!F26</f>
        <v>0</v>
      </c>
      <c r="J21" s="83">
        <f>'TGT ZSL'!F26</f>
        <v>0</v>
      </c>
      <c r="K21" s="83">
        <f>'Transco Z3'!F26</f>
        <v>1518650.9533360985</v>
      </c>
      <c r="L21" s="83">
        <f>'Tetco ELA'!F26</f>
        <v>0</v>
      </c>
      <c r="N21" s="83">
        <f t="shared" si="2"/>
        <v>1518650.9533360985</v>
      </c>
      <c r="P21" s="86">
        <f t="shared" si="3"/>
        <v>4.2590000000000003</v>
      </c>
    </row>
    <row r="22" spans="1:16">
      <c r="A22" s="89">
        <f t="shared" si="1"/>
        <v>37500</v>
      </c>
      <c r="B22" s="82">
        <f>'ColGulf-LA'!AX27</f>
        <v>0</v>
      </c>
      <c r="C22" s="82">
        <f>'TGT ZSL'!AX27</f>
        <v>0</v>
      </c>
      <c r="D22" s="82">
        <f>'Transco Z3'!AX27</f>
        <v>6229673.3095230432</v>
      </c>
      <c r="E22" s="82">
        <f>'Tetco ELA'!AX27</f>
        <v>0</v>
      </c>
      <c r="G22" s="82">
        <f t="shared" si="0"/>
        <v>6229673.3095230432</v>
      </c>
      <c r="I22" s="83">
        <f>'ColGulf-LA'!F27</f>
        <v>0</v>
      </c>
      <c r="J22" s="83">
        <f>'TGT ZSL'!F27</f>
        <v>0</v>
      </c>
      <c r="K22" s="83">
        <f>'Transco Z3'!F27</f>
        <v>1462707.985330604</v>
      </c>
      <c r="L22" s="83">
        <f>'Tetco ELA'!F27</f>
        <v>0</v>
      </c>
      <c r="N22" s="83">
        <f t="shared" si="2"/>
        <v>1462707.985330604</v>
      </c>
      <c r="P22" s="86">
        <f t="shared" si="3"/>
        <v>4.2590000000000003</v>
      </c>
    </row>
    <row r="23" spans="1:16">
      <c r="A23" s="89">
        <f t="shared" si="1"/>
        <v>37530</v>
      </c>
      <c r="B23" s="82">
        <f>'ColGulf-LA'!AX28</f>
        <v>0</v>
      </c>
      <c r="C23" s="82">
        <f>'TGT ZSL'!AX28</f>
        <v>0</v>
      </c>
      <c r="D23" s="82">
        <f>'Transco Z3'!AX28</f>
        <v>6405625.0452031503</v>
      </c>
      <c r="E23" s="82">
        <f>'Tetco ELA'!AX28</f>
        <v>0</v>
      </c>
      <c r="G23" s="82">
        <f t="shared" si="0"/>
        <v>6405625.0452031503</v>
      </c>
      <c r="I23" s="83">
        <f>'ColGulf-LA'!F28</f>
        <v>0</v>
      </c>
      <c r="J23" s="83">
        <f>'TGT ZSL'!F28</f>
        <v>0</v>
      </c>
      <c r="K23" s="83">
        <f>'Transco Z3'!F28</f>
        <v>1504020.9075377202</v>
      </c>
      <c r="L23" s="83">
        <f>'Tetco ELA'!F28</f>
        <v>0</v>
      </c>
      <c r="N23" s="83">
        <f t="shared" si="2"/>
        <v>1504020.9075377202</v>
      </c>
      <c r="P23" s="86">
        <f t="shared" si="3"/>
        <v>4.2590000000000003</v>
      </c>
    </row>
    <row r="24" spans="1:16">
      <c r="A24" s="89">
        <f t="shared" si="1"/>
        <v>37561</v>
      </c>
      <c r="B24" s="82">
        <f>'ColGulf-LA'!AX29</f>
        <v>0</v>
      </c>
      <c r="C24" s="82">
        <f>'TGT ZSL'!AX29</f>
        <v>0</v>
      </c>
      <c r="D24" s="82">
        <f>'Transco Z3'!AX29</f>
        <v>6169442.363417401</v>
      </c>
      <c r="E24" s="82">
        <f>'Tetco ELA'!AX29</f>
        <v>0</v>
      </c>
      <c r="G24" s="82">
        <f t="shared" si="0"/>
        <v>6169442.363417401</v>
      </c>
      <c r="I24" s="83">
        <f>'ColGulf-LA'!F29</f>
        <v>0</v>
      </c>
      <c r="J24" s="83">
        <f>'TGT ZSL'!F29</f>
        <v>0</v>
      </c>
      <c r="K24" s="83">
        <f>'Transco Z3'!F29</f>
        <v>1448565.9458599202</v>
      </c>
      <c r="L24" s="83">
        <f>'Tetco ELA'!F29</f>
        <v>0</v>
      </c>
      <c r="N24" s="83">
        <f t="shared" si="2"/>
        <v>1448565.9458599202</v>
      </c>
      <c r="P24" s="86">
        <f t="shared" si="3"/>
        <v>4.2590000000000003</v>
      </c>
    </row>
    <row r="25" spans="1:16">
      <c r="A25" s="89">
        <f t="shared" si="1"/>
        <v>37591</v>
      </c>
      <c r="B25" s="82">
        <f>'ColGulf-LA'!AX30</f>
        <v>0</v>
      </c>
      <c r="C25" s="82">
        <f>'TGT ZSL'!AX30</f>
        <v>0</v>
      </c>
      <c r="D25" s="82">
        <f>'Transco Z3'!AX30</f>
        <v>6343436.6323408931</v>
      </c>
      <c r="E25" s="82">
        <f>'Tetco ELA'!AX30</f>
        <v>0</v>
      </c>
      <c r="G25" s="82">
        <f t="shared" si="0"/>
        <v>6343436.6323408931</v>
      </c>
      <c r="I25" s="83">
        <f>'ColGulf-LA'!F30</f>
        <v>0</v>
      </c>
      <c r="J25" s="83">
        <f>'TGT ZSL'!F30</f>
        <v>0</v>
      </c>
      <c r="K25" s="83">
        <f>'Transco Z3'!F30</f>
        <v>1489419.2609393972</v>
      </c>
      <c r="L25" s="83">
        <f>'Tetco ELA'!F30</f>
        <v>0</v>
      </c>
      <c r="N25" s="83">
        <f t="shared" si="2"/>
        <v>1489419.2609393972</v>
      </c>
      <c r="P25" s="86">
        <f t="shared" si="3"/>
        <v>4.2590000000000003</v>
      </c>
    </row>
    <row r="26" spans="1:16">
      <c r="A26" s="89">
        <f t="shared" si="1"/>
        <v>37622</v>
      </c>
      <c r="B26" s="82">
        <f>'ColGulf-LA'!AX31</f>
        <v>0</v>
      </c>
      <c r="C26" s="82">
        <f>'TGT ZSL'!AX31</f>
        <v>0</v>
      </c>
      <c r="D26" s="82">
        <f>'Transco Z3'!AX31</f>
        <v>6311600.1197951511</v>
      </c>
      <c r="E26" s="82">
        <f>'Tetco ELA'!AX31</f>
        <v>0</v>
      </c>
      <c r="G26" s="82">
        <f t="shared" si="0"/>
        <v>6311600.1197951511</v>
      </c>
      <c r="I26" s="83">
        <f>'ColGulf-LA'!F31</f>
        <v>0</v>
      </c>
      <c r="J26" s="83">
        <f>'TGT ZSL'!F31</f>
        <v>0</v>
      </c>
      <c r="K26" s="83">
        <f>'Transco Z3'!F31</f>
        <v>1481944.1464651681</v>
      </c>
      <c r="L26" s="83">
        <f>'Tetco ELA'!F31</f>
        <v>0</v>
      </c>
      <c r="N26" s="83">
        <f t="shared" si="2"/>
        <v>1481944.1464651681</v>
      </c>
      <c r="P26" s="86">
        <f t="shared" si="3"/>
        <v>4.2590000000000003</v>
      </c>
    </row>
    <row r="27" spans="1:16">
      <c r="A27" s="89">
        <f t="shared" si="1"/>
        <v>37653</v>
      </c>
      <c r="B27" s="82">
        <f>'ColGulf-LA'!AX32</f>
        <v>0</v>
      </c>
      <c r="C27" s="82">
        <f>'TGT ZSL'!AX32</f>
        <v>0</v>
      </c>
      <c r="D27" s="82">
        <f>'Transco Z3'!AX32</f>
        <v>5674914.6732616778</v>
      </c>
      <c r="E27" s="82">
        <f>'Tetco ELA'!AX32</f>
        <v>0</v>
      </c>
      <c r="G27" s="82">
        <f t="shared" si="0"/>
        <v>5674914.6732616778</v>
      </c>
      <c r="I27" s="83">
        <f>'ColGulf-LA'!F32</f>
        <v>0</v>
      </c>
      <c r="J27" s="83">
        <f>'TGT ZSL'!F32</f>
        <v>0</v>
      </c>
      <c r="K27" s="83">
        <f>'Transco Z3'!F32</f>
        <v>1332452.3769104667</v>
      </c>
      <c r="L27" s="83">
        <f>'Tetco ELA'!F32</f>
        <v>0</v>
      </c>
      <c r="N27" s="83">
        <f t="shared" si="2"/>
        <v>1332452.3769104667</v>
      </c>
      <c r="P27" s="86">
        <f t="shared" si="3"/>
        <v>4.2590000000000003</v>
      </c>
    </row>
    <row r="28" spans="1:16">
      <c r="A28" s="89">
        <f t="shared" si="1"/>
        <v>37681</v>
      </c>
      <c r="B28" s="82">
        <f>'ColGulf-LA'!AX33</f>
        <v>0</v>
      </c>
      <c r="C28" s="82">
        <f>'TGT ZSL'!AX33</f>
        <v>0</v>
      </c>
      <c r="D28" s="82">
        <f>'Transco Z3'!AX33</f>
        <v>6251431.8777145837</v>
      </c>
      <c r="E28" s="82">
        <f>'Tetco ELA'!AX33</f>
        <v>0</v>
      </c>
      <c r="G28" s="82">
        <f t="shared" si="0"/>
        <v>6251431.8777145837</v>
      </c>
      <c r="I28" s="83">
        <f>'ColGulf-LA'!F33</f>
        <v>0</v>
      </c>
      <c r="J28" s="83">
        <f>'TGT ZSL'!F33</f>
        <v>0</v>
      </c>
      <c r="K28" s="83">
        <f>'Transco Z3'!F33</f>
        <v>1467816.8297052321</v>
      </c>
      <c r="L28" s="83">
        <f>'Tetco ELA'!F33</f>
        <v>0</v>
      </c>
      <c r="N28" s="83">
        <f t="shared" si="2"/>
        <v>1467816.8297052321</v>
      </c>
      <c r="P28" s="86">
        <f t="shared" si="3"/>
        <v>4.2590000000000003</v>
      </c>
    </row>
    <row r="29" spans="1:16">
      <c r="A29" s="89">
        <f t="shared" si="1"/>
        <v>37712</v>
      </c>
      <c r="B29" s="82">
        <f>'ColGulf-LA'!AX34</f>
        <v>0</v>
      </c>
      <c r="C29" s="82">
        <f>'TGT ZSL'!AX34</f>
        <v>0</v>
      </c>
      <c r="D29" s="82">
        <f>'Transco Z3'!AX34</f>
        <v>6020545.3193387371</v>
      </c>
      <c r="E29" s="82">
        <f>'Tetco ELA'!AX34</f>
        <v>0</v>
      </c>
      <c r="G29" s="82">
        <f t="shared" si="0"/>
        <v>6020545.3193387371</v>
      </c>
      <c r="I29" s="83">
        <f>'ColGulf-LA'!F34</f>
        <v>0</v>
      </c>
      <c r="J29" s="83">
        <f>'TGT ZSL'!F34</f>
        <v>0</v>
      </c>
      <c r="K29" s="83">
        <f>'Transco Z3'!F34</f>
        <v>1544006.6984686321</v>
      </c>
      <c r="L29" s="83">
        <f>'Tetco ELA'!F34</f>
        <v>0</v>
      </c>
      <c r="N29" s="83">
        <f t="shared" si="2"/>
        <v>1544006.6984686321</v>
      </c>
      <c r="P29" s="86">
        <f t="shared" si="3"/>
        <v>3.8993000000000002</v>
      </c>
    </row>
    <row r="30" spans="1:16">
      <c r="A30" s="89">
        <f t="shared" si="1"/>
        <v>37742</v>
      </c>
      <c r="B30" s="82">
        <f>'ColGulf-LA'!AX35</f>
        <v>0</v>
      </c>
      <c r="C30" s="82">
        <f>'TGT ZSL'!AX35</f>
        <v>0</v>
      </c>
      <c r="D30" s="82">
        <f>'Transco Z3'!AX35</f>
        <v>6190127.3676633574</v>
      </c>
      <c r="E30" s="82">
        <f>'Tetco ELA'!AX35</f>
        <v>0</v>
      </c>
      <c r="G30" s="82">
        <f t="shared" si="0"/>
        <v>6190127.3676633574</v>
      </c>
      <c r="I30" s="83">
        <f>'ColGulf-LA'!F35</f>
        <v>0</v>
      </c>
      <c r="J30" s="83">
        <f>'TGT ZSL'!F35</f>
        <v>0</v>
      </c>
      <c r="K30" s="83">
        <f>'Transco Z3'!F35</f>
        <v>1587497.0809282069</v>
      </c>
      <c r="L30" s="83">
        <f>'Tetco ELA'!F35</f>
        <v>0</v>
      </c>
      <c r="N30" s="83">
        <f t="shared" si="2"/>
        <v>1587497.0809282069</v>
      </c>
      <c r="P30" s="86">
        <f t="shared" si="3"/>
        <v>3.8993000000000002</v>
      </c>
    </row>
    <row r="31" spans="1:16">
      <c r="A31" s="89">
        <f t="shared" si="1"/>
        <v>37773</v>
      </c>
      <c r="B31" s="82">
        <f>'ColGulf-LA'!AX36</f>
        <v>0</v>
      </c>
      <c r="C31" s="82">
        <f>'TGT ZSL'!AX36</f>
        <v>0</v>
      </c>
      <c r="D31" s="82">
        <f>'Transco Z3'!AX36</f>
        <v>5961402.9658892741</v>
      </c>
      <c r="E31" s="82">
        <f>'Tetco ELA'!AX36</f>
        <v>0</v>
      </c>
      <c r="G31" s="82">
        <f t="shared" si="0"/>
        <v>5961402.9658892741</v>
      </c>
      <c r="I31" s="83">
        <f>'ColGulf-LA'!F36</f>
        <v>0</v>
      </c>
      <c r="J31" s="83">
        <f>'TGT ZSL'!F36</f>
        <v>0</v>
      </c>
      <c r="K31" s="83">
        <f>'Transco Z3'!F36</f>
        <v>1528839.2700970108</v>
      </c>
      <c r="L31" s="83">
        <f>'Tetco ELA'!F36</f>
        <v>0</v>
      </c>
      <c r="N31" s="83">
        <f t="shared" si="2"/>
        <v>1528839.2700970108</v>
      </c>
      <c r="P31" s="86">
        <f t="shared" si="3"/>
        <v>3.8993000000000002</v>
      </c>
    </row>
    <row r="32" spans="1:16">
      <c r="A32" s="89">
        <f t="shared" si="1"/>
        <v>37803</v>
      </c>
      <c r="B32" s="82">
        <f>'ColGulf-LA'!AX37</f>
        <v>0</v>
      </c>
      <c r="C32" s="82">
        <f>'TGT ZSL'!AX37</f>
        <v>0</v>
      </c>
      <c r="D32" s="82">
        <f>'Transco Z3'!AX37</f>
        <v>6129179.1978471791</v>
      </c>
      <c r="E32" s="82">
        <f>'Tetco ELA'!AX37</f>
        <v>0</v>
      </c>
      <c r="G32" s="82">
        <f t="shared" si="0"/>
        <v>6129179.1978471791</v>
      </c>
      <c r="I32" s="83">
        <f>'ColGulf-LA'!F37</f>
        <v>0</v>
      </c>
      <c r="J32" s="83">
        <f>'TGT ZSL'!F37</f>
        <v>0</v>
      </c>
      <c r="K32" s="83">
        <f>'Transco Z3'!F37</f>
        <v>1571866.5395961271</v>
      </c>
      <c r="L32" s="83">
        <f>'Tetco ELA'!F37</f>
        <v>0</v>
      </c>
      <c r="N32" s="83">
        <f t="shared" si="2"/>
        <v>1571866.5395961271</v>
      </c>
      <c r="P32" s="86">
        <f t="shared" si="3"/>
        <v>3.8993000000000007</v>
      </c>
    </row>
    <row r="33" spans="1:16">
      <c r="A33" s="89">
        <f t="shared" si="1"/>
        <v>37834</v>
      </c>
      <c r="B33" s="82">
        <f>'ColGulf-LA'!AX38</f>
        <v>0</v>
      </c>
      <c r="C33" s="82">
        <f>'TGT ZSL'!AX38</f>
        <v>0</v>
      </c>
      <c r="D33" s="82">
        <f>'Transco Z3'!AX38</f>
        <v>6098365.2753488692</v>
      </c>
      <c r="E33" s="82">
        <f>'Tetco ELA'!AX38</f>
        <v>0</v>
      </c>
      <c r="G33" s="82">
        <f t="shared" si="0"/>
        <v>6098365.2753488692</v>
      </c>
      <c r="I33" s="83">
        <f>'ColGulf-LA'!F38</f>
        <v>0</v>
      </c>
      <c r="J33" s="83">
        <f>'TGT ZSL'!F38</f>
        <v>0</v>
      </c>
      <c r="K33" s="83">
        <f>'Transco Z3'!F38</f>
        <v>1563964.1154435074</v>
      </c>
      <c r="L33" s="83">
        <f>'Tetco ELA'!F38</f>
        <v>0</v>
      </c>
      <c r="N33" s="83">
        <f t="shared" si="2"/>
        <v>1563964.1154435074</v>
      </c>
      <c r="P33" s="86">
        <f t="shared" si="3"/>
        <v>3.8993000000000002</v>
      </c>
    </row>
    <row r="34" spans="1:16">
      <c r="A34" s="89">
        <f t="shared" si="1"/>
        <v>37865</v>
      </c>
      <c r="B34" s="82">
        <f>'ColGulf-LA'!AX39</f>
        <v>0</v>
      </c>
      <c r="C34" s="82">
        <f>'TGT ZSL'!AX39</f>
        <v>0</v>
      </c>
      <c r="D34" s="82">
        <f>'Transco Z3'!AX39</f>
        <v>5872871.3444094667</v>
      </c>
      <c r="E34" s="82">
        <f>'Tetco ELA'!AX39</f>
        <v>0</v>
      </c>
      <c r="G34" s="82">
        <f t="shared" si="0"/>
        <v>5872871.3444094667</v>
      </c>
      <c r="I34" s="83">
        <f>'ColGulf-LA'!F39</f>
        <v>0</v>
      </c>
      <c r="J34" s="83">
        <f>'TGT ZSL'!F39</f>
        <v>0</v>
      </c>
      <c r="K34" s="83">
        <f>'Transco Z3'!F39</f>
        <v>1506134.779167919</v>
      </c>
      <c r="L34" s="83">
        <f>'Tetco ELA'!F39</f>
        <v>0</v>
      </c>
      <c r="N34" s="83">
        <f t="shared" si="2"/>
        <v>1506134.779167919</v>
      </c>
      <c r="P34" s="86">
        <f t="shared" si="3"/>
        <v>3.8993000000000002</v>
      </c>
    </row>
    <row r="35" spans="1:16">
      <c r="A35" s="89">
        <f t="shared" si="1"/>
        <v>37895</v>
      </c>
      <c r="B35" s="82">
        <f>'ColGulf-LA'!AX40</f>
        <v>0</v>
      </c>
      <c r="C35" s="82">
        <f>'TGT ZSL'!AX40</f>
        <v>0</v>
      </c>
      <c r="D35" s="82">
        <f>'Transco Z3'!AX40</f>
        <v>6037993.4222126128</v>
      </c>
      <c r="E35" s="82">
        <f>'Tetco ELA'!AX40</f>
        <v>0</v>
      </c>
      <c r="G35" s="82">
        <f t="shared" si="0"/>
        <v>6037993.4222126128</v>
      </c>
      <c r="I35" s="83">
        <f>'ColGulf-LA'!F40</f>
        <v>0</v>
      </c>
      <c r="J35" s="83">
        <f>'TGT ZSL'!F40</f>
        <v>0</v>
      </c>
      <c r="K35" s="83">
        <f>'Transco Z3'!F40</f>
        <v>1548481.3741473118</v>
      </c>
      <c r="L35" s="83">
        <f>'Tetco ELA'!F40</f>
        <v>0</v>
      </c>
      <c r="N35" s="83">
        <f t="shared" si="2"/>
        <v>1548481.3741473118</v>
      </c>
      <c r="P35" s="86">
        <f t="shared" si="3"/>
        <v>3.8992999999999998</v>
      </c>
    </row>
    <row r="36" spans="1:16">
      <c r="A36" s="89">
        <f t="shared" si="1"/>
        <v>37926</v>
      </c>
      <c r="B36" s="82">
        <f>'ColGulf-LA'!AX41</f>
        <v>0</v>
      </c>
      <c r="C36" s="82">
        <f>'TGT ZSL'!AX41</f>
        <v>0</v>
      </c>
      <c r="D36" s="82">
        <f>'Transco Z3'!AX41</f>
        <v>5814633.8607861875</v>
      </c>
      <c r="E36" s="82">
        <f>'Tetco ELA'!AX41</f>
        <v>0</v>
      </c>
      <c r="G36" s="82">
        <f t="shared" si="0"/>
        <v>5814633.8607861875</v>
      </c>
      <c r="I36" s="83">
        <f>'ColGulf-LA'!F41</f>
        <v>0</v>
      </c>
      <c r="J36" s="83">
        <f>'TGT ZSL'!F41</f>
        <v>0</v>
      </c>
      <c r="K36" s="83">
        <f>'Transco Z3'!F41</f>
        <v>1491199.4103521626</v>
      </c>
      <c r="L36" s="83">
        <f>'Tetco ELA'!F41</f>
        <v>0</v>
      </c>
      <c r="N36" s="83">
        <f t="shared" si="2"/>
        <v>1491199.4103521626</v>
      </c>
      <c r="P36" s="86">
        <f t="shared" si="3"/>
        <v>3.8993000000000002</v>
      </c>
    </row>
    <row r="37" spans="1:16">
      <c r="A37" s="89">
        <f t="shared" si="1"/>
        <v>37956</v>
      </c>
      <c r="B37" s="82">
        <f>'ColGulf-LA'!AX42</f>
        <v>0</v>
      </c>
      <c r="C37" s="82">
        <f>'TGT ZSL'!AX42</f>
        <v>0</v>
      </c>
      <c r="D37" s="82">
        <f>'Transco Z3'!AX42</f>
        <v>5977895.5375072006</v>
      </c>
      <c r="E37" s="82">
        <f>'Tetco ELA'!AX42</f>
        <v>0</v>
      </c>
      <c r="G37" s="82">
        <f t="shared" si="0"/>
        <v>5977895.5375072006</v>
      </c>
      <c r="I37" s="83">
        <f>'ColGulf-LA'!F42</f>
        <v>0</v>
      </c>
      <c r="J37" s="83">
        <f>'TGT ZSL'!F42</f>
        <v>0</v>
      </c>
      <c r="K37" s="83">
        <f>'Transco Z3'!F42</f>
        <v>1533068.8937776524</v>
      </c>
      <c r="L37" s="83">
        <f>'Tetco ELA'!F42</f>
        <v>0</v>
      </c>
      <c r="N37" s="83">
        <f t="shared" si="2"/>
        <v>1533068.8937776524</v>
      </c>
      <c r="P37" s="86">
        <f t="shared" si="3"/>
        <v>3.8993000000000002</v>
      </c>
    </row>
    <row r="38" spans="1:16">
      <c r="A38" s="89">
        <f t="shared" ref="A38:A61" si="4">EDATE(A37,1)</f>
        <v>37987</v>
      </c>
      <c r="B38" s="82">
        <f>'ColGulf-LA'!AX43</f>
        <v>0</v>
      </c>
      <c r="C38" s="82">
        <f>'TGT ZSL'!AX43</f>
        <v>0</v>
      </c>
      <c r="D38" s="82">
        <f>'Transco Z3'!AX43</f>
        <v>5947280.6050444236</v>
      </c>
      <c r="E38" s="82">
        <f>'Tetco ELA'!AX43</f>
        <v>0</v>
      </c>
      <c r="G38" s="82">
        <f t="shared" si="0"/>
        <v>5947280.6050444236</v>
      </c>
      <c r="I38" s="83">
        <f>'ColGulf-LA'!F43</f>
        <v>0</v>
      </c>
      <c r="J38" s="83">
        <f>'TGT ZSL'!F43</f>
        <v>0</v>
      </c>
      <c r="K38" s="83">
        <f>'Transco Z3'!F43</f>
        <v>1525217.5018707006</v>
      </c>
      <c r="L38" s="83">
        <f>'Tetco ELA'!F43</f>
        <v>0</v>
      </c>
      <c r="N38" s="83">
        <f t="shared" si="2"/>
        <v>1525217.5018707006</v>
      </c>
      <c r="P38" s="86">
        <f t="shared" si="3"/>
        <v>3.8993000000000007</v>
      </c>
    </row>
    <row r="39" spans="1:16">
      <c r="A39" s="89">
        <f t="shared" si="4"/>
        <v>38018</v>
      </c>
      <c r="B39" s="82">
        <f>'ColGulf-LA'!AX44</f>
        <v>0</v>
      </c>
      <c r="C39" s="82">
        <f>'TGT ZSL'!AX44</f>
        <v>0</v>
      </c>
      <c r="D39" s="82">
        <f>'Transco Z3'!AX44</f>
        <v>5536881.5124458978</v>
      </c>
      <c r="E39" s="82">
        <f>'Tetco ELA'!AX44</f>
        <v>0</v>
      </c>
      <c r="G39" s="82">
        <f t="shared" si="0"/>
        <v>5536881.5124458978</v>
      </c>
      <c r="I39" s="83">
        <f>'ColGulf-LA'!F44</f>
        <v>0</v>
      </c>
      <c r="J39" s="83">
        <f>'TGT ZSL'!F44</f>
        <v>0</v>
      </c>
      <c r="K39" s="83">
        <f>'Transco Z3'!F44</f>
        <v>1419968.074384094</v>
      </c>
      <c r="L39" s="83">
        <f>'Tetco ELA'!F44</f>
        <v>0</v>
      </c>
      <c r="N39" s="83">
        <f t="shared" si="2"/>
        <v>1419968.074384094</v>
      </c>
      <c r="P39" s="86">
        <f t="shared" si="3"/>
        <v>3.8993000000000002</v>
      </c>
    </row>
    <row r="40" spans="1:16">
      <c r="A40" s="89">
        <f t="shared" si="4"/>
        <v>38047</v>
      </c>
      <c r="B40" s="82">
        <f>'ColGulf-LA'!AX45</f>
        <v>0</v>
      </c>
      <c r="C40" s="82">
        <f>'TGT ZSL'!AX45</f>
        <v>0</v>
      </c>
      <c r="D40" s="82">
        <f>'Transco Z3'!AX45</f>
        <v>5888499.2672962015</v>
      </c>
      <c r="E40" s="82">
        <f>'Tetco ELA'!AX45</f>
        <v>0</v>
      </c>
      <c r="G40" s="82">
        <f t="shared" si="0"/>
        <v>5888499.2672962015</v>
      </c>
      <c r="I40" s="83">
        <f>'ColGulf-LA'!F45</f>
        <v>0</v>
      </c>
      <c r="J40" s="83">
        <f>'TGT ZSL'!F45</f>
        <v>0</v>
      </c>
      <c r="K40" s="83">
        <f>'Transco Z3'!F45</f>
        <v>1510142.6582453777</v>
      </c>
      <c r="L40" s="83">
        <f>'Tetco ELA'!F45</f>
        <v>0</v>
      </c>
      <c r="N40" s="83">
        <f t="shared" si="2"/>
        <v>1510142.6582453777</v>
      </c>
      <c r="P40" s="86">
        <f t="shared" si="3"/>
        <v>3.8993000000000002</v>
      </c>
    </row>
    <row r="41" spans="1:16">
      <c r="A41" s="89">
        <f t="shared" si="4"/>
        <v>38078</v>
      </c>
      <c r="B41" s="82">
        <f>'ColGulf-LA'!AX46</f>
        <v>0</v>
      </c>
      <c r="C41" s="82">
        <f>'TGT ZSL'!AX46</f>
        <v>0</v>
      </c>
      <c r="D41" s="82">
        <f>'Transco Z3'!AX46</f>
        <v>5670434.9158513295</v>
      </c>
      <c r="E41" s="82">
        <f>'Tetco ELA'!AX46</f>
        <v>0</v>
      </c>
      <c r="G41" s="82">
        <f t="shared" si="0"/>
        <v>5670434.9158513295</v>
      </c>
      <c r="I41" s="83">
        <f>'ColGulf-LA'!F46</f>
        <v>0</v>
      </c>
      <c r="J41" s="83">
        <f>'TGT ZSL'!F46</f>
        <v>0</v>
      </c>
      <c r="K41" s="83">
        <f>'Transco Z3'!F46</f>
        <v>1495999.0807965728</v>
      </c>
      <c r="L41" s="83">
        <f>'Tetco ELA'!F46</f>
        <v>0</v>
      </c>
      <c r="N41" s="83">
        <f t="shared" si="2"/>
        <v>1495999.0807965728</v>
      </c>
      <c r="P41" s="86">
        <f t="shared" si="3"/>
        <v>3.7904</v>
      </c>
    </row>
    <row r="42" spans="1:16">
      <c r="A42" s="89">
        <f t="shared" si="4"/>
        <v>38108</v>
      </c>
      <c r="B42" s="82">
        <f>'ColGulf-LA'!AX47</f>
        <v>0</v>
      </c>
      <c r="C42" s="82">
        <f>'TGT ZSL'!AX47</f>
        <v>0</v>
      </c>
      <c r="D42" s="82">
        <f>'Transco Z3'!AX47</f>
        <v>5829632.7303210394</v>
      </c>
      <c r="E42" s="82">
        <f>'Tetco ELA'!AX47</f>
        <v>0</v>
      </c>
      <c r="G42" s="82">
        <f t="shared" si="0"/>
        <v>5829632.7303210394</v>
      </c>
      <c r="I42" s="83">
        <f>'ColGulf-LA'!F47</f>
        <v>0</v>
      </c>
      <c r="J42" s="83">
        <f>'TGT ZSL'!F47</f>
        <v>0</v>
      </c>
      <c r="K42" s="83">
        <f>'Transco Z3'!F47</f>
        <v>1537999.3484384338</v>
      </c>
      <c r="L42" s="83">
        <f>'Tetco ELA'!F47</f>
        <v>0</v>
      </c>
      <c r="N42" s="83">
        <f t="shared" si="2"/>
        <v>1537999.3484384338</v>
      </c>
      <c r="P42" s="86">
        <f t="shared" si="3"/>
        <v>3.7904</v>
      </c>
    </row>
    <row r="43" spans="1:16">
      <c r="A43" s="89">
        <f t="shared" si="4"/>
        <v>38139</v>
      </c>
      <c r="B43" s="82">
        <f>'ColGulf-LA'!AX48</f>
        <v>0</v>
      </c>
      <c r="C43" s="82">
        <f>'TGT ZSL'!AX48</f>
        <v>0</v>
      </c>
      <c r="D43" s="82">
        <f>'Transco Z3'!AX48</f>
        <v>5613745.3236138262</v>
      </c>
      <c r="E43" s="82">
        <f>'Tetco ELA'!AX48</f>
        <v>0</v>
      </c>
      <c r="G43" s="82">
        <f t="shared" si="0"/>
        <v>5613745.3236138262</v>
      </c>
      <c r="I43" s="83">
        <f>'ColGulf-LA'!F48</f>
        <v>0</v>
      </c>
      <c r="J43" s="83">
        <f>'TGT ZSL'!F48</f>
        <v>0</v>
      </c>
      <c r="K43" s="83">
        <f>'Transco Z3'!F48</f>
        <v>1481042.9832244159</v>
      </c>
      <c r="L43" s="83">
        <f>'Tetco ELA'!F48</f>
        <v>0</v>
      </c>
      <c r="N43" s="83">
        <f t="shared" si="2"/>
        <v>1481042.9832244159</v>
      </c>
      <c r="P43" s="86">
        <f t="shared" si="3"/>
        <v>3.7904</v>
      </c>
    </row>
    <row r="44" spans="1:16">
      <c r="A44" s="89">
        <f t="shared" si="4"/>
        <v>38169</v>
      </c>
      <c r="B44" s="82">
        <f>'ColGulf-LA'!AX49</f>
        <v>0</v>
      </c>
      <c r="C44" s="82">
        <f>'TGT ZSL'!AX49</f>
        <v>0</v>
      </c>
      <c r="D44" s="82">
        <f>'Transco Z3'!AX49</f>
        <v>5771241.3866099678</v>
      </c>
      <c r="E44" s="82">
        <f>'Tetco ELA'!AX49</f>
        <v>0</v>
      </c>
      <c r="G44" s="82">
        <f t="shared" si="0"/>
        <v>5771241.3866099678</v>
      </c>
      <c r="I44" s="83">
        <f>'ColGulf-LA'!F49</f>
        <v>0</v>
      </c>
      <c r="J44" s="83">
        <f>'TGT ZSL'!F49</f>
        <v>0</v>
      </c>
      <c r="K44" s="83">
        <f>'Transco Z3'!F49</f>
        <v>1522594.2873073998</v>
      </c>
      <c r="L44" s="83">
        <f>'Tetco ELA'!F49</f>
        <v>0</v>
      </c>
      <c r="N44" s="83">
        <f t="shared" si="2"/>
        <v>1522594.2873073998</v>
      </c>
      <c r="P44" s="86">
        <f t="shared" si="3"/>
        <v>3.7903999999999995</v>
      </c>
    </row>
    <row r="45" spans="1:16">
      <c r="A45" s="89">
        <f t="shared" si="4"/>
        <v>38200</v>
      </c>
      <c r="B45" s="82">
        <f>'ColGulf-LA'!AX50</f>
        <v>0</v>
      </c>
      <c r="C45" s="82">
        <f>'TGT ZSL'!AX50</f>
        <v>0</v>
      </c>
      <c r="D45" s="82">
        <f>'Transco Z3'!AX50</f>
        <v>5741729.2611968983</v>
      </c>
      <c r="E45" s="82">
        <f>'Tetco ELA'!AX50</f>
        <v>0</v>
      </c>
      <c r="G45" s="82">
        <f t="shared" si="0"/>
        <v>5741729.2611968983</v>
      </c>
      <c r="I45" s="83">
        <f>'ColGulf-LA'!F50</f>
        <v>0</v>
      </c>
      <c r="J45" s="83">
        <f>'TGT ZSL'!F50</f>
        <v>0</v>
      </c>
      <c r="K45" s="83">
        <f>'Transco Z3'!F50</f>
        <v>1514808.2685724194</v>
      </c>
      <c r="L45" s="83">
        <f>'Tetco ELA'!F50</f>
        <v>0</v>
      </c>
      <c r="N45" s="83">
        <f t="shared" si="2"/>
        <v>1514808.2685724194</v>
      </c>
      <c r="P45" s="86">
        <f t="shared" si="3"/>
        <v>3.7904</v>
      </c>
    </row>
    <row r="46" spans="1:16">
      <c r="A46" s="89">
        <f t="shared" si="4"/>
        <v>38231</v>
      </c>
      <c r="B46" s="82">
        <f>'ColGulf-LA'!AX51</f>
        <v>0</v>
      </c>
      <c r="C46" s="82">
        <f>'TGT ZSL'!AX51</f>
        <v>0</v>
      </c>
      <c r="D46" s="82">
        <f>'Transco Z3'!AX51</f>
        <v>5528958.4957650257</v>
      </c>
      <c r="E46" s="82">
        <f>'Tetco ELA'!AX51</f>
        <v>0</v>
      </c>
      <c r="G46" s="82">
        <f t="shared" si="0"/>
        <v>5528958.4957650257</v>
      </c>
      <c r="I46" s="83">
        <f>'ColGulf-LA'!F51</f>
        <v>0</v>
      </c>
      <c r="J46" s="83">
        <f>'TGT ZSL'!F51</f>
        <v>0</v>
      </c>
      <c r="K46" s="83">
        <f>'Transco Z3'!F51</f>
        <v>1458674.1493681474</v>
      </c>
      <c r="L46" s="83">
        <f>'Tetco ELA'!F51</f>
        <v>0</v>
      </c>
      <c r="N46" s="83">
        <f t="shared" si="2"/>
        <v>1458674.1493681474</v>
      </c>
      <c r="P46" s="86">
        <f t="shared" si="3"/>
        <v>3.7904</v>
      </c>
    </row>
    <row r="47" spans="1:16">
      <c r="A47" s="89">
        <f t="shared" si="4"/>
        <v>38261</v>
      </c>
      <c r="B47" s="82">
        <f>'ColGulf-LA'!AX52</f>
        <v>0</v>
      </c>
      <c r="C47" s="82">
        <f>'TGT ZSL'!AX52</f>
        <v>0</v>
      </c>
      <c r="D47" s="82">
        <f>'Transco Z3'!AX52</f>
        <v>5683927.0239746533</v>
      </c>
      <c r="E47" s="82">
        <f>'Tetco ELA'!AX52</f>
        <v>0</v>
      </c>
      <c r="G47" s="82">
        <f t="shared" si="0"/>
        <v>5683927.0239746533</v>
      </c>
      <c r="I47" s="83">
        <f>'ColGulf-LA'!F52</f>
        <v>0</v>
      </c>
      <c r="J47" s="83">
        <f>'TGT ZSL'!F52</f>
        <v>0</v>
      </c>
      <c r="K47" s="83">
        <f>'Transco Z3'!F52</f>
        <v>1499558.6281064409</v>
      </c>
      <c r="L47" s="83">
        <f>'Tetco ELA'!F52</f>
        <v>0</v>
      </c>
      <c r="N47" s="83">
        <f t="shared" si="2"/>
        <v>1499558.6281064409</v>
      </c>
      <c r="P47" s="86">
        <f t="shared" si="3"/>
        <v>3.7904</v>
      </c>
    </row>
    <row r="48" spans="1:16">
      <c r="A48" s="89">
        <f t="shared" si="4"/>
        <v>38292</v>
      </c>
      <c r="B48" s="82">
        <f>'ColGulf-LA'!AX53</f>
        <v>0</v>
      </c>
      <c r="C48" s="82">
        <f>'TGT ZSL'!AX53</f>
        <v>0</v>
      </c>
      <c r="D48" s="82">
        <f>'Transco Z3'!AX53</f>
        <v>5473211.6229462866</v>
      </c>
      <c r="E48" s="82">
        <f>'Tetco ELA'!AX53</f>
        <v>0</v>
      </c>
      <c r="G48" s="82">
        <f t="shared" si="0"/>
        <v>5473211.6229462866</v>
      </c>
      <c r="I48" s="83">
        <f>'ColGulf-LA'!F53</f>
        <v>0</v>
      </c>
      <c r="J48" s="83">
        <f>'TGT ZSL'!F53</f>
        <v>0</v>
      </c>
      <c r="K48" s="83">
        <f>'Transco Z3'!F53</f>
        <v>1443966.7641795818</v>
      </c>
      <c r="L48" s="83">
        <f>'Tetco ELA'!F53</f>
        <v>0</v>
      </c>
      <c r="N48" s="83">
        <f t="shared" si="2"/>
        <v>1443966.7641795818</v>
      </c>
      <c r="P48" s="86">
        <f t="shared" si="3"/>
        <v>3.7904</v>
      </c>
    </row>
    <row r="49" spans="1:16">
      <c r="A49" s="89">
        <f t="shared" si="4"/>
        <v>38322</v>
      </c>
      <c r="B49" s="82">
        <f>'ColGulf-LA'!AX54</f>
        <v>0</v>
      </c>
      <c r="C49" s="82">
        <f>'TGT ZSL'!AX54</f>
        <v>0</v>
      </c>
      <c r="D49" s="82">
        <f>'Transco Z3'!AX54</f>
        <v>5626378.5896964185</v>
      </c>
      <c r="E49" s="82">
        <f>'Tetco ELA'!AX54</f>
        <v>0</v>
      </c>
      <c r="G49" s="82">
        <f t="shared" si="0"/>
        <v>5626378.5896964185</v>
      </c>
      <c r="I49" s="83">
        <f>'ColGulf-LA'!F54</f>
        <v>0</v>
      </c>
      <c r="J49" s="83">
        <f>'TGT ZSL'!F54</f>
        <v>0</v>
      </c>
      <c r="K49" s="83">
        <f>'Transco Z3'!F54</f>
        <v>1484375.9470494983</v>
      </c>
      <c r="L49" s="83">
        <f>'Tetco ELA'!F54</f>
        <v>0</v>
      </c>
      <c r="N49" s="83">
        <f t="shared" si="2"/>
        <v>1484375.9470494983</v>
      </c>
      <c r="P49" s="86">
        <f t="shared" si="3"/>
        <v>3.7904</v>
      </c>
    </row>
    <row r="50" spans="1:16">
      <c r="A50" s="89">
        <f t="shared" si="4"/>
        <v>38353</v>
      </c>
      <c r="B50" s="82">
        <f>'ColGulf-LA'!AX55</f>
        <v>0</v>
      </c>
      <c r="C50" s="82">
        <f>'TGT ZSL'!AX55</f>
        <v>0</v>
      </c>
      <c r="D50" s="82">
        <f>'Transco Z3'!AX55</f>
        <v>5597073.2113199262</v>
      </c>
      <c r="E50" s="82">
        <f>'Tetco ELA'!AX55</f>
        <v>0</v>
      </c>
      <c r="G50" s="82">
        <f t="shared" si="0"/>
        <v>5597073.2113199262</v>
      </c>
      <c r="I50" s="83">
        <f>'ColGulf-LA'!F55</f>
        <v>0</v>
      </c>
      <c r="J50" s="83">
        <f>'TGT ZSL'!F55</f>
        <v>0</v>
      </c>
      <c r="K50" s="83">
        <f>'Transco Z3'!F55</f>
        <v>1476644.4732270807</v>
      </c>
      <c r="L50" s="83">
        <f>'Tetco ELA'!F55</f>
        <v>0</v>
      </c>
      <c r="N50" s="83">
        <f t="shared" si="2"/>
        <v>1476644.4732270807</v>
      </c>
      <c r="P50" s="86">
        <f t="shared" si="3"/>
        <v>3.7904</v>
      </c>
    </row>
    <row r="51" spans="1:16">
      <c r="A51" s="89">
        <f t="shared" si="4"/>
        <v>38384</v>
      </c>
      <c r="B51" s="82">
        <f>'ColGulf-LA'!AX56</f>
        <v>0</v>
      </c>
      <c r="C51" s="82">
        <f>'TGT ZSL'!AX56</f>
        <v>0</v>
      </c>
      <c r="D51" s="82">
        <f>'Transco Z3'!AX56</f>
        <v>5031594.1984860031</v>
      </c>
      <c r="E51" s="82">
        <f>'Tetco ELA'!AX56</f>
        <v>0</v>
      </c>
      <c r="G51" s="82">
        <f t="shared" si="0"/>
        <v>5031594.1984860031</v>
      </c>
      <c r="I51" s="83">
        <f>'ColGulf-LA'!F56</f>
        <v>0</v>
      </c>
      <c r="J51" s="83">
        <f>'TGT ZSL'!F56</f>
        <v>0</v>
      </c>
      <c r="K51" s="83">
        <f>'Transco Z3'!F56</f>
        <v>1327457.3128128964</v>
      </c>
      <c r="L51" s="83">
        <f>'Tetco ELA'!F56</f>
        <v>0</v>
      </c>
      <c r="N51" s="83">
        <f t="shared" si="2"/>
        <v>1327457.3128128964</v>
      </c>
      <c r="P51" s="86">
        <f t="shared" si="3"/>
        <v>3.7904000000000004</v>
      </c>
    </row>
    <row r="52" spans="1:16">
      <c r="A52" s="89">
        <f t="shared" si="4"/>
        <v>38412</v>
      </c>
      <c r="B52" s="82">
        <f>'ColGulf-LA'!AX57</f>
        <v>0</v>
      </c>
      <c r="C52" s="82">
        <f>'TGT ZSL'!AX57</f>
        <v>0</v>
      </c>
      <c r="D52" s="82">
        <f>'Transco Z3'!AX57</f>
        <v>5541695.9080596818</v>
      </c>
      <c r="E52" s="82">
        <f>'Tetco ELA'!AX57</f>
        <v>0</v>
      </c>
      <c r="G52" s="82">
        <f t="shared" si="0"/>
        <v>5541695.9080596818</v>
      </c>
      <c r="I52" s="83">
        <f>'ColGulf-LA'!F57</f>
        <v>0</v>
      </c>
      <c r="J52" s="83">
        <f>'TGT ZSL'!F57</f>
        <v>0</v>
      </c>
      <c r="K52" s="83">
        <f>'Transco Z3'!F57</f>
        <v>1462034.5895049814</v>
      </c>
      <c r="L52" s="83">
        <f>'Tetco ELA'!F57</f>
        <v>0</v>
      </c>
      <c r="N52" s="83">
        <f t="shared" si="2"/>
        <v>1462034.5895049814</v>
      </c>
      <c r="P52" s="86">
        <f t="shared" si="3"/>
        <v>3.7904</v>
      </c>
    </row>
    <row r="53" spans="1:16">
      <c r="A53" s="89">
        <f t="shared" si="4"/>
        <v>38443</v>
      </c>
      <c r="B53" s="82">
        <f>'ColGulf-LA'!AX58</f>
        <v>0</v>
      </c>
      <c r="C53" s="82">
        <f>'TGT ZSL'!AX58</f>
        <v>0</v>
      </c>
      <c r="D53" s="82">
        <f>'Transco Z3'!AX58</f>
        <v>5335958.7635831833</v>
      </c>
      <c r="E53" s="82">
        <f>'Tetco ELA'!AX58</f>
        <v>0</v>
      </c>
      <c r="G53" s="82">
        <f t="shared" si="0"/>
        <v>5335958.7635831833</v>
      </c>
      <c r="I53" s="83">
        <f>'ColGulf-LA'!F58</f>
        <v>0</v>
      </c>
      <c r="J53" s="83">
        <f>'TGT ZSL'!F58</f>
        <v>0</v>
      </c>
      <c r="K53" s="83">
        <f>'Transco Z3'!F58</f>
        <v>1407756.1111184</v>
      </c>
      <c r="L53" s="83">
        <f>'Tetco ELA'!F58</f>
        <v>0</v>
      </c>
      <c r="N53" s="83">
        <f t="shared" si="2"/>
        <v>1407756.1111184</v>
      </c>
      <c r="P53" s="86">
        <f t="shared" si="3"/>
        <v>3.7904</v>
      </c>
    </row>
    <row r="54" spans="1:16">
      <c r="A54" s="89">
        <f t="shared" si="4"/>
        <v>38473</v>
      </c>
      <c r="B54" s="82">
        <f>'ColGulf-LA'!AX59</f>
        <v>0</v>
      </c>
      <c r="C54" s="82">
        <f>'TGT ZSL'!AX59</f>
        <v>0</v>
      </c>
      <c r="D54" s="82">
        <f>'Transco Z3'!AX59</f>
        <v>5485131.2538021682</v>
      </c>
      <c r="E54" s="82">
        <f>'Tetco ELA'!AX59</f>
        <v>0</v>
      </c>
      <c r="G54" s="82">
        <f t="shared" si="0"/>
        <v>5485131.2538021682</v>
      </c>
      <c r="I54" s="83">
        <f>'ColGulf-LA'!F59</f>
        <v>0</v>
      </c>
      <c r="J54" s="83">
        <f>'TGT ZSL'!F59</f>
        <v>0</v>
      </c>
      <c r="K54" s="83">
        <f>'Transco Z3'!F59</f>
        <v>1447111.4536202427</v>
      </c>
      <c r="L54" s="83">
        <f>'Tetco ELA'!F59</f>
        <v>0</v>
      </c>
      <c r="N54" s="83">
        <f t="shared" si="2"/>
        <v>1447111.4536202427</v>
      </c>
      <c r="P54" s="86">
        <f t="shared" si="3"/>
        <v>3.7904000000000004</v>
      </c>
    </row>
    <row r="55" spans="1:16">
      <c r="A55" s="89">
        <f t="shared" si="4"/>
        <v>38504</v>
      </c>
      <c r="B55" s="82">
        <f>'ColGulf-LA'!AX60</f>
        <v>0</v>
      </c>
      <c r="C55" s="82">
        <f>'TGT ZSL'!AX60</f>
        <v>0</v>
      </c>
      <c r="D55" s="82">
        <f>'Transco Z3'!AX60</f>
        <v>5281421.1349538788</v>
      </c>
      <c r="E55" s="82">
        <f>'Tetco ELA'!AX60</f>
        <v>0</v>
      </c>
      <c r="G55" s="82">
        <f t="shared" si="0"/>
        <v>5281421.1349538788</v>
      </c>
      <c r="I55" s="83">
        <f>'ColGulf-LA'!F60</f>
        <v>0</v>
      </c>
      <c r="J55" s="83">
        <f>'TGT ZSL'!F60</f>
        <v>0</v>
      </c>
      <c r="K55" s="83">
        <f>'Transco Z3'!F60</f>
        <v>1393367.7540507279</v>
      </c>
      <c r="L55" s="83">
        <f>'Tetco ELA'!F60</f>
        <v>0</v>
      </c>
      <c r="N55" s="83">
        <f t="shared" si="2"/>
        <v>1393367.7540507279</v>
      </c>
      <c r="P55" s="86">
        <f t="shared" si="3"/>
        <v>3.7903999999999995</v>
      </c>
    </row>
    <row r="56" spans="1:16">
      <c r="A56" s="89">
        <f t="shared" si="4"/>
        <v>38534</v>
      </c>
      <c r="B56" s="82">
        <f>'ColGulf-LA'!AX61</f>
        <v>0</v>
      </c>
      <c r="C56" s="82">
        <f>'TGT ZSL'!AX61</f>
        <v>0</v>
      </c>
      <c r="D56" s="82">
        <f>'Transco Z3'!AX61</f>
        <v>5428991.4767315416</v>
      </c>
      <c r="E56" s="82">
        <f>'Tetco ELA'!AX61</f>
        <v>0</v>
      </c>
      <c r="G56" s="82">
        <f t="shared" si="0"/>
        <v>5428991.4767315416</v>
      </c>
      <c r="I56" s="83">
        <f>'ColGulf-LA'!F61</f>
        <v>0</v>
      </c>
      <c r="J56" s="83">
        <f>'TGT ZSL'!F61</f>
        <v>0</v>
      </c>
      <c r="K56" s="83">
        <f>'Transco Z3'!F61</f>
        <v>1432300.4107037627</v>
      </c>
      <c r="L56" s="83">
        <f>'Tetco ELA'!F61</f>
        <v>0</v>
      </c>
      <c r="N56" s="83">
        <f t="shared" si="2"/>
        <v>1432300.4107037627</v>
      </c>
      <c r="P56" s="86">
        <f t="shared" si="3"/>
        <v>3.7903999999999995</v>
      </c>
    </row>
    <row r="57" spans="1:16">
      <c r="A57" s="89">
        <f t="shared" si="4"/>
        <v>38565</v>
      </c>
      <c r="B57" s="82">
        <f>'ColGulf-LA'!AX62</f>
        <v>0</v>
      </c>
      <c r="C57" s="82">
        <f>'TGT ZSL'!AX62</f>
        <v>0</v>
      </c>
      <c r="D57" s="82">
        <f>'Transco Z3'!AX62</f>
        <v>5400623.8678073389</v>
      </c>
      <c r="E57" s="82">
        <f>'Tetco ELA'!AX62</f>
        <v>0</v>
      </c>
      <c r="G57" s="82">
        <f t="shared" si="0"/>
        <v>5400623.8678073389</v>
      </c>
      <c r="I57" s="83">
        <f>'ColGulf-LA'!F62</f>
        <v>0</v>
      </c>
      <c r="J57" s="83">
        <f>'TGT ZSL'!F62</f>
        <v>0</v>
      </c>
      <c r="K57" s="83">
        <f>'Transco Z3'!F62</f>
        <v>1424816.3433430083</v>
      </c>
      <c r="L57" s="83">
        <f>'Tetco ELA'!F62</f>
        <v>0</v>
      </c>
      <c r="N57" s="83">
        <f t="shared" si="2"/>
        <v>1424816.3433430083</v>
      </c>
      <c r="P57" s="86">
        <f t="shared" si="3"/>
        <v>3.7904</v>
      </c>
    </row>
    <row r="58" spans="1:16">
      <c r="A58" s="89">
        <f t="shared" si="4"/>
        <v>38596</v>
      </c>
      <c r="B58" s="82">
        <f>'ColGulf-LA'!AX63</f>
        <v>0</v>
      </c>
      <c r="C58" s="82">
        <f>'TGT ZSL'!AX63</f>
        <v>0</v>
      </c>
      <c r="D58" s="82">
        <f>'Transco Z3'!AX63</f>
        <v>5199943.9114388265</v>
      </c>
      <c r="E58" s="82">
        <f>'Tetco ELA'!AX63</f>
        <v>0</v>
      </c>
      <c r="G58" s="82">
        <f t="shared" si="0"/>
        <v>5199943.9114388265</v>
      </c>
      <c r="I58" s="83">
        <f>'ColGulf-LA'!F63</f>
        <v>0</v>
      </c>
      <c r="J58" s="83">
        <f>'TGT ZSL'!F63</f>
        <v>0</v>
      </c>
      <c r="K58" s="83">
        <f>'Transco Z3'!F63</f>
        <v>1371872.0745670183</v>
      </c>
      <c r="L58" s="83">
        <f>'Tetco ELA'!F63</f>
        <v>0</v>
      </c>
      <c r="N58" s="83">
        <f t="shared" si="2"/>
        <v>1371872.0745670183</v>
      </c>
      <c r="P58" s="86">
        <f t="shared" si="3"/>
        <v>3.7904</v>
      </c>
    </row>
    <row r="59" spans="1:16">
      <c r="A59" s="89">
        <f t="shared" si="4"/>
        <v>38626</v>
      </c>
      <c r="B59" s="82">
        <f>'ColGulf-LA'!AX64</f>
        <v>0</v>
      </c>
      <c r="C59" s="82">
        <f>'TGT ZSL'!AX64</f>
        <v>0</v>
      </c>
      <c r="D59" s="82">
        <f>'Transco Z3'!AX64</f>
        <v>5345122.6086572427</v>
      </c>
      <c r="E59" s="82">
        <f>'Tetco ELA'!AX64</f>
        <v>0</v>
      </c>
      <c r="G59" s="82">
        <f t="shared" si="0"/>
        <v>5345122.6086572427</v>
      </c>
      <c r="I59" s="83">
        <f>'ColGulf-LA'!F64</f>
        <v>0</v>
      </c>
      <c r="J59" s="83">
        <f>'TGT ZSL'!F64</f>
        <v>0</v>
      </c>
      <c r="K59" s="83">
        <f>'Transco Z3'!F64</f>
        <v>1410173.757032831</v>
      </c>
      <c r="L59" s="83">
        <f>'Tetco ELA'!F64</f>
        <v>0</v>
      </c>
      <c r="N59" s="83">
        <f t="shared" si="2"/>
        <v>1410173.757032831</v>
      </c>
      <c r="P59" s="86">
        <f t="shared" si="3"/>
        <v>3.7904</v>
      </c>
    </row>
    <row r="60" spans="1:16">
      <c r="A60" s="89">
        <f t="shared" si="4"/>
        <v>38657</v>
      </c>
      <c r="B60" s="82">
        <f>'ColGulf-LA'!AX65</f>
        <v>0</v>
      </c>
      <c r="C60" s="82">
        <f>'TGT ZSL'!AX65</f>
        <v>0</v>
      </c>
      <c r="D60" s="82">
        <f>'Transco Z3'!AX65</f>
        <v>5146433.9263355657</v>
      </c>
      <c r="E60" s="82">
        <f>'Tetco ELA'!AX65</f>
        <v>0</v>
      </c>
      <c r="G60" s="82">
        <f t="shared" si="0"/>
        <v>5146433.9263355657</v>
      </c>
      <c r="I60" s="83">
        <f>'ColGulf-LA'!F65</f>
        <v>0</v>
      </c>
      <c r="J60" s="83">
        <f>'TGT ZSL'!F65</f>
        <v>0</v>
      </c>
      <c r="K60" s="83">
        <f>'Transco Z3'!F65</f>
        <v>1357754.834934457</v>
      </c>
      <c r="L60" s="83">
        <f>'Tetco ELA'!F65</f>
        <v>0</v>
      </c>
      <c r="N60" s="83">
        <f t="shared" si="2"/>
        <v>1357754.834934457</v>
      </c>
      <c r="P60" s="86">
        <f t="shared" si="3"/>
        <v>3.7904</v>
      </c>
    </row>
    <row r="61" spans="1:16">
      <c r="A61" s="89">
        <f t="shared" si="4"/>
        <v>38687</v>
      </c>
      <c r="B61" s="82">
        <f>'ColGulf-LA'!AX66</f>
        <v>0</v>
      </c>
      <c r="C61" s="82">
        <f>'TGT ZSL'!AX66</f>
        <v>0</v>
      </c>
      <c r="D61" s="82">
        <f>'Transco Z3'!AX66</f>
        <v>0</v>
      </c>
      <c r="E61" s="82">
        <f>'Tetco ELA'!AX66</f>
        <v>0</v>
      </c>
      <c r="G61" s="82">
        <f t="shared" si="0"/>
        <v>0</v>
      </c>
      <c r="I61" s="83">
        <f>'ColGulf-LA'!F66</f>
        <v>0</v>
      </c>
      <c r="J61" s="83">
        <f>'TGT ZSL'!F66</f>
        <v>0</v>
      </c>
      <c r="K61" s="83">
        <f>'Transco Z3'!F66</f>
        <v>0</v>
      </c>
      <c r="L61" s="83">
        <f>'Tetco ELA'!F66</f>
        <v>0</v>
      </c>
      <c r="N61" s="83">
        <f t="shared" si="2"/>
        <v>0</v>
      </c>
      <c r="P61" s="86" t="e">
        <f t="shared" si="3"/>
        <v>#DIV/0!</v>
      </c>
    </row>
    <row r="63" spans="1:16">
      <c r="B63" s="82">
        <f>SUM(B5:B62)</f>
        <v>0</v>
      </c>
      <c r="C63" s="82">
        <f>SUM(C5:C62)</f>
        <v>0</v>
      </c>
      <c r="D63" s="82">
        <f>SUM(D5:D62)</f>
        <v>336854664.02155977</v>
      </c>
      <c r="E63" s="82">
        <f>SUM(E5:E62)</f>
        <v>0</v>
      </c>
      <c r="G63" s="82">
        <f>SUM(B63:F63)</f>
        <v>336854664.02155977</v>
      </c>
      <c r="I63" s="83">
        <f>SUM(I5:I62)</f>
        <v>0</v>
      </c>
      <c r="J63" s="83">
        <f>SUM(J5:J62)</f>
        <v>0</v>
      </c>
      <c r="K63" s="83">
        <f>SUM(K5:K62)</f>
        <v>80012158.181944236</v>
      </c>
      <c r="L63" s="83">
        <f>SUM(L5:L62)</f>
        <v>0</v>
      </c>
      <c r="N63" s="83">
        <f>SUM(N5:N62)</f>
        <v>80012158.181944236</v>
      </c>
    </row>
  </sheetData>
  <pageMargins left="0.75" right="0.75" top="1" bottom="1" header="0.5" footer="0.5"/>
  <pageSetup scale="56" orientation="landscape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G63"/>
  <sheetViews>
    <sheetView workbookViewId="0"/>
  </sheetViews>
  <sheetFormatPr defaultRowHeight="12.75"/>
  <cols>
    <col min="2" max="2" width="15.140625" bestFit="1" customWidth="1"/>
    <col min="3" max="3" width="12.7109375" bestFit="1" customWidth="1"/>
    <col min="4" max="4" width="14.85546875" bestFit="1" customWidth="1"/>
    <col min="5" max="5" width="13.5703125" bestFit="1" customWidth="1"/>
    <col min="7" max="7" width="12.7109375" bestFit="1" customWidth="1"/>
  </cols>
  <sheetData>
    <row r="1" spans="1:7">
      <c r="A1" s="80" t="s">
        <v>84</v>
      </c>
    </row>
    <row r="2" spans="1:7">
      <c r="A2" s="80" t="s">
        <v>48</v>
      </c>
      <c r="B2" s="88">
        <f>Summary!B5</f>
        <v>36889</v>
      </c>
    </row>
    <row r="3" spans="1:7">
      <c r="A3" s="80"/>
    </row>
    <row r="4" spans="1:7" s="81" customFormat="1">
      <c r="A4" s="81" t="s">
        <v>31</v>
      </c>
      <c r="B4" s="81" t="s">
        <v>57</v>
      </c>
      <c r="C4" s="81" t="s">
        <v>56</v>
      </c>
      <c r="D4" s="81" t="s">
        <v>51</v>
      </c>
      <c r="E4" s="81" t="s">
        <v>58</v>
      </c>
      <c r="G4" s="81" t="s">
        <v>43</v>
      </c>
    </row>
    <row r="5" spans="1:7">
      <c r="A5" s="89">
        <f>Summary!C5</f>
        <v>36982</v>
      </c>
      <c r="B5" s="82">
        <f>'ColGulf-LA'!AZ10</f>
        <v>0</v>
      </c>
      <c r="C5" s="82">
        <f>'TGT ZSL'!AZ10</f>
        <v>0</v>
      </c>
      <c r="D5" s="82">
        <f>'Transco Z3'!AZ10</f>
        <v>6925176</v>
      </c>
      <c r="E5" s="82">
        <f>'Tetco ELA'!AZ10</f>
        <v>0</v>
      </c>
      <c r="G5" s="82">
        <f t="shared" ref="G5:G36" si="0">SUM(B5:F5)</f>
        <v>6925176</v>
      </c>
    </row>
    <row r="6" spans="1:7">
      <c r="A6" s="89">
        <f t="shared" ref="A6:A37" si="1">EDATE(A5,1)</f>
        <v>37012</v>
      </c>
      <c r="B6" s="82">
        <f>'ColGulf-LA'!AZ11</f>
        <v>0</v>
      </c>
      <c r="C6" s="82">
        <f>'TGT ZSL'!AZ11</f>
        <v>0</v>
      </c>
      <c r="D6" s="82">
        <f>'Transco Z3'!AZ11</f>
        <v>7156015.1999999993</v>
      </c>
      <c r="E6" s="82">
        <f>'Tetco ELA'!AZ11</f>
        <v>0</v>
      </c>
      <c r="G6" s="82">
        <f t="shared" si="0"/>
        <v>7156015.1999999993</v>
      </c>
    </row>
    <row r="7" spans="1:7">
      <c r="A7" s="89">
        <f t="shared" si="1"/>
        <v>37043</v>
      </c>
      <c r="B7" s="82">
        <f>'ColGulf-LA'!AZ12</f>
        <v>0</v>
      </c>
      <c r="C7" s="82">
        <f>'TGT ZSL'!AZ12</f>
        <v>0</v>
      </c>
      <c r="D7" s="82">
        <f>'Transco Z3'!AZ12</f>
        <v>6925176</v>
      </c>
      <c r="E7" s="82">
        <f>'Tetco ELA'!AZ12</f>
        <v>0</v>
      </c>
      <c r="G7" s="82">
        <f t="shared" si="0"/>
        <v>6925176</v>
      </c>
    </row>
    <row r="8" spans="1:7">
      <c r="A8" s="89">
        <f t="shared" si="1"/>
        <v>37073</v>
      </c>
      <c r="B8" s="82">
        <f>'ColGulf-LA'!AZ13</f>
        <v>0</v>
      </c>
      <c r="C8" s="82">
        <f>'TGT ZSL'!AZ13</f>
        <v>0</v>
      </c>
      <c r="D8" s="82">
        <f>'Transco Z3'!AZ13</f>
        <v>7156015.1999999993</v>
      </c>
      <c r="E8" s="82">
        <f>'Tetco ELA'!AZ13</f>
        <v>0</v>
      </c>
      <c r="G8" s="82">
        <f t="shared" si="0"/>
        <v>7156015.1999999993</v>
      </c>
    </row>
    <row r="9" spans="1:7">
      <c r="A9" s="89">
        <f t="shared" si="1"/>
        <v>37104</v>
      </c>
      <c r="B9" s="82">
        <f>'ColGulf-LA'!AZ14</f>
        <v>0</v>
      </c>
      <c r="C9" s="82">
        <f>'TGT ZSL'!AZ14</f>
        <v>0</v>
      </c>
      <c r="D9" s="82">
        <f>'Transco Z3'!AZ14</f>
        <v>7156015.1999999993</v>
      </c>
      <c r="E9" s="82">
        <f>'Tetco ELA'!AZ14</f>
        <v>0</v>
      </c>
      <c r="G9" s="82">
        <f t="shared" si="0"/>
        <v>7156015.1999999993</v>
      </c>
    </row>
    <row r="10" spans="1:7">
      <c r="A10" s="89">
        <f t="shared" si="1"/>
        <v>37135</v>
      </c>
      <c r="B10" s="82">
        <f>'ColGulf-LA'!AZ15</f>
        <v>0</v>
      </c>
      <c r="C10" s="82">
        <f>'TGT ZSL'!AZ15</f>
        <v>0</v>
      </c>
      <c r="D10" s="82">
        <f>'Transco Z3'!AZ15</f>
        <v>6925176</v>
      </c>
      <c r="E10" s="82">
        <f>'Tetco ELA'!AZ15</f>
        <v>0</v>
      </c>
      <c r="G10" s="82">
        <f t="shared" si="0"/>
        <v>6925176</v>
      </c>
    </row>
    <row r="11" spans="1:7">
      <c r="A11" s="89">
        <f t="shared" si="1"/>
        <v>37165</v>
      </c>
      <c r="B11" s="82">
        <f>'ColGulf-LA'!AZ16</f>
        <v>0</v>
      </c>
      <c r="C11" s="82">
        <f>'TGT ZSL'!AZ16</f>
        <v>0</v>
      </c>
      <c r="D11" s="82">
        <f>'Transco Z3'!AZ16</f>
        <v>7156015.1999999993</v>
      </c>
      <c r="E11" s="82">
        <f>'Tetco ELA'!AZ16</f>
        <v>0</v>
      </c>
      <c r="G11" s="82">
        <f t="shared" si="0"/>
        <v>7156015.1999999993</v>
      </c>
    </row>
    <row r="12" spans="1:7">
      <c r="A12" s="89">
        <f t="shared" si="1"/>
        <v>37196</v>
      </c>
      <c r="B12" s="82">
        <f>'ColGulf-LA'!AZ17</f>
        <v>0</v>
      </c>
      <c r="C12" s="82">
        <f>'TGT ZSL'!AZ17</f>
        <v>0</v>
      </c>
      <c r="D12" s="82">
        <f>'Transco Z3'!AZ17</f>
        <v>6925176</v>
      </c>
      <c r="E12" s="82">
        <f>'Tetco ELA'!AZ17</f>
        <v>0</v>
      </c>
      <c r="G12" s="82">
        <f t="shared" si="0"/>
        <v>6925176</v>
      </c>
    </row>
    <row r="13" spans="1:7">
      <c r="A13" s="89">
        <f t="shared" si="1"/>
        <v>37226</v>
      </c>
      <c r="B13" s="82">
        <f>'ColGulf-LA'!AZ18</f>
        <v>0</v>
      </c>
      <c r="C13" s="82">
        <f>'TGT ZSL'!AZ18</f>
        <v>0</v>
      </c>
      <c r="D13" s="82">
        <f>'Transco Z3'!AZ18</f>
        <v>7156015.1999999993</v>
      </c>
      <c r="E13" s="82">
        <f>'Tetco ELA'!AZ18</f>
        <v>0</v>
      </c>
      <c r="G13" s="82">
        <f t="shared" si="0"/>
        <v>7156015.1999999993</v>
      </c>
    </row>
    <row r="14" spans="1:7">
      <c r="A14" s="89">
        <f t="shared" si="1"/>
        <v>37257</v>
      </c>
      <c r="B14" s="82">
        <f>'ColGulf-LA'!AZ19</f>
        <v>0</v>
      </c>
      <c r="C14" s="82">
        <f>'TGT ZSL'!AZ19</f>
        <v>0</v>
      </c>
      <c r="D14" s="82">
        <f>'Transco Z3'!AZ19</f>
        <v>7156015.1999999993</v>
      </c>
      <c r="E14" s="82">
        <f>'Tetco ELA'!AZ19</f>
        <v>0</v>
      </c>
      <c r="G14" s="82">
        <f t="shared" si="0"/>
        <v>7156015.1999999993</v>
      </c>
    </row>
    <row r="15" spans="1:7">
      <c r="A15" s="89">
        <f t="shared" si="1"/>
        <v>37288</v>
      </c>
      <c r="B15" s="82">
        <f>'ColGulf-LA'!AZ20</f>
        <v>0</v>
      </c>
      <c r="C15" s="82">
        <f>'TGT ZSL'!AZ20</f>
        <v>0</v>
      </c>
      <c r="D15" s="82">
        <f>'Transco Z3'!AZ20</f>
        <v>6463497.5999999996</v>
      </c>
      <c r="E15" s="82">
        <f>'Tetco ELA'!AZ20</f>
        <v>0</v>
      </c>
      <c r="G15" s="82">
        <f t="shared" si="0"/>
        <v>6463497.5999999996</v>
      </c>
    </row>
    <row r="16" spans="1:7">
      <c r="A16" s="89">
        <f t="shared" si="1"/>
        <v>37316</v>
      </c>
      <c r="B16" s="82">
        <f>'ColGulf-LA'!AZ21</f>
        <v>0</v>
      </c>
      <c r="C16" s="82">
        <f>'TGT ZSL'!AZ21</f>
        <v>0</v>
      </c>
      <c r="D16" s="82">
        <f>'Transco Z3'!AZ21</f>
        <v>7156015.1999999993</v>
      </c>
      <c r="E16" s="82">
        <f>'Tetco ELA'!AZ21</f>
        <v>0</v>
      </c>
      <c r="G16" s="82">
        <f t="shared" si="0"/>
        <v>7156015.1999999993</v>
      </c>
    </row>
    <row r="17" spans="1:7">
      <c r="A17" s="89">
        <f t="shared" si="1"/>
        <v>37347</v>
      </c>
      <c r="B17" s="82">
        <f>'ColGulf-LA'!AZ22</f>
        <v>0</v>
      </c>
      <c r="C17" s="82">
        <f>'TGT ZSL'!AZ22</f>
        <v>0</v>
      </c>
      <c r="D17" s="82">
        <f>'Transco Z3'!AZ22</f>
        <v>6925134.0000000009</v>
      </c>
      <c r="E17" s="82">
        <f>'Tetco ELA'!AZ22</f>
        <v>0</v>
      </c>
      <c r="G17" s="82">
        <f t="shared" si="0"/>
        <v>6925134.0000000009</v>
      </c>
    </row>
    <row r="18" spans="1:7">
      <c r="A18" s="89">
        <f t="shared" si="1"/>
        <v>37377</v>
      </c>
      <c r="B18" s="82">
        <f>'ColGulf-LA'!AZ23</f>
        <v>0</v>
      </c>
      <c r="C18" s="82">
        <f>'TGT ZSL'!AZ23</f>
        <v>0</v>
      </c>
      <c r="D18" s="82">
        <f>'Transco Z3'!AZ23</f>
        <v>7155971.8000000007</v>
      </c>
      <c r="E18" s="82">
        <f>'Tetco ELA'!AZ23</f>
        <v>0</v>
      </c>
      <c r="G18" s="82">
        <f t="shared" si="0"/>
        <v>7155971.8000000007</v>
      </c>
    </row>
    <row r="19" spans="1:7">
      <c r="A19" s="89">
        <f t="shared" si="1"/>
        <v>37408</v>
      </c>
      <c r="B19" s="82">
        <f>'ColGulf-LA'!AZ24</f>
        <v>0</v>
      </c>
      <c r="C19" s="82">
        <f>'TGT ZSL'!AZ24</f>
        <v>0</v>
      </c>
      <c r="D19" s="82">
        <f>'Transco Z3'!AZ24</f>
        <v>6925134.0000000009</v>
      </c>
      <c r="E19" s="82">
        <f>'Tetco ELA'!AZ24</f>
        <v>0</v>
      </c>
      <c r="G19" s="82">
        <f t="shared" si="0"/>
        <v>6925134.0000000009</v>
      </c>
    </row>
    <row r="20" spans="1:7">
      <c r="A20" s="89">
        <f t="shared" si="1"/>
        <v>37438</v>
      </c>
      <c r="B20" s="82">
        <f>'ColGulf-LA'!AZ25</f>
        <v>0</v>
      </c>
      <c r="C20" s="82">
        <f>'TGT ZSL'!AZ25</f>
        <v>0</v>
      </c>
      <c r="D20" s="82">
        <f>'Transco Z3'!AZ25</f>
        <v>7155971.8000000007</v>
      </c>
      <c r="E20" s="82">
        <f>'Tetco ELA'!AZ25</f>
        <v>0</v>
      </c>
      <c r="G20" s="82">
        <f t="shared" si="0"/>
        <v>7155971.8000000007</v>
      </c>
    </row>
    <row r="21" spans="1:7">
      <c r="A21" s="89">
        <f t="shared" si="1"/>
        <v>37469</v>
      </c>
      <c r="B21" s="82">
        <f>'ColGulf-LA'!AZ26</f>
        <v>0</v>
      </c>
      <c r="C21" s="82">
        <f>'TGT ZSL'!AZ26</f>
        <v>0</v>
      </c>
      <c r="D21" s="82">
        <f>'Transco Z3'!AZ26</f>
        <v>7155971.8000000007</v>
      </c>
      <c r="E21" s="82">
        <f>'Tetco ELA'!AZ26</f>
        <v>0</v>
      </c>
      <c r="G21" s="82">
        <f t="shared" si="0"/>
        <v>7155971.8000000007</v>
      </c>
    </row>
    <row r="22" spans="1:7">
      <c r="A22" s="89">
        <f t="shared" si="1"/>
        <v>37500</v>
      </c>
      <c r="B22" s="82">
        <f>'ColGulf-LA'!AZ27</f>
        <v>0</v>
      </c>
      <c r="C22" s="82">
        <f>'TGT ZSL'!AZ27</f>
        <v>0</v>
      </c>
      <c r="D22" s="82">
        <f>'Transco Z3'!AZ27</f>
        <v>6925134.0000000009</v>
      </c>
      <c r="E22" s="82">
        <f>'Tetco ELA'!AZ27</f>
        <v>0</v>
      </c>
      <c r="G22" s="82">
        <f t="shared" si="0"/>
        <v>6925134.0000000009</v>
      </c>
    </row>
    <row r="23" spans="1:7">
      <c r="A23" s="89">
        <f t="shared" si="1"/>
        <v>37530</v>
      </c>
      <c r="B23" s="82">
        <f>'ColGulf-LA'!AZ28</f>
        <v>0</v>
      </c>
      <c r="C23" s="82">
        <f>'TGT ZSL'!AZ28</f>
        <v>0</v>
      </c>
      <c r="D23" s="82">
        <f>'Transco Z3'!AZ28</f>
        <v>7155971.8000000007</v>
      </c>
      <c r="E23" s="82">
        <f>'Tetco ELA'!AZ28</f>
        <v>0</v>
      </c>
      <c r="G23" s="82">
        <f t="shared" si="0"/>
        <v>7155971.8000000007</v>
      </c>
    </row>
    <row r="24" spans="1:7">
      <c r="A24" s="89">
        <f t="shared" si="1"/>
        <v>37561</v>
      </c>
      <c r="B24" s="82">
        <f>'ColGulf-LA'!AZ29</f>
        <v>0</v>
      </c>
      <c r="C24" s="82">
        <f>'TGT ZSL'!AZ29</f>
        <v>0</v>
      </c>
      <c r="D24" s="82">
        <f>'Transco Z3'!AZ29</f>
        <v>6925134.0000000009</v>
      </c>
      <c r="E24" s="82">
        <f>'Tetco ELA'!AZ29</f>
        <v>0</v>
      </c>
      <c r="G24" s="82">
        <f t="shared" si="0"/>
        <v>6925134.0000000009</v>
      </c>
    </row>
    <row r="25" spans="1:7">
      <c r="A25" s="89">
        <f t="shared" si="1"/>
        <v>37591</v>
      </c>
      <c r="B25" s="82">
        <f>'ColGulf-LA'!AZ30</f>
        <v>0</v>
      </c>
      <c r="C25" s="82">
        <f>'TGT ZSL'!AZ30</f>
        <v>0</v>
      </c>
      <c r="D25" s="82">
        <f>'Transco Z3'!AZ30</f>
        <v>7155971.8000000007</v>
      </c>
      <c r="E25" s="82">
        <f>'Tetco ELA'!AZ30</f>
        <v>0</v>
      </c>
      <c r="G25" s="82">
        <f t="shared" si="0"/>
        <v>7155971.8000000007</v>
      </c>
    </row>
    <row r="26" spans="1:7">
      <c r="A26" s="89">
        <f t="shared" si="1"/>
        <v>37622</v>
      </c>
      <c r="B26" s="82">
        <f>'ColGulf-LA'!AZ31</f>
        <v>0</v>
      </c>
      <c r="C26" s="82">
        <f>'TGT ZSL'!AZ31</f>
        <v>0</v>
      </c>
      <c r="D26" s="82">
        <f>'Transco Z3'!AZ31</f>
        <v>7155971.8000000007</v>
      </c>
      <c r="E26" s="82">
        <f>'Tetco ELA'!AZ31</f>
        <v>0</v>
      </c>
      <c r="G26" s="82">
        <f t="shared" si="0"/>
        <v>7155971.8000000007</v>
      </c>
    </row>
    <row r="27" spans="1:7">
      <c r="A27" s="89">
        <f t="shared" si="1"/>
        <v>37653</v>
      </c>
      <c r="B27" s="82">
        <f>'ColGulf-LA'!AZ32</f>
        <v>0</v>
      </c>
      <c r="C27" s="82">
        <f>'TGT ZSL'!AZ32</f>
        <v>0</v>
      </c>
      <c r="D27" s="82">
        <f>'Transco Z3'!AZ32</f>
        <v>6463458.4000000004</v>
      </c>
      <c r="E27" s="82">
        <f>'Tetco ELA'!AZ32</f>
        <v>0</v>
      </c>
      <c r="G27" s="82">
        <f t="shared" si="0"/>
        <v>6463458.4000000004</v>
      </c>
    </row>
    <row r="28" spans="1:7">
      <c r="A28" s="89">
        <f t="shared" si="1"/>
        <v>37681</v>
      </c>
      <c r="B28" s="82">
        <f>'ColGulf-LA'!AZ33</f>
        <v>0</v>
      </c>
      <c r="C28" s="82">
        <f>'TGT ZSL'!AZ33</f>
        <v>0</v>
      </c>
      <c r="D28" s="82">
        <f>'Transco Z3'!AZ33</f>
        <v>7155971.8000000007</v>
      </c>
      <c r="E28" s="82">
        <f>'Tetco ELA'!AZ33</f>
        <v>0</v>
      </c>
      <c r="G28" s="82">
        <f t="shared" si="0"/>
        <v>7155971.8000000007</v>
      </c>
    </row>
    <row r="29" spans="1:7">
      <c r="A29" s="89">
        <f t="shared" si="1"/>
        <v>37712</v>
      </c>
      <c r="B29" s="82">
        <f>'ColGulf-LA'!AZ34</f>
        <v>0</v>
      </c>
      <c r="C29" s="82">
        <f>'TGT ZSL'!AZ34</f>
        <v>0</v>
      </c>
      <c r="D29" s="82">
        <f>'Transco Z3'!AZ34</f>
        <v>6925156.8000000007</v>
      </c>
      <c r="E29" s="82">
        <f>'Tetco ELA'!AZ34</f>
        <v>0</v>
      </c>
      <c r="G29" s="82">
        <f t="shared" si="0"/>
        <v>6925156.8000000007</v>
      </c>
    </row>
    <row r="30" spans="1:7">
      <c r="A30" s="89">
        <f t="shared" si="1"/>
        <v>37742</v>
      </c>
      <c r="B30" s="82">
        <f>'ColGulf-LA'!AZ35</f>
        <v>0</v>
      </c>
      <c r="C30" s="82">
        <f>'TGT ZSL'!AZ35</f>
        <v>0</v>
      </c>
      <c r="D30" s="82">
        <f>'Transco Z3'!AZ35</f>
        <v>7155995.3600000003</v>
      </c>
      <c r="E30" s="82">
        <f>'Tetco ELA'!AZ35</f>
        <v>0</v>
      </c>
      <c r="G30" s="82">
        <f t="shared" si="0"/>
        <v>7155995.3600000003</v>
      </c>
    </row>
    <row r="31" spans="1:7">
      <c r="A31" s="89">
        <f t="shared" si="1"/>
        <v>37773</v>
      </c>
      <c r="B31" s="82">
        <f>'ColGulf-LA'!AZ36</f>
        <v>0</v>
      </c>
      <c r="C31" s="82">
        <f>'TGT ZSL'!AZ36</f>
        <v>0</v>
      </c>
      <c r="D31" s="82">
        <f>'Transco Z3'!AZ36</f>
        <v>6925156.8000000007</v>
      </c>
      <c r="E31" s="82">
        <f>'Tetco ELA'!AZ36</f>
        <v>0</v>
      </c>
      <c r="G31" s="82">
        <f t="shared" si="0"/>
        <v>6925156.8000000007</v>
      </c>
    </row>
    <row r="32" spans="1:7">
      <c r="A32" s="89">
        <f t="shared" si="1"/>
        <v>37803</v>
      </c>
      <c r="B32" s="82">
        <f>'ColGulf-LA'!AZ37</f>
        <v>0</v>
      </c>
      <c r="C32" s="82">
        <f>'TGT ZSL'!AZ37</f>
        <v>0</v>
      </c>
      <c r="D32" s="82">
        <f>'Transco Z3'!AZ37</f>
        <v>7155995.3600000003</v>
      </c>
      <c r="E32" s="82">
        <f>'Tetco ELA'!AZ37</f>
        <v>0</v>
      </c>
      <c r="G32" s="82">
        <f t="shared" si="0"/>
        <v>7155995.3600000003</v>
      </c>
    </row>
    <row r="33" spans="1:7">
      <c r="A33" s="89">
        <f t="shared" si="1"/>
        <v>37834</v>
      </c>
      <c r="B33" s="82">
        <f>'ColGulf-LA'!AZ38</f>
        <v>0</v>
      </c>
      <c r="C33" s="82">
        <f>'TGT ZSL'!AZ38</f>
        <v>0</v>
      </c>
      <c r="D33" s="82">
        <f>'Transco Z3'!AZ38</f>
        <v>7155995.3600000003</v>
      </c>
      <c r="E33" s="82">
        <f>'Tetco ELA'!AZ38</f>
        <v>0</v>
      </c>
      <c r="G33" s="82">
        <f t="shared" si="0"/>
        <v>7155995.3600000003</v>
      </c>
    </row>
    <row r="34" spans="1:7">
      <c r="A34" s="89">
        <f t="shared" si="1"/>
        <v>37865</v>
      </c>
      <c r="B34" s="82">
        <f>'ColGulf-LA'!AZ39</f>
        <v>0</v>
      </c>
      <c r="C34" s="82">
        <f>'TGT ZSL'!AZ39</f>
        <v>0</v>
      </c>
      <c r="D34" s="82">
        <f>'Transco Z3'!AZ39</f>
        <v>6925156.8000000007</v>
      </c>
      <c r="E34" s="82">
        <f>'Tetco ELA'!AZ39</f>
        <v>0</v>
      </c>
      <c r="G34" s="82">
        <f t="shared" si="0"/>
        <v>6925156.8000000007</v>
      </c>
    </row>
    <row r="35" spans="1:7">
      <c r="A35" s="89">
        <f t="shared" si="1"/>
        <v>37895</v>
      </c>
      <c r="B35" s="82">
        <f>'ColGulf-LA'!AZ40</f>
        <v>0</v>
      </c>
      <c r="C35" s="82">
        <f>'TGT ZSL'!AZ40</f>
        <v>0</v>
      </c>
      <c r="D35" s="82">
        <f>'Transco Z3'!AZ40</f>
        <v>7155995.3600000003</v>
      </c>
      <c r="E35" s="82">
        <f>'Tetco ELA'!AZ40</f>
        <v>0</v>
      </c>
      <c r="G35" s="82">
        <f t="shared" si="0"/>
        <v>7155995.3600000003</v>
      </c>
    </row>
    <row r="36" spans="1:7">
      <c r="A36" s="89">
        <f t="shared" si="1"/>
        <v>37926</v>
      </c>
      <c r="B36" s="82">
        <f>'ColGulf-LA'!AZ41</f>
        <v>0</v>
      </c>
      <c r="C36" s="82">
        <f>'TGT ZSL'!AZ41</f>
        <v>0</v>
      </c>
      <c r="D36" s="82">
        <f>'Transco Z3'!AZ41</f>
        <v>6925156.8000000007</v>
      </c>
      <c r="E36" s="82">
        <f>'Tetco ELA'!AZ41</f>
        <v>0</v>
      </c>
      <c r="G36" s="82">
        <f t="shared" si="0"/>
        <v>6925156.8000000007</v>
      </c>
    </row>
    <row r="37" spans="1:7">
      <c r="A37" s="89">
        <f t="shared" si="1"/>
        <v>37956</v>
      </c>
      <c r="B37" s="82">
        <f>'ColGulf-LA'!AZ42</f>
        <v>0</v>
      </c>
      <c r="C37" s="82">
        <f>'TGT ZSL'!AZ42</f>
        <v>0</v>
      </c>
      <c r="D37" s="82">
        <f>'Transco Z3'!AZ42</f>
        <v>7155995.3600000003</v>
      </c>
      <c r="E37" s="82">
        <f>'Tetco ELA'!AZ42</f>
        <v>0</v>
      </c>
      <c r="G37" s="82">
        <f t="shared" ref="G37:G61" si="2">SUM(B37:F37)</f>
        <v>7155995.3600000003</v>
      </c>
    </row>
    <row r="38" spans="1:7">
      <c r="A38" s="89">
        <f t="shared" ref="A38:A61" si="3">EDATE(A37,1)</f>
        <v>37987</v>
      </c>
      <c r="B38" s="82">
        <f>'ColGulf-LA'!AZ43</f>
        <v>0</v>
      </c>
      <c r="C38" s="82">
        <f>'TGT ZSL'!AZ43</f>
        <v>0</v>
      </c>
      <c r="D38" s="82">
        <f>'Transco Z3'!AZ43</f>
        <v>7155995.3600000003</v>
      </c>
      <c r="E38" s="82">
        <f>'Tetco ELA'!AZ43</f>
        <v>0</v>
      </c>
      <c r="G38" s="82">
        <f t="shared" si="2"/>
        <v>7155995.3600000003</v>
      </c>
    </row>
    <row r="39" spans="1:7">
      <c r="A39" s="89">
        <f t="shared" si="3"/>
        <v>38018</v>
      </c>
      <c r="B39" s="82">
        <f>'ColGulf-LA'!AZ44</f>
        <v>0</v>
      </c>
      <c r="C39" s="82">
        <f>'TGT ZSL'!AZ44</f>
        <v>0</v>
      </c>
      <c r="D39" s="82">
        <f>'Transco Z3'!AZ44</f>
        <v>6694318.2400000002</v>
      </c>
      <c r="E39" s="82">
        <f>'Tetco ELA'!AZ44</f>
        <v>0</v>
      </c>
      <c r="G39" s="82">
        <f t="shared" si="2"/>
        <v>6694318.2400000002</v>
      </c>
    </row>
    <row r="40" spans="1:7">
      <c r="A40" s="89">
        <f t="shared" si="3"/>
        <v>38047</v>
      </c>
      <c r="B40" s="82">
        <f>'ColGulf-LA'!AZ45</f>
        <v>0</v>
      </c>
      <c r="C40" s="82">
        <f>'TGT ZSL'!AZ45</f>
        <v>0</v>
      </c>
      <c r="D40" s="82">
        <f>'Transco Z3'!AZ45</f>
        <v>7155995.3600000003</v>
      </c>
      <c r="E40" s="82">
        <f>'Tetco ELA'!AZ45</f>
        <v>0</v>
      </c>
      <c r="G40" s="82">
        <f t="shared" si="2"/>
        <v>7155995.3600000003</v>
      </c>
    </row>
    <row r="41" spans="1:7">
      <c r="A41" s="89">
        <f t="shared" si="3"/>
        <v>38078</v>
      </c>
      <c r="B41" s="82">
        <f>'ColGulf-LA'!AZ46</f>
        <v>0</v>
      </c>
      <c r="C41" s="82">
        <f>'TGT ZSL'!AZ46</f>
        <v>0</v>
      </c>
      <c r="D41" s="82">
        <f>'Transco Z3'!AZ46</f>
        <v>6925060.7999999998</v>
      </c>
      <c r="E41" s="82">
        <f>'Tetco ELA'!AZ46</f>
        <v>0</v>
      </c>
      <c r="G41" s="82">
        <f t="shared" si="2"/>
        <v>6925060.7999999998</v>
      </c>
    </row>
    <row r="42" spans="1:7">
      <c r="A42" s="89">
        <f t="shared" si="3"/>
        <v>38108</v>
      </c>
      <c r="B42" s="82">
        <f>'ColGulf-LA'!AZ47</f>
        <v>0</v>
      </c>
      <c r="C42" s="82">
        <f>'TGT ZSL'!AZ47</f>
        <v>0</v>
      </c>
      <c r="D42" s="82">
        <f>'Transco Z3'!AZ47</f>
        <v>7155896.1600000001</v>
      </c>
      <c r="E42" s="82">
        <f>'Tetco ELA'!AZ47</f>
        <v>0</v>
      </c>
      <c r="G42" s="82">
        <f t="shared" si="2"/>
        <v>7155896.1600000001</v>
      </c>
    </row>
    <row r="43" spans="1:7">
      <c r="A43" s="89">
        <f t="shared" si="3"/>
        <v>38139</v>
      </c>
      <c r="B43" s="82">
        <f>'ColGulf-LA'!AZ48</f>
        <v>0</v>
      </c>
      <c r="C43" s="82">
        <f>'TGT ZSL'!AZ48</f>
        <v>0</v>
      </c>
      <c r="D43" s="82">
        <f>'Transco Z3'!AZ48</f>
        <v>6925060.7999999998</v>
      </c>
      <c r="E43" s="82">
        <f>'Tetco ELA'!AZ48</f>
        <v>0</v>
      </c>
      <c r="G43" s="82">
        <f t="shared" si="2"/>
        <v>6925060.7999999998</v>
      </c>
    </row>
    <row r="44" spans="1:7">
      <c r="A44" s="89">
        <f t="shared" si="3"/>
        <v>38169</v>
      </c>
      <c r="B44" s="82">
        <f>'ColGulf-LA'!AZ49</f>
        <v>0</v>
      </c>
      <c r="C44" s="82">
        <f>'TGT ZSL'!AZ49</f>
        <v>0</v>
      </c>
      <c r="D44" s="82">
        <f>'Transco Z3'!AZ49</f>
        <v>7155896.1600000001</v>
      </c>
      <c r="E44" s="82">
        <f>'Tetco ELA'!AZ49</f>
        <v>0</v>
      </c>
      <c r="G44" s="82">
        <f t="shared" si="2"/>
        <v>7155896.1600000001</v>
      </c>
    </row>
    <row r="45" spans="1:7">
      <c r="A45" s="89">
        <f t="shared" si="3"/>
        <v>38200</v>
      </c>
      <c r="B45" s="82">
        <f>'ColGulf-LA'!AZ50</f>
        <v>0</v>
      </c>
      <c r="C45" s="82">
        <f>'TGT ZSL'!AZ50</f>
        <v>0</v>
      </c>
      <c r="D45" s="82">
        <f>'Transco Z3'!AZ50</f>
        <v>7155896.1600000001</v>
      </c>
      <c r="E45" s="82">
        <f>'Tetco ELA'!AZ50</f>
        <v>0</v>
      </c>
      <c r="G45" s="82">
        <f t="shared" si="2"/>
        <v>7155896.1600000001</v>
      </c>
    </row>
    <row r="46" spans="1:7">
      <c r="A46" s="89">
        <f t="shared" si="3"/>
        <v>38231</v>
      </c>
      <c r="B46" s="82">
        <f>'ColGulf-LA'!AZ51</f>
        <v>0</v>
      </c>
      <c r="C46" s="82">
        <f>'TGT ZSL'!AZ51</f>
        <v>0</v>
      </c>
      <c r="D46" s="82">
        <f>'Transco Z3'!AZ51</f>
        <v>6925060.7999999998</v>
      </c>
      <c r="E46" s="82">
        <f>'Tetco ELA'!AZ51</f>
        <v>0</v>
      </c>
      <c r="G46" s="82">
        <f t="shared" si="2"/>
        <v>6925060.7999999998</v>
      </c>
    </row>
    <row r="47" spans="1:7">
      <c r="A47" s="89">
        <f t="shared" si="3"/>
        <v>38261</v>
      </c>
      <c r="B47" s="82">
        <f>'ColGulf-LA'!AZ52</f>
        <v>0</v>
      </c>
      <c r="C47" s="82">
        <f>'TGT ZSL'!AZ52</f>
        <v>0</v>
      </c>
      <c r="D47" s="82">
        <f>'Transco Z3'!AZ52</f>
        <v>7155896.1600000001</v>
      </c>
      <c r="E47" s="82">
        <f>'Tetco ELA'!AZ52</f>
        <v>0</v>
      </c>
      <c r="G47" s="82">
        <f t="shared" si="2"/>
        <v>7155896.1600000001</v>
      </c>
    </row>
    <row r="48" spans="1:7">
      <c r="A48" s="89">
        <f t="shared" si="3"/>
        <v>38292</v>
      </c>
      <c r="B48" s="82">
        <f>'ColGulf-LA'!AZ53</f>
        <v>0</v>
      </c>
      <c r="C48" s="82">
        <f>'TGT ZSL'!AZ53</f>
        <v>0</v>
      </c>
      <c r="D48" s="82">
        <f>'Transco Z3'!AZ53</f>
        <v>6925060.7999999998</v>
      </c>
      <c r="E48" s="82">
        <f>'Tetco ELA'!AZ53</f>
        <v>0</v>
      </c>
      <c r="G48" s="82">
        <f t="shared" si="2"/>
        <v>6925060.7999999998</v>
      </c>
    </row>
    <row r="49" spans="1:7">
      <c r="A49" s="89">
        <f t="shared" si="3"/>
        <v>38322</v>
      </c>
      <c r="B49" s="82">
        <f>'ColGulf-LA'!AZ54</f>
        <v>0</v>
      </c>
      <c r="C49" s="82">
        <f>'TGT ZSL'!AZ54</f>
        <v>0</v>
      </c>
      <c r="D49" s="82">
        <f>'Transco Z3'!AZ54</f>
        <v>7155896.1600000001</v>
      </c>
      <c r="E49" s="82">
        <f>'Tetco ELA'!AZ54</f>
        <v>0</v>
      </c>
      <c r="G49" s="82">
        <f t="shared" si="2"/>
        <v>7155896.1600000001</v>
      </c>
    </row>
    <row r="50" spans="1:7">
      <c r="A50" s="89">
        <f t="shared" si="3"/>
        <v>38353</v>
      </c>
      <c r="B50" s="82">
        <f>'ColGulf-LA'!AZ55</f>
        <v>0</v>
      </c>
      <c r="C50" s="82">
        <f>'TGT ZSL'!AZ55</f>
        <v>0</v>
      </c>
      <c r="D50" s="82">
        <f>'Transco Z3'!AZ55</f>
        <v>7155896.1600000001</v>
      </c>
      <c r="E50" s="82">
        <f>'Tetco ELA'!AZ55</f>
        <v>0</v>
      </c>
      <c r="G50" s="82">
        <f t="shared" si="2"/>
        <v>7155896.1600000001</v>
      </c>
    </row>
    <row r="51" spans="1:7">
      <c r="A51" s="89">
        <f t="shared" si="3"/>
        <v>38384</v>
      </c>
      <c r="B51" s="82">
        <f>'ColGulf-LA'!AZ56</f>
        <v>0</v>
      </c>
      <c r="C51" s="82">
        <f>'TGT ZSL'!AZ56</f>
        <v>0</v>
      </c>
      <c r="D51" s="82">
        <f>'Transco Z3'!AZ56</f>
        <v>6463390.0800000001</v>
      </c>
      <c r="E51" s="82">
        <f>'Tetco ELA'!AZ56</f>
        <v>0</v>
      </c>
      <c r="G51" s="82">
        <f t="shared" si="2"/>
        <v>6463390.0800000001</v>
      </c>
    </row>
    <row r="52" spans="1:7">
      <c r="A52" s="89">
        <f t="shared" si="3"/>
        <v>38412</v>
      </c>
      <c r="B52" s="82">
        <f>'ColGulf-LA'!AZ57</f>
        <v>0</v>
      </c>
      <c r="C52" s="82">
        <f>'TGT ZSL'!AZ57</f>
        <v>0</v>
      </c>
      <c r="D52" s="82">
        <f>'Transco Z3'!AZ57</f>
        <v>7155896.1600000001</v>
      </c>
      <c r="E52" s="82">
        <f>'Tetco ELA'!AZ57</f>
        <v>0</v>
      </c>
      <c r="G52" s="82">
        <f t="shared" si="2"/>
        <v>7155896.1600000001</v>
      </c>
    </row>
    <row r="53" spans="1:7">
      <c r="A53" s="89">
        <f t="shared" si="3"/>
        <v>38443</v>
      </c>
      <c r="B53" s="82">
        <f>'ColGulf-LA'!AZ58</f>
        <v>0</v>
      </c>
      <c r="C53" s="82">
        <f>'TGT ZSL'!AZ58</f>
        <v>0</v>
      </c>
      <c r="D53" s="82">
        <f>'Transco Z3'!AZ58</f>
        <v>6925060.7999999998</v>
      </c>
      <c r="E53" s="82">
        <f>'Tetco ELA'!AZ58</f>
        <v>0</v>
      </c>
      <c r="G53" s="82">
        <f t="shared" si="2"/>
        <v>6925060.7999999998</v>
      </c>
    </row>
    <row r="54" spans="1:7">
      <c r="A54" s="89">
        <f t="shared" si="3"/>
        <v>38473</v>
      </c>
      <c r="B54" s="82">
        <f>'ColGulf-LA'!AZ59</f>
        <v>0</v>
      </c>
      <c r="C54" s="82">
        <f>'TGT ZSL'!AZ59</f>
        <v>0</v>
      </c>
      <c r="D54" s="82">
        <f>'Transco Z3'!AZ59</f>
        <v>7155896.1600000001</v>
      </c>
      <c r="E54" s="82">
        <f>'Tetco ELA'!AZ59</f>
        <v>0</v>
      </c>
      <c r="G54" s="82">
        <f t="shared" si="2"/>
        <v>7155896.1600000001</v>
      </c>
    </row>
    <row r="55" spans="1:7">
      <c r="A55" s="89">
        <f t="shared" si="3"/>
        <v>38504</v>
      </c>
      <c r="B55" s="82">
        <f>'ColGulf-LA'!AZ60</f>
        <v>0</v>
      </c>
      <c r="C55" s="82">
        <f>'TGT ZSL'!AZ60</f>
        <v>0</v>
      </c>
      <c r="D55" s="82">
        <f>'Transco Z3'!AZ60</f>
        <v>6925060.7999999998</v>
      </c>
      <c r="E55" s="82">
        <f>'Tetco ELA'!AZ60</f>
        <v>0</v>
      </c>
      <c r="G55" s="82">
        <f t="shared" si="2"/>
        <v>6925060.7999999998</v>
      </c>
    </row>
    <row r="56" spans="1:7">
      <c r="A56" s="89">
        <f t="shared" si="3"/>
        <v>38534</v>
      </c>
      <c r="B56" s="82">
        <f>'ColGulf-LA'!AZ61</f>
        <v>0</v>
      </c>
      <c r="C56" s="82">
        <f>'TGT ZSL'!AZ61</f>
        <v>0</v>
      </c>
      <c r="D56" s="82">
        <f>'Transco Z3'!AZ61</f>
        <v>7155896.1600000001</v>
      </c>
      <c r="E56" s="82">
        <f>'Tetco ELA'!AZ61</f>
        <v>0</v>
      </c>
      <c r="G56" s="82">
        <f t="shared" si="2"/>
        <v>7155896.1600000001</v>
      </c>
    </row>
    <row r="57" spans="1:7">
      <c r="A57" s="89">
        <f t="shared" si="3"/>
        <v>38565</v>
      </c>
      <c r="B57" s="82">
        <f>'ColGulf-LA'!AZ62</f>
        <v>0</v>
      </c>
      <c r="C57" s="82">
        <f>'TGT ZSL'!AZ62</f>
        <v>0</v>
      </c>
      <c r="D57" s="82">
        <f>'Transco Z3'!AZ62</f>
        <v>7155896.1600000001</v>
      </c>
      <c r="E57" s="82">
        <f>'Tetco ELA'!AZ62</f>
        <v>0</v>
      </c>
      <c r="G57" s="82">
        <f t="shared" si="2"/>
        <v>7155896.1600000001</v>
      </c>
    </row>
    <row r="58" spans="1:7">
      <c r="A58" s="89">
        <f t="shared" si="3"/>
        <v>38596</v>
      </c>
      <c r="B58" s="82">
        <f>'ColGulf-LA'!AZ63</f>
        <v>0</v>
      </c>
      <c r="C58" s="82">
        <f>'TGT ZSL'!AZ63</f>
        <v>0</v>
      </c>
      <c r="D58" s="82">
        <f>'Transco Z3'!AZ63</f>
        <v>6925060.7999999998</v>
      </c>
      <c r="E58" s="82">
        <f>'Tetco ELA'!AZ63</f>
        <v>0</v>
      </c>
      <c r="G58" s="82">
        <f t="shared" si="2"/>
        <v>6925060.7999999998</v>
      </c>
    </row>
    <row r="59" spans="1:7">
      <c r="A59" s="89">
        <f t="shared" si="3"/>
        <v>38626</v>
      </c>
      <c r="B59" s="82">
        <f>'ColGulf-LA'!AZ64</f>
        <v>0</v>
      </c>
      <c r="C59" s="82">
        <f>'TGT ZSL'!AZ64</f>
        <v>0</v>
      </c>
      <c r="D59" s="82">
        <f>'Transco Z3'!AZ64</f>
        <v>7155896.1600000001</v>
      </c>
      <c r="E59" s="82">
        <f>'Tetco ELA'!AZ64</f>
        <v>0</v>
      </c>
      <c r="G59" s="82">
        <f t="shared" si="2"/>
        <v>7155896.1600000001</v>
      </c>
    </row>
    <row r="60" spans="1:7">
      <c r="A60" s="89">
        <f t="shared" si="3"/>
        <v>38657</v>
      </c>
      <c r="B60" s="82">
        <f>'ColGulf-LA'!AZ65</f>
        <v>0</v>
      </c>
      <c r="C60" s="82">
        <f>'TGT ZSL'!AZ65</f>
        <v>0</v>
      </c>
      <c r="D60" s="82">
        <f>'Transco Z3'!AZ65</f>
        <v>6925060.7999999998</v>
      </c>
      <c r="E60" s="82">
        <f>'Tetco ELA'!AZ65</f>
        <v>0</v>
      </c>
      <c r="G60" s="82">
        <f t="shared" si="2"/>
        <v>6925060.7999999998</v>
      </c>
    </row>
    <row r="61" spans="1:7">
      <c r="A61" s="89">
        <f t="shared" si="3"/>
        <v>38687</v>
      </c>
      <c r="B61" s="82">
        <f>'ColGulf-LA'!AZ66</f>
        <v>0</v>
      </c>
      <c r="C61" s="82">
        <f>'TGT ZSL'!AZ66</f>
        <v>0</v>
      </c>
      <c r="D61" s="82">
        <f>'Transco Z3'!AZ66</f>
        <v>0</v>
      </c>
      <c r="E61" s="82">
        <f>'Tetco ELA'!AZ66</f>
        <v>0</v>
      </c>
      <c r="G61" s="82">
        <f t="shared" si="2"/>
        <v>0</v>
      </c>
    </row>
    <row r="63" spans="1:7">
      <c r="B63" s="82">
        <f>SUM(B5:B62)</f>
        <v>0</v>
      </c>
      <c r="C63" s="82">
        <f>SUM(C5:C62)</f>
        <v>0</v>
      </c>
      <c r="D63" s="82">
        <f>SUM(D5:D62)</f>
        <v>393577752.20000052</v>
      </c>
      <c r="E63" s="82">
        <f>SUM(E5:E62)</f>
        <v>0</v>
      </c>
      <c r="G63" s="82">
        <f>SUM(B63:F63)</f>
        <v>393577752.20000052</v>
      </c>
    </row>
  </sheetData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>
    <pageSetUpPr fitToPage="1"/>
  </sheetPr>
  <dimension ref="A1:L130"/>
  <sheetViews>
    <sheetView workbookViewId="0">
      <selection activeCell="B6" sqref="B6"/>
    </sheetView>
  </sheetViews>
  <sheetFormatPr defaultRowHeight="12.75"/>
  <cols>
    <col min="1" max="1" width="10.7109375" bestFit="1" customWidth="1"/>
    <col min="2" max="3" width="15.85546875" bestFit="1" customWidth="1"/>
    <col min="4" max="4" width="14.85546875" bestFit="1" customWidth="1"/>
    <col min="5" max="5" width="14.5703125" bestFit="1" customWidth="1"/>
    <col min="6" max="6" width="13.28515625" bestFit="1" customWidth="1"/>
    <col min="7" max="7" width="21.28515625" bestFit="1" customWidth="1"/>
    <col min="8" max="8" width="15.140625" bestFit="1" customWidth="1"/>
    <col min="9" max="9" width="11" bestFit="1" customWidth="1"/>
    <col min="10" max="10" width="14.85546875" bestFit="1" customWidth="1"/>
    <col min="11" max="11" width="13.5703125" bestFit="1" customWidth="1"/>
    <col min="12" max="13" width="8.7109375" bestFit="1" customWidth="1"/>
  </cols>
  <sheetData>
    <row r="1" spans="1:8" s="80" customFormat="1"/>
    <row r="2" spans="1:8" s="80" customFormat="1">
      <c r="B2" s="80" t="s">
        <v>47</v>
      </c>
    </row>
    <row r="3" spans="1:8" s="80" customFormat="1"/>
    <row r="4" spans="1:8" s="81" customFormat="1">
      <c r="B4" s="81" t="s">
        <v>48</v>
      </c>
      <c r="C4" s="81" t="s">
        <v>49</v>
      </c>
      <c r="D4" s="81" t="s">
        <v>50</v>
      </c>
    </row>
    <row r="5" spans="1:8">
      <c r="B5" s="84">
        <v>36889</v>
      </c>
      <c r="C5" s="85">
        <v>36982</v>
      </c>
      <c r="D5" s="85">
        <v>38657</v>
      </c>
    </row>
    <row r="7" spans="1:8" s="80" customFormat="1">
      <c r="B7" s="80" t="s">
        <v>86</v>
      </c>
    </row>
    <row r="8" spans="1:8" s="80" customFormat="1"/>
    <row r="9" spans="1:8" s="81" customFormat="1">
      <c r="B9" s="81" t="s">
        <v>53</v>
      </c>
      <c r="C9" s="81" t="s">
        <v>54</v>
      </c>
      <c r="D9" s="81" t="s">
        <v>55</v>
      </c>
    </row>
    <row r="10" spans="1:8">
      <c r="A10" s="80" t="s">
        <v>59</v>
      </c>
      <c r="B10" s="82">
        <f>'Transco Z3'!AV8</f>
        <v>2031417.9663109486</v>
      </c>
      <c r="C10" s="82">
        <f>'Transco Z3'!AX8</f>
        <v>336854664.02155977</v>
      </c>
      <c r="D10" s="83">
        <f>'Transco Z3'!F8*-1</f>
        <v>-80012158.181944236</v>
      </c>
      <c r="E10" s="86"/>
      <c r="F10" s="86"/>
      <c r="H10" s="81"/>
    </row>
    <row r="11" spans="1:8">
      <c r="A11" s="80" t="s">
        <v>60</v>
      </c>
      <c r="B11" s="82">
        <f>'TGT ZSL'!AV8</f>
        <v>0</v>
      </c>
      <c r="C11" s="82">
        <f>+'TGT ZSL'!AX8</f>
        <v>0</v>
      </c>
      <c r="D11" s="83">
        <f>'TGT ZSL'!F8*-1</f>
        <v>0</v>
      </c>
      <c r="E11" s="86"/>
      <c r="F11" s="86"/>
      <c r="H11" s="81"/>
    </row>
    <row r="12" spans="1:8">
      <c r="A12" s="80" t="s">
        <v>61</v>
      </c>
      <c r="B12" s="82">
        <f>'ColGulf-LA'!AV8</f>
        <v>0</v>
      </c>
      <c r="C12" s="82">
        <f>'ColGulf-LA'!AX8</f>
        <v>0</v>
      </c>
      <c r="D12" s="83">
        <f>'ColGulf-LA'!F8*-1</f>
        <v>0</v>
      </c>
      <c r="E12" s="86"/>
      <c r="F12" s="86"/>
      <c r="H12" s="81"/>
    </row>
    <row r="13" spans="1:8">
      <c r="A13" s="80" t="s">
        <v>62</v>
      </c>
      <c r="B13" s="82">
        <f>'Tetco ELA'!AV8</f>
        <v>0</v>
      </c>
      <c r="C13" s="82">
        <f>'Tetco ELA'!AX8</f>
        <v>0</v>
      </c>
      <c r="D13" s="83">
        <f>'Tetco ELA'!F8*-1</f>
        <v>0</v>
      </c>
      <c r="E13" s="86"/>
      <c r="F13" s="86"/>
      <c r="H13" s="81"/>
    </row>
    <row r="15" spans="1:8">
      <c r="B15" s="82">
        <f>SUM(B10:B14)</f>
        <v>2031417.9663109486</v>
      </c>
      <c r="C15" s="82">
        <f>SUM(C10:C14)</f>
        <v>336854664.02155977</v>
      </c>
      <c r="D15" s="83">
        <f>SUM(D10:D14)</f>
        <v>-80012158.181944236</v>
      </c>
      <c r="E15" s="82"/>
      <c r="F15" s="83"/>
    </row>
    <row r="17" spans="1:12">
      <c r="B17" s="94" t="s">
        <v>82</v>
      </c>
      <c r="C17" s="93">
        <v>330000000</v>
      </c>
    </row>
    <row r="19" spans="1:12">
      <c r="B19" s="94" t="s">
        <v>83</v>
      </c>
      <c r="C19" s="93">
        <f>C15-C17</f>
        <v>6854664.0215597749</v>
      </c>
    </row>
    <row r="20" spans="1:12" s="80" customFormat="1"/>
    <row r="21" spans="1:12" s="54" customFormat="1">
      <c r="A21" s="80" t="s">
        <v>64</v>
      </c>
      <c r="G21" s="80" t="s">
        <v>65</v>
      </c>
    </row>
    <row r="22" spans="1:12" s="81" customFormat="1">
      <c r="A22" s="81" t="s">
        <v>63</v>
      </c>
      <c r="B22" s="81" t="s">
        <v>57</v>
      </c>
      <c r="C22" s="81" t="s">
        <v>56</v>
      </c>
      <c r="D22" s="81" t="s">
        <v>51</v>
      </c>
      <c r="E22" s="81" t="s">
        <v>58</v>
      </c>
      <c r="G22" s="81" t="s">
        <v>63</v>
      </c>
      <c r="H22" s="81" t="s">
        <v>57</v>
      </c>
      <c r="I22" s="81" t="s">
        <v>56</v>
      </c>
      <c r="J22" s="81" t="s">
        <v>51</v>
      </c>
      <c r="K22" s="81" t="s">
        <v>58</v>
      </c>
      <c r="L22" s="81" t="s">
        <v>43</v>
      </c>
    </row>
    <row r="23" spans="1:12">
      <c r="A23" s="89">
        <f>C5</f>
        <v>36982</v>
      </c>
      <c r="B23" s="86">
        <v>0</v>
      </c>
      <c r="C23" s="86">
        <v>0</v>
      </c>
      <c r="D23" s="86">
        <v>5.3434999999999997</v>
      </c>
      <c r="E23" s="86">
        <v>0</v>
      </c>
      <c r="G23" s="89">
        <f>C5</f>
        <v>36982</v>
      </c>
      <c r="H23" s="83">
        <v>0</v>
      </c>
      <c r="I23" s="83">
        <f>H23</f>
        <v>0</v>
      </c>
      <c r="J23" s="83">
        <v>43200</v>
      </c>
      <c r="K23" s="83">
        <v>0</v>
      </c>
      <c r="L23" s="83">
        <f>SUM(H23:K23)</f>
        <v>43200</v>
      </c>
    </row>
    <row r="24" spans="1:12">
      <c r="A24" s="89">
        <f t="shared" ref="A24:A55" si="0">EDATE(A23,1)</f>
        <v>37012</v>
      </c>
      <c r="B24" s="86">
        <f>B23</f>
        <v>0</v>
      </c>
      <c r="C24" s="86">
        <f>C23</f>
        <v>0</v>
      </c>
      <c r="D24" s="86">
        <f>D23</f>
        <v>5.3434999999999997</v>
      </c>
      <c r="E24" s="86">
        <f>E23</f>
        <v>0</v>
      </c>
      <c r="G24" s="89">
        <f t="shared" ref="G24:G55" si="1">EDATE(G23,1)</f>
        <v>37012</v>
      </c>
      <c r="H24" s="83">
        <f>H23</f>
        <v>0</v>
      </c>
      <c r="I24" s="83">
        <f>I23</f>
        <v>0</v>
      </c>
      <c r="J24" s="83">
        <f>J23</f>
        <v>43200</v>
      </c>
      <c r="K24" s="83">
        <f>K23</f>
        <v>0</v>
      </c>
      <c r="L24" s="83">
        <f t="shared" ref="L24:L82" si="2">SUM(H24:K24)</f>
        <v>43200</v>
      </c>
    </row>
    <row r="25" spans="1:12">
      <c r="A25" s="89">
        <f t="shared" si="0"/>
        <v>37043</v>
      </c>
      <c r="B25" s="86">
        <f t="shared" ref="B25:B84" si="3">B24</f>
        <v>0</v>
      </c>
      <c r="C25" s="86">
        <f t="shared" ref="C25:C84" si="4">C24</f>
        <v>0</v>
      </c>
      <c r="D25" s="86">
        <f t="shared" ref="D25:D84" si="5">D24</f>
        <v>5.3434999999999997</v>
      </c>
      <c r="E25" s="86">
        <f t="shared" ref="E25:E84" si="6">E24</f>
        <v>0</v>
      </c>
      <c r="G25" s="89">
        <f t="shared" si="1"/>
        <v>37043</v>
      </c>
      <c r="H25" s="83">
        <f t="shared" ref="H25:H84" si="7">H24</f>
        <v>0</v>
      </c>
      <c r="I25" s="83">
        <f t="shared" ref="I25:I84" si="8">I24</f>
        <v>0</v>
      </c>
      <c r="J25" s="83">
        <f t="shared" ref="J25:J84" si="9">J24</f>
        <v>43200</v>
      </c>
      <c r="K25" s="83">
        <f t="shared" ref="K25:K84" si="10">K24</f>
        <v>0</v>
      </c>
      <c r="L25" s="83">
        <f t="shared" si="2"/>
        <v>43200</v>
      </c>
    </row>
    <row r="26" spans="1:12">
      <c r="A26" s="89">
        <f t="shared" si="0"/>
        <v>37073</v>
      </c>
      <c r="B26" s="86">
        <f t="shared" si="3"/>
        <v>0</v>
      </c>
      <c r="C26" s="86">
        <f t="shared" si="4"/>
        <v>0</v>
      </c>
      <c r="D26" s="86">
        <f t="shared" si="5"/>
        <v>5.3434999999999997</v>
      </c>
      <c r="E26" s="86">
        <f t="shared" si="6"/>
        <v>0</v>
      </c>
      <c r="G26" s="89">
        <f t="shared" si="1"/>
        <v>37073</v>
      </c>
      <c r="H26" s="83">
        <f t="shared" si="7"/>
        <v>0</v>
      </c>
      <c r="I26" s="83">
        <f t="shared" si="8"/>
        <v>0</v>
      </c>
      <c r="J26" s="83">
        <f t="shared" si="9"/>
        <v>43200</v>
      </c>
      <c r="K26" s="83">
        <f t="shared" si="10"/>
        <v>0</v>
      </c>
      <c r="L26" s="83">
        <f t="shared" si="2"/>
        <v>43200</v>
      </c>
    </row>
    <row r="27" spans="1:12">
      <c r="A27" s="89">
        <f t="shared" si="0"/>
        <v>37104</v>
      </c>
      <c r="B27" s="86">
        <f t="shared" si="3"/>
        <v>0</v>
      </c>
      <c r="C27" s="86">
        <f t="shared" si="4"/>
        <v>0</v>
      </c>
      <c r="D27" s="86">
        <f t="shared" si="5"/>
        <v>5.3434999999999997</v>
      </c>
      <c r="E27" s="86">
        <f t="shared" si="6"/>
        <v>0</v>
      </c>
      <c r="G27" s="89">
        <f t="shared" si="1"/>
        <v>37104</v>
      </c>
      <c r="H27" s="83">
        <f t="shared" si="7"/>
        <v>0</v>
      </c>
      <c r="I27" s="83">
        <f t="shared" si="8"/>
        <v>0</v>
      </c>
      <c r="J27" s="83">
        <f t="shared" si="9"/>
        <v>43200</v>
      </c>
      <c r="K27" s="83">
        <f t="shared" si="10"/>
        <v>0</v>
      </c>
      <c r="L27" s="83">
        <f t="shared" si="2"/>
        <v>43200</v>
      </c>
    </row>
    <row r="28" spans="1:12">
      <c r="A28" s="89">
        <f t="shared" si="0"/>
        <v>37135</v>
      </c>
      <c r="B28" s="86">
        <f t="shared" si="3"/>
        <v>0</v>
      </c>
      <c r="C28" s="86">
        <f t="shared" si="4"/>
        <v>0</v>
      </c>
      <c r="D28" s="86">
        <f t="shared" si="5"/>
        <v>5.3434999999999997</v>
      </c>
      <c r="E28" s="86">
        <f t="shared" si="6"/>
        <v>0</v>
      </c>
      <c r="G28" s="89">
        <f t="shared" si="1"/>
        <v>37135</v>
      </c>
      <c r="H28" s="83">
        <f t="shared" si="7"/>
        <v>0</v>
      </c>
      <c r="I28" s="83">
        <f t="shared" si="8"/>
        <v>0</v>
      </c>
      <c r="J28" s="83">
        <f t="shared" si="9"/>
        <v>43200</v>
      </c>
      <c r="K28" s="83">
        <f t="shared" si="10"/>
        <v>0</v>
      </c>
      <c r="L28" s="83">
        <f t="shared" si="2"/>
        <v>43200</v>
      </c>
    </row>
    <row r="29" spans="1:12">
      <c r="A29" s="89">
        <f t="shared" si="0"/>
        <v>37165</v>
      </c>
      <c r="B29" s="86">
        <f t="shared" si="3"/>
        <v>0</v>
      </c>
      <c r="C29" s="86">
        <f t="shared" si="4"/>
        <v>0</v>
      </c>
      <c r="D29" s="86">
        <f t="shared" si="5"/>
        <v>5.3434999999999997</v>
      </c>
      <c r="E29" s="86">
        <f t="shared" si="6"/>
        <v>0</v>
      </c>
      <c r="G29" s="89">
        <f t="shared" si="1"/>
        <v>37165</v>
      </c>
      <c r="H29" s="83">
        <f t="shared" si="7"/>
        <v>0</v>
      </c>
      <c r="I29" s="83">
        <f t="shared" si="8"/>
        <v>0</v>
      </c>
      <c r="J29" s="83">
        <f t="shared" si="9"/>
        <v>43200</v>
      </c>
      <c r="K29" s="83">
        <f t="shared" si="10"/>
        <v>0</v>
      </c>
      <c r="L29" s="83">
        <f t="shared" si="2"/>
        <v>43200</v>
      </c>
    </row>
    <row r="30" spans="1:12">
      <c r="A30" s="89">
        <f t="shared" si="0"/>
        <v>37196</v>
      </c>
      <c r="B30" s="86">
        <f t="shared" si="3"/>
        <v>0</v>
      </c>
      <c r="C30" s="86">
        <f t="shared" si="4"/>
        <v>0</v>
      </c>
      <c r="D30" s="86">
        <f t="shared" si="5"/>
        <v>5.3434999999999997</v>
      </c>
      <c r="E30" s="86">
        <f t="shared" si="6"/>
        <v>0</v>
      </c>
      <c r="G30" s="89">
        <f t="shared" si="1"/>
        <v>37196</v>
      </c>
      <c r="H30" s="83">
        <f t="shared" si="7"/>
        <v>0</v>
      </c>
      <c r="I30" s="83">
        <f t="shared" si="8"/>
        <v>0</v>
      </c>
      <c r="J30" s="83">
        <f t="shared" si="9"/>
        <v>43200</v>
      </c>
      <c r="K30" s="83">
        <f t="shared" si="10"/>
        <v>0</v>
      </c>
      <c r="L30" s="83">
        <f t="shared" si="2"/>
        <v>43200</v>
      </c>
    </row>
    <row r="31" spans="1:12">
      <c r="A31" s="89">
        <f t="shared" si="0"/>
        <v>37226</v>
      </c>
      <c r="B31" s="86">
        <f t="shared" si="3"/>
        <v>0</v>
      </c>
      <c r="C31" s="86">
        <f t="shared" si="4"/>
        <v>0</v>
      </c>
      <c r="D31" s="86">
        <f t="shared" si="5"/>
        <v>5.3434999999999997</v>
      </c>
      <c r="E31" s="86">
        <f t="shared" si="6"/>
        <v>0</v>
      </c>
      <c r="G31" s="89">
        <f t="shared" si="1"/>
        <v>37226</v>
      </c>
      <c r="H31" s="83">
        <f t="shared" si="7"/>
        <v>0</v>
      </c>
      <c r="I31" s="83">
        <f t="shared" si="8"/>
        <v>0</v>
      </c>
      <c r="J31" s="83">
        <f t="shared" si="9"/>
        <v>43200</v>
      </c>
      <c r="K31" s="83">
        <f t="shared" si="10"/>
        <v>0</v>
      </c>
      <c r="L31" s="83">
        <f t="shared" si="2"/>
        <v>43200</v>
      </c>
    </row>
    <row r="32" spans="1:12">
      <c r="A32" s="89">
        <f t="shared" si="0"/>
        <v>37257</v>
      </c>
      <c r="B32" s="86">
        <f t="shared" si="3"/>
        <v>0</v>
      </c>
      <c r="C32" s="86">
        <f t="shared" si="4"/>
        <v>0</v>
      </c>
      <c r="D32" s="86">
        <f t="shared" si="5"/>
        <v>5.3434999999999997</v>
      </c>
      <c r="E32" s="86">
        <f t="shared" si="6"/>
        <v>0</v>
      </c>
      <c r="G32" s="89">
        <f t="shared" si="1"/>
        <v>37257</v>
      </c>
      <c r="H32" s="83">
        <f t="shared" si="7"/>
        <v>0</v>
      </c>
      <c r="I32" s="83">
        <f t="shared" si="8"/>
        <v>0</v>
      </c>
      <c r="J32" s="83">
        <f t="shared" si="9"/>
        <v>43200</v>
      </c>
      <c r="K32" s="83">
        <f t="shared" si="10"/>
        <v>0</v>
      </c>
      <c r="L32" s="83">
        <f t="shared" si="2"/>
        <v>43200</v>
      </c>
    </row>
    <row r="33" spans="1:12">
      <c r="A33" s="89">
        <f t="shared" si="0"/>
        <v>37288</v>
      </c>
      <c r="B33" s="86">
        <f t="shared" si="3"/>
        <v>0</v>
      </c>
      <c r="C33" s="86">
        <f t="shared" si="4"/>
        <v>0</v>
      </c>
      <c r="D33" s="86">
        <f t="shared" si="5"/>
        <v>5.3434999999999997</v>
      </c>
      <c r="E33" s="86">
        <f t="shared" si="6"/>
        <v>0</v>
      </c>
      <c r="G33" s="89">
        <f t="shared" si="1"/>
        <v>37288</v>
      </c>
      <c r="H33" s="83">
        <f t="shared" si="7"/>
        <v>0</v>
      </c>
      <c r="I33" s="83">
        <f t="shared" si="8"/>
        <v>0</v>
      </c>
      <c r="J33" s="83">
        <f t="shared" si="9"/>
        <v>43200</v>
      </c>
      <c r="K33" s="83">
        <f t="shared" si="10"/>
        <v>0</v>
      </c>
      <c r="L33" s="83">
        <f t="shared" si="2"/>
        <v>43200</v>
      </c>
    </row>
    <row r="34" spans="1:12">
      <c r="A34" s="89">
        <f t="shared" si="0"/>
        <v>37316</v>
      </c>
      <c r="B34" s="86">
        <f t="shared" si="3"/>
        <v>0</v>
      </c>
      <c r="C34" s="86">
        <f t="shared" si="4"/>
        <v>0</v>
      </c>
      <c r="D34" s="86">
        <f t="shared" si="5"/>
        <v>5.3434999999999997</v>
      </c>
      <c r="E34" s="86">
        <f t="shared" si="6"/>
        <v>0</v>
      </c>
      <c r="G34" s="89">
        <f t="shared" si="1"/>
        <v>37316</v>
      </c>
      <c r="H34" s="83">
        <f t="shared" si="7"/>
        <v>0</v>
      </c>
      <c r="I34" s="83">
        <f t="shared" si="8"/>
        <v>0</v>
      </c>
      <c r="J34" s="83">
        <f t="shared" si="9"/>
        <v>43200</v>
      </c>
      <c r="K34" s="83">
        <f t="shared" si="10"/>
        <v>0</v>
      </c>
      <c r="L34" s="83">
        <f t="shared" si="2"/>
        <v>43200</v>
      </c>
    </row>
    <row r="35" spans="1:12">
      <c r="A35" s="89">
        <f t="shared" si="0"/>
        <v>37347</v>
      </c>
      <c r="B35" s="86">
        <f>B34</f>
        <v>0</v>
      </c>
      <c r="C35" s="86">
        <f t="shared" si="4"/>
        <v>0</v>
      </c>
      <c r="D35" s="86">
        <v>4.2590000000000003</v>
      </c>
      <c r="E35" s="86">
        <f t="shared" si="6"/>
        <v>0</v>
      </c>
      <c r="G35" s="89">
        <f t="shared" si="1"/>
        <v>37347</v>
      </c>
      <c r="H35" s="83">
        <f t="shared" si="7"/>
        <v>0</v>
      </c>
      <c r="I35" s="83">
        <f t="shared" si="8"/>
        <v>0</v>
      </c>
      <c r="J35" s="83">
        <v>54200</v>
      </c>
      <c r="K35" s="83">
        <f t="shared" si="10"/>
        <v>0</v>
      </c>
      <c r="L35" s="83">
        <f t="shared" si="2"/>
        <v>54200</v>
      </c>
    </row>
    <row r="36" spans="1:12">
      <c r="A36" s="89">
        <f t="shared" si="0"/>
        <v>37377</v>
      </c>
      <c r="B36" s="86">
        <f t="shared" si="3"/>
        <v>0</v>
      </c>
      <c r="C36" s="86">
        <f t="shared" si="4"/>
        <v>0</v>
      </c>
      <c r="D36" s="86">
        <f t="shared" si="5"/>
        <v>4.2590000000000003</v>
      </c>
      <c r="E36" s="86">
        <f t="shared" si="6"/>
        <v>0</v>
      </c>
      <c r="G36" s="89">
        <f t="shared" si="1"/>
        <v>37377</v>
      </c>
      <c r="H36" s="83">
        <f t="shared" si="7"/>
        <v>0</v>
      </c>
      <c r="I36" s="83">
        <f t="shared" si="8"/>
        <v>0</v>
      </c>
      <c r="J36" s="83">
        <f t="shared" si="9"/>
        <v>54200</v>
      </c>
      <c r="K36" s="83">
        <f t="shared" si="10"/>
        <v>0</v>
      </c>
      <c r="L36" s="83">
        <f t="shared" si="2"/>
        <v>54200</v>
      </c>
    </row>
    <row r="37" spans="1:12">
      <c r="A37" s="89">
        <f t="shared" si="0"/>
        <v>37408</v>
      </c>
      <c r="B37" s="86">
        <f t="shared" si="3"/>
        <v>0</v>
      </c>
      <c r="C37" s="86">
        <f t="shared" si="4"/>
        <v>0</v>
      </c>
      <c r="D37" s="86">
        <f t="shared" si="5"/>
        <v>4.2590000000000003</v>
      </c>
      <c r="E37" s="86">
        <f t="shared" si="6"/>
        <v>0</v>
      </c>
      <c r="G37" s="89">
        <f t="shared" si="1"/>
        <v>37408</v>
      </c>
      <c r="H37" s="83">
        <f t="shared" si="7"/>
        <v>0</v>
      </c>
      <c r="I37" s="83">
        <f t="shared" si="8"/>
        <v>0</v>
      </c>
      <c r="J37" s="83">
        <f t="shared" si="9"/>
        <v>54200</v>
      </c>
      <c r="K37" s="83">
        <f t="shared" si="10"/>
        <v>0</v>
      </c>
      <c r="L37" s="83">
        <f t="shared" si="2"/>
        <v>54200</v>
      </c>
    </row>
    <row r="38" spans="1:12">
      <c r="A38" s="89">
        <f t="shared" si="0"/>
        <v>37438</v>
      </c>
      <c r="B38" s="86">
        <f t="shared" si="3"/>
        <v>0</v>
      </c>
      <c r="C38" s="86">
        <f t="shared" si="4"/>
        <v>0</v>
      </c>
      <c r="D38" s="86">
        <f t="shared" si="5"/>
        <v>4.2590000000000003</v>
      </c>
      <c r="E38" s="86">
        <f t="shared" si="6"/>
        <v>0</v>
      </c>
      <c r="G38" s="89">
        <f t="shared" si="1"/>
        <v>37438</v>
      </c>
      <c r="H38" s="83">
        <f t="shared" si="7"/>
        <v>0</v>
      </c>
      <c r="I38" s="83">
        <f t="shared" si="8"/>
        <v>0</v>
      </c>
      <c r="J38" s="83">
        <f t="shared" si="9"/>
        <v>54200</v>
      </c>
      <c r="K38" s="83">
        <f t="shared" si="10"/>
        <v>0</v>
      </c>
      <c r="L38" s="83">
        <f t="shared" si="2"/>
        <v>54200</v>
      </c>
    </row>
    <row r="39" spans="1:12">
      <c r="A39" s="89">
        <f t="shared" si="0"/>
        <v>37469</v>
      </c>
      <c r="B39" s="86">
        <f t="shared" si="3"/>
        <v>0</v>
      </c>
      <c r="C39" s="86">
        <f t="shared" si="4"/>
        <v>0</v>
      </c>
      <c r="D39" s="86">
        <f t="shared" si="5"/>
        <v>4.2590000000000003</v>
      </c>
      <c r="E39" s="86">
        <f t="shared" si="6"/>
        <v>0</v>
      </c>
      <c r="G39" s="89">
        <f t="shared" si="1"/>
        <v>37469</v>
      </c>
      <c r="H39" s="83">
        <f t="shared" si="7"/>
        <v>0</v>
      </c>
      <c r="I39" s="83">
        <f t="shared" si="8"/>
        <v>0</v>
      </c>
      <c r="J39" s="83">
        <f t="shared" si="9"/>
        <v>54200</v>
      </c>
      <c r="K39" s="83">
        <f t="shared" si="10"/>
        <v>0</v>
      </c>
      <c r="L39" s="83">
        <f t="shared" si="2"/>
        <v>54200</v>
      </c>
    </row>
    <row r="40" spans="1:12">
      <c r="A40" s="89">
        <f t="shared" si="0"/>
        <v>37500</v>
      </c>
      <c r="B40" s="86">
        <f t="shared" si="3"/>
        <v>0</v>
      </c>
      <c r="C40" s="86">
        <f t="shared" si="4"/>
        <v>0</v>
      </c>
      <c r="D40" s="86">
        <f t="shared" si="5"/>
        <v>4.2590000000000003</v>
      </c>
      <c r="E40" s="86">
        <f t="shared" si="6"/>
        <v>0</v>
      </c>
      <c r="G40" s="89">
        <f t="shared" si="1"/>
        <v>37500</v>
      </c>
      <c r="H40" s="83">
        <f t="shared" si="7"/>
        <v>0</v>
      </c>
      <c r="I40" s="83">
        <f t="shared" si="8"/>
        <v>0</v>
      </c>
      <c r="J40" s="83">
        <f t="shared" si="9"/>
        <v>54200</v>
      </c>
      <c r="K40" s="83">
        <f t="shared" si="10"/>
        <v>0</v>
      </c>
      <c r="L40" s="83">
        <f t="shared" si="2"/>
        <v>54200</v>
      </c>
    </row>
    <row r="41" spans="1:12">
      <c r="A41" s="89">
        <f t="shared" si="0"/>
        <v>37530</v>
      </c>
      <c r="B41" s="86">
        <f t="shared" si="3"/>
        <v>0</v>
      </c>
      <c r="C41" s="86">
        <f t="shared" si="4"/>
        <v>0</v>
      </c>
      <c r="D41" s="86">
        <f t="shared" si="5"/>
        <v>4.2590000000000003</v>
      </c>
      <c r="E41" s="86">
        <f t="shared" si="6"/>
        <v>0</v>
      </c>
      <c r="G41" s="89">
        <f t="shared" si="1"/>
        <v>37530</v>
      </c>
      <c r="H41" s="83">
        <f t="shared" si="7"/>
        <v>0</v>
      </c>
      <c r="I41" s="83">
        <f t="shared" si="8"/>
        <v>0</v>
      </c>
      <c r="J41" s="83">
        <f t="shared" si="9"/>
        <v>54200</v>
      </c>
      <c r="K41" s="83">
        <f t="shared" si="10"/>
        <v>0</v>
      </c>
      <c r="L41" s="83">
        <f t="shared" si="2"/>
        <v>54200</v>
      </c>
    </row>
    <row r="42" spans="1:12">
      <c r="A42" s="89">
        <f t="shared" si="0"/>
        <v>37561</v>
      </c>
      <c r="B42" s="86">
        <f t="shared" si="3"/>
        <v>0</v>
      </c>
      <c r="C42" s="86">
        <f t="shared" si="4"/>
        <v>0</v>
      </c>
      <c r="D42" s="86">
        <f t="shared" si="5"/>
        <v>4.2590000000000003</v>
      </c>
      <c r="E42" s="86">
        <f t="shared" si="6"/>
        <v>0</v>
      </c>
      <c r="G42" s="89">
        <f t="shared" si="1"/>
        <v>37561</v>
      </c>
      <c r="H42" s="83">
        <f t="shared" si="7"/>
        <v>0</v>
      </c>
      <c r="I42" s="83">
        <f t="shared" si="8"/>
        <v>0</v>
      </c>
      <c r="J42" s="83">
        <f t="shared" si="9"/>
        <v>54200</v>
      </c>
      <c r="K42" s="83">
        <f t="shared" si="10"/>
        <v>0</v>
      </c>
      <c r="L42" s="83">
        <f t="shared" si="2"/>
        <v>54200</v>
      </c>
    </row>
    <row r="43" spans="1:12">
      <c r="A43" s="89">
        <f t="shared" si="0"/>
        <v>37591</v>
      </c>
      <c r="B43" s="86">
        <f t="shared" si="3"/>
        <v>0</v>
      </c>
      <c r="C43" s="86">
        <f t="shared" si="4"/>
        <v>0</v>
      </c>
      <c r="D43" s="86">
        <f t="shared" si="5"/>
        <v>4.2590000000000003</v>
      </c>
      <c r="E43" s="86">
        <f t="shared" si="6"/>
        <v>0</v>
      </c>
      <c r="G43" s="89">
        <f t="shared" si="1"/>
        <v>37591</v>
      </c>
      <c r="H43" s="83">
        <f t="shared" si="7"/>
        <v>0</v>
      </c>
      <c r="I43" s="83">
        <f t="shared" si="8"/>
        <v>0</v>
      </c>
      <c r="J43" s="83">
        <f t="shared" si="9"/>
        <v>54200</v>
      </c>
      <c r="K43" s="83">
        <f t="shared" si="10"/>
        <v>0</v>
      </c>
      <c r="L43" s="83">
        <f t="shared" si="2"/>
        <v>54200</v>
      </c>
    </row>
    <row r="44" spans="1:12">
      <c r="A44" s="89">
        <f t="shared" si="0"/>
        <v>37622</v>
      </c>
      <c r="B44" s="86">
        <f t="shared" si="3"/>
        <v>0</v>
      </c>
      <c r="C44" s="86">
        <f t="shared" si="4"/>
        <v>0</v>
      </c>
      <c r="D44" s="86">
        <f t="shared" si="5"/>
        <v>4.2590000000000003</v>
      </c>
      <c r="E44" s="86">
        <f t="shared" si="6"/>
        <v>0</v>
      </c>
      <c r="G44" s="89">
        <f t="shared" si="1"/>
        <v>37622</v>
      </c>
      <c r="H44" s="83">
        <f t="shared" si="7"/>
        <v>0</v>
      </c>
      <c r="I44" s="83">
        <f t="shared" si="8"/>
        <v>0</v>
      </c>
      <c r="J44" s="83">
        <f t="shared" si="9"/>
        <v>54200</v>
      </c>
      <c r="K44" s="83">
        <f t="shared" si="10"/>
        <v>0</v>
      </c>
      <c r="L44" s="83">
        <f t="shared" si="2"/>
        <v>54200</v>
      </c>
    </row>
    <row r="45" spans="1:12">
      <c r="A45" s="89">
        <f t="shared" si="0"/>
        <v>37653</v>
      </c>
      <c r="B45" s="86">
        <f t="shared" si="3"/>
        <v>0</v>
      </c>
      <c r="C45" s="86">
        <f t="shared" si="4"/>
        <v>0</v>
      </c>
      <c r="D45" s="86">
        <f t="shared" si="5"/>
        <v>4.2590000000000003</v>
      </c>
      <c r="E45" s="86">
        <f t="shared" si="6"/>
        <v>0</v>
      </c>
      <c r="G45" s="89">
        <f t="shared" si="1"/>
        <v>37653</v>
      </c>
      <c r="H45" s="83">
        <f t="shared" si="7"/>
        <v>0</v>
      </c>
      <c r="I45" s="83">
        <f t="shared" si="8"/>
        <v>0</v>
      </c>
      <c r="J45" s="83">
        <f t="shared" si="9"/>
        <v>54200</v>
      </c>
      <c r="K45" s="83">
        <f t="shared" si="10"/>
        <v>0</v>
      </c>
      <c r="L45" s="83">
        <f t="shared" si="2"/>
        <v>54200</v>
      </c>
    </row>
    <row r="46" spans="1:12">
      <c r="A46" s="89">
        <f t="shared" si="0"/>
        <v>37681</v>
      </c>
      <c r="B46" s="86">
        <f t="shared" si="3"/>
        <v>0</v>
      </c>
      <c r="C46" s="86">
        <f t="shared" si="4"/>
        <v>0</v>
      </c>
      <c r="D46" s="86">
        <f t="shared" si="5"/>
        <v>4.2590000000000003</v>
      </c>
      <c r="E46" s="86">
        <f t="shared" si="6"/>
        <v>0</v>
      </c>
      <c r="G46" s="89">
        <f t="shared" si="1"/>
        <v>37681</v>
      </c>
      <c r="H46" s="83">
        <f t="shared" si="7"/>
        <v>0</v>
      </c>
      <c r="I46" s="83">
        <f t="shared" si="8"/>
        <v>0</v>
      </c>
      <c r="J46" s="83">
        <f t="shared" si="9"/>
        <v>54200</v>
      </c>
      <c r="K46" s="83">
        <f t="shared" si="10"/>
        <v>0</v>
      </c>
      <c r="L46" s="83">
        <f t="shared" si="2"/>
        <v>54200</v>
      </c>
    </row>
    <row r="47" spans="1:12">
      <c r="A47" s="89">
        <f t="shared" si="0"/>
        <v>37712</v>
      </c>
      <c r="B47" s="86">
        <f t="shared" si="3"/>
        <v>0</v>
      </c>
      <c r="C47" s="86">
        <f t="shared" si="4"/>
        <v>0</v>
      </c>
      <c r="D47" s="86">
        <v>3.8993000000000002</v>
      </c>
      <c r="E47" s="86">
        <f t="shared" si="6"/>
        <v>0</v>
      </c>
      <c r="G47" s="89">
        <f t="shared" si="1"/>
        <v>37712</v>
      </c>
      <c r="H47" s="83">
        <f t="shared" si="7"/>
        <v>0</v>
      </c>
      <c r="I47" s="83">
        <f t="shared" si="8"/>
        <v>0</v>
      </c>
      <c r="J47" s="83">
        <v>59200</v>
      </c>
      <c r="K47" s="83">
        <f t="shared" si="10"/>
        <v>0</v>
      </c>
      <c r="L47" s="83">
        <f t="shared" si="2"/>
        <v>59200</v>
      </c>
    </row>
    <row r="48" spans="1:12">
      <c r="A48" s="89">
        <f t="shared" si="0"/>
        <v>37742</v>
      </c>
      <c r="B48" s="86">
        <f t="shared" si="3"/>
        <v>0</v>
      </c>
      <c r="C48" s="86">
        <f t="shared" si="4"/>
        <v>0</v>
      </c>
      <c r="D48" s="86">
        <f t="shared" si="5"/>
        <v>3.8993000000000002</v>
      </c>
      <c r="E48" s="86">
        <f t="shared" si="6"/>
        <v>0</v>
      </c>
      <c r="G48" s="89">
        <f t="shared" si="1"/>
        <v>37742</v>
      </c>
      <c r="H48" s="83">
        <f t="shared" si="7"/>
        <v>0</v>
      </c>
      <c r="I48" s="83">
        <f t="shared" si="8"/>
        <v>0</v>
      </c>
      <c r="J48" s="83">
        <f t="shared" si="9"/>
        <v>59200</v>
      </c>
      <c r="K48" s="83">
        <f t="shared" si="10"/>
        <v>0</v>
      </c>
      <c r="L48" s="83">
        <f t="shared" si="2"/>
        <v>59200</v>
      </c>
    </row>
    <row r="49" spans="1:12">
      <c r="A49" s="89">
        <f t="shared" si="0"/>
        <v>37773</v>
      </c>
      <c r="B49" s="86">
        <f t="shared" si="3"/>
        <v>0</v>
      </c>
      <c r="C49" s="86">
        <f t="shared" si="4"/>
        <v>0</v>
      </c>
      <c r="D49" s="86">
        <f t="shared" si="5"/>
        <v>3.8993000000000002</v>
      </c>
      <c r="E49" s="86">
        <f t="shared" si="6"/>
        <v>0</v>
      </c>
      <c r="G49" s="89">
        <f t="shared" si="1"/>
        <v>37773</v>
      </c>
      <c r="H49" s="83">
        <f t="shared" si="7"/>
        <v>0</v>
      </c>
      <c r="I49" s="83">
        <f t="shared" si="8"/>
        <v>0</v>
      </c>
      <c r="J49" s="83">
        <f t="shared" si="9"/>
        <v>59200</v>
      </c>
      <c r="K49" s="83">
        <f t="shared" si="10"/>
        <v>0</v>
      </c>
      <c r="L49" s="83">
        <f t="shared" si="2"/>
        <v>59200</v>
      </c>
    </row>
    <row r="50" spans="1:12">
      <c r="A50" s="89">
        <f t="shared" si="0"/>
        <v>37803</v>
      </c>
      <c r="B50" s="86">
        <f t="shared" si="3"/>
        <v>0</v>
      </c>
      <c r="C50" s="86">
        <f t="shared" si="4"/>
        <v>0</v>
      </c>
      <c r="D50" s="86">
        <f t="shared" si="5"/>
        <v>3.8993000000000002</v>
      </c>
      <c r="E50" s="86">
        <f t="shared" si="6"/>
        <v>0</v>
      </c>
      <c r="G50" s="89">
        <f t="shared" si="1"/>
        <v>37803</v>
      </c>
      <c r="H50" s="83">
        <f t="shared" si="7"/>
        <v>0</v>
      </c>
      <c r="I50" s="83">
        <f t="shared" si="8"/>
        <v>0</v>
      </c>
      <c r="J50" s="83">
        <f t="shared" si="9"/>
        <v>59200</v>
      </c>
      <c r="K50" s="83">
        <f t="shared" si="10"/>
        <v>0</v>
      </c>
      <c r="L50" s="83">
        <f t="shared" si="2"/>
        <v>59200</v>
      </c>
    </row>
    <row r="51" spans="1:12">
      <c r="A51" s="89">
        <f t="shared" si="0"/>
        <v>37834</v>
      </c>
      <c r="B51" s="86">
        <f t="shared" si="3"/>
        <v>0</v>
      </c>
      <c r="C51" s="86">
        <f t="shared" si="4"/>
        <v>0</v>
      </c>
      <c r="D51" s="86">
        <f t="shared" si="5"/>
        <v>3.8993000000000002</v>
      </c>
      <c r="E51" s="86">
        <f t="shared" si="6"/>
        <v>0</v>
      </c>
      <c r="G51" s="89">
        <f t="shared" si="1"/>
        <v>37834</v>
      </c>
      <c r="H51" s="83">
        <f t="shared" si="7"/>
        <v>0</v>
      </c>
      <c r="I51" s="83">
        <f t="shared" si="8"/>
        <v>0</v>
      </c>
      <c r="J51" s="83">
        <f t="shared" si="9"/>
        <v>59200</v>
      </c>
      <c r="K51" s="83">
        <f t="shared" si="10"/>
        <v>0</v>
      </c>
      <c r="L51" s="83">
        <f t="shared" si="2"/>
        <v>59200</v>
      </c>
    </row>
    <row r="52" spans="1:12">
      <c r="A52" s="89">
        <f t="shared" si="0"/>
        <v>37865</v>
      </c>
      <c r="B52" s="86">
        <f t="shared" si="3"/>
        <v>0</v>
      </c>
      <c r="C52" s="86">
        <f t="shared" si="4"/>
        <v>0</v>
      </c>
      <c r="D52" s="86">
        <f t="shared" si="5"/>
        <v>3.8993000000000002</v>
      </c>
      <c r="E52" s="86">
        <f t="shared" si="6"/>
        <v>0</v>
      </c>
      <c r="G52" s="89">
        <f t="shared" si="1"/>
        <v>37865</v>
      </c>
      <c r="H52" s="83">
        <f t="shared" si="7"/>
        <v>0</v>
      </c>
      <c r="I52" s="83">
        <f t="shared" si="8"/>
        <v>0</v>
      </c>
      <c r="J52" s="83">
        <f t="shared" si="9"/>
        <v>59200</v>
      </c>
      <c r="K52" s="83">
        <f t="shared" si="10"/>
        <v>0</v>
      </c>
      <c r="L52" s="83">
        <f t="shared" si="2"/>
        <v>59200</v>
      </c>
    </row>
    <row r="53" spans="1:12">
      <c r="A53" s="89">
        <f t="shared" si="0"/>
        <v>37895</v>
      </c>
      <c r="B53" s="86">
        <f t="shared" si="3"/>
        <v>0</v>
      </c>
      <c r="C53" s="86">
        <f t="shared" si="4"/>
        <v>0</v>
      </c>
      <c r="D53" s="86">
        <f t="shared" si="5"/>
        <v>3.8993000000000002</v>
      </c>
      <c r="E53" s="86">
        <f t="shared" si="6"/>
        <v>0</v>
      </c>
      <c r="G53" s="89">
        <f t="shared" si="1"/>
        <v>37895</v>
      </c>
      <c r="H53" s="83">
        <f t="shared" si="7"/>
        <v>0</v>
      </c>
      <c r="I53" s="83">
        <f t="shared" si="8"/>
        <v>0</v>
      </c>
      <c r="J53" s="83">
        <f t="shared" si="9"/>
        <v>59200</v>
      </c>
      <c r="K53" s="83">
        <f t="shared" si="10"/>
        <v>0</v>
      </c>
      <c r="L53" s="83">
        <f t="shared" si="2"/>
        <v>59200</v>
      </c>
    </row>
    <row r="54" spans="1:12">
      <c r="A54" s="89">
        <f t="shared" si="0"/>
        <v>37926</v>
      </c>
      <c r="B54" s="86">
        <f t="shared" si="3"/>
        <v>0</v>
      </c>
      <c r="C54" s="86">
        <f t="shared" si="4"/>
        <v>0</v>
      </c>
      <c r="D54" s="86">
        <f t="shared" si="5"/>
        <v>3.8993000000000002</v>
      </c>
      <c r="E54" s="86">
        <f t="shared" si="6"/>
        <v>0</v>
      </c>
      <c r="G54" s="89">
        <f t="shared" si="1"/>
        <v>37926</v>
      </c>
      <c r="H54" s="83">
        <f t="shared" si="7"/>
        <v>0</v>
      </c>
      <c r="I54" s="83">
        <f t="shared" si="8"/>
        <v>0</v>
      </c>
      <c r="J54" s="83">
        <f t="shared" si="9"/>
        <v>59200</v>
      </c>
      <c r="K54" s="83">
        <f t="shared" si="10"/>
        <v>0</v>
      </c>
      <c r="L54" s="83">
        <f t="shared" si="2"/>
        <v>59200</v>
      </c>
    </row>
    <row r="55" spans="1:12">
      <c r="A55" s="89">
        <f t="shared" si="0"/>
        <v>37956</v>
      </c>
      <c r="B55" s="86">
        <f t="shared" si="3"/>
        <v>0</v>
      </c>
      <c r="C55" s="86">
        <f t="shared" si="4"/>
        <v>0</v>
      </c>
      <c r="D55" s="86">
        <f t="shared" si="5"/>
        <v>3.8993000000000002</v>
      </c>
      <c r="E55" s="86">
        <f t="shared" si="6"/>
        <v>0</v>
      </c>
      <c r="G55" s="89">
        <f t="shared" si="1"/>
        <v>37956</v>
      </c>
      <c r="H55" s="83">
        <f t="shared" si="7"/>
        <v>0</v>
      </c>
      <c r="I55" s="83">
        <f t="shared" si="8"/>
        <v>0</v>
      </c>
      <c r="J55" s="83">
        <f t="shared" si="9"/>
        <v>59200</v>
      </c>
      <c r="K55" s="83">
        <f t="shared" si="10"/>
        <v>0</v>
      </c>
      <c r="L55" s="83">
        <f t="shared" si="2"/>
        <v>59200</v>
      </c>
    </row>
    <row r="56" spans="1:12">
      <c r="A56" s="89">
        <f t="shared" ref="A56:A79" si="11">EDATE(A55,1)</f>
        <v>37987</v>
      </c>
      <c r="B56" s="86">
        <f t="shared" si="3"/>
        <v>0</v>
      </c>
      <c r="C56" s="86">
        <f t="shared" si="4"/>
        <v>0</v>
      </c>
      <c r="D56" s="86">
        <f t="shared" si="5"/>
        <v>3.8993000000000002</v>
      </c>
      <c r="E56" s="86">
        <f t="shared" si="6"/>
        <v>0</v>
      </c>
      <c r="G56" s="89">
        <f t="shared" ref="G56:G79" si="12">EDATE(G55,1)</f>
        <v>37987</v>
      </c>
      <c r="H56" s="83">
        <f t="shared" si="7"/>
        <v>0</v>
      </c>
      <c r="I56" s="83">
        <f t="shared" si="8"/>
        <v>0</v>
      </c>
      <c r="J56" s="83">
        <f t="shared" si="9"/>
        <v>59200</v>
      </c>
      <c r="K56" s="83">
        <f t="shared" si="10"/>
        <v>0</v>
      </c>
      <c r="L56" s="83">
        <f t="shared" si="2"/>
        <v>59200</v>
      </c>
    </row>
    <row r="57" spans="1:12">
      <c r="A57" s="89">
        <f t="shared" si="11"/>
        <v>38018</v>
      </c>
      <c r="B57" s="86">
        <f t="shared" si="3"/>
        <v>0</v>
      </c>
      <c r="C57" s="86">
        <f t="shared" si="4"/>
        <v>0</v>
      </c>
      <c r="D57" s="86">
        <f t="shared" si="5"/>
        <v>3.8993000000000002</v>
      </c>
      <c r="E57" s="86">
        <f t="shared" si="6"/>
        <v>0</v>
      </c>
      <c r="G57" s="89">
        <f t="shared" si="12"/>
        <v>38018</v>
      </c>
      <c r="H57" s="83">
        <f t="shared" si="7"/>
        <v>0</v>
      </c>
      <c r="I57" s="83">
        <f t="shared" si="8"/>
        <v>0</v>
      </c>
      <c r="J57" s="83">
        <f t="shared" si="9"/>
        <v>59200</v>
      </c>
      <c r="K57" s="83">
        <f t="shared" si="10"/>
        <v>0</v>
      </c>
      <c r="L57" s="83">
        <f t="shared" si="2"/>
        <v>59200</v>
      </c>
    </row>
    <row r="58" spans="1:12">
      <c r="A58" s="89">
        <f t="shared" si="11"/>
        <v>38047</v>
      </c>
      <c r="B58" s="86">
        <f t="shared" si="3"/>
        <v>0</v>
      </c>
      <c r="C58" s="86">
        <f t="shared" si="4"/>
        <v>0</v>
      </c>
      <c r="D58" s="86">
        <f t="shared" si="5"/>
        <v>3.8993000000000002</v>
      </c>
      <c r="E58" s="86">
        <f t="shared" si="6"/>
        <v>0</v>
      </c>
      <c r="G58" s="89">
        <f t="shared" si="12"/>
        <v>38047</v>
      </c>
      <c r="H58" s="83">
        <f t="shared" si="7"/>
        <v>0</v>
      </c>
      <c r="I58" s="83">
        <f t="shared" si="8"/>
        <v>0</v>
      </c>
      <c r="J58" s="83">
        <f t="shared" si="9"/>
        <v>59200</v>
      </c>
      <c r="K58" s="83">
        <f t="shared" si="10"/>
        <v>0</v>
      </c>
      <c r="L58" s="83">
        <f t="shared" si="2"/>
        <v>59200</v>
      </c>
    </row>
    <row r="59" spans="1:12">
      <c r="A59" s="89">
        <f t="shared" si="11"/>
        <v>38078</v>
      </c>
      <c r="B59" s="86">
        <f t="shared" si="3"/>
        <v>0</v>
      </c>
      <c r="C59" s="86">
        <f t="shared" si="4"/>
        <v>0</v>
      </c>
      <c r="D59" s="86">
        <v>3.7904</v>
      </c>
      <c r="E59" s="86">
        <f t="shared" si="6"/>
        <v>0</v>
      </c>
      <c r="G59" s="89">
        <f t="shared" si="12"/>
        <v>38078</v>
      </c>
      <c r="H59" s="83">
        <f t="shared" si="7"/>
        <v>0</v>
      </c>
      <c r="I59" s="83">
        <f t="shared" si="8"/>
        <v>0</v>
      </c>
      <c r="J59" s="83">
        <v>60900</v>
      </c>
      <c r="K59" s="83">
        <f t="shared" si="10"/>
        <v>0</v>
      </c>
      <c r="L59" s="83">
        <f t="shared" si="2"/>
        <v>60900</v>
      </c>
    </row>
    <row r="60" spans="1:12">
      <c r="A60" s="89">
        <f t="shared" si="11"/>
        <v>38108</v>
      </c>
      <c r="B60" s="86">
        <f t="shared" si="3"/>
        <v>0</v>
      </c>
      <c r="C60" s="86">
        <f t="shared" si="4"/>
        <v>0</v>
      </c>
      <c r="D60" s="86">
        <f t="shared" si="5"/>
        <v>3.7904</v>
      </c>
      <c r="E60" s="86">
        <f t="shared" si="6"/>
        <v>0</v>
      </c>
      <c r="G60" s="89">
        <f t="shared" si="12"/>
        <v>38108</v>
      </c>
      <c r="H60" s="83">
        <f t="shared" si="7"/>
        <v>0</v>
      </c>
      <c r="I60" s="83">
        <f t="shared" si="8"/>
        <v>0</v>
      </c>
      <c r="J60" s="83">
        <f t="shared" si="9"/>
        <v>60900</v>
      </c>
      <c r="K60" s="83">
        <f t="shared" si="10"/>
        <v>0</v>
      </c>
      <c r="L60" s="83">
        <f t="shared" si="2"/>
        <v>60900</v>
      </c>
    </row>
    <row r="61" spans="1:12">
      <c r="A61" s="89">
        <f t="shared" si="11"/>
        <v>38139</v>
      </c>
      <c r="B61" s="86">
        <f t="shared" si="3"/>
        <v>0</v>
      </c>
      <c r="C61" s="86">
        <f t="shared" si="4"/>
        <v>0</v>
      </c>
      <c r="D61" s="86">
        <f t="shared" si="5"/>
        <v>3.7904</v>
      </c>
      <c r="E61" s="86">
        <f t="shared" si="6"/>
        <v>0</v>
      </c>
      <c r="G61" s="89">
        <f t="shared" si="12"/>
        <v>38139</v>
      </c>
      <c r="H61" s="83">
        <f t="shared" si="7"/>
        <v>0</v>
      </c>
      <c r="I61" s="83">
        <f t="shared" si="8"/>
        <v>0</v>
      </c>
      <c r="J61" s="83">
        <f t="shared" si="9"/>
        <v>60900</v>
      </c>
      <c r="K61" s="83">
        <f t="shared" si="10"/>
        <v>0</v>
      </c>
      <c r="L61" s="83">
        <f t="shared" si="2"/>
        <v>60900</v>
      </c>
    </row>
    <row r="62" spans="1:12">
      <c r="A62" s="89">
        <f t="shared" si="11"/>
        <v>38169</v>
      </c>
      <c r="B62" s="86">
        <f t="shared" si="3"/>
        <v>0</v>
      </c>
      <c r="C62" s="86">
        <f t="shared" si="4"/>
        <v>0</v>
      </c>
      <c r="D62" s="86">
        <f t="shared" si="5"/>
        <v>3.7904</v>
      </c>
      <c r="E62" s="86">
        <f t="shared" si="6"/>
        <v>0</v>
      </c>
      <c r="G62" s="89">
        <f t="shared" si="12"/>
        <v>38169</v>
      </c>
      <c r="H62" s="83">
        <f t="shared" si="7"/>
        <v>0</v>
      </c>
      <c r="I62" s="83">
        <f t="shared" si="8"/>
        <v>0</v>
      </c>
      <c r="J62" s="83">
        <f t="shared" si="9"/>
        <v>60900</v>
      </c>
      <c r="K62" s="83">
        <f t="shared" si="10"/>
        <v>0</v>
      </c>
      <c r="L62" s="83">
        <f t="shared" si="2"/>
        <v>60900</v>
      </c>
    </row>
    <row r="63" spans="1:12">
      <c r="A63" s="89">
        <f t="shared" si="11"/>
        <v>38200</v>
      </c>
      <c r="B63" s="86">
        <f t="shared" si="3"/>
        <v>0</v>
      </c>
      <c r="C63" s="86">
        <f t="shared" si="4"/>
        <v>0</v>
      </c>
      <c r="D63" s="86">
        <f t="shared" si="5"/>
        <v>3.7904</v>
      </c>
      <c r="E63" s="86">
        <f t="shared" si="6"/>
        <v>0</v>
      </c>
      <c r="G63" s="89">
        <f t="shared" si="12"/>
        <v>38200</v>
      </c>
      <c r="H63" s="83">
        <f t="shared" si="7"/>
        <v>0</v>
      </c>
      <c r="I63" s="83">
        <f t="shared" si="8"/>
        <v>0</v>
      </c>
      <c r="J63" s="83">
        <f t="shared" si="9"/>
        <v>60900</v>
      </c>
      <c r="K63" s="83">
        <f t="shared" si="10"/>
        <v>0</v>
      </c>
      <c r="L63" s="83">
        <f t="shared" si="2"/>
        <v>60900</v>
      </c>
    </row>
    <row r="64" spans="1:12">
      <c r="A64" s="89">
        <f t="shared" si="11"/>
        <v>38231</v>
      </c>
      <c r="B64" s="86">
        <f t="shared" si="3"/>
        <v>0</v>
      </c>
      <c r="C64" s="86">
        <f t="shared" si="4"/>
        <v>0</v>
      </c>
      <c r="D64" s="86">
        <f t="shared" si="5"/>
        <v>3.7904</v>
      </c>
      <c r="E64" s="86">
        <f t="shared" si="6"/>
        <v>0</v>
      </c>
      <c r="G64" s="89">
        <f t="shared" si="12"/>
        <v>38231</v>
      </c>
      <c r="H64" s="83">
        <f t="shared" si="7"/>
        <v>0</v>
      </c>
      <c r="I64" s="83">
        <f t="shared" si="8"/>
        <v>0</v>
      </c>
      <c r="J64" s="83">
        <f t="shared" si="9"/>
        <v>60900</v>
      </c>
      <c r="K64" s="83">
        <f t="shared" si="10"/>
        <v>0</v>
      </c>
      <c r="L64" s="83">
        <f t="shared" si="2"/>
        <v>60900</v>
      </c>
    </row>
    <row r="65" spans="1:12">
      <c r="A65" s="89">
        <f t="shared" si="11"/>
        <v>38261</v>
      </c>
      <c r="B65" s="86">
        <f t="shared" si="3"/>
        <v>0</v>
      </c>
      <c r="C65" s="86">
        <f t="shared" si="4"/>
        <v>0</v>
      </c>
      <c r="D65" s="86">
        <f t="shared" si="5"/>
        <v>3.7904</v>
      </c>
      <c r="E65" s="86">
        <f t="shared" si="6"/>
        <v>0</v>
      </c>
      <c r="G65" s="89">
        <f t="shared" si="12"/>
        <v>38261</v>
      </c>
      <c r="H65" s="83">
        <f t="shared" si="7"/>
        <v>0</v>
      </c>
      <c r="I65" s="83">
        <f t="shared" si="8"/>
        <v>0</v>
      </c>
      <c r="J65" s="83">
        <f t="shared" si="9"/>
        <v>60900</v>
      </c>
      <c r="K65" s="83">
        <f t="shared" si="10"/>
        <v>0</v>
      </c>
      <c r="L65" s="83">
        <f t="shared" si="2"/>
        <v>60900</v>
      </c>
    </row>
    <row r="66" spans="1:12">
      <c r="A66" s="89">
        <f t="shared" si="11"/>
        <v>38292</v>
      </c>
      <c r="B66" s="86">
        <f t="shared" si="3"/>
        <v>0</v>
      </c>
      <c r="C66" s="86">
        <f t="shared" si="4"/>
        <v>0</v>
      </c>
      <c r="D66" s="86">
        <f t="shared" si="5"/>
        <v>3.7904</v>
      </c>
      <c r="E66" s="86">
        <f t="shared" si="6"/>
        <v>0</v>
      </c>
      <c r="G66" s="89">
        <f t="shared" si="12"/>
        <v>38292</v>
      </c>
      <c r="H66" s="83">
        <f t="shared" si="7"/>
        <v>0</v>
      </c>
      <c r="I66" s="83">
        <f t="shared" si="8"/>
        <v>0</v>
      </c>
      <c r="J66" s="83">
        <f t="shared" si="9"/>
        <v>60900</v>
      </c>
      <c r="K66" s="83">
        <f t="shared" si="10"/>
        <v>0</v>
      </c>
      <c r="L66" s="83">
        <f t="shared" si="2"/>
        <v>60900</v>
      </c>
    </row>
    <row r="67" spans="1:12">
      <c r="A67" s="89">
        <f t="shared" si="11"/>
        <v>38322</v>
      </c>
      <c r="B67" s="86">
        <f t="shared" si="3"/>
        <v>0</v>
      </c>
      <c r="C67" s="86">
        <f t="shared" si="4"/>
        <v>0</v>
      </c>
      <c r="D67" s="86">
        <f t="shared" si="5"/>
        <v>3.7904</v>
      </c>
      <c r="E67" s="86">
        <f t="shared" si="6"/>
        <v>0</v>
      </c>
      <c r="G67" s="89">
        <f t="shared" si="12"/>
        <v>38322</v>
      </c>
      <c r="H67" s="83">
        <f t="shared" si="7"/>
        <v>0</v>
      </c>
      <c r="I67" s="83">
        <f t="shared" si="8"/>
        <v>0</v>
      </c>
      <c r="J67" s="83">
        <f t="shared" si="9"/>
        <v>60900</v>
      </c>
      <c r="K67" s="83">
        <f t="shared" si="10"/>
        <v>0</v>
      </c>
      <c r="L67" s="83">
        <f t="shared" si="2"/>
        <v>60900</v>
      </c>
    </row>
    <row r="68" spans="1:12">
      <c r="A68" s="89">
        <f t="shared" si="11"/>
        <v>38353</v>
      </c>
      <c r="B68" s="86">
        <f t="shared" si="3"/>
        <v>0</v>
      </c>
      <c r="C68" s="86">
        <f t="shared" si="4"/>
        <v>0</v>
      </c>
      <c r="D68" s="86">
        <f t="shared" si="5"/>
        <v>3.7904</v>
      </c>
      <c r="E68" s="86">
        <f t="shared" si="6"/>
        <v>0</v>
      </c>
      <c r="G68" s="89">
        <f t="shared" si="12"/>
        <v>38353</v>
      </c>
      <c r="H68" s="83">
        <f t="shared" si="7"/>
        <v>0</v>
      </c>
      <c r="I68" s="83">
        <f t="shared" si="8"/>
        <v>0</v>
      </c>
      <c r="J68" s="83">
        <f t="shared" si="9"/>
        <v>60900</v>
      </c>
      <c r="K68" s="83">
        <f t="shared" si="10"/>
        <v>0</v>
      </c>
      <c r="L68" s="83">
        <f t="shared" si="2"/>
        <v>60900</v>
      </c>
    </row>
    <row r="69" spans="1:12">
      <c r="A69" s="89">
        <f t="shared" si="11"/>
        <v>38384</v>
      </c>
      <c r="B69" s="86">
        <f t="shared" si="3"/>
        <v>0</v>
      </c>
      <c r="C69" s="86">
        <f t="shared" si="4"/>
        <v>0</v>
      </c>
      <c r="D69" s="86">
        <f t="shared" si="5"/>
        <v>3.7904</v>
      </c>
      <c r="E69" s="86">
        <f t="shared" si="6"/>
        <v>0</v>
      </c>
      <c r="G69" s="89">
        <f t="shared" si="12"/>
        <v>38384</v>
      </c>
      <c r="H69" s="83">
        <f t="shared" si="7"/>
        <v>0</v>
      </c>
      <c r="I69" s="83">
        <f t="shared" si="8"/>
        <v>0</v>
      </c>
      <c r="J69" s="83">
        <f t="shared" si="9"/>
        <v>60900</v>
      </c>
      <c r="K69" s="83">
        <f t="shared" si="10"/>
        <v>0</v>
      </c>
      <c r="L69" s="83">
        <f t="shared" si="2"/>
        <v>60900</v>
      </c>
    </row>
    <row r="70" spans="1:12">
      <c r="A70" s="89">
        <f t="shared" si="11"/>
        <v>38412</v>
      </c>
      <c r="B70" s="86">
        <f t="shared" si="3"/>
        <v>0</v>
      </c>
      <c r="C70" s="86">
        <f t="shared" si="4"/>
        <v>0</v>
      </c>
      <c r="D70" s="86">
        <f t="shared" si="5"/>
        <v>3.7904</v>
      </c>
      <c r="E70" s="86">
        <f t="shared" si="6"/>
        <v>0</v>
      </c>
      <c r="G70" s="89">
        <f t="shared" si="12"/>
        <v>38412</v>
      </c>
      <c r="H70" s="83">
        <f t="shared" si="7"/>
        <v>0</v>
      </c>
      <c r="I70" s="83">
        <f t="shared" si="8"/>
        <v>0</v>
      </c>
      <c r="J70" s="83">
        <f t="shared" si="9"/>
        <v>60900</v>
      </c>
      <c r="K70" s="83">
        <f t="shared" si="10"/>
        <v>0</v>
      </c>
      <c r="L70" s="83">
        <f t="shared" si="2"/>
        <v>60900</v>
      </c>
    </row>
    <row r="71" spans="1:12">
      <c r="A71" s="89">
        <f t="shared" si="11"/>
        <v>38443</v>
      </c>
      <c r="B71" s="86">
        <f t="shared" si="3"/>
        <v>0</v>
      </c>
      <c r="C71" s="86">
        <f t="shared" si="4"/>
        <v>0</v>
      </c>
      <c r="D71" s="86">
        <f t="shared" si="5"/>
        <v>3.7904</v>
      </c>
      <c r="E71" s="86">
        <f t="shared" si="6"/>
        <v>0</v>
      </c>
      <c r="G71" s="89">
        <f t="shared" si="12"/>
        <v>38443</v>
      </c>
      <c r="H71" s="83">
        <f t="shared" si="7"/>
        <v>0</v>
      </c>
      <c r="I71" s="83">
        <f t="shared" si="8"/>
        <v>0</v>
      </c>
      <c r="J71" s="83">
        <f t="shared" si="9"/>
        <v>60900</v>
      </c>
      <c r="K71" s="83">
        <f t="shared" si="10"/>
        <v>0</v>
      </c>
      <c r="L71" s="83">
        <f t="shared" si="2"/>
        <v>60900</v>
      </c>
    </row>
    <row r="72" spans="1:12">
      <c r="A72" s="89">
        <f t="shared" si="11"/>
        <v>38473</v>
      </c>
      <c r="B72" s="86">
        <f t="shared" si="3"/>
        <v>0</v>
      </c>
      <c r="C72" s="86">
        <f t="shared" si="4"/>
        <v>0</v>
      </c>
      <c r="D72" s="86">
        <f t="shared" si="5"/>
        <v>3.7904</v>
      </c>
      <c r="E72" s="86">
        <f t="shared" si="6"/>
        <v>0</v>
      </c>
      <c r="G72" s="89">
        <f t="shared" si="12"/>
        <v>38473</v>
      </c>
      <c r="H72" s="83">
        <f t="shared" si="7"/>
        <v>0</v>
      </c>
      <c r="I72" s="83">
        <f t="shared" si="8"/>
        <v>0</v>
      </c>
      <c r="J72" s="83">
        <f t="shared" si="9"/>
        <v>60900</v>
      </c>
      <c r="K72" s="83">
        <f t="shared" si="10"/>
        <v>0</v>
      </c>
      <c r="L72" s="83">
        <f t="shared" si="2"/>
        <v>60900</v>
      </c>
    </row>
    <row r="73" spans="1:12">
      <c r="A73" s="89">
        <f t="shared" si="11"/>
        <v>38504</v>
      </c>
      <c r="B73" s="86">
        <f t="shared" si="3"/>
        <v>0</v>
      </c>
      <c r="C73" s="86">
        <f t="shared" si="4"/>
        <v>0</v>
      </c>
      <c r="D73" s="86">
        <f t="shared" si="5"/>
        <v>3.7904</v>
      </c>
      <c r="E73" s="86">
        <f t="shared" si="6"/>
        <v>0</v>
      </c>
      <c r="G73" s="89">
        <f t="shared" si="12"/>
        <v>38504</v>
      </c>
      <c r="H73" s="83">
        <f t="shared" si="7"/>
        <v>0</v>
      </c>
      <c r="I73" s="83">
        <f t="shared" si="8"/>
        <v>0</v>
      </c>
      <c r="J73" s="83">
        <f t="shared" si="9"/>
        <v>60900</v>
      </c>
      <c r="K73" s="83">
        <f t="shared" si="10"/>
        <v>0</v>
      </c>
      <c r="L73" s="83">
        <f t="shared" si="2"/>
        <v>60900</v>
      </c>
    </row>
    <row r="74" spans="1:12">
      <c r="A74" s="89">
        <f t="shared" si="11"/>
        <v>38534</v>
      </c>
      <c r="B74" s="86">
        <f t="shared" si="3"/>
        <v>0</v>
      </c>
      <c r="C74" s="86">
        <f t="shared" si="4"/>
        <v>0</v>
      </c>
      <c r="D74" s="86">
        <f t="shared" si="5"/>
        <v>3.7904</v>
      </c>
      <c r="E74" s="86">
        <f t="shared" si="6"/>
        <v>0</v>
      </c>
      <c r="G74" s="89">
        <f t="shared" si="12"/>
        <v>38534</v>
      </c>
      <c r="H74" s="83">
        <f t="shared" si="7"/>
        <v>0</v>
      </c>
      <c r="I74" s="83">
        <f t="shared" si="8"/>
        <v>0</v>
      </c>
      <c r="J74" s="83">
        <f t="shared" si="9"/>
        <v>60900</v>
      </c>
      <c r="K74" s="83">
        <f t="shared" si="10"/>
        <v>0</v>
      </c>
      <c r="L74" s="83">
        <f t="shared" si="2"/>
        <v>60900</v>
      </c>
    </row>
    <row r="75" spans="1:12">
      <c r="A75" s="89">
        <f t="shared" si="11"/>
        <v>38565</v>
      </c>
      <c r="B75" s="86">
        <f t="shared" si="3"/>
        <v>0</v>
      </c>
      <c r="C75" s="86">
        <f t="shared" si="4"/>
        <v>0</v>
      </c>
      <c r="D75" s="86">
        <f t="shared" si="5"/>
        <v>3.7904</v>
      </c>
      <c r="E75" s="86">
        <f t="shared" si="6"/>
        <v>0</v>
      </c>
      <c r="G75" s="89">
        <f t="shared" si="12"/>
        <v>38565</v>
      </c>
      <c r="H75" s="83">
        <f t="shared" si="7"/>
        <v>0</v>
      </c>
      <c r="I75" s="83">
        <f t="shared" si="8"/>
        <v>0</v>
      </c>
      <c r="J75" s="83">
        <f t="shared" si="9"/>
        <v>60900</v>
      </c>
      <c r="K75" s="83">
        <f t="shared" si="10"/>
        <v>0</v>
      </c>
      <c r="L75" s="83">
        <f t="shared" si="2"/>
        <v>60900</v>
      </c>
    </row>
    <row r="76" spans="1:12">
      <c r="A76" s="89">
        <f t="shared" si="11"/>
        <v>38596</v>
      </c>
      <c r="B76" s="86">
        <f t="shared" si="3"/>
        <v>0</v>
      </c>
      <c r="C76" s="86">
        <f t="shared" si="4"/>
        <v>0</v>
      </c>
      <c r="D76" s="86">
        <f t="shared" si="5"/>
        <v>3.7904</v>
      </c>
      <c r="E76" s="86">
        <f t="shared" si="6"/>
        <v>0</v>
      </c>
      <c r="G76" s="89">
        <f t="shared" si="12"/>
        <v>38596</v>
      </c>
      <c r="H76" s="83">
        <f t="shared" si="7"/>
        <v>0</v>
      </c>
      <c r="I76" s="83">
        <f t="shared" si="8"/>
        <v>0</v>
      </c>
      <c r="J76" s="83">
        <f t="shared" si="9"/>
        <v>60900</v>
      </c>
      <c r="K76" s="83">
        <f t="shared" si="10"/>
        <v>0</v>
      </c>
      <c r="L76" s="83">
        <f t="shared" si="2"/>
        <v>60900</v>
      </c>
    </row>
    <row r="77" spans="1:12">
      <c r="A77" s="89">
        <f t="shared" si="11"/>
        <v>38626</v>
      </c>
      <c r="B77" s="86">
        <f t="shared" si="3"/>
        <v>0</v>
      </c>
      <c r="C77" s="86">
        <f t="shared" si="4"/>
        <v>0</v>
      </c>
      <c r="D77" s="86">
        <f t="shared" si="5"/>
        <v>3.7904</v>
      </c>
      <c r="E77" s="86">
        <f t="shared" si="6"/>
        <v>0</v>
      </c>
      <c r="G77" s="89">
        <f t="shared" si="12"/>
        <v>38626</v>
      </c>
      <c r="H77" s="83">
        <f t="shared" si="7"/>
        <v>0</v>
      </c>
      <c r="I77" s="83">
        <f t="shared" si="8"/>
        <v>0</v>
      </c>
      <c r="J77" s="83">
        <f t="shared" si="9"/>
        <v>60900</v>
      </c>
      <c r="K77" s="83">
        <f t="shared" si="10"/>
        <v>0</v>
      </c>
      <c r="L77" s="83">
        <f t="shared" si="2"/>
        <v>60900</v>
      </c>
    </row>
    <row r="78" spans="1:12">
      <c r="A78" s="89">
        <f t="shared" si="11"/>
        <v>38657</v>
      </c>
      <c r="B78" s="86">
        <f t="shared" si="3"/>
        <v>0</v>
      </c>
      <c r="C78" s="86">
        <f t="shared" si="4"/>
        <v>0</v>
      </c>
      <c r="D78" s="86">
        <f t="shared" si="5"/>
        <v>3.7904</v>
      </c>
      <c r="E78" s="86">
        <f t="shared" si="6"/>
        <v>0</v>
      </c>
      <c r="G78" s="89">
        <f t="shared" si="12"/>
        <v>38657</v>
      </c>
      <c r="H78" s="83">
        <f t="shared" si="7"/>
        <v>0</v>
      </c>
      <c r="I78" s="83">
        <f t="shared" si="8"/>
        <v>0</v>
      </c>
      <c r="J78" s="83">
        <f t="shared" si="9"/>
        <v>60900</v>
      </c>
      <c r="K78" s="83">
        <f t="shared" si="10"/>
        <v>0</v>
      </c>
      <c r="L78" s="83">
        <f t="shared" si="2"/>
        <v>60900</v>
      </c>
    </row>
    <row r="79" spans="1:12">
      <c r="A79" s="89">
        <f t="shared" si="11"/>
        <v>38687</v>
      </c>
      <c r="B79" s="86">
        <f t="shared" si="3"/>
        <v>0</v>
      </c>
      <c r="C79" s="86">
        <f t="shared" si="4"/>
        <v>0</v>
      </c>
      <c r="D79" s="86">
        <f t="shared" si="5"/>
        <v>3.7904</v>
      </c>
      <c r="E79" s="86">
        <f t="shared" si="6"/>
        <v>0</v>
      </c>
      <c r="G79" s="89">
        <f t="shared" si="12"/>
        <v>38687</v>
      </c>
      <c r="H79" s="83">
        <f t="shared" si="7"/>
        <v>0</v>
      </c>
      <c r="I79" s="83">
        <f t="shared" si="8"/>
        <v>0</v>
      </c>
      <c r="J79" s="83">
        <f t="shared" si="9"/>
        <v>60900</v>
      </c>
      <c r="K79" s="83">
        <f t="shared" si="10"/>
        <v>0</v>
      </c>
      <c r="L79" s="83">
        <f t="shared" si="2"/>
        <v>60900</v>
      </c>
    </row>
    <row r="80" spans="1:12">
      <c r="A80" s="80"/>
      <c r="B80" s="86">
        <f t="shared" si="3"/>
        <v>0</v>
      </c>
      <c r="C80" s="86">
        <f t="shared" si="4"/>
        <v>0</v>
      </c>
      <c r="D80" s="86">
        <f t="shared" si="5"/>
        <v>3.7904</v>
      </c>
      <c r="E80" s="86">
        <f t="shared" si="6"/>
        <v>0</v>
      </c>
      <c r="H80" s="83">
        <f t="shared" si="7"/>
        <v>0</v>
      </c>
      <c r="I80" s="83">
        <f t="shared" si="8"/>
        <v>0</v>
      </c>
      <c r="J80" s="83">
        <f t="shared" si="9"/>
        <v>60900</v>
      </c>
      <c r="K80" s="83">
        <f t="shared" si="10"/>
        <v>0</v>
      </c>
      <c r="L80" s="83">
        <f t="shared" si="2"/>
        <v>60900</v>
      </c>
    </row>
    <row r="81" spans="1:12">
      <c r="A81" s="88"/>
      <c r="B81" s="86">
        <f t="shared" si="3"/>
        <v>0</v>
      </c>
      <c r="C81" s="86">
        <f t="shared" si="4"/>
        <v>0</v>
      </c>
      <c r="D81" s="86">
        <f t="shared" si="5"/>
        <v>3.7904</v>
      </c>
      <c r="E81" s="86">
        <f t="shared" si="6"/>
        <v>0</v>
      </c>
      <c r="H81" s="83">
        <f t="shared" si="7"/>
        <v>0</v>
      </c>
      <c r="I81" s="83">
        <f t="shared" si="8"/>
        <v>0</v>
      </c>
      <c r="J81" s="83">
        <f t="shared" si="9"/>
        <v>60900</v>
      </c>
      <c r="K81" s="83">
        <f t="shared" si="10"/>
        <v>0</v>
      </c>
      <c r="L81" s="83">
        <f t="shared" si="2"/>
        <v>60900</v>
      </c>
    </row>
    <row r="82" spans="1:12">
      <c r="A82" s="88"/>
      <c r="B82" s="86">
        <f t="shared" si="3"/>
        <v>0</v>
      </c>
      <c r="C82" s="86">
        <f t="shared" si="4"/>
        <v>0</v>
      </c>
      <c r="D82" s="86">
        <f t="shared" si="5"/>
        <v>3.7904</v>
      </c>
      <c r="E82" s="86">
        <f t="shared" si="6"/>
        <v>0</v>
      </c>
      <c r="H82" s="83">
        <f t="shared" si="7"/>
        <v>0</v>
      </c>
      <c r="I82" s="83">
        <f t="shared" si="8"/>
        <v>0</v>
      </c>
      <c r="J82" s="83">
        <f t="shared" si="9"/>
        <v>60900</v>
      </c>
      <c r="K82" s="83">
        <f t="shared" si="10"/>
        <v>0</v>
      </c>
      <c r="L82" s="83">
        <f t="shared" si="2"/>
        <v>60900</v>
      </c>
    </row>
    <row r="83" spans="1:12">
      <c r="A83" s="88"/>
      <c r="B83" s="86">
        <f t="shared" si="3"/>
        <v>0</v>
      </c>
      <c r="C83" s="86">
        <f t="shared" si="4"/>
        <v>0</v>
      </c>
      <c r="D83" s="86">
        <f t="shared" si="5"/>
        <v>3.7904</v>
      </c>
      <c r="E83" s="86">
        <f t="shared" si="6"/>
        <v>0</v>
      </c>
      <c r="H83" s="83">
        <f t="shared" si="7"/>
        <v>0</v>
      </c>
      <c r="I83" s="83">
        <f t="shared" si="8"/>
        <v>0</v>
      </c>
      <c r="J83" s="83">
        <f t="shared" si="9"/>
        <v>60900</v>
      </c>
      <c r="K83" s="83">
        <f t="shared" si="10"/>
        <v>0</v>
      </c>
      <c r="L83" s="83">
        <f>SUM(H83:K83)</f>
        <v>60900</v>
      </c>
    </row>
    <row r="84" spans="1:12">
      <c r="A84" s="88"/>
      <c r="B84" s="86">
        <f t="shared" si="3"/>
        <v>0</v>
      </c>
      <c r="C84" s="86">
        <f t="shared" si="4"/>
        <v>0</v>
      </c>
      <c r="D84" s="86">
        <f t="shared" si="5"/>
        <v>3.7904</v>
      </c>
      <c r="E84" s="86">
        <f t="shared" si="6"/>
        <v>0</v>
      </c>
      <c r="H84" s="83">
        <f t="shared" si="7"/>
        <v>0</v>
      </c>
      <c r="I84" s="83">
        <f t="shared" si="8"/>
        <v>0</v>
      </c>
      <c r="J84" s="83">
        <f t="shared" si="9"/>
        <v>60900</v>
      </c>
      <c r="K84" s="83">
        <f t="shared" si="10"/>
        <v>0</v>
      </c>
      <c r="L84" s="83">
        <f>SUM(H84:K84)</f>
        <v>60900</v>
      </c>
    </row>
    <row r="85" spans="1:12">
      <c r="A85" s="88"/>
      <c r="B85" s="86">
        <v>0</v>
      </c>
      <c r="C85" s="86">
        <v>0</v>
      </c>
      <c r="D85" s="86">
        <v>0</v>
      </c>
      <c r="E85" s="86">
        <v>0</v>
      </c>
      <c r="H85" s="83">
        <v>0</v>
      </c>
      <c r="I85" s="83">
        <v>0</v>
      </c>
      <c r="J85" s="83">
        <v>0</v>
      </c>
      <c r="K85" s="83">
        <v>0</v>
      </c>
      <c r="L85" s="83">
        <f>SUM(H85:K85)</f>
        <v>0</v>
      </c>
    </row>
    <row r="86" spans="1:12" s="80" customFormat="1">
      <c r="A86"/>
      <c r="G86"/>
      <c r="H86"/>
      <c r="I86"/>
      <c r="J86"/>
    </row>
    <row r="87" spans="1:12">
      <c r="B87" s="88"/>
    </row>
    <row r="88" spans="1:12">
      <c r="B88" s="88"/>
    </row>
    <row r="89" spans="1:12">
      <c r="B89" s="88"/>
    </row>
    <row r="90" spans="1:12">
      <c r="B90" s="88"/>
    </row>
    <row r="91" spans="1:12">
      <c r="B91" s="88"/>
    </row>
    <row r="124" spans="7:7">
      <c r="G124" s="80"/>
    </row>
    <row r="130" spans="8:10">
      <c r="H130" s="80"/>
      <c r="I130" s="80"/>
      <c r="J130" s="80"/>
    </row>
  </sheetData>
  <pageMargins left="0.5" right="0.5" top="0.25" bottom="0.25" header="0.5" footer="0.5"/>
  <pageSetup scale="57"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V61"/>
  <sheetViews>
    <sheetView workbookViewId="0">
      <selection activeCell="B3" sqref="B3"/>
    </sheetView>
  </sheetViews>
  <sheetFormatPr defaultRowHeight="12.75"/>
  <cols>
    <col min="2" max="2" width="10.140625" bestFit="1" customWidth="1"/>
    <col min="3" max="3" width="9.5703125" bestFit="1" customWidth="1"/>
    <col min="4" max="4" width="16.42578125" bestFit="1" customWidth="1"/>
    <col min="5" max="5" width="15.5703125" bestFit="1" customWidth="1"/>
    <col min="6" max="6" width="12.28515625" bestFit="1" customWidth="1"/>
    <col min="7" max="7" width="11.42578125" bestFit="1" customWidth="1"/>
    <col min="8" max="8" width="16.42578125" bestFit="1" customWidth="1"/>
    <col min="9" max="9" width="15.5703125" bestFit="1" customWidth="1"/>
    <col min="10" max="10" width="15.140625" bestFit="1" customWidth="1"/>
    <col min="11" max="11" width="14.28515625" bestFit="1" customWidth="1"/>
    <col min="13" max="13" width="19" bestFit="1" customWidth="1"/>
    <col min="14" max="14" width="15.140625" bestFit="1" customWidth="1"/>
    <col min="15" max="15" width="19.28515625" bestFit="1" customWidth="1"/>
    <col min="16" max="16" width="17.7109375" bestFit="1" customWidth="1"/>
    <col min="19" max="19" width="9.85546875" bestFit="1" customWidth="1"/>
    <col min="20" max="20" width="12.140625" bestFit="1" customWidth="1"/>
    <col min="21" max="21" width="12.85546875" bestFit="1" customWidth="1"/>
    <col min="22" max="22" width="17" bestFit="1" customWidth="1"/>
  </cols>
  <sheetData>
    <row r="1" spans="1:22">
      <c r="A1" t="s">
        <v>73</v>
      </c>
    </row>
    <row r="2" spans="1:22">
      <c r="A2" t="s">
        <v>48</v>
      </c>
      <c r="B2" s="90">
        <v>36888</v>
      </c>
    </row>
    <row r="4" spans="1:22" s="81" customFormat="1">
      <c r="A4" s="81" t="s">
        <v>31</v>
      </c>
      <c r="B4" s="81" t="s">
        <v>42</v>
      </c>
      <c r="C4" s="81" t="s">
        <v>44</v>
      </c>
      <c r="D4" s="81" t="s">
        <v>74</v>
      </c>
      <c r="E4" s="81" t="s">
        <v>75</v>
      </c>
      <c r="F4" s="81" t="s">
        <v>76</v>
      </c>
      <c r="G4" s="81" t="s">
        <v>77</v>
      </c>
      <c r="H4" s="81" t="s">
        <v>78</v>
      </c>
      <c r="I4" s="81" t="s">
        <v>79</v>
      </c>
      <c r="J4" s="81" t="s">
        <v>80</v>
      </c>
      <c r="K4" s="81" t="s">
        <v>81</v>
      </c>
      <c r="M4" s="81" t="s">
        <v>51</v>
      </c>
      <c r="N4" s="81" t="s">
        <v>56</v>
      </c>
      <c r="O4" s="81" t="s">
        <v>57</v>
      </c>
      <c r="P4" s="81" t="s">
        <v>58</v>
      </c>
      <c r="R4" s="81" t="s">
        <v>136</v>
      </c>
      <c r="S4" s="81" t="s">
        <v>139</v>
      </c>
      <c r="T4" s="81" t="s">
        <v>137</v>
      </c>
      <c r="U4" s="81" t="s">
        <v>138</v>
      </c>
      <c r="V4" s="81" t="s">
        <v>152</v>
      </c>
    </row>
    <row r="5" spans="1:22">
      <c r="A5" s="89">
        <v>36982</v>
      </c>
      <c r="B5" s="55">
        <f>VLOOKUP($A5,[1]!Table,MATCH(B$4,[1]!Curves,0))</f>
        <v>6.07</v>
      </c>
      <c r="C5" s="55">
        <f>VLOOKUP($A5,[1]!Table,MATCH(C$4,[1]!Curves,0))</f>
        <v>6.5603579335411027E-2</v>
      </c>
      <c r="D5" s="55">
        <f>VLOOKUP($A5,[1]!Table,MATCH(D$4,[1]!Curves,0))</f>
        <v>1.7500000000000002E-2</v>
      </c>
      <c r="E5" s="55">
        <f>VLOOKUP($A5,[1]!Table,MATCH(E$4,[1]!Curves,0))</f>
        <v>1.4999999999999999E-2</v>
      </c>
      <c r="F5" s="55">
        <f>VLOOKUP($A5,[1]!Table,MATCH(F$4,[1]!Curves,0))</f>
        <v>-2.5000000000000001E-2</v>
      </c>
      <c r="G5" s="55">
        <f>VLOOKUP($A5,[1]!Table,MATCH(G$4,[1]!Curves,0))</f>
        <v>7.4999999999999997E-3</v>
      </c>
      <c r="H5" s="55">
        <f>VLOOKUP($A5,[1]!Table,MATCH(H$4,[1]!Curves,0))</f>
        <v>-2.2499999999999999E-2</v>
      </c>
      <c r="I5" s="55">
        <f>VLOOKUP($A5,[1]!Table,MATCH(I$4,[1]!Curves,0))</f>
        <v>7.4999999999999997E-3</v>
      </c>
      <c r="J5" s="55">
        <f>VLOOKUP($A5,[1]!Table,MATCH(J$4,[1]!Curves,0))</f>
        <v>-6.5000000000000002E-2</v>
      </c>
      <c r="K5" s="55">
        <f>VLOOKUP($A5,[1]!Table,MATCH(K$4,[1]!Curves,0))</f>
        <v>7.4999999999999997E-3</v>
      </c>
      <c r="M5" s="92">
        <f>D5+E5</f>
        <v>3.2500000000000001E-2</v>
      </c>
      <c r="N5" s="92">
        <f>F5+G5</f>
        <v>-1.7500000000000002E-2</v>
      </c>
      <c r="O5" s="92">
        <f>H5+I5</f>
        <v>-1.4999999999999999E-2</v>
      </c>
      <c r="P5" s="92">
        <f>J5+K5</f>
        <v>-5.7500000000000002E-2</v>
      </c>
      <c r="R5" s="107">
        <f>C5</f>
        <v>6.5603579335411027E-2</v>
      </c>
      <c r="S5" s="106">
        <f t="shared" ref="S5:S61" si="0">(1+R5)^(360/365)-1</f>
        <v>6.467644972015929E-2</v>
      </c>
      <c r="T5" s="106">
        <f t="shared" ref="T5:T61" si="1">(1+S5/2)^2-1</f>
        <v>6.5722210507260348E-2</v>
      </c>
      <c r="U5" s="106">
        <f t="shared" ref="U5:U61" si="2">12*((1+T5)^(1/12)-1)</f>
        <v>6.3821819589015227E-2</v>
      </c>
      <c r="V5" s="106">
        <f>U5+'Financing Assumptions'!$F$6</f>
        <v>7.2571819589015235E-2</v>
      </c>
    </row>
    <row r="6" spans="1:22">
      <c r="A6" s="89">
        <v>37012</v>
      </c>
      <c r="B6" s="55">
        <f>VLOOKUP($A6,[1]!Table,MATCH(B$4,[1]!Curves,0))</f>
        <v>5.3550000000000004</v>
      </c>
      <c r="C6" s="55">
        <f>VLOOKUP($A6,[1]!Table,MATCH(C$4,[1]!Curves,0))</f>
        <v>6.4679931020306017E-2</v>
      </c>
      <c r="D6" s="55">
        <f>VLOOKUP($A6,[1]!Table,MATCH(D$4,[1]!Curves,0))</f>
        <v>1.7500000000000002E-2</v>
      </c>
      <c r="E6" s="55">
        <f>VLOOKUP($A6,[1]!Table,MATCH(E$4,[1]!Curves,0))</f>
        <v>1.4999999999999999E-2</v>
      </c>
      <c r="F6" s="55">
        <f>VLOOKUP($A6,[1]!Table,MATCH(F$4,[1]!Curves,0))</f>
        <v>-2.5000000000000001E-2</v>
      </c>
      <c r="G6" s="55">
        <f>VLOOKUP($A6,[1]!Table,MATCH(G$4,[1]!Curves,0))</f>
        <v>7.4999999999999997E-3</v>
      </c>
      <c r="H6" s="55">
        <f>VLOOKUP($A6,[1]!Table,MATCH(H$4,[1]!Curves,0))</f>
        <v>-2.2499999999999999E-2</v>
      </c>
      <c r="I6" s="55">
        <f>VLOOKUP($A6,[1]!Table,MATCH(I$4,[1]!Curves,0))</f>
        <v>7.4999999999999997E-3</v>
      </c>
      <c r="J6" s="55">
        <f>VLOOKUP($A6,[1]!Table,MATCH(J$4,[1]!Curves,0))</f>
        <v>-6.5000000000000002E-2</v>
      </c>
      <c r="K6" s="55">
        <f>VLOOKUP($A6,[1]!Table,MATCH(K$4,[1]!Curves,0))</f>
        <v>7.4999999999999997E-3</v>
      </c>
      <c r="M6" s="92">
        <f t="shared" ref="M6:M61" si="3">D6+E6</f>
        <v>3.2500000000000001E-2</v>
      </c>
      <c r="N6" s="92">
        <f t="shared" ref="N6:N61" si="4">F6+G6</f>
        <v>-1.7500000000000002E-2</v>
      </c>
      <c r="O6" s="92">
        <f t="shared" ref="O6:O61" si="5">H6+I6</f>
        <v>-1.4999999999999999E-2</v>
      </c>
      <c r="P6" s="92">
        <f t="shared" ref="P6:P61" si="6">J6+K6</f>
        <v>-5.7500000000000002E-2</v>
      </c>
      <c r="R6" s="107">
        <f t="shared" ref="R6:R61" si="7">C6</f>
        <v>6.4679931020306017E-2</v>
      </c>
      <c r="S6" s="106">
        <f t="shared" si="0"/>
        <v>6.376624132911668E-2</v>
      </c>
      <c r="T6" s="106">
        <f t="shared" si="1"/>
        <v>6.478277471242766E-2</v>
      </c>
      <c r="U6" s="106">
        <f t="shared" si="2"/>
        <v>6.2935271531134873E-2</v>
      </c>
      <c r="V6" s="106">
        <f>U6+'Financing Assumptions'!$F$6</f>
        <v>7.1685271531134881E-2</v>
      </c>
    </row>
    <row r="7" spans="1:22">
      <c r="A7" s="89">
        <v>37043</v>
      </c>
      <c r="B7" s="55">
        <f>VLOOKUP($A7,[1]!Table,MATCH(B$4,[1]!Curves,0))</f>
        <v>5.2850000000000001</v>
      </c>
      <c r="C7" s="55">
        <f>VLOOKUP($A7,[1]!Table,MATCH(C$4,[1]!Curves,0))</f>
        <v>6.3736780045205013E-2</v>
      </c>
      <c r="D7" s="55">
        <f>VLOOKUP($A7,[1]!Table,MATCH(D$4,[1]!Curves,0))</f>
        <v>1.7500000000000002E-2</v>
      </c>
      <c r="E7" s="55">
        <f>VLOOKUP($A7,[1]!Table,MATCH(E$4,[1]!Curves,0))</f>
        <v>1.4999999999999999E-2</v>
      </c>
      <c r="F7" s="55">
        <f>VLOOKUP($A7,[1]!Table,MATCH(F$4,[1]!Curves,0))</f>
        <v>-2.5000000000000001E-2</v>
      </c>
      <c r="G7" s="55">
        <f>VLOOKUP($A7,[1]!Table,MATCH(G$4,[1]!Curves,0))</f>
        <v>7.4999999999999997E-3</v>
      </c>
      <c r="H7" s="55">
        <f>VLOOKUP($A7,[1]!Table,MATCH(H$4,[1]!Curves,0))</f>
        <v>-2.2499999999999999E-2</v>
      </c>
      <c r="I7" s="55">
        <f>VLOOKUP($A7,[1]!Table,MATCH(I$4,[1]!Curves,0))</f>
        <v>7.4999999999999997E-3</v>
      </c>
      <c r="J7" s="55">
        <f>VLOOKUP($A7,[1]!Table,MATCH(J$4,[1]!Curves,0))</f>
        <v>-6.5000000000000002E-2</v>
      </c>
      <c r="K7" s="55">
        <f>VLOOKUP($A7,[1]!Table,MATCH(K$4,[1]!Curves,0))</f>
        <v>7.4999999999999997E-3</v>
      </c>
      <c r="M7" s="92">
        <f t="shared" si="3"/>
        <v>3.2500000000000001E-2</v>
      </c>
      <c r="N7" s="92">
        <f t="shared" si="4"/>
        <v>-1.7500000000000002E-2</v>
      </c>
      <c r="O7" s="92">
        <f t="shared" si="5"/>
        <v>-1.4999999999999999E-2</v>
      </c>
      <c r="P7" s="92">
        <f t="shared" si="6"/>
        <v>-5.7500000000000002E-2</v>
      </c>
      <c r="R7" s="107">
        <f t="shared" si="7"/>
        <v>6.3736780045205013E-2</v>
      </c>
      <c r="S7" s="106">
        <f t="shared" si="0"/>
        <v>6.2836802897426436E-2</v>
      </c>
      <c r="T7" s="106">
        <f t="shared" si="1"/>
        <v>6.3823918847019101E-2</v>
      </c>
      <c r="U7" s="106">
        <f t="shared" si="2"/>
        <v>6.2029657006062777E-2</v>
      </c>
      <c r="V7" s="106">
        <f>U7+'Financing Assumptions'!$F$6</f>
        <v>7.0779657006062785E-2</v>
      </c>
    </row>
    <row r="8" spans="1:22">
      <c r="A8" s="89">
        <v>37073</v>
      </c>
      <c r="B8" s="55">
        <f>VLOOKUP($A8,[1]!Table,MATCH(B$4,[1]!Curves,0))</f>
        <v>5.2649999999999997</v>
      </c>
      <c r="C8" s="55">
        <f>VLOOKUP($A8,[1]!Table,MATCH(C$4,[1]!Curves,0))</f>
        <v>6.2927641988127017E-2</v>
      </c>
      <c r="D8" s="55">
        <f>VLOOKUP($A8,[1]!Table,MATCH(D$4,[1]!Curves,0))</f>
        <v>1.7500000000000002E-2</v>
      </c>
      <c r="E8" s="55">
        <f>VLOOKUP($A8,[1]!Table,MATCH(E$4,[1]!Curves,0))</f>
        <v>1.4999999999999999E-2</v>
      </c>
      <c r="F8" s="55">
        <f>VLOOKUP($A8,[1]!Table,MATCH(F$4,[1]!Curves,0))</f>
        <v>-2.5000000000000001E-2</v>
      </c>
      <c r="G8" s="55">
        <f>VLOOKUP($A8,[1]!Table,MATCH(G$4,[1]!Curves,0))</f>
        <v>7.4999999999999997E-3</v>
      </c>
      <c r="H8" s="55">
        <f>VLOOKUP($A8,[1]!Table,MATCH(H$4,[1]!Curves,0))</f>
        <v>-2.2499999999999999E-2</v>
      </c>
      <c r="I8" s="55">
        <f>VLOOKUP($A8,[1]!Table,MATCH(I$4,[1]!Curves,0))</f>
        <v>7.4999999999999997E-3</v>
      </c>
      <c r="J8" s="55">
        <f>VLOOKUP($A8,[1]!Table,MATCH(J$4,[1]!Curves,0))</f>
        <v>-6.5000000000000002E-2</v>
      </c>
      <c r="K8" s="55">
        <f>VLOOKUP($A8,[1]!Table,MATCH(K$4,[1]!Curves,0))</f>
        <v>7.4999999999999997E-3</v>
      </c>
      <c r="M8" s="92">
        <f t="shared" si="3"/>
        <v>3.2500000000000001E-2</v>
      </c>
      <c r="N8" s="92">
        <f t="shared" si="4"/>
        <v>-1.7500000000000002E-2</v>
      </c>
      <c r="O8" s="92">
        <f t="shared" si="5"/>
        <v>-1.4999999999999999E-2</v>
      </c>
      <c r="P8" s="92">
        <f t="shared" si="6"/>
        <v>-5.7500000000000002E-2</v>
      </c>
      <c r="R8" s="107">
        <f t="shared" si="7"/>
        <v>6.2927641988127017E-2</v>
      </c>
      <c r="S8" s="106">
        <f t="shared" si="0"/>
        <v>6.2039419963479947E-2</v>
      </c>
      <c r="T8" s="106">
        <f t="shared" si="1"/>
        <v>6.3001642370831279E-2</v>
      </c>
      <c r="U8" s="106">
        <f t="shared" si="2"/>
        <v>6.1252442020276909E-2</v>
      </c>
      <c r="V8" s="106">
        <f>U8+'Financing Assumptions'!$F$6</f>
        <v>7.0002442020276917E-2</v>
      </c>
    </row>
    <row r="9" spans="1:22">
      <c r="A9" s="89">
        <v>37104</v>
      </c>
      <c r="B9" s="55">
        <f>VLOOKUP($A9,[1]!Table,MATCH(B$4,[1]!Curves,0))</f>
        <v>5.2450000000000001</v>
      </c>
      <c r="C9" s="55">
        <f>VLOOKUP($A9,[1]!Table,MATCH(C$4,[1]!Curves,0))</f>
        <v>6.2285801793593006E-2</v>
      </c>
      <c r="D9" s="55">
        <f>VLOOKUP($A9,[1]!Table,MATCH(D$4,[1]!Curves,0))</f>
        <v>1.7500000000000002E-2</v>
      </c>
      <c r="E9" s="55">
        <f>VLOOKUP($A9,[1]!Table,MATCH(E$4,[1]!Curves,0))</f>
        <v>1.4999999999999999E-2</v>
      </c>
      <c r="F9" s="55">
        <f>VLOOKUP($A9,[1]!Table,MATCH(F$4,[1]!Curves,0))</f>
        <v>-2.5000000000000001E-2</v>
      </c>
      <c r="G9" s="55">
        <f>VLOOKUP($A9,[1]!Table,MATCH(G$4,[1]!Curves,0))</f>
        <v>7.4999999999999997E-3</v>
      </c>
      <c r="H9" s="55">
        <f>VLOOKUP($A9,[1]!Table,MATCH(H$4,[1]!Curves,0))</f>
        <v>-2.2499999999999999E-2</v>
      </c>
      <c r="I9" s="55">
        <f>VLOOKUP($A9,[1]!Table,MATCH(I$4,[1]!Curves,0))</f>
        <v>7.4999999999999997E-3</v>
      </c>
      <c r="J9" s="55">
        <f>VLOOKUP($A9,[1]!Table,MATCH(J$4,[1]!Curves,0))</f>
        <v>-6.5000000000000002E-2</v>
      </c>
      <c r="K9" s="55">
        <f>VLOOKUP($A9,[1]!Table,MATCH(K$4,[1]!Curves,0))</f>
        <v>7.4999999999999997E-3</v>
      </c>
      <c r="M9" s="92">
        <f t="shared" si="3"/>
        <v>3.2500000000000001E-2</v>
      </c>
      <c r="N9" s="92">
        <f t="shared" si="4"/>
        <v>-1.7500000000000002E-2</v>
      </c>
      <c r="O9" s="92">
        <f t="shared" si="5"/>
        <v>-1.4999999999999999E-2</v>
      </c>
      <c r="P9" s="92">
        <f t="shared" si="6"/>
        <v>-5.7500000000000002E-2</v>
      </c>
      <c r="R9" s="107">
        <f t="shared" si="7"/>
        <v>6.2285801793593006E-2</v>
      </c>
      <c r="S9" s="106">
        <f t="shared" si="0"/>
        <v>6.1406898482238015E-2</v>
      </c>
      <c r="T9" s="106">
        <f t="shared" si="1"/>
        <v>6.2349600277539663E-2</v>
      </c>
      <c r="U9" s="106">
        <f t="shared" si="2"/>
        <v>6.0635740545280647E-2</v>
      </c>
      <c r="V9" s="106">
        <f>U9+'Financing Assumptions'!$F$6</f>
        <v>6.9385740545280655E-2</v>
      </c>
    </row>
    <row r="10" spans="1:22">
      <c r="A10" s="89">
        <v>37135</v>
      </c>
      <c r="B10" s="55">
        <f>VLOOKUP($A10,[1]!Table,MATCH(B$4,[1]!Curves,0))</f>
        <v>5.2149999999999999</v>
      </c>
      <c r="C10" s="55">
        <f>VLOOKUP($A10,[1]!Table,MATCH(C$4,[1]!Curves,0))</f>
        <v>6.164396173578502E-2</v>
      </c>
      <c r="D10" s="55">
        <f>VLOOKUP($A10,[1]!Table,MATCH(D$4,[1]!Curves,0))</f>
        <v>1.7500000000000002E-2</v>
      </c>
      <c r="E10" s="55">
        <f>VLOOKUP($A10,[1]!Table,MATCH(E$4,[1]!Curves,0))</f>
        <v>1.4999999999999999E-2</v>
      </c>
      <c r="F10" s="55">
        <f>VLOOKUP($A10,[1]!Table,MATCH(F$4,[1]!Curves,0))</f>
        <v>-2.5000000000000001E-2</v>
      </c>
      <c r="G10" s="55">
        <f>VLOOKUP($A10,[1]!Table,MATCH(G$4,[1]!Curves,0))</f>
        <v>7.4999999999999997E-3</v>
      </c>
      <c r="H10" s="55">
        <f>VLOOKUP($A10,[1]!Table,MATCH(H$4,[1]!Curves,0))</f>
        <v>-2.2499999999999999E-2</v>
      </c>
      <c r="I10" s="55">
        <f>VLOOKUP($A10,[1]!Table,MATCH(I$4,[1]!Curves,0))</f>
        <v>7.4999999999999997E-3</v>
      </c>
      <c r="J10" s="55">
        <f>VLOOKUP($A10,[1]!Table,MATCH(J$4,[1]!Curves,0))</f>
        <v>-6.5000000000000002E-2</v>
      </c>
      <c r="K10" s="55">
        <f>VLOOKUP($A10,[1]!Table,MATCH(K$4,[1]!Curves,0))</f>
        <v>7.4999999999999997E-3</v>
      </c>
      <c r="M10" s="92">
        <f t="shared" si="3"/>
        <v>3.2500000000000001E-2</v>
      </c>
      <c r="N10" s="92">
        <f t="shared" si="4"/>
        <v>-1.7500000000000002E-2</v>
      </c>
      <c r="O10" s="92">
        <f t="shared" si="5"/>
        <v>-1.4999999999999999E-2</v>
      </c>
      <c r="P10" s="92">
        <f t="shared" si="6"/>
        <v>-5.7500000000000002E-2</v>
      </c>
      <c r="R10" s="107">
        <f t="shared" si="7"/>
        <v>6.164396173578502E-2</v>
      </c>
      <c r="S10" s="106">
        <f t="shared" si="0"/>
        <v>6.0774371900460311E-2</v>
      </c>
      <c r="T10" s="106">
        <f t="shared" si="1"/>
        <v>6.1697752970433895E-2</v>
      </c>
      <c r="U10" s="106">
        <f t="shared" si="2"/>
        <v>6.001887638482728E-2</v>
      </c>
      <c r="V10" s="106">
        <f>U10+'Financing Assumptions'!$F$6</f>
        <v>6.8768876384827288E-2</v>
      </c>
    </row>
    <row r="11" spans="1:22">
      <c r="A11" s="89">
        <v>37165</v>
      </c>
      <c r="B11" s="55">
        <f>VLOOKUP($A11,[1]!Table,MATCH(B$4,[1]!Curves,0))</f>
        <v>5.21</v>
      </c>
      <c r="C11" s="55">
        <f>VLOOKUP($A11,[1]!Table,MATCH(C$4,[1]!Curves,0))</f>
        <v>6.1101479969497011E-2</v>
      </c>
      <c r="D11" s="55">
        <f>VLOOKUP($A11,[1]!Table,MATCH(D$4,[1]!Curves,0))</f>
        <v>1.7500000000000002E-2</v>
      </c>
      <c r="E11" s="55">
        <f>VLOOKUP($A11,[1]!Table,MATCH(E$4,[1]!Curves,0))</f>
        <v>1.4999999999999999E-2</v>
      </c>
      <c r="F11" s="55">
        <f>VLOOKUP($A11,[1]!Table,MATCH(F$4,[1]!Curves,0))</f>
        <v>-2.5000000000000001E-2</v>
      </c>
      <c r="G11" s="55">
        <f>VLOOKUP($A11,[1]!Table,MATCH(G$4,[1]!Curves,0))</f>
        <v>7.4999999999999997E-3</v>
      </c>
      <c r="H11" s="55">
        <f>VLOOKUP($A11,[1]!Table,MATCH(H$4,[1]!Curves,0))</f>
        <v>-2.2499999999999999E-2</v>
      </c>
      <c r="I11" s="55">
        <f>VLOOKUP($A11,[1]!Table,MATCH(I$4,[1]!Curves,0))</f>
        <v>7.4999999999999997E-3</v>
      </c>
      <c r="J11" s="55">
        <f>VLOOKUP($A11,[1]!Table,MATCH(J$4,[1]!Curves,0))</f>
        <v>-6.5000000000000002E-2</v>
      </c>
      <c r="K11" s="55">
        <f>VLOOKUP($A11,[1]!Table,MATCH(K$4,[1]!Curves,0))</f>
        <v>7.4999999999999997E-3</v>
      </c>
      <c r="M11" s="92">
        <f t="shared" si="3"/>
        <v>3.2500000000000001E-2</v>
      </c>
      <c r="N11" s="92">
        <f t="shared" si="4"/>
        <v>-1.7500000000000002E-2</v>
      </c>
      <c r="O11" s="92">
        <f t="shared" si="5"/>
        <v>-1.4999999999999999E-2</v>
      </c>
      <c r="P11" s="92">
        <f t="shared" si="6"/>
        <v>-5.7500000000000002E-2</v>
      </c>
      <c r="R11" s="107">
        <f t="shared" si="7"/>
        <v>6.1101479969497011E-2</v>
      </c>
      <c r="S11" s="106">
        <f t="shared" si="0"/>
        <v>6.0239757778336234E-2</v>
      </c>
      <c r="T11" s="106">
        <f t="shared" si="1"/>
        <v>6.114696488263438E-2</v>
      </c>
      <c r="U11" s="106">
        <f t="shared" si="2"/>
        <v>5.9497377158646003E-2</v>
      </c>
      <c r="V11" s="106">
        <f>U11+'Financing Assumptions'!$F$6</f>
        <v>6.8247377158646011E-2</v>
      </c>
    </row>
    <row r="12" spans="1:22">
      <c r="A12" s="89">
        <v>37196</v>
      </c>
      <c r="B12" s="55">
        <f>VLOOKUP($A12,[1]!Table,MATCH(B$4,[1]!Curves,0))</f>
        <v>5.2949999999999999</v>
      </c>
      <c r="C12" s="55">
        <f>VLOOKUP($A12,[1]!Table,MATCH(C$4,[1]!Curves,0))</f>
        <v>6.0668566070369016E-2</v>
      </c>
      <c r="D12" s="55">
        <f>VLOOKUP($A12,[1]!Table,MATCH(D$4,[1]!Curves,0))</f>
        <v>1.4999999999999999E-2</v>
      </c>
      <c r="E12" s="55">
        <f>VLOOKUP($A12,[1]!Table,MATCH(E$4,[1]!Curves,0))</f>
        <v>0.02</v>
      </c>
      <c r="F12" s="55">
        <f>VLOOKUP($A12,[1]!Table,MATCH(F$4,[1]!Curves,0))</f>
        <v>-2.75E-2</v>
      </c>
      <c r="G12" s="55">
        <f>VLOOKUP($A12,[1]!Table,MATCH(G$4,[1]!Curves,0))</f>
        <v>7.4999999999999997E-3</v>
      </c>
      <c r="H12" s="55">
        <f>VLOOKUP($A12,[1]!Table,MATCH(H$4,[1]!Curves,0))</f>
        <v>-2.2499999999999999E-2</v>
      </c>
      <c r="I12" s="55">
        <f>VLOOKUP($A12,[1]!Table,MATCH(I$4,[1]!Curves,0))</f>
        <v>0.01</v>
      </c>
      <c r="J12" s="55">
        <f>VLOOKUP($A12,[1]!Table,MATCH(J$4,[1]!Curves,0))</f>
        <v>-6.5000000000000002E-2</v>
      </c>
      <c r="K12" s="55">
        <f>VLOOKUP($A12,[1]!Table,MATCH(K$4,[1]!Curves,0))</f>
        <v>5.0000000000000001E-3</v>
      </c>
      <c r="M12" s="92">
        <f t="shared" si="3"/>
        <v>3.5000000000000003E-2</v>
      </c>
      <c r="N12" s="92">
        <f t="shared" si="4"/>
        <v>-0.02</v>
      </c>
      <c r="O12" s="92">
        <f t="shared" si="5"/>
        <v>-1.2499999999999999E-2</v>
      </c>
      <c r="P12" s="92">
        <f t="shared" si="6"/>
        <v>-6.0000000000000005E-2</v>
      </c>
      <c r="R12" s="107">
        <f t="shared" si="7"/>
        <v>6.0668566070369016E-2</v>
      </c>
      <c r="S12" s="106">
        <f t="shared" si="0"/>
        <v>5.9813119768260758E-2</v>
      </c>
      <c r="T12" s="106">
        <f t="shared" si="1"/>
        <v>6.0707522092363853E-2</v>
      </c>
      <c r="U12" s="106">
        <f t="shared" si="2"/>
        <v>5.9081124314354305E-2</v>
      </c>
      <c r="V12" s="106">
        <f>U12+'Financing Assumptions'!$F$6</f>
        <v>6.7831124314354313E-2</v>
      </c>
    </row>
    <row r="13" spans="1:22">
      <c r="A13" s="89">
        <v>37226</v>
      </c>
      <c r="B13" s="55">
        <f>VLOOKUP($A13,[1]!Table,MATCH(B$4,[1]!Curves,0))</f>
        <v>5.38</v>
      </c>
      <c r="C13" s="55">
        <f>VLOOKUP($A13,[1]!Table,MATCH(C$4,[1]!Curves,0))</f>
        <v>6.0249617195000015E-2</v>
      </c>
      <c r="D13" s="55">
        <f>VLOOKUP($A13,[1]!Table,MATCH(D$4,[1]!Curves,0))</f>
        <v>1.4999999999999999E-2</v>
      </c>
      <c r="E13" s="55">
        <f>VLOOKUP($A13,[1]!Table,MATCH(E$4,[1]!Curves,0))</f>
        <v>0.02</v>
      </c>
      <c r="F13" s="55">
        <f>VLOOKUP($A13,[1]!Table,MATCH(F$4,[1]!Curves,0))</f>
        <v>-2.75E-2</v>
      </c>
      <c r="G13" s="55">
        <f>VLOOKUP($A13,[1]!Table,MATCH(G$4,[1]!Curves,0))</f>
        <v>7.4999999999999997E-3</v>
      </c>
      <c r="H13" s="55">
        <f>VLOOKUP($A13,[1]!Table,MATCH(H$4,[1]!Curves,0))</f>
        <v>-2.2499999999999999E-2</v>
      </c>
      <c r="I13" s="55">
        <f>VLOOKUP($A13,[1]!Table,MATCH(I$4,[1]!Curves,0))</f>
        <v>0.01</v>
      </c>
      <c r="J13" s="55">
        <f>VLOOKUP($A13,[1]!Table,MATCH(J$4,[1]!Curves,0))</f>
        <v>-6.5000000000000002E-2</v>
      </c>
      <c r="K13" s="55">
        <f>VLOOKUP($A13,[1]!Table,MATCH(K$4,[1]!Curves,0))</f>
        <v>5.0000000000000001E-3</v>
      </c>
      <c r="M13" s="92">
        <f t="shared" si="3"/>
        <v>3.5000000000000003E-2</v>
      </c>
      <c r="N13" s="92">
        <f t="shared" si="4"/>
        <v>-0.02</v>
      </c>
      <c r="O13" s="92">
        <f t="shared" si="5"/>
        <v>-1.2499999999999999E-2</v>
      </c>
      <c r="P13" s="92">
        <f t="shared" si="6"/>
        <v>-6.0000000000000005E-2</v>
      </c>
      <c r="R13" s="107">
        <f t="shared" si="7"/>
        <v>6.0249617195000015E-2</v>
      </c>
      <c r="S13" s="106">
        <f t="shared" si="0"/>
        <v>5.9400242061850905E-2</v>
      </c>
      <c r="T13" s="106">
        <f t="shared" si="1"/>
        <v>6.0282339251102268E-2</v>
      </c>
      <c r="U13" s="106">
        <f t="shared" si="2"/>
        <v>5.8678228408306055E-2</v>
      </c>
      <c r="V13" s="106">
        <f>U13+'Financing Assumptions'!$F$6</f>
        <v>6.7428228408306062E-2</v>
      </c>
    </row>
    <row r="14" spans="1:22">
      <c r="A14" s="89">
        <v>37257</v>
      </c>
      <c r="B14" s="55">
        <f>VLOOKUP($A14,[1]!Table,MATCH(B$4,[1]!Curves,0))</f>
        <v>5.37</v>
      </c>
      <c r="C14" s="55">
        <f>VLOOKUP($A14,[1]!Table,MATCH(C$4,[1]!Curves,0))</f>
        <v>5.9922505453547006E-2</v>
      </c>
      <c r="D14" s="55">
        <f>VLOOKUP($A14,[1]!Table,MATCH(D$4,[1]!Curves,0))</f>
        <v>1.4999999999999999E-2</v>
      </c>
      <c r="E14" s="55">
        <f>VLOOKUP($A14,[1]!Table,MATCH(E$4,[1]!Curves,0))</f>
        <v>0.02</v>
      </c>
      <c r="F14" s="55">
        <f>VLOOKUP($A14,[1]!Table,MATCH(F$4,[1]!Curves,0))</f>
        <v>-0.02</v>
      </c>
      <c r="G14" s="55">
        <f>VLOOKUP($A14,[1]!Table,MATCH(G$4,[1]!Curves,0))</f>
        <v>0.01</v>
      </c>
      <c r="H14" s="55">
        <f>VLOOKUP($A14,[1]!Table,MATCH(H$4,[1]!Curves,0))</f>
        <v>-2.2499999999999999E-2</v>
      </c>
      <c r="I14" s="55">
        <f>VLOOKUP($A14,[1]!Table,MATCH(I$4,[1]!Curves,0))</f>
        <v>0.01</v>
      </c>
      <c r="J14" s="55">
        <f>VLOOKUP($A14,[1]!Table,MATCH(J$4,[1]!Curves,0))</f>
        <v>-6.5000000000000002E-2</v>
      </c>
      <c r="K14" s="55">
        <f>VLOOKUP($A14,[1]!Table,MATCH(K$4,[1]!Curves,0))</f>
        <v>0.01</v>
      </c>
      <c r="M14" s="92">
        <f t="shared" si="3"/>
        <v>3.5000000000000003E-2</v>
      </c>
      <c r="N14" s="92">
        <f t="shared" si="4"/>
        <v>-0.01</v>
      </c>
      <c r="O14" s="92">
        <f t="shared" si="5"/>
        <v>-1.2499999999999999E-2</v>
      </c>
      <c r="P14" s="92">
        <f t="shared" si="6"/>
        <v>-5.5E-2</v>
      </c>
      <c r="R14" s="107">
        <f t="shared" si="7"/>
        <v>5.9922505453547006E-2</v>
      </c>
      <c r="S14" s="106">
        <f t="shared" si="0"/>
        <v>5.9077869084147583E-2</v>
      </c>
      <c r="T14" s="106">
        <f t="shared" si="1"/>
        <v>5.9950417738028561E-2</v>
      </c>
      <c r="U14" s="106">
        <f t="shared" si="2"/>
        <v>5.8363602374368106E-2</v>
      </c>
      <c r="V14" s="106">
        <f>U14+'Financing Assumptions'!$F$6</f>
        <v>6.7113602374368114E-2</v>
      </c>
    </row>
    <row r="15" spans="1:22">
      <c r="A15" s="89">
        <v>37288</v>
      </c>
      <c r="B15" s="55">
        <f>VLOOKUP($A15,[1]!Table,MATCH(B$4,[1]!Curves,0))</f>
        <v>5.1150000000000002</v>
      </c>
      <c r="C15" s="55">
        <f>VLOOKUP($A15,[1]!Table,MATCH(C$4,[1]!Curves,0))</f>
        <v>5.9741888863486005E-2</v>
      </c>
      <c r="D15" s="55">
        <f>VLOOKUP($A15,[1]!Table,MATCH(D$4,[1]!Curves,0))</f>
        <v>1.4999999999999999E-2</v>
      </c>
      <c r="E15" s="55">
        <f>VLOOKUP($A15,[1]!Table,MATCH(E$4,[1]!Curves,0))</f>
        <v>0.02</v>
      </c>
      <c r="F15" s="55">
        <f>VLOOKUP($A15,[1]!Table,MATCH(F$4,[1]!Curves,0))</f>
        <v>-0.02</v>
      </c>
      <c r="G15" s="55">
        <f>VLOOKUP($A15,[1]!Table,MATCH(G$4,[1]!Curves,0))</f>
        <v>0.01</v>
      </c>
      <c r="H15" s="55">
        <f>VLOOKUP($A15,[1]!Table,MATCH(H$4,[1]!Curves,0))</f>
        <v>-2.2499999999999999E-2</v>
      </c>
      <c r="I15" s="55">
        <f>VLOOKUP($A15,[1]!Table,MATCH(I$4,[1]!Curves,0))</f>
        <v>0.01</v>
      </c>
      <c r="J15" s="55">
        <f>VLOOKUP($A15,[1]!Table,MATCH(J$4,[1]!Curves,0))</f>
        <v>-6.5000000000000002E-2</v>
      </c>
      <c r="K15" s="55">
        <f>VLOOKUP($A15,[1]!Table,MATCH(K$4,[1]!Curves,0))</f>
        <v>0.01</v>
      </c>
      <c r="M15" s="92">
        <f t="shared" si="3"/>
        <v>3.5000000000000003E-2</v>
      </c>
      <c r="N15" s="92">
        <f t="shared" si="4"/>
        <v>-0.01</v>
      </c>
      <c r="O15" s="92">
        <f t="shared" si="5"/>
        <v>-1.2499999999999999E-2</v>
      </c>
      <c r="P15" s="92">
        <f t="shared" si="6"/>
        <v>-5.5E-2</v>
      </c>
      <c r="R15" s="107">
        <f t="shared" si="7"/>
        <v>5.9741888863486005E-2</v>
      </c>
      <c r="S15" s="106">
        <f t="shared" si="0"/>
        <v>5.8899868445186021E-2</v>
      </c>
      <c r="T15" s="106">
        <f t="shared" si="1"/>
        <v>5.9767167070901239E-2</v>
      </c>
      <c r="U15" s="106">
        <f t="shared" si="2"/>
        <v>5.8189861677583998E-2</v>
      </c>
      <c r="V15" s="106">
        <f>U15+'Financing Assumptions'!$F$6</f>
        <v>6.6939861677584006E-2</v>
      </c>
    </row>
    <row r="16" spans="1:22">
      <c r="A16" s="89">
        <v>37316</v>
      </c>
      <c r="B16" s="55">
        <f>VLOOKUP($A16,[1]!Table,MATCH(B$4,[1]!Curves,0))</f>
        <v>4.7850000000000001</v>
      </c>
      <c r="C16" s="55">
        <f>VLOOKUP($A16,[1]!Table,MATCH(C$4,[1]!Curves,0))</f>
        <v>5.957875130758801E-2</v>
      </c>
      <c r="D16" s="55">
        <f>VLOOKUP($A16,[1]!Table,MATCH(D$4,[1]!Curves,0))</f>
        <v>1.4999999999999999E-2</v>
      </c>
      <c r="E16" s="55">
        <f>VLOOKUP($A16,[1]!Table,MATCH(E$4,[1]!Curves,0))</f>
        <v>0.02</v>
      </c>
      <c r="F16" s="55">
        <f>VLOOKUP($A16,[1]!Table,MATCH(F$4,[1]!Curves,0))</f>
        <v>0.02</v>
      </c>
      <c r="G16" s="55">
        <f>VLOOKUP($A16,[1]!Table,MATCH(G$4,[1]!Curves,0))</f>
        <v>0.01</v>
      </c>
      <c r="H16" s="55">
        <f>VLOOKUP($A16,[1]!Table,MATCH(H$4,[1]!Curves,0))</f>
        <v>-2.2499999999999999E-2</v>
      </c>
      <c r="I16" s="55">
        <f>VLOOKUP($A16,[1]!Table,MATCH(I$4,[1]!Curves,0))</f>
        <v>0.01</v>
      </c>
      <c r="J16" s="55">
        <f>VLOOKUP($A16,[1]!Table,MATCH(J$4,[1]!Curves,0))</f>
        <v>-6.5000000000000002E-2</v>
      </c>
      <c r="K16" s="55">
        <f>VLOOKUP($A16,[1]!Table,MATCH(K$4,[1]!Curves,0))</f>
        <v>0.01</v>
      </c>
      <c r="M16" s="92">
        <f t="shared" si="3"/>
        <v>3.5000000000000003E-2</v>
      </c>
      <c r="N16" s="92">
        <f t="shared" si="4"/>
        <v>0.03</v>
      </c>
      <c r="O16" s="92">
        <f t="shared" si="5"/>
        <v>-1.2499999999999999E-2</v>
      </c>
      <c r="P16" s="92">
        <f t="shared" si="6"/>
        <v>-5.5E-2</v>
      </c>
      <c r="R16" s="107">
        <f t="shared" si="7"/>
        <v>5.957875130758801E-2</v>
      </c>
      <c r="S16" s="106">
        <f t="shared" si="0"/>
        <v>5.8739093326494851E-2</v>
      </c>
      <c r="T16" s="106">
        <f t="shared" si="1"/>
        <v>5.9601663597699694E-2</v>
      </c>
      <c r="U16" s="106">
        <f t="shared" si="2"/>
        <v>5.8032923497777666E-2</v>
      </c>
      <c r="V16" s="106">
        <f>U16+'Financing Assumptions'!$F$6</f>
        <v>6.6782923497777674E-2</v>
      </c>
    </row>
    <row r="17" spans="1:22">
      <c r="A17" s="89">
        <v>37347</v>
      </c>
      <c r="B17" s="55">
        <f>VLOOKUP($A17,[1]!Table,MATCH(B$4,[1]!Curves,0))</f>
        <v>4.3150000000000004</v>
      </c>
      <c r="C17" s="55">
        <f>VLOOKUP($A17,[1]!Table,MATCH(C$4,[1]!Curves,0))</f>
        <v>5.9418801421727015E-2</v>
      </c>
      <c r="D17" s="55">
        <f>VLOOKUP($A17,[1]!Table,MATCH(D$4,[1]!Curves,0))</f>
        <v>1.8500000000000003E-2</v>
      </c>
      <c r="E17" s="55">
        <f>VLOOKUP($A17,[1]!Table,MATCH(E$4,[1]!Curves,0))</f>
        <v>1.4999999999999999E-2</v>
      </c>
      <c r="F17" s="55">
        <f>VLOOKUP($A17,[1]!Table,MATCH(F$4,[1]!Curves,0))</f>
        <v>-2.4E-2</v>
      </c>
      <c r="G17" s="55">
        <f>VLOOKUP($A17,[1]!Table,MATCH(G$4,[1]!Curves,0))</f>
        <v>7.4999999999999997E-3</v>
      </c>
      <c r="H17" s="55">
        <f>VLOOKUP($A17,[1]!Table,MATCH(H$4,[1]!Curves,0))</f>
        <v>-2.2499999999999999E-2</v>
      </c>
      <c r="I17" s="55">
        <f>VLOOKUP($A17,[1]!Table,MATCH(I$4,[1]!Curves,0))</f>
        <v>7.4999999999999997E-3</v>
      </c>
      <c r="J17" s="55">
        <f>VLOOKUP($A17,[1]!Table,MATCH(J$4,[1]!Curves,0))</f>
        <v>-6.5000000000000002E-2</v>
      </c>
      <c r="K17" s="55">
        <f>VLOOKUP($A17,[1]!Table,MATCH(K$4,[1]!Curves,0))</f>
        <v>7.4999999999999997E-3</v>
      </c>
      <c r="M17" s="92">
        <f t="shared" si="3"/>
        <v>3.3500000000000002E-2</v>
      </c>
      <c r="N17" s="92">
        <f t="shared" si="4"/>
        <v>-1.6500000000000001E-2</v>
      </c>
      <c r="O17" s="92">
        <f t="shared" si="5"/>
        <v>-1.4999999999999999E-2</v>
      </c>
      <c r="P17" s="92">
        <f t="shared" si="6"/>
        <v>-5.7500000000000002E-2</v>
      </c>
      <c r="R17" s="107">
        <f t="shared" si="7"/>
        <v>5.9418801421727015E-2</v>
      </c>
      <c r="S17" s="106">
        <f t="shared" si="0"/>
        <v>5.8581459387147428E-2</v>
      </c>
      <c r="T17" s="106">
        <f t="shared" si="1"/>
        <v>5.9439406233129155E-2</v>
      </c>
      <c r="U17" s="106">
        <f t="shared" si="2"/>
        <v>5.7879041616055282E-2</v>
      </c>
      <c r="V17" s="106">
        <f>U17+'Financing Assumptions'!$F$6</f>
        <v>6.662904161605529E-2</v>
      </c>
    </row>
    <row r="18" spans="1:22">
      <c r="A18" s="89">
        <v>37377</v>
      </c>
      <c r="B18" s="55">
        <f>VLOOKUP($A18,[1]!Table,MATCH(B$4,[1]!Curves,0))</f>
        <v>4.1900000000000004</v>
      </c>
      <c r="C18" s="55">
        <f>VLOOKUP($A18,[1]!Table,MATCH(C$4,[1]!Curves,0))</f>
        <v>5.9291625860958021E-2</v>
      </c>
      <c r="D18" s="55">
        <f>VLOOKUP($A18,[1]!Table,MATCH(D$4,[1]!Curves,0))</f>
        <v>1.8500000000000003E-2</v>
      </c>
      <c r="E18" s="55">
        <f>VLOOKUP($A18,[1]!Table,MATCH(E$4,[1]!Curves,0))</f>
        <v>1.4999999999999999E-2</v>
      </c>
      <c r="F18" s="55">
        <f>VLOOKUP($A18,[1]!Table,MATCH(F$4,[1]!Curves,0))</f>
        <v>-2.4E-2</v>
      </c>
      <c r="G18" s="55">
        <f>VLOOKUP($A18,[1]!Table,MATCH(G$4,[1]!Curves,0))</f>
        <v>7.4999999999999997E-3</v>
      </c>
      <c r="H18" s="55">
        <f>VLOOKUP($A18,[1]!Table,MATCH(H$4,[1]!Curves,0))</f>
        <v>-2.2499999999999999E-2</v>
      </c>
      <c r="I18" s="55">
        <f>VLOOKUP($A18,[1]!Table,MATCH(I$4,[1]!Curves,0))</f>
        <v>7.4999999999999997E-3</v>
      </c>
      <c r="J18" s="55">
        <f>VLOOKUP($A18,[1]!Table,MATCH(J$4,[1]!Curves,0))</f>
        <v>-6.5000000000000002E-2</v>
      </c>
      <c r="K18" s="55">
        <f>VLOOKUP($A18,[1]!Table,MATCH(K$4,[1]!Curves,0))</f>
        <v>7.4999999999999997E-3</v>
      </c>
      <c r="M18" s="92">
        <f t="shared" si="3"/>
        <v>3.3500000000000002E-2</v>
      </c>
      <c r="N18" s="92">
        <f t="shared" si="4"/>
        <v>-1.6500000000000001E-2</v>
      </c>
      <c r="O18" s="92">
        <f t="shared" si="5"/>
        <v>-1.4999999999999999E-2</v>
      </c>
      <c r="P18" s="92">
        <f t="shared" si="6"/>
        <v>-5.7500000000000002E-2</v>
      </c>
      <c r="R18" s="107">
        <f t="shared" si="7"/>
        <v>5.9291625860958021E-2</v>
      </c>
      <c r="S18" s="106">
        <f t="shared" si="0"/>
        <v>5.8456124994201275E-2</v>
      </c>
      <c r="T18" s="106">
        <f t="shared" si="1"/>
        <v>5.9310404631535807E-2</v>
      </c>
      <c r="U18" s="106">
        <f t="shared" si="2"/>
        <v>5.7756683468030978E-2</v>
      </c>
      <c r="V18" s="106">
        <f>U18+'Financing Assumptions'!$F$6</f>
        <v>6.6506683468030986E-2</v>
      </c>
    </row>
    <row r="19" spans="1:22">
      <c r="A19" s="89">
        <v>37408</v>
      </c>
      <c r="B19" s="55">
        <f>VLOOKUP($A19,[1]!Table,MATCH(B$4,[1]!Curves,0))</f>
        <v>4.16</v>
      </c>
      <c r="C19" s="55">
        <f>VLOOKUP($A19,[1]!Table,MATCH(C$4,[1]!Curves,0))</f>
        <v>5.9160211120477015E-2</v>
      </c>
      <c r="D19" s="55">
        <f>VLOOKUP($A19,[1]!Table,MATCH(D$4,[1]!Curves,0))</f>
        <v>1.8500000000000003E-2</v>
      </c>
      <c r="E19" s="55">
        <f>VLOOKUP($A19,[1]!Table,MATCH(E$4,[1]!Curves,0))</f>
        <v>1.4999999999999999E-2</v>
      </c>
      <c r="F19" s="55">
        <f>VLOOKUP($A19,[1]!Table,MATCH(F$4,[1]!Curves,0))</f>
        <v>-2.4E-2</v>
      </c>
      <c r="G19" s="55">
        <f>VLOOKUP($A19,[1]!Table,MATCH(G$4,[1]!Curves,0))</f>
        <v>7.4999999999999997E-3</v>
      </c>
      <c r="H19" s="55">
        <f>VLOOKUP($A19,[1]!Table,MATCH(H$4,[1]!Curves,0))</f>
        <v>-2.2499999999999999E-2</v>
      </c>
      <c r="I19" s="55">
        <f>VLOOKUP($A19,[1]!Table,MATCH(I$4,[1]!Curves,0))</f>
        <v>7.4999999999999997E-3</v>
      </c>
      <c r="J19" s="55">
        <f>VLOOKUP($A19,[1]!Table,MATCH(J$4,[1]!Curves,0))</f>
        <v>-6.5000000000000002E-2</v>
      </c>
      <c r="K19" s="55">
        <f>VLOOKUP($A19,[1]!Table,MATCH(K$4,[1]!Curves,0))</f>
        <v>7.4999999999999997E-3</v>
      </c>
      <c r="M19" s="92">
        <f t="shared" si="3"/>
        <v>3.3500000000000002E-2</v>
      </c>
      <c r="N19" s="92">
        <f t="shared" si="4"/>
        <v>-1.6500000000000001E-2</v>
      </c>
      <c r="O19" s="92">
        <f t="shared" si="5"/>
        <v>-1.4999999999999999E-2</v>
      </c>
      <c r="P19" s="92">
        <f t="shared" si="6"/>
        <v>-5.7500000000000002E-2</v>
      </c>
      <c r="R19" s="107">
        <f t="shared" si="7"/>
        <v>5.9160211120477015E-2</v>
      </c>
      <c r="S19" s="106">
        <f t="shared" si="0"/>
        <v>5.8326612577173531E-2</v>
      </c>
      <c r="T19" s="106">
        <f t="shared" si="1"/>
        <v>5.9177111010855432E-2</v>
      </c>
      <c r="U19" s="106">
        <f t="shared" si="2"/>
        <v>5.7630239986631082E-2</v>
      </c>
      <c r="V19" s="106">
        <f>U19+'Financing Assumptions'!$F$6</f>
        <v>6.638023998663109E-2</v>
      </c>
    </row>
    <row r="20" spans="1:22">
      <c r="A20" s="89">
        <v>37438</v>
      </c>
      <c r="B20" s="55">
        <f>VLOOKUP($A20,[1]!Table,MATCH(B$4,[1]!Curves,0))</f>
        <v>4.16</v>
      </c>
      <c r="C20" s="55">
        <f>VLOOKUP($A20,[1]!Table,MATCH(C$4,[1]!Curves,0))</f>
        <v>5.9069281859315002E-2</v>
      </c>
      <c r="D20" s="55">
        <f>VLOOKUP($A20,[1]!Table,MATCH(D$4,[1]!Curves,0))</f>
        <v>1.8500000000000003E-2</v>
      </c>
      <c r="E20" s="55">
        <f>VLOOKUP($A20,[1]!Table,MATCH(E$4,[1]!Curves,0))</f>
        <v>1.4999999999999999E-2</v>
      </c>
      <c r="F20" s="55">
        <f>VLOOKUP($A20,[1]!Table,MATCH(F$4,[1]!Curves,0))</f>
        <v>-2.4E-2</v>
      </c>
      <c r="G20" s="55">
        <f>VLOOKUP($A20,[1]!Table,MATCH(G$4,[1]!Curves,0))</f>
        <v>7.4999999999999997E-3</v>
      </c>
      <c r="H20" s="55">
        <f>VLOOKUP($A20,[1]!Table,MATCH(H$4,[1]!Curves,0))</f>
        <v>-2.2499999999999999E-2</v>
      </c>
      <c r="I20" s="55">
        <f>VLOOKUP($A20,[1]!Table,MATCH(I$4,[1]!Curves,0))</f>
        <v>7.4999999999999997E-3</v>
      </c>
      <c r="J20" s="55">
        <f>VLOOKUP($A20,[1]!Table,MATCH(J$4,[1]!Curves,0))</f>
        <v>-6.5000000000000002E-2</v>
      </c>
      <c r="K20" s="55">
        <f>VLOOKUP($A20,[1]!Table,MATCH(K$4,[1]!Curves,0))</f>
        <v>7.4999999999999997E-3</v>
      </c>
      <c r="M20" s="92">
        <f t="shared" si="3"/>
        <v>3.3500000000000002E-2</v>
      </c>
      <c r="N20" s="92">
        <f t="shared" si="4"/>
        <v>-1.6500000000000001E-2</v>
      </c>
      <c r="O20" s="92">
        <f t="shared" si="5"/>
        <v>-1.4999999999999999E-2</v>
      </c>
      <c r="P20" s="92">
        <f t="shared" si="6"/>
        <v>-5.7500000000000002E-2</v>
      </c>
      <c r="R20" s="107">
        <f t="shared" si="7"/>
        <v>5.9069281859315002E-2</v>
      </c>
      <c r="S20" s="106">
        <f t="shared" si="0"/>
        <v>5.823699945401084E-2</v>
      </c>
      <c r="T20" s="106">
        <f t="shared" si="1"/>
        <v>5.9084886480362586E-2</v>
      </c>
      <c r="U20" s="106">
        <f t="shared" si="2"/>
        <v>5.7542746461656691E-2</v>
      </c>
      <c r="V20" s="106">
        <f>U20+'Financing Assumptions'!$F$6</f>
        <v>6.6292746461656699E-2</v>
      </c>
    </row>
    <row r="21" spans="1:22">
      <c r="A21" s="89">
        <v>37469</v>
      </c>
      <c r="B21" s="55">
        <f>VLOOKUP($A21,[1]!Table,MATCH(B$4,[1]!Curves,0))</f>
        <v>4.16</v>
      </c>
      <c r="C21" s="55">
        <f>VLOOKUP($A21,[1]!Table,MATCH(C$4,[1]!Curves,0))</f>
        <v>5.9034846030954012E-2</v>
      </c>
      <c r="D21" s="55">
        <f>VLOOKUP($A21,[1]!Table,MATCH(D$4,[1]!Curves,0))</f>
        <v>1.8500000000000003E-2</v>
      </c>
      <c r="E21" s="55">
        <f>VLOOKUP($A21,[1]!Table,MATCH(E$4,[1]!Curves,0))</f>
        <v>1.4999999999999999E-2</v>
      </c>
      <c r="F21" s="55">
        <f>VLOOKUP($A21,[1]!Table,MATCH(F$4,[1]!Curves,0))</f>
        <v>-2.4E-2</v>
      </c>
      <c r="G21" s="55">
        <f>VLOOKUP($A21,[1]!Table,MATCH(G$4,[1]!Curves,0))</f>
        <v>7.4999999999999997E-3</v>
      </c>
      <c r="H21" s="55">
        <f>VLOOKUP($A21,[1]!Table,MATCH(H$4,[1]!Curves,0))</f>
        <v>-2.2499999999999999E-2</v>
      </c>
      <c r="I21" s="55">
        <f>VLOOKUP($A21,[1]!Table,MATCH(I$4,[1]!Curves,0))</f>
        <v>7.4999999999999997E-3</v>
      </c>
      <c r="J21" s="55">
        <f>VLOOKUP($A21,[1]!Table,MATCH(J$4,[1]!Curves,0))</f>
        <v>-6.5000000000000002E-2</v>
      </c>
      <c r="K21" s="55">
        <f>VLOOKUP($A21,[1]!Table,MATCH(K$4,[1]!Curves,0))</f>
        <v>7.4999999999999997E-3</v>
      </c>
      <c r="M21" s="92">
        <f t="shared" si="3"/>
        <v>3.3500000000000002E-2</v>
      </c>
      <c r="N21" s="92">
        <f t="shared" si="4"/>
        <v>-1.6500000000000001E-2</v>
      </c>
      <c r="O21" s="92">
        <f t="shared" si="5"/>
        <v>-1.4999999999999999E-2</v>
      </c>
      <c r="P21" s="92">
        <f t="shared" si="6"/>
        <v>-5.7500000000000002E-2</v>
      </c>
      <c r="R21" s="107">
        <f t="shared" si="7"/>
        <v>5.9034846030954012E-2</v>
      </c>
      <c r="S21" s="106">
        <f t="shared" si="0"/>
        <v>5.8203062032870179E-2</v>
      </c>
      <c r="T21" s="106">
        <f t="shared" si="1"/>
        <v>5.9049961140370755E-2</v>
      </c>
      <c r="U21" s="106">
        <f t="shared" si="2"/>
        <v>5.7509610925629673E-2</v>
      </c>
      <c r="V21" s="106">
        <f>U21+'Financing Assumptions'!$F$6</f>
        <v>6.6259610925629681E-2</v>
      </c>
    </row>
    <row r="22" spans="1:22">
      <c r="A22" s="89">
        <v>37500</v>
      </c>
      <c r="B22" s="55">
        <f>VLOOKUP($A22,[1]!Table,MATCH(B$4,[1]!Curves,0))</f>
        <v>4.1550000000000002</v>
      </c>
      <c r="C22" s="55">
        <f>VLOOKUP($A22,[1]!Table,MATCH(C$4,[1]!Curves,0))</f>
        <v>5.900041020298602E-2</v>
      </c>
      <c r="D22" s="55">
        <f>VLOOKUP($A22,[1]!Table,MATCH(D$4,[1]!Curves,0))</f>
        <v>1.8500000000000003E-2</v>
      </c>
      <c r="E22" s="55">
        <f>VLOOKUP($A22,[1]!Table,MATCH(E$4,[1]!Curves,0))</f>
        <v>1.4999999999999999E-2</v>
      </c>
      <c r="F22" s="55">
        <f>VLOOKUP($A22,[1]!Table,MATCH(F$4,[1]!Curves,0))</f>
        <v>-2.4E-2</v>
      </c>
      <c r="G22" s="55">
        <f>VLOOKUP($A22,[1]!Table,MATCH(G$4,[1]!Curves,0))</f>
        <v>7.4999999999999997E-3</v>
      </c>
      <c r="H22" s="55">
        <f>VLOOKUP($A22,[1]!Table,MATCH(H$4,[1]!Curves,0))</f>
        <v>-2.2499999999999999E-2</v>
      </c>
      <c r="I22" s="55">
        <f>VLOOKUP($A22,[1]!Table,MATCH(I$4,[1]!Curves,0))</f>
        <v>7.4999999999999997E-3</v>
      </c>
      <c r="J22" s="55">
        <f>VLOOKUP($A22,[1]!Table,MATCH(J$4,[1]!Curves,0))</f>
        <v>-6.5000000000000002E-2</v>
      </c>
      <c r="K22" s="55">
        <f>VLOOKUP($A22,[1]!Table,MATCH(K$4,[1]!Curves,0))</f>
        <v>7.4999999999999997E-3</v>
      </c>
      <c r="M22" s="92">
        <f t="shared" si="3"/>
        <v>3.3500000000000002E-2</v>
      </c>
      <c r="N22" s="92">
        <f t="shared" si="4"/>
        <v>-1.6500000000000001E-2</v>
      </c>
      <c r="O22" s="92">
        <f t="shared" si="5"/>
        <v>-1.4999999999999999E-2</v>
      </c>
      <c r="P22" s="92">
        <f t="shared" si="6"/>
        <v>-5.7500000000000002E-2</v>
      </c>
      <c r="R22" s="107">
        <f t="shared" si="7"/>
        <v>5.900041020298602E-2</v>
      </c>
      <c r="S22" s="106">
        <f t="shared" si="0"/>
        <v>5.816912459700041E-2</v>
      </c>
      <c r="T22" s="106">
        <f t="shared" si="1"/>
        <v>5.9015036361095952E-2</v>
      </c>
      <c r="U22" s="106">
        <f t="shared" si="2"/>
        <v>5.7476474919917031E-2</v>
      </c>
      <c r="V22" s="106">
        <f>U22+'Financing Assumptions'!$F$6</f>
        <v>6.6226474919917039E-2</v>
      </c>
    </row>
    <row r="23" spans="1:22">
      <c r="A23" s="89">
        <v>37530</v>
      </c>
      <c r="B23" s="55">
        <f>VLOOKUP($A23,[1]!Table,MATCH(B$4,[1]!Curves,0))</f>
        <v>4.1550000000000002</v>
      </c>
      <c r="C23" s="55">
        <f>VLOOKUP($A23,[1]!Table,MATCH(C$4,[1]!Curves,0))</f>
        <v>5.8981840594013006E-2</v>
      </c>
      <c r="D23" s="55">
        <f>VLOOKUP($A23,[1]!Table,MATCH(D$4,[1]!Curves,0))</f>
        <v>1.8500000000000003E-2</v>
      </c>
      <c r="E23" s="55">
        <f>VLOOKUP($A23,[1]!Table,MATCH(E$4,[1]!Curves,0))</f>
        <v>1.4999999999999999E-2</v>
      </c>
      <c r="F23" s="55">
        <f>VLOOKUP($A23,[1]!Table,MATCH(F$4,[1]!Curves,0))</f>
        <v>-2.4E-2</v>
      </c>
      <c r="G23" s="55">
        <f>VLOOKUP($A23,[1]!Table,MATCH(G$4,[1]!Curves,0))</f>
        <v>7.4999999999999997E-3</v>
      </c>
      <c r="H23" s="55">
        <f>VLOOKUP($A23,[1]!Table,MATCH(H$4,[1]!Curves,0))</f>
        <v>-2.2499999999999999E-2</v>
      </c>
      <c r="I23" s="55">
        <f>VLOOKUP($A23,[1]!Table,MATCH(I$4,[1]!Curves,0))</f>
        <v>7.4999999999999997E-3</v>
      </c>
      <c r="J23" s="55">
        <f>VLOOKUP($A23,[1]!Table,MATCH(J$4,[1]!Curves,0))</f>
        <v>-6.5000000000000002E-2</v>
      </c>
      <c r="K23" s="55">
        <f>VLOOKUP($A23,[1]!Table,MATCH(K$4,[1]!Curves,0))</f>
        <v>7.4999999999999997E-3</v>
      </c>
      <c r="M23" s="92">
        <f t="shared" si="3"/>
        <v>3.3500000000000002E-2</v>
      </c>
      <c r="N23" s="92">
        <f t="shared" si="4"/>
        <v>-1.6500000000000001E-2</v>
      </c>
      <c r="O23" s="92">
        <f t="shared" si="5"/>
        <v>-1.4999999999999999E-2</v>
      </c>
      <c r="P23" s="92">
        <f t="shared" si="6"/>
        <v>-5.7500000000000002E-2</v>
      </c>
      <c r="R23" s="107">
        <f t="shared" si="7"/>
        <v>5.8981840594013006E-2</v>
      </c>
      <c r="S23" s="106">
        <f t="shared" si="0"/>
        <v>5.8150823740976687E-2</v>
      </c>
      <c r="T23" s="106">
        <f t="shared" si="1"/>
        <v>5.8996203316415308E-2</v>
      </c>
      <c r="U23" s="106">
        <f t="shared" si="2"/>
        <v>5.745860604834796E-2</v>
      </c>
      <c r="V23" s="106">
        <f>U23+'Financing Assumptions'!$F$6</f>
        <v>6.6208606048347968E-2</v>
      </c>
    </row>
    <row r="24" spans="1:22">
      <c r="A24" s="89">
        <v>37561</v>
      </c>
      <c r="B24" s="55">
        <f>VLOOKUP($A24,[1]!Table,MATCH(B$4,[1]!Curves,0))</f>
        <v>4.2519999999999998</v>
      </c>
      <c r="C24" s="55">
        <f>VLOOKUP($A24,[1]!Table,MATCH(C$4,[1]!Curves,0))</f>
        <v>5.8983788863626006E-2</v>
      </c>
      <c r="D24" s="55">
        <f>VLOOKUP($A24,[1]!Table,MATCH(D$4,[1]!Curves,0))</f>
        <v>1.4999999999999999E-2</v>
      </c>
      <c r="E24" s="55">
        <f>VLOOKUP($A24,[1]!Table,MATCH(E$4,[1]!Curves,0))</f>
        <v>1.4999999999999999E-2</v>
      </c>
      <c r="F24" s="55">
        <f>VLOOKUP($A24,[1]!Table,MATCH(F$4,[1]!Curves,0))</f>
        <v>-2.6499999999999999E-2</v>
      </c>
      <c r="G24" s="55">
        <f>VLOOKUP($A24,[1]!Table,MATCH(G$4,[1]!Curves,0))</f>
        <v>7.4999999999999997E-3</v>
      </c>
      <c r="H24" s="55">
        <f>VLOOKUP($A24,[1]!Table,MATCH(H$4,[1]!Curves,0))</f>
        <v>-2.8000000000000004E-2</v>
      </c>
      <c r="I24" s="55">
        <f>VLOOKUP($A24,[1]!Table,MATCH(I$4,[1]!Curves,0))</f>
        <v>7.4999999999999997E-3</v>
      </c>
      <c r="J24" s="55">
        <f>VLOOKUP($A24,[1]!Table,MATCH(J$4,[1]!Curves,0))</f>
        <v>-6.5000000000000002E-2</v>
      </c>
      <c r="K24" s="55">
        <f>VLOOKUP($A24,[1]!Table,MATCH(K$4,[1]!Curves,0))</f>
        <v>5.0000000000000001E-3</v>
      </c>
      <c r="M24" s="92">
        <f t="shared" si="3"/>
        <v>0.03</v>
      </c>
      <c r="N24" s="92">
        <f t="shared" si="4"/>
        <v>-1.9E-2</v>
      </c>
      <c r="O24" s="92">
        <f t="shared" si="5"/>
        <v>-2.0500000000000004E-2</v>
      </c>
      <c r="P24" s="92">
        <f t="shared" si="6"/>
        <v>-6.0000000000000005E-2</v>
      </c>
      <c r="R24" s="107">
        <f t="shared" si="7"/>
        <v>5.8983788863626006E-2</v>
      </c>
      <c r="S24" s="106">
        <f t="shared" si="0"/>
        <v>5.8152743814014807E-2</v>
      </c>
      <c r="T24" s="106">
        <f t="shared" si="1"/>
        <v>5.8998179217289115E-2</v>
      </c>
      <c r="U24" s="106">
        <f t="shared" si="2"/>
        <v>5.7460480805039182E-2</v>
      </c>
      <c r="V24" s="106">
        <f>U24+'Financing Assumptions'!$F$6</f>
        <v>6.621048080503919E-2</v>
      </c>
    </row>
    <row r="25" spans="1:22">
      <c r="A25" s="89">
        <v>37591</v>
      </c>
      <c r="B25" s="55">
        <f>VLOOKUP($A25,[1]!Table,MATCH(B$4,[1]!Curves,0))</f>
        <v>4.3499999999999996</v>
      </c>
      <c r="C25" s="55">
        <f>VLOOKUP($A25,[1]!Table,MATCH(C$4,[1]!Curves,0))</f>
        <v>5.8985674285833012E-2</v>
      </c>
      <c r="D25" s="55">
        <f>VLOOKUP($A25,[1]!Table,MATCH(D$4,[1]!Curves,0))</f>
        <v>1.4999999999999999E-2</v>
      </c>
      <c r="E25" s="55">
        <f>VLOOKUP($A25,[1]!Table,MATCH(E$4,[1]!Curves,0))</f>
        <v>1.4999999999999999E-2</v>
      </c>
      <c r="F25" s="55">
        <f>VLOOKUP($A25,[1]!Table,MATCH(F$4,[1]!Curves,0))</f>
        <v>-2.6499999999999999E-2</v>
      </c>
      <c r="G25" s="55">
        <f>VLOOKUP($A25,[1]!Table,MATCH(G$4,[1]!Curves,0))</f>
        <v>7.4999999999999997E-3</v>
      </c>
      <c r="H25" s="55">
        <f>VLOOKUP($A25,[1]!Table,MATCH(H$4,[1]!Curves,0))</f>
        <v>-2.8000000000000004E-2</v>
      </c>
      <c r="I25" s="55">
        <f>VLOOKUP($A25,[1]!Table,MATCH(I$4,[1]!Curves,0))</f>
        <v>7.4999999999999997E-3</v>
      </c>
      <c r="J25" s="55">
        <f>VLOOKUP($A25,[1]!Table,MATCH(J$4,[1]!Curves,0))</f>
        <v>-6.5000000000000002E-2</v>
      </c>
      <c r="K25" s="55">
        <f>VLOOKUP($A25,[1]!Table,MATCH(K$4,[1]!Curves,0))</f>
        <v>5.0000000000000001E-3</v>
      </c>
      <c r="M25" s="92">
        <f t="shared" si="3"/>
        <v>0.03</v>
      </c>
      <c r="N25" s="92">
        <f t="shared" si="4"/>
        <v>-1.9E-2</v>
      </c>
      <c r="O25" s="92">
        <f t="shared" si="5"/>
        <v>-2.0500000000000004E-2</v>
      </c>
      <c r="P25" s="92">
        <f t="shared" si="6"/>
        <v>-6.0000000000000005E-2</v>
      </c>
      <c r="R25" s="107">
        <f t="shared" si="7"/>
        <v>5.8985674285833012E-2</v>
      </c>
      <c r="S25" s="106">
        <f t="shared" si="0"/>
        <v>5.8154601949167661E-2</v>
      </c>
      <c r="T25" s="106">
        <f t="shared" si="1"/>
        <v>5.9000091381134379E-2</v>
      </c>
      <c r="U25" s="106">
        <f t="shared" si="2"/>
        <v>5.7462295084278026E-2</v>
      </c>
      <c r="V25" s="106">
        <f>U25+'Financing Assumptions'!$F$6</f>
        <v>6.6212295084278033E-2</v>
      </c>
    </row>
    <row r="26" spans="1:22">
      <c r="A26" s="89">
        <v>37622</v>
      </c>
      <c r="B26" s="55">
        <f>VLOOKUP($A26,[1]!Table,MATCH(B$4,[1]!Curves,0))</f>
        <v>4.3719999999999999</v>
      </c>
      <c r="C26" s="55">
        <f>VLOOKUP($A26,[1]!Table,MATCH(C$4,[1]!Curves,0))</f>
        <v>5.9007377684004006E-2</v>
      </c>
      <c r="D26" s="55">
        <f>VLOOKUP($A26,[1]!Table,MATCH(D$4,[1]!Curves,0))</f>
        <v>1.4999999999999999E-2</v>
      </c>
      <c r="E26" s="55">
        <f>VLOOKUP($A26,[1]!Table,MATCH(E$4,[1]!Curves,0))</f>
        <v>0.02</v>
      </c>
      <c r="F26" s="55">
        <f>VLOOKUP($A26,[1]!Table,MATCH(F$4,[1]!Curves,0))</f>
        <v>-1.9000000000000003E-2</v>
      </c>
      <c r="G26" s="55">
        <f>VLOOKUP($A26,[1]!Table,MATCH(G$4,[1]!Curves,0))</f>
        <v>0.01</v>
      </c>
      <c r="H26" s="55">
        <f>VLOOKUP($A26,[1]!Table,MATCH(H$4,[1]!Curves,0))</f>
        <v>-2.2499999999999999E-2</v>
      </c>
      <c r="I26" s="55">
        <f>VLOOKUP($A26,[1]!Table,MATCH(I$4,[1]!Curves,0))</f>
        <v>7.4999999999999997E-3</v>
      </c>
      <c r="J26" s="55">
        <f>VLOOKUP($A26,[1]!Table,MATCH(J$4,[1]!Curves,0))</f>
        <v>-6.5000000000000002E-2</v>
      </c>
      <c r="K26" s="55">
        <f>VLOOKUP($A26,[1]!Table,MATCH(K$4,[1]!Curves,0))</f>
        <v>0.01</v>
      </c>
      <c r="M26" s="92">
        <f t="shared" si="3"/>
        <v>3.5000000000000003E-2</v>
      </c>
      <c r="N26" s="92">
        <f t="shared" si="4"/>
        <v>-9.0000000000000028E-3</v>
      </c>
      <c r="O26" s="92">
        <f t="shared" si="5"/>
        <v>-1.4999999999999999E-2</v>
      </c>
      <c r="P26" s="92">
        <f t="shared" si="6"/>
        <v>-5.5E-2</v>
      </c>
      <c r="R26" s="107">
        <f t="shared" si="7"/>
        <v>5.9007377684004006E-2</v>
      </c>
      <c r="S26" s="106">
        <f t="shared" si="0"/>
        <v>5.8175991238408109E-2</v>
      </c>
      <c r="T26" s="106">
        <f t="shared" si="1"/>
        <v>5.902210272755104E-2</v>
      </c>
      <c r="U26" s="106">
        <f t="shared" si="2"/>
        <v>5.7483179442813892E-2</v>
      </c>
      <c r="V26" s="106">
        <f>U26+'Financing Assumptions'!$F$6</f>
        <v>6.62331794428139E-2</v>
      </c>
    </row>
    <row r="27" spans="1:22">
      <c r="A27" s="89">
        <v>37653</v>
      </c>
      <c r="B27" s="55">
        <f>VLOOKUP($A27,[1]!Table,MATCH(B$4,[1]!Curves,0))</f>
        <v>4.2119999999999997</v>
      </c>
      <c r="C27" s="55">
        <f>VLOOKUP($A27,[1]!Table,MATCH(C$4,[1]!Curves,0))</f>
        <v>5.9053069453069006E-2</v>
      </c>
      <c r="D27" s="55">
        <f>VLOOKUP($A27,[1]!Table,MATCH(D$4,[1]!Curves,0))</f>
        <v>1.4999999999999999E-2</v>
      </c>
      <c r="E27" s="55">
        <f>VLOOKUP($A27,[1]!Table,MATCH(E$4,[1]!Curves,0))</f>
        <v>0.02</v>
      </c>
      <c r="F27" s="55">
        <f>VLOOKUP($A27,[1]!Table,MATCH(F$4,[1]!Curves,0))</f>
        <v>-1.9000000000000003E-2</v>
      </c>
      <c r="G27" s="55">
        <f>VLOOKUP($A27,[1]!Table,MATCH(G$4,[1]!Curves,0))</f>
        <v>0.01</v>
      </c>
      <c r="H27" s="55">
        <f>VLOOKUP($A27,[1]!Table,MATCH(H$4,[1]!Curves,0))</f>
        <v>-2.2499999999999999E-2</v>
      </c>
      <c r="I27" s="55">
        <f>VLOOKUP($A27,[1]!Table,MATCH(I$4,[1]!Curves,0))</f>
        <v>7.4999999999999997E-3</v>
      </c>
      <c r="J27" s="55">
        <f>VLOOKUP($A27,[1]!Table,MATCH(J$4,[1]!Curves,0))</f>
        <v>-6.5000000000000002E-2</v>
      </c>
      <c r="K27" s="55">
        <f>VLOOKUP($A27,[1]!Table,MATCH(K$4,[1]!Curves,0))</f>
        <v>0.01</v>
      </c>
      <c r="M27" s="92">
        <f t="shared" si="3"/>
        <v>3.5000000000000003E-2</v>
      </c>
      <c r="N27" s="92">
        <f t="shared" si="4"/>
        <v>-9.0000000000000028E-3</v>
      </c>
      <c r="O27" s="92">
        <f t="shared" si="5"/>
        <v>-1.4999999999999999E-2</v>
      </c>
      <c r="P27" s="92">
        <f t="shared" si="6"/>
        <v>-5.5E-2</v>
      </c>
      <c r="R27" s="107">
        <f t="shared" si="7"/>
        <v>5.9053069453069006E-2</v>
      </c>
      <c r="S27" s="106">
        <f t="shared" si="0"/>
        <v>5.8221021700031628E-2</v>
      </c>
      <c r="T27" s="106">
        <f t="shared" si="1"/>
        <v>5.9068443541980598E-2</v>
      </c>
      <c r="U27" s="106">
        <f t="shared" si="2"/>
        <v>5.7527146292287057E-2</v>
      </c>
      <c r="V27" s="106">
        <f>U27+'Financing Assumptions'!$F$6</f>
        <v>6.6277146292287065E-2</v>
      </c>
    </row>
    <row r="28" spans="1:22">
      <c r="A28" s="89">
        <v>37681</v>
      </c>
      <c r="B28" s="55">
        <f>VLOOKUP($A28,[1]!Table,MATCH(B$4,[1]!Curves,0))</f>
        <v>4.0069999999999997</v>
      </c>
      <c r="C28" s="55">
        <f>VLOOKUP($A28,[1]!Table,MATCH(C$4,[1]!Curves,0))</f>
        <v>5.9094339438627019E-2</v>
      </c>
      <c r="D28" s="55">
        <f>VLOOKUP($A28,[1]!Table,MATCH(D$4,[1]!Curves,0))</f>
        <v>1.4999999999999999E-2</v>
      </c>
      <c r="E28" s="55">
        <f>VLOOKUP($A28,[1]!Table,MATCH(E$4,[1]!Curves,0))</f>
        <v>0.02</v>
      </c>
      <c r="F28" s="55">
        <f>VLOOKUP($A28,[1]!Table,MATCH(F$4,[1]!Curves,0))</f>
        <v>2.1000000000000001E-2</v>
      </c>
      <c r="G28" s="55">
        <f>VLOOKUP($A28,[1]!Table,MATCH(G$4,[1]!Curves,0))</f>
        <v>0.01</v>
      </c>
      <c r="H28" s="55">
        <f>VLOOKUP($A28,[1]!Table,MATCH(H$4,[1]!Curves,0))</f>
        <v>-2.2499999999999999E-2</v>
      </c>
      <c r="I28" s="55">
        <f>VLOOKUP($A28,[1]!Table,MATCH(I$4,[1]!Curves,0))</f>
        <v>7.4999999999999997E-3</v>
      </c>
      <c r="J28" s="55">
        <f>VLOOKUP($A28,[1]!Table,MATCH(J$4,[1]!Curves,0))</f>
        <v>-6.5000000000000002E-2</v>
      </c>
      <c r="K28" s="55">
        <f>VLOOKUP($A28,[1]!Table,MATCH(K$4,[1]!Curves,0))</f>
        <v>0.01</v>
      </c>
      <c r="M28" s="92">
        <f t="shared" si="3"/>
        <v>3.5000000000000003E-2</v>
      </c>
      <c r="N28" s="92">
        <f t="shared" si="4"/>
        <v>3.1E-2</v>
      </c>
      <c r="O28" s="92">
        <f t="shared" si="5"/>
        <v>-1.4999999999999999E-2</v>
      </c>
      <c r="P28" s="92">
        <f t="shared" si="6"/>
        <v>-5.5E-2</v>
      </c>
      <c r="R28" s="107">
        <f t="shared" si="7"/>
        <v>5.9094339438627019E-2</v>
      </c>
      <c r="S28" s="106">
        <f t="shared" si="0"/>
        <v>5.8261694352758742E-2</v>
      </c>
      <c r="T28" s="106">
        <f t="shared" si="1"/>
        <v>5.9110300609972244E-2</v>
      </c>
      <c r="U28" s="106">
        <f t="shared" si="2"/>
        <v>5.756685757461355E-2</v>
      </c>
      <c r="V28" s="106">
        <f>U28+'Financing Assumptions'!$F$6</f>
        <v>6.6316857574613558E-2</v>
      </c>
    </row>
    <row r="29" spans="1:22">
      <c r="A29" s="89">
        <v>37712</v>
      </c>
      <c r="B29" s="55">
        <f>VLOOKUP($A29,[1]!Table,MATCH(B$4,[1]!Curves,0))</f>
        <v>3.7690000000000006</v>
      </c>
      <c r="C29" s="55">
        <f>VLOOKUP($A29,[1]!Table,MATCH(C$4,[1]!Curves,0))</f>
        <v>5.9131996178329004E-2</v>
      </c>
      <c r="D29" s="55">
        <f>VLOOKUP($A29,[1]!Table,MATCH(D$4,[1]!Curves,0))</f>
        <v>1.8500000000000003E-2</v>
      </c>
      <c r="E29" s="55">
        <f>VLOOKUP($A29,[1]!Table,MATCH(E$4,[1]!Curves,0))</f>
        <v>1.4999999999999999E-2</v>
      </c>
      <c r="F29" s="55">
        <f>VLOOKUP($A29,[1]!Table,MATCH(F$4,[1]!Curves,0))</f>
        <v>-2.3000000000000003E-2</v>
      </c>
      <c r="G29" s="55">
        <f>VLOOKUP($A29,[1]!Table,MATCH(G$4,[1]!Curves,0))</f>
        <v>7.4999999999999997E-3</v>
      </c>
      <c r="H29" s="55">
        <f>VLOOKUP($A29,[1]!Table,MATCH(H$4,[1]!Curves,0))</f>
        <v>-2.2499999999999999E-2</v>
      </c>
      <c r="I29" s="55">
        <f>VLOOKUP($A29,[1]!Table,MATCH(I$4,[1]!Curves,0))</f>
        <v>7.4999999999999997E-3</v>
      </c>
      <c r="J29" s="55">
        <f>VLOOKUP($A29,[1]!Table,MATCH(J$4,[1]!Curves,0))</f>
        <v>-6.7500000000000004E-2</v>
      </c>
      <c r="K29" s="55">
        <f>VLOOKUP($A29,[1]!Table,MATCH(K$4,[1]!Curves,0))</f>
        <v>7.4999999999999997E-3</v>
      </c>
      <c r="M29" s="92">
        <f t="shared" si="3"/>
        <v>3.3500000000000002E-2</v>
      </c>
      <c r="N29" s="92">
        <f t="shared" si="4"/>
        <v>-1.5500000000000003E-2</v>
      </c>
      <c r="O29" s="92">
        <f t="shared" si="5"/>
        <v>-1.4999999999999999E-2</v>
      </c>
      <c r="P29" s="92">
        <f t="shared" si="6"/>
        <v>-6.0000000000000005E-2</v>
      </c>
      <c r="R29" s="107">
        <f t="shared" si="7"/>
        <v>5.9131996178329004E-2</v>
      </c>
      <c r="S29" s="106">
        <f t="shared" si="0"/>
        <v>5.8298806038024731E-2</v>
      </c>
      <c r="T29" s="106">
        <f t="shared" si="1"/>
        <v>5.9148493734389351E-2</v>
      </c>
      <c r="U29" s="106">
        <f t="shared" si="2"/>
        <v>5.760309148871201E-2</v>
      </c>
      <c r="V29" s="106">
        <f>U29+'Financing Assumptions'!$F$6</f>
        <v>6.6353091488712018E-2</v>
      </c>
    </row>
    <row r="30" spans="1:22">
      <c r="A30" s="89">
        <v>37742</v>
      </c>
      <c r="B30" s="55">
        <f>VLOOKUP($A30,[1]!Table,MATCH(B$4,[1]!Curves,0))</f>
        <v>3.7149999999999999</v>
      </c>
      <c r="C30" s="55">
        <f>VLOOKUP($A30,[1]!Table,MATCH(C$4,[1]!Curves,0))</f>
        <v>5.9157614088050016E-2</v>
      </c>
      <c r="D30" s="55">
        <f>VLOOKUP($A30,[1]!Table,MATCH(D$4,[1]!Curves,0))</f>
        <v>1.8500000000000003E-2</v>
      </c>
      <c r="E30" s="55">
        <f>VLOOKUP($A30,[1]!Table,MATCH(E$4,[1]!Curves,0))</f>
        <v>1.4999999999999999E-2</v>
      </c>
      <c r="F30" s="55">
        <f>VLOOKUP($A30,[1]!Table,MATCH(F$4,[1]!Curves,0))</f>
        <v>-2.3000000000000003E-2</v>
      </c>
      <c r="G30" s="55">
        <f>VLOOKUP($A30,[1]!Table,MATCH(G$4,[1]!Curves,0))</f>
        <v>7.4999999999999997E-3</v>
      </c>
      <c r="H30" s="55">
        <f>VLOOKUP($A30,[1]!Table,MATCH(H$4,[1]!Curves,0))</f>
        <v>-2.2499999999999999E-2</v>
      </c>
      <c r="I30" s="55">
        <f>VLOOKUP($A30,[1]!Table,MATCH(I$4,[1]!Curves,0))</f>
        <v>7.4999999999999997E-3</v>
      </c>
      <c r="J30" s="55">
        <f>VLOOKUP($A30,[1]!Table,MATCH(J$4,[1]!Curves,0))</f>
        <v>-6.7500000000000004E-2</v>
      </c>
      <c r="K30" s="55">
        <f>VLOOKUP($A30,[1]!Table,MATCH(K$4,[1]!Curves,0))</f>
        <v>7.4999999999999997E-3</v>
      </c>
      <c r="M30" s="92">
        <f t="shared" si="3"/>
        <v>3.3500000000000002E-2</v>
      </c>
      <c r="N30" s="92">
        <f t="shared" si="4"/>
        <v>-1.5500000000000003E-2</v>
      </c>
      <c r="O30" s="92">
        <f t="shared" si="5"/>
        <v>-1.4999999999999999E-2</v>
      </c>
      <c r="P30" s="92">
        <f t="shared" si="6"/>
        <v>-6.0000000000000005E-2</v>
      </c>
      <c r="R30" s="107">
        <f t="shared" si="7"/>
        <v>5.9157614088050016E-2</v>
      </c>
      <c r="S30" s="106">
        <f t="shared" si="0"/>
        <v>5.832405313645217E-2</v>
      </c>
      <c r="T30" s="106">
        <f t="shared" si="1"/>
        <v>5.9174476930018427E-2</v>
      </c>
      <c r="U30" s="106">
        <f t="shared" si="2"/>
        <v>5.7627741127799226E-2</v>
      </c>
      <c r="V30" s="106">
        <f>U30+'Financing Assumptions'!$F$6</f>
        <v>6.6377741127799234E-2</v>
      </c>
    </row>
    <row r="31" spans="1:22">
      <c r="A31" s="89">
        <v>37773</v>
      </c>
      <c r="B31" s="55">
        <f>VLOOKUP($A31,[1]!Table,MATCH(B$4,[1]!Curves,0))</f>
        <v>3.7250000000000001</v>
      </c>
      <c r="C31" s="55">
        <f>VLOOKUP($A31,[1]!Table,MATCH(C$4,[1]!Curves,0))</f>
        <v>5.9184085928326011E-2</v>
      </c>
      <c r="D31" s="55">
        <f>VLOOKUP($A31,[1]!Table,MATCH(D$4,[1]!Curves,0))</f>
        <v>1.8500000000000003E-2</v>
      </c>
      <c r="E31" s="55">
        <f>VLOOKUP($A31,[1]!Table,MATCH(E$4,[1]!Curves,0))</f>
        <v>1.4999999999999999E-2</v>
      </c>
      <c r="F31" s="55">
        <f>VLOOKUP($A31,[1]!Table,MATCH(F$4,[1]!Curves,0))</f>
        <v>-2.3000000000000003E-2</v>
      </c>
      <c r="G31" s="55">
        <f>VLOOKUP($A31,[1]!Table,MATCH(G$4,[1]!Curves,0))</f>
        <v>7.4999999999999997E-3</v>
      </c>
      <c r="H31" s="55">
        <f>VLOOKUP($A31,[1]!Table,MATCH(H$4,[1]!Curves,0))</f>
        <v>-2.2499999999999999E-2</v>
      </c>
      <c r="I31" s="55">
        <f>VLOOKUP($A31,[1]!Table,MATCH(I$4,[1]!Curves,0))</f>
        <v>7.4999999999999997E-3</v>
      </c>
      <c r="J31" s="55">
        <f>VLOOKUP($A31,[1]!Table,MATCH(J$4,[1]!Curves,0))</f>
        <v>-6.7500000000000004E-2</v>
      </c>
      <c r="K31" s="55">
        <f>VLOOKUP($A31,[1]!Table,MATCH(K$4,[1]!Curves,0))</f>
        <v>7.4999999999999997E-3</v>
      </c>
      <c r="M31" s="92">
        <f t="shared" si="3"/>
        <v>3.3500000000000002E-2</v>
      </c>
      <c r="N31" s="92">
        <f t="shared" si="4"/>
        <v>-1.5500000000000003E-2</v>
      </c>
      <c r="O31" s="92">
        <f t="shared" si="5"/>
        <v>-1.4999999999999999E-2</v>
      </c>
      <c r="P31" s="92">
        <f t="shared" si="6"/>
        <v>-6.0000000000000005E-2</v>
      </c>
      <c r="R31" s="107">
        <f t="shared" si="7"/>
        <v>5.9184085928326011E-2</v>
      </c>
      <c r="S31" s="106">
        <f t="shared" si="0"/>
        <v>5.835014179626663E-2</v>
      </c>
      <c r="T31" s="106">
        <f t="shared" si="1"/>
        <v>5.9201326558177669E-2</v>
      </c>
      <c r="U31" s="106">
        <f t="shared" si="2"/>
        <v>5.7653212148470523E-2</v>
      </c>
      <c r="V31" s="106">
        <f>U31+'Financing Assumptions'!$F$6</f>
        <v>6.6403212148470531E-2</v>
      </c>
    </row>
    <row r="32" spans="1:22">
      <c r="A32" s="89">
        <v>37803</v>
      </c>
      <c r="B32" s="55">
        <f>VLOOKUP($A32,[1]!Table,MATCH(B$4,[1]!Curves,0))</f>
        <v>3.74</v>
      </c>
      <c r="C32" s="55">
        <f>VLOOKUP($A32,[1]!Table,MATCH(C$4,[1]!Curves,0))</f>
        <v>5.9211913961496013E-2</v>
      </c>
      <c r="D32" s="55">
        <f>VLOOKUP($A32,[1]!Table,MATCH(D$4,[1]!Curves,0))</f>
        <v>1.8500000000000003E-2</v>
      </c>
      <c r="E32" s="55">
        <f>VLOOKUP($A32,[1]!Table,MATCH(E$4,[1]!Curves,0))</f>
        <v>1.4999999999999999E-2</v>
      </c>
      <c r="F32" s="55">
        <f>VLOOKUP($A32,[1]!Table,MATCH(F$4,[1]!Curves,0))</f>
        <v>-2.3000000000000003E-2</v>
      </c>
      <c r="G32" s="55">
        <f>VLOOKUP($A32,[1]!Table,MATCH(G$4,[1]!Curves,0))</f>
        <v>7.4999999999999997E-3</v>
      </c>
      <c r="H32" s="55">
        <f>VLOOKUP($A32,[1]!Table,MATCH(H$4,[1]!Curves,0))</f>
        <v>-2.2499999999999999E-2</v>
      </c>
      <c r="I32" s="55">
        <f>VLOOKUP($A32,[1]!Table,MATCH(I$4,[1]!Curves,0))</f>
        <v>7.4999999999999997E-3</v>
      </c>
      <c r="J32" s="55">
        <f>VLOOKUP($A32,[1]!Table,MATCH(J$4,[1]!Curves,0))</f>
        <v>-6.7500000000000004E-2</v>
      </c>
      <c r="K32" s="55">
        <f>VLOOKUP($A32,[1]!Table,MATCH(K$4,[1]!Curves,0))</f>
        <v>7.4999999999999997E-3</v>
      </c>
      <c r="M32" s="92">
        <f t="shared" si="3"/>
        <v>3.3500000000000002E-2</v>
      </c>
      <c r="N32" s="92">
        <f t="shared" si="4"/>
        <v>-1.5500000000000003E-2</v>
      </c>
      <c r="O32" s="92">
        <f t="shared" si="5"/>
        <v>-1.4999999999999999E-2</v>
      </c>
      <c r="P32" s="92">
        <f t="shared" si="6"/>
        <v>-6.0000000000000005E-2</v>
      </c>
      <c r="R32" s="107">
        <f t="shared" si="7"/>
        <v>5.9211913961496013E-2</v>
      </c>
      <c r="S32" s="106">
        <f t="shared" si="0"/>
        <v>5.837756700842367E-2</v>
      </c>
      <c r="T32" s="106">
        <f t="shared" si="1"/>
        <v>5.9229552090879212E-2</v>
      </c>
      <c r="U32" s="106">
        <f t="shared" si="2"/>
        <v>5.7679987789063247E-2</v>
      </c>
      <c r="V32" s="106">
        <f>U32+'Financing Assumptions'!$F$6</f>
        <v>6.6429987789063255E-2</v>
      </c>
    </row>
    <row r="33" spans="1:22">
      <c r="A33" s="89">
        <v>37834</v>
      </c>
      <c r="B33" s="55">
        <f>VLOOKUP($A33,[1]!Table,MATCH(B$4,[1]!Curves,0))</f>
        <v>3.7349999999999999</v>
      </c>
      <c r="C33" s="55">
        <f>VLOOKUP($A33,[1]!Table,MATCH(C$4,[1]!Curves,0))</f>
        <v>5.9243843742811012E-2</v>
      </c>
      <c r="D33" s="55">
        <f>VLOOKUP($A33,[1]!Table,MATCH(D$4,[1]!Curves,0))</f>
        <v>1.8500000000000003E-2</v>
      </c>
      <c r="E33" s="55">
        <f>VLOOKUP($A33,[1]!Table,MATCH(E$4,[1]!Curves,0))</f>
        <v>1.4999999999999999E-2</v>
      </c>
      <c r="F33" s="55">
        <f>VLOOKUP($A33,[1]!Table,MATCH(F$4,[1]!Curves,0))</f>
        <v>-2.3000000000000003E-2</v>
      </c>
      <c r="G33" s="55">
        <f>VLOOKUP($A33,[1]!Table,MATCH(G$4,[1]!Curves,0))</f>
        <v>7.4999999999999997E-3</v>
      </c>
      <c r="H33" s="55">
        <f>VLOOKUP($A33,[1]!Table,MATCH(H$4,[1]!Curves,0))</f>
        <v>-2.2499999999999999E-2</v>
      </c>
      <c r="I33" s="55">
        <f>VLOOKUP($A33,[1]!Table,MATCH(I$4,[1]!Curves,0))</f>
        <v>7.4999999999999997E-3</v>
      </c>
      <c r="J33" s="55">
        <f>VLOOKUP($A33,[1]!Table,MATCH(J$4,[1]!Curves,0))</f>
        <v>-6.7500000000000004E-2</v>
      </c>
      <c r="K33" s="55">
        <f>VLOOKUP($A33,[1]!Table,MATCH(K$4,[1]!Curves,0))</f>
        <v>7.4999999999999997E-3</v>
      </c>
      <c r="M33" s="92">
        <f t="shared" si="3"/>
        <v>3.3500000000000002E-2</v>
      </c>
      <c r="N33" s="92">
        <f t="shared" si="4"/>
        <v>-1.5500000000000003E-2</v>
      </c>
      <c r="O33" s="92">
        <f t="shared" si="5"/>
        <v>-1.4999999999999999E-2</v>
      </c>
      <c r="P33" s="92">
        <f t="shared" si="6"/>
        <v>-6.0000000000000005E-2</v>
      </c>
      <c r="R33" s="107">
        <f t="shared" si="7"/>
        <v>5.9243843742811012E-2</v>
      </c>
      <c r="S33" s="106">
        <f t="shared" si="0"/>
        <v>5.8409034582253438E-2</v>
      </c>
      <c r="T33" s="106">
        <f t="shared" si="1"/>
        <v>5.9261938412461301E-2</v>
      </c>
      <c r="U33" s="106">
        <f t="shared" si="2"/>
        <v>5.7710709680944383E-2</v>
      </c>
      <c r="V33" s="106">
        <f>U33+'Financing Assumptions'!$F$6</f>
        <v>6.6460709680944391E-2</v>
      </c>
    </row>
    <row r="34" spans="1:22">
      <c r="A34" s="89">
        <v>37865</v>
      </c>
      <c r="B34" s="55">
        <f>VLOOKUP($A34,[1]!Table,MATCH(B$4,[1]!Curves,0))</f>
        <v>3.7469999999999999</v>
      </c>
      <c r="C34" s="55">
        <f>VLOOKUP($A34,[1]!Table,MATCH(C$4,[1]!Curves,0))</f>
        <v>5.9275773524464011E-2</v>
      </c>
      <c r="D34" s="55">
        <f>VLOOKUP($A34,[1]!Table,MATCH(D$4,[1]!Curves,0))</f>
        <v>1.8500000000000003E-2</v>
      </c>
      <c r="E34" s="55">
        <f>VLOOKUP($A34,[1]!Table,MATCH(E$4,[1]!Curves,0))</f>
        <v>1.4999999999999999E-2</v>
      </c>
      <c r="F34" s="55">
        <f>VLOOKUP($A34,[1]!Table,MATCH(F$4,[1]!Curves,0))</f>
        <v>-2.3000000000000003E-2</v>
      </c>
      <c r="G34" s="55">
        <f>VLOOKUP($A34,[1]!Table,MATCH(G$4,[1]!Curves,0))</f>
        <v>7.4999999999999997E-3</v>
      </c>
      <c r="H34" s="55">
        <f>VLOOKUP($A34,[1]!Table,MATCH(H$4,[1]!Curves,0))</f>
        <v>-2.2499999999999999E-2</v>
      </c>
      <c r="I34" s="55">
        <f>VLOOKUP($A34,[1]!Table,MATCH(I$4,[1]!Curves,0))</f>
        <v>7.4999999999999997E-3</v>
      </c>
      <c r="J34" s="55">
        <f>VLOOKUP($A34,[1]!Table,MATCH(J$4,[1]!Curves,0))</f>
        <v>-6.7500000000000004E-2</v>
      </c>
      <c r="K34" s="55">
        <f>VLOOKUP($A34,[1]!Table,MATCH(K$4,[1]!Curves,0))</f>
        <v>7.4999999999999997E-3</v>
      </c>
      <c r="M34" s="92">
        <f t="shared" si="3"/>
        <v>3.3500000000000002E-2</v>
      </c>
      <c r="N34" s="92">
        <f t="shared" si="4"/>
        <v>-1.5500000000000003E-2</v>
      </c>
      <c r="O34" s="92">
        <f t="shared" si="5"/>
        <v>-1.4999999999999999E-2</v>
      </c>
      <c r="P34" s="92">
        <f t="shared" si="6"/>
        <v>-6.0000000000000005E-2</v>
      </c>
      <c r="R34" s="107">
        <f t="shared" si="7"/>
        <v>5.9275773524464011E-2</v>
      </c>
      <c r="S34" s="106">
        <f t="shared" si="0"/>
        <v>5.8440502143422224E-2</v>
      </c>
      <c r="T34" s="106">
        <f t="shared" si="1"/>
        <v>5.9294325216115773E-2</v>
      </c>
      <c r="U34" s="106">
        <f t="shared" si="2"/>
        <v>5.7741431169087143E-2</v>
      </c>
      <c r="V34" s="106">
        <f>U34+'Financing Assumptions'!$F$6</f>
        <v>6.6491431169087151E-2</v>
      </c>
    </row>
    <row r="35" spans="1:22">
      <c r="A35" s="89">
        <v>37895</v>
      </c>
      <c r="B35" s="55">
        <f>VLOOKUP($A35,[1]!Table,MATCH(B$4,[1]!Curves,0))</f>
        <v>3.7650000000000001</v>
      </c>
      <c r="C35" s="55">
        <f>VLOOKUP($A35,[1]!Table,MATCH(C$4,[1]!Curves,0))</f>
        <v>5.9308401663754021E-2</v>
      </c>
      <c r="D35" s="55">
        <f>VLOOKUP($A35,[1]!Table,MATCH(D$4,[1]!Curves,0))</f>
        <v>1.8500000000000003E-2</v>
      </c>
      <c r="E35" s="55">
        <f>VLOOKUP($A35,[1]!Table,MATCH(E$4,[1]!Curves,0))</f>
        <v>1.4999999999999999E-2</v>
      </c>
      <c r="F35" s="55">
        <f>VLOOKUP($A35,[1]!Table,MATCH(F$4,[1]!Curves,0))</f>
        <v>-2.3000000000000003E-2</v>
      </c>
      <c r="G35" s="55">
        <f>VLOOKUP($A35,[1]!Table,MATCH(G$4,[1]!Curves,0))</f>
        <v>7.4999999999999997E-3</v>
      </c>
      <c r="H35" s="55">
        <f>VLOOKUP($A35,[1]!Table,MATCH(H$4,[1]!Curves,0))</f>
        <v>-2.2499999999999999E-2</v>
      </c>
      <c r="I35" s="55">
        <f>VLOOKUP($A35,[1]!Table,MATCH(I$4,[1]!Curves,0))</f>
        <v>7.4999999999999997E-3</v>
      </c>
      <c r="J35" s="55">
        <f>VLOOKUP($A35,[1]!Table,MATCH(J$4,[1]!Curves,0))</f>
        <v>-6.7500000000000004E-2</v>
      </c>
      <c r="K35" s="55">
        <f>VLOOKUP($A35,[1]!Table,MATCH(K$4,[1]!Curves,0))</f>
        <v>7.4999999999999997E-3</v>
      </c>
      <c r="M35" s="92">
        <f t="shared" si="3"/>
        <v>3.3500000000000002E-2</v>
      </c>
      <c r="N35" s="92">
        <f t="shared" si="4"/>
        <v>-1.5500000000000003E-2</v>
      </c>
      <c r="O35" s="92">
        <f t="shared" si="5"/>
        <v>-1.4999999999999999E-2</v>
      </c>
      <c r="P35" s="92">
        <f t="shared" si="6"/>
        <v>-6.0000000000000005E-2</v>
      </c>
      <c r="R35" s="107">
        <f t="shared" si="7"/>
        <v>5.9308401663754021E-2</v>
      </c>
      <c r="S35" s="106">
        <f t="shared" si="0"/>
        <v>5.8472657939271588E-2</v>
      </c>
      <c r="T35" s="106">
        <f t="shared" si="1"/>
        <v>5.9327420870892267E-2</v>
      </c>
      <c r="U35" s="106">
        <f t="shared" si="2"/>
        <v>5.7772824170067238E-2</v>
      </c>
      <c r="V35" s="106">
        <f>U35+'Financing Assumptions'!$F$6</f>
        <v>6.6522824170067246E-2</v>
      </c>
    </row>
    <row r="36" spans="1:22">
      <c r="A36" s="89">
        <v>37926</v>
      </c>
      <c r="B36" s="55">
        <f>VLOOKUP($A36,[1]!Table,MATCH(B$4,[1]!Curves,0))</f>
        <v>3.9</v>
      </c>
      <c r="C36" s="55">
        <f>VLOOKUP($A36,[1]!Table,MATCH(C$4,[1]!Curves,0))</f>
        <v>5.9344286918144994E-2</v>
      </c>
      <c r="D36" s="55">
        <f>VLOOKUP($A36,[1]!Table,MATCH(D$4,[1]!Curves,0))</f>
        <v>1.4999999999999999E-2</v>
      </c>
      <c r="E36" s="55">
        <f>VLOOKUP($A36,[1]!Table,MATCH(E$4,[1]!Curves,0))</f>
        <v>1.4999999999999999E-2</v>
      </c>
      <c r="F36" s="55">
        <f>VLOOKUP($A36,[1]!Table,MATCH(F$4,[1]!Curves,0))</f>
        <v>-2.5500000000000002E-2</v>
      </c>
      <c r="G36" s="55">
        <f>VLOOKUP($A36,[1]!Table,MATCH(G$4,[1]!Curves,0))</f>
        <v>7.4999999999999997E-3</v>
      </c>
      <c r="H36" s="55">
        <f>VLOOKUP($A36,[1]!Table,MATCH(H$4,[1]!Curves,0))</f>
        <v>-2.8000000000000004E-2</v>
      </c>
      <c r="I36" s="55">
        <f>VLOOKUP($A36,[1]!Table,MATCH(I$4,[1]!Curves,0))</f>
        <v>7.4999999999999997E-3</v>
      </c>
      <c r="J36" s="55">
        <f>VLOOKUP($A36,[1]!Table,MATCH(J$4,[1]!Curves,0))</f>
        <v>-6.5000000000000002E-2</v>
      </c>
      <c r="K36" s="55">
        <f>VLOOKUP($A36,[1]!Table,MATCH(K$4,[1]!Curves,0))</f>
        <v>5.0000000000000001E-3</v>
      </c>
      <c r="M36" s="92">
        <f t="shared" si="3"/>
        <v>0.03</v>
      </c>
      <c r="N36" s="92">
        <f t="shared" si="4"/>
        <v>-1.8000000000000002E-2</v>
      </c>
      <c r="O36" s="92">
        <f t="shared" si="5"/>
        <v>-2.0500000000000004E-2</v>
      </c>
      <c r="P36" s="92">
        <f t="shared" si="6"/>
        <v>-6.0000000000000005E-2</v>
      </c>
      <c r="R36" s="107">
        <f t="shared" si="7"/>
        <v>5.9344286918144994E-2</v>
      </c>
      <c r="S36" s="106">
        <f t="shared" si="0"/>
        <v>5.8508023682710464E-2</v>
      </c>
      <c r="T36" s="106">
        <f t="shared" si="1"/>
        <v>5.936382089152481E-2</v>
      </c>
      <c r="U36" s="106">
        <f t="shared" si="2"/>
        <v>5.780735050086161E-2</v>
      </c>
      <c r="V36" s="106">
        <f>U36+'Financing Assumptions'!$F$6</f>
        <v>6.6557350500861617E-2</v>
      </c>
    </row>
    <row r="37" spans="1:22">
      <c r="A37" s="89">
        <v>37956</v>
      </c>
      <c r="B37" s="55">
        <f>VLOOKUP($A37,[1]!Table,MATCH(B$4,[1]!Curves,0))</f>
        <v>4.0250000000000004</v>
      </c>
      <c r="C37" s="55">
        <f>VLOOKUP($A37,[1]!Table,MATCH(C$4,[1]!Curves,0))</f>
        <v>5.9379014584094003E-2</v>
      </c>
      <c r="D37" s="55">
        <f>VLOOKUP($A37,[1]!Table,MATCH(D$4,[1]!Curves,0))</f>
        <v>1.4999999999999999E-2</v>
      </c>
      <c r="E37" s="55">
        <f>VLOOKUP($A37,[1]!Table,MATCH(E$4,[1]!Curves,0))</f>
        <v>1.4999999999999999E-2</v>
      </c>
      <c r="F37" s="55">
        <f>VLOOKUP($A37,[1]!Table,MATCH(F$4,[1]!Curves,0))</f>
        <v>-2.5500000000000002E-2</v>
      </c>
      <c r="G37" s="55">
        <f>VLOOKUP($A37,[1]!Table,MATCH(G$4,[1]!Curves,0))</f>
        <v>7.4999999999999997E-3</v>
      </c>
      <c r="H37" s="55">
        <f>VLOOKUP($A37,[1]!Table,MATCH(H$4,[1]!Curves,0))</f>
        <v>-2.8000000000000004E-2</v>
      </c>
      <c r="I37" s="55">
        <f>VLOOKUP($A37,[1]!Table,MATCH(I$4,[1]!Curves,0))</f>
        <v>7.4999999999999997E-3</v>
      </c>
      <c r="J37" s="55">
        <f>VLOOKUP($A37,[1]!Table,MATCH(J$4,[1]!Curves,0))</f>
        <v>-6.5000000000000002E-2</v>
      </c>
      <c r="K37" s="55">
        <f>VLOOKUP($A37,[1]!Table,MATCH(K$4,[1]!Curves,0))</f>
        <v>5.0000000000000001E-3</v>
      </c>
      <c r="M37" s="92">
        <f t="shared" si="3"/>
        <v>0.03</v>
      </c>
      <c r="N37" s="92">
        <f t="shared" si="4"/>
        <v>-1.8000000000000002E-2</v>
      </c>
      <c r="O37" s="92">
        <f t="shared" si="5"/>
        <v>-2.0500000000000004E-2</v>
      </c>
      <c r="P37" s="92">
        <f t="shared" si="6"/>
        <v>-6.0000000000000005E-2</v>
      </c>
      <c r="R37" s="107">
        <f t="shared" si="7"/>
        <v>5.9379014584094003E-2</v>
      </c>
      <c r="S37" s="106">
        <f t="shared" si="0"/>
        <v>5.8542248580493395E-2</v>
      </c>
      <c r="T37" s="106">
        <f t="shared" si="1"/>
        <v>5.9399047297708174E-2</v>
      </c>
      <c r="U37" s="106">
        <f t="shared" si="2"/>
        <v>5.7840762593543538E-2</v>
      </c>
      <c r="V37" s="106">
        <f>U37+'Financing Assumptions'!$F$6</f>
        <v>6.6590762593543545E-2</v>
      </c>
    </row>
    <row r="38" spans="1:22">
      <c r="A38" s="89">
        <v>37987</v>
      </c>
      <c r="B38" s="55">
        <f>VLOOKUP($A38,[1]!Table,MATCH(B$4,[1]!Curves,0))</f>
        <v>4.0250000000000004</v>
      </c>
      <c r="C38" s="55">
        <f>VLOOKUP($A38,[1]!Table,MATCH(C$4,[1]!Curves,0))</f>
        <v>5.9423502819744012E-2</v>
      </c>
      <c r="D38" s="55">
        <f>VLOOKUP($A38,[1]!Table,MATCH(D$4,[1]!Curves,0))</f>
        <v>1.4999999999999999E-2</v>
      </c>
      <c r="E38" s="55">
        <f>VLOOKUP($A38,[1]!Table,MATCH(E$4,[1]!Curves,0))</f>
        <v>0.02</v>
      </c>
      <c r="F38" s="55">
        <f>VLOOKUP($A38,[1]!Table,MATCH(F$4,[1]!Curves,0))</f>
        <v>-1.8000000000000002E-2</v>
      </c>
      <c r="G38" s="55">
        <f>VLOOKUP($A38,[1]!Table,MATCH(G$4,[1]!Curves,0))</f>
        <v>0.01</v>
      </c>
      <c r="H38" s="55">
        <f>VLOOKUP($A38,[1]!Table,MATCH(H$4,[1]!Curves,0))</f>
        <v>-2.5000000000000001E-2</v>
      </c>
      <c r="I38" s="55">
        <f>VLOOKUP($A38,[1]!Table,MATCH(I$4,[1]!Curves,0))</f>
        <v>7.4999999999999997E-3</v>
      </c>
      <c r="J38" s="55">
        <f>VLOOKUP($A38,[1]!Table,MATCH(J$4,[1]!Curves,0))</f>
        <v>-6.3E-2</v>
      </c>
      <c r="K38" s="55">
        <f>VLOOKUP($A38,[1]!Table,MATCH(K$4,[1]!Curves,0))</f>
        <v>0.01</v>
      </c>
      <c r="M38" s="92">
        <f t="shared" si="3"/>
        <v>3.5000000000000003E-2</v>
      </c>
      <c r="N38" s="92">
        <f t="shared" si="4"/>
        <v>-8.0000000000000019E-3</v>
      </c>
      <c r="O38" s="92">
        <f t="shared" si="5"/>
        <v>-1.7500000000000002E-2</v>
      </c>
      <c r="P38" s="92">
        <f t="shared" si="6"/>
        <v>-5.2999999999999999E-2</v>
      </c>
      <c r="R38" s="107">
        <f t="shared" si="7"/>
        <v>5.9423502819744012E-2</v>
      </c>
      <c r="S38" s="106">
        <f t="shared" si="0"/>
        <v>5.8586092717328953E-2</v>
      </c>
      <c r="T38" s="106">
        <f t="shared" si="1"/>
        <v>5.9444175282299838E-2</v>
      </c>
      <c r="U38" s="106">
        <f t="shared" si="2"/>
        <v>5.788356480217427E-2</v>
      </c>
      <c r="V38" s="106">
        <f>U38+'Financing Assumptions'!$F$6</f>
        <v>6.6633564802174278E-2</v>
      </c>
    </row>
    <row r="39" spans="1:22">
      <c r="A39" s="89">
        <v>38018</v>
      </c>
      <c r="B39" s="55">
        <f>VLOOKUP($A39,[1]!Table,MATCH(B$4,[1]!Curves,0))</f>
        <v>3.9819999999999998</v>
      </c>
      <c r="C39" s="55">
        <f>VLOOKUP($A39,[1]!Table,MATCH(C$4,[1]!Curves,0))</f>
        <v>5.9477167568658E-2</v>
      </c>
      <c r="D39" s="55">
        <f>VLOOKUP($A39,[1]!Table,MATCH(D$4,[1]!Curves,0))</f>
        <v>1.4999999999999999E-2</v>
      </c>
      <c r="E39" s="55">
        <f>VLOOKUP($A39,[1]!Table,MATCH(E$4,[1]!Curves,0))</f>
        <v>0.02</v>
      </c>
      <c r="F39" s="55">
        <f>VLOOKUP($A39,[1]!Table,MATCH(F$4,[1]!Curves,0))</f>
        <v>-1.8000000000000002E-2</v>
      </c>
      <c r="G39" s="55">
        <f>VLOOKUP($A39,[1]!Table,MATCH(G$4,[1]!Curves,0))</f>
        <v>0.01</v>
      </c>
      <c r="H39" s="55">
        <f>VLOOKUP($A39,[1]!Table,MATCH(H$4,[1]!Curves,0))</f>
        <v>-2.5000000000000001E-2</v>
      </c>
      <c r="I39" s="55">
        <f>VLOOKUP($A39,[1]!Table,MATCH(I$4,[1]!Curves,0))</f>
        <v>7.4999999999999997E-3</v>
      </c>
      <c r="J39" s="55">
        <f>VLOOKUP($A39,[1]!Table,MATCH(J$4,[1]!Curves,0))</f>
        <v>-6.3E-2</v>
      </c>
      <c r="K39" s="55">
        <f>VLOOKUP($A39,[1]!Table,MATCH(K$4,[1]!Curves,0))</f>
        <v>0.01</v>
      </c>
      <c r="M39" s="92">
        <f t="shared" si="3"/>
        <v>3.5000000000000003E-2</v>
      </c>
      <c r="N39" s="92">
        <f t="shared" si="4"/>
        <v>-8.0000000000000019E-3</v>
      </c>
      <c r="O39" s="92">
        <f t="shared" si="5"/>
        <v>-1.7500000000000002E-2</v>
      </c>
      <c r="P39" s="92">
        <f t="shared" si="6"/>
        <v>-5.2999999999999999E-2</v>
      </c>
      <c r="R39" s="107">
        <f t="shared" si="7"/>
        <v>5.9477167568658E-2</v>
      </c>
      <c r="S39" s="106">
        <f t="shared" si="0"/>
        <v>5.863898047669247E-2</v>
      </c>
      <c r="T39" s="106">
        <f t="shared" si="1"/>
        <v>5.9498612984528965E-2</v>
      </c>
      <c r="U39" s="106">
        <f t="shared" si="2"/>
        <v>5.7935194706491444E-2</v>
      </c>
      <c r="V39" s="106">
        <f>U39+'Financing Assumptions'!$F$6</f>
        <v>6.6685194706491452E-2</v>
      </c>
    </row>
    <row r="40" spans="1:22">
      <c r="A40" s="89">
        <v>38047</v>
      </c>
      <c r="B40" s="55">
        <f>VLOOKUP($A40,[1]!Table,MATCH(B$4,[1]!Curves,0))</f>
        <v>3.8170000000000002</v>
      </c>
      <c r="C40" s="55">
        <f>VLOOKUP($A40,[1]!Table,MATCH(C$4,[1]!Curves,0))</f>
        <v>5.9527370076573015E-2</v>
      </c>
      <c r="D40" s="55">
        <f>VLOOKUP($A40,[1]!Table,MATCH(D$4,[1]!Curves,0))</f>
        <v>1.4999999999999999E-2</v>
      </c>
      <c r="E40" s="55">
        <f>VLOOKUP($A40,[1]!Table,MATCH(E$4,[1]!Curves,0))</f>
        <v>0.02</v>
      </c>
      <c r="F40" s="55">
        <f>VLOOKUP($A40,[1]!Table,MATCH(F$4,[1]!Curves,0))</f>
        <v>2.2000000000000002E-2</v>
      </c>
      <c r="G40" s="55">
        <f>VLOOKUP($A40,[1]!Table,MATCH(G$4,[1]!Curves,0))</f>
        <v>0.01</v>
      </c>
      <c r="H40" s="55">
        <f>VLOOKUP($A40,[1]!Table,MATCH(H$4,[1]!Curves,0))</f>
        <v>-2.5000000000000001E-2</v>
      </c>
      <c r="I40" s="55">
        <f>VLOOKUP($A40,[1]!Table,MATCH(I$4,[1]!Curves,0))</f>
        <v>7.4999999999999997E-3</v>
      </c>
      <c r="J40" s="55">
        <f>VLOOKUP($A40,[1]!Table,MATCH(J$4,[1]!Curves,0))</f>
        <v>-6.3E-2</v>
      </c>
      <c r="K40" s="55">
        <f>VLOOKUP($A40,[1]!Table,MATCH(K$4,[1]!Curves,0))</f>
        <v>0.01</v>
      </c>
      <c r="M40" s="92">
        <f t="shared" si="3"/>
        <v>3.5000000000000003E-2</v>
      </c>
      <c r="N40" s="92">
        <f t="shared" si="4"/>
        <v>3.2000000000000001E-2</v>
      </c>
      <c r="O40" s="92">
        <f t="shared" si="5"/>
        <v>-1.7500000000000002E-2</v>
      </c>
      <c r="P40" s="92">
        <f t="shared" si="6"/>
        <v>-5.2999999999999999E-2</v>
      </c>
      <c r="R40" s="107">
        <f t="shared" si="7"/>
        <v>5.9527370076573015E-2</v>
      </c>
      <c r="S40" s="106">
        <f t="shared" si="0"/>
        <v>5.8688456090180585E-2</v>
      </c>
      <c r="T40" s="106">
        <f t="shared" si="1"/>
        <v>5.954953980974298E-2</v>
      </c>
      <c r="U40" s="106">
        <f t="shared" si="2"/>
        <v>5.7983492616981103E-2</v>
      </c>
      <c r="V40" s="106">
        <f>U40+'Financing Assumptions'!$F$6</f>
        <v>6.673349261698111E-2</v>
      </c>
    </row>
    <row r="41" spans="1:22">
      <c r="A41" s="89">
        <v>38078</v>
      </c>
      <c r="B41" s="55">
        <f>VLOOKUP($A41,[1]!Table,MATCH(B$4,[1]!Curves,0))</f>
        <v>3.6890000000000005</v>
      </c>
      <c r="C41" s="55">
        <f>VLOOKUP($A41,[1]!Table,MATCH(C$4,[1]!Curves,0))</f>
        <v>5.9571736182630002E-2</v>
      </c>
      <c r="D41" s="55">
        <f>VLOOKUP($A41,[1]!Table,MATCH(D$4,[1]!Curves,0))</f>
        <v>1.8500000000000003E-2</v>
      </c>
      <c r="E41" s="55">
        <f>VLOOKUP($A41,[1]!Table,MATCH(E$4,[1]!Curves,0))</f>
        <v>1.4999999999999999E-2</v>
      </c>
      <c r="F41" s="55">
        <f>VLOOKUP($A41,[1]!Table,MATCH(F$4,[1]!Curves,0))</f>
        <v>-2.2000000000000002E-2</v>
      </c>
      <c r="G41" s="55">
        <f>VLOOKUP($A41,[1]!Table,MATCH(G$4,[1]!Curves,0))</f>
        <v>7.4999999999999997E-3</v>
      </c>
      <c r="H41" s="55">
        <f>VLOOKUP($A41,[1]!Table,MATCH(H$4,[1]!Curves,0))</f>
        <v>-2.5000000000000001E-2</v>
      </c>
      <c r="I41" s="55">
        <f>VLOOKUP($A41,[1]!Table,MATCH(I$4,[1]!Curves,0))</f>
        <v>7.4999999999999997E-3</v>
      </c>
      <c r="J41" s="55">
        <f>VLOOKUP($A41,[1]!Table,MATCH(J$4,[1]!Curves,0))</f>
        <v>-6.5500000000000003E-2</v>
      </c>
      <c r="K41" s="55">
        <f>VLOOKUP($A41,[1]!Table,MATCH(K$4,[1]!Curves,0))</f>
        <v>7.4999999999999997E-3</v>
      </c>
      <c r="M41" s="92">
        <f t="shared" si="3"/>
        <v>3.3500000000000002E-2</v>
      </c>
      <c r="N41" s="92">
        <f t="shared" si="4"/>
        <v>-1.4500000000000002E-2</v>
      </c>
      <c r="O41" s="92">
        <f t="shared" si="5"/>
        <v>-1.7500000000000002E-2</v>
      </c>
      <c r="P41" s="92">
        <f t="shared" si="6"/>
        <v>-5.8000000000000003E-2</v>
      </c>
      <c r="R41" s="107">
        <f t="shared" si="7"/>
        <v>5.9571736182630002E-2</v>
      </c>
      <c r="S41" s="106">
        <f t="shared" si="0"/>
        <v>5.8732179781774585E-2</v>
      </c>
      <c r="T41" s="106">
        <f t="shared" si="1"/>
        <v>5.9594547017254085E-2</v>
      </c>
      <c r="U41" s="106">
        <f t="shared" si="2"/>
        <v>5.8026174717520362E-2</v>
      </c>
      <c r="V41" s="106">
        <f>U41+'Financing Assumptions'!$F$6</f>
        <v>6.677617471752037E-2</v>
      </c>
    </row>
    <row r="42" spans="1:22">
      <c r="A42" s="89">
        <v>38108</v>
      </c>
      <c r="B42" s="55">
        <f>VLOOKUP($A42,[1]!Table,MATCH(B$4,[1]!Curves,0))</f>
        <v>3.64</v>
      </c>
      <c r="C42" s="55">
        <f>VLOOKUP($A42,[1]!Table,MATCH(C$4,[1]!Curves,0))</f>
        <v>5.9605072523503014E-2</v>
      </c>
      <c r="D42" s="55">
        <f>VLOOKUP($A42,[1]!Table,MATCH(D$4,[1]!Curves,0))</f>
        <v>1.8500000000000003E-2</v>
      </c>
      <c r="E42" s="55">
        <f>VLOOKUP($A42,[1]!Table,MATCH(E$4,[1]!Curves,0))</f>
        <v>1.4999999999999999E-2</v>
      </c>
      <c r="F42" s="55">
        <f>VLOOKUP($A42,[1]!Table,MATCH(F$4,[1]!Curves,0))</f>
        <v>-2.2000000000000002E-2</v>
      </c>
      <c r="G42" s="55">
        <f>VLOOKUP($A42,[1]!Table,MATCH(G$4,[1]!Curves,0))</f>
        <v>7.4999999999999997E-3</v>
      </c>
      <c r="H42" s="55">
        <f>VLOOKUP($A42,[1]!Table,MATCH(H$4,[1]!Curves,0))</f>
        <v>-2.5000000000000001E-2</v>
      </c>
      <c r="I42" s="55">
        <f>VLOOKUP($A42,[1]!Table,MATCH(I$4,[1]!Curves,0))</f>
        <v>7.4999999999999997E-3</v>
      </c>
      <c r="J42" s="55">
        <f>VLOOKUP($A42,[1]!Table,MATCH(J$4,[1]!Curves,0))</f>
        <v>-6.5500000000000003E-2</v>
      </c>
      <c r="K42" s="55">
        <f>VLOOKUP($A42,[1]!Table,MATCH(K$4,[1]!Curves,0))</f>
        <v>7.4999999999999997E-3</v>
      </c>
      <c r="M42" s="92">
        <f t="shared" si="3"/>
        <v>3.3500000000000002E-2</v>
      </c>
      <c r="N42" s="92">
        <f t="shared" si="4"/>
        <v>-1.4500000000000002E-2</v>
      </c>
      <c r="O42" s="92">
        <f t="shared" si="5"/>
        <v>-1.7500000000000002E-2</v>
      </c>
      <c r="P42" s="92">
        <f t="shared" si="6"/>
        <v>-5.8000000000000003E-2</v>
      </c>
      <c r="R42" s="107">
        <f t="shared" si="7"/>
        <v>5.9605072523503014E-2</v>
      </c>
      <c r="S42" s="106">
        <f t="shared" si="0"/>
        <v>5.8765033401003919E-2</v>
      </c>
      <c r="T42" s="106">
        <f t="shared" si="1"/>
        <v>5.9628365688659146E-2</v>
      </c>
      <c r="U42" s="106">
        <f t="shared" si="2"/>
        <v>5.8058245196819236E-2</v>
      </c>
      <c r="V42" s="106">
        <f>U42+'Financing Assumptions'!$F$6</f>
        <v>6.6808245196819244E-2</v>
      </c>
    </row>
    <row r="43" spans="1:22">
      <c r="A43" s="89">
        <v>38139</v>
      </c>
      <c r="B43" s="55">
        <f>VLOOKUP($A43,[1]!Table,MATCH(B$4,[1]!Curves,0))</f>
        <v>3.63</v>
      </c>
      <c r="C43" s="55">
        <f>VLOOKUP($A43,[1]!Table,MATCH(C$4,[1]!Curves,0))</f>
        <v>5.963952007612501E-2</v>
      </c>
      <c r="D43" s="55">
        <f>VLOOKUP($A43,[1]!Table,MATCH(D$4,[1]!Curves,0))</f>
        <v>1.8500000000000003E-2</v>
      </c>
      <c r="E43" s="55">
        <f>VLOOKUP($A43,[1]!Table,MATCH(E$4,[1]!Curves,0))</f>
        <v>1.4999999999999999E-2</v>
      </c>
      <c r="F43" s="55">
        <f>VLOOKUP($A43,[1]!Table,MATCH(F$4,[1]!Curves,0))</f>
        <v>-2.2000000000000002E-2</v>
      </c>
      <c r="G43" s="55">
        <f>VLOOKUP($A43,[1]!Table,MATCH(G$4,[1]!Curves,0))</f>
        <v>7.4999999999999997E-3</v>
      </c>
      <c r="H43" s="55">
        <f>VLOOKUP($A43,[1]!Table,MATCH(H$4,[1]!Curves,0))</f>
        <v>-2.5000000000000001E-2</v>
      </c>
      <c r="I43" s="55">
        <f>VLOOKUP($A43,[1]!Table,MATCH(I$4,[1]!Curves,0))</f>
        <v>7.4999999999999997E-3</v>
      </c>
      <c r="J43" s="55">
        <f>VLOOKUP($A43,[1]!Table,MATCH(J$4,[1]!Curves,0))</f>
        <v>-6.5500000000000003E-2</v>
      </c>
      <c r="K43" s="55">
        <f>VLOOKUP($A43,[1]!Table,MATCH(K$4,[1]!Curves,0))</f>
        <v>7.4999999999999997E-3</v>
      </c>
      <c r="M43" s="92">
        <f t="shared" si="3"/>
        <v>3.3500000000000002E-2</v>
      </c>
      <c r="N43" s="92">
        <f t="shared" si="4"/>
        <v>-1.4500000000000002E-2</v>
      </c>
      <c r="O43" s="92">
        <f t="shared" si="5"/>
        <v>-1.7500000000000002E-2</v>
      </c>
      <c r="P43" s="92">
        <f t="shared" si="6"/>
        <v>-5.8000000000000003E-2</v>
      </c>
      <c r="R43" s="107">
        <f t="shared" si="7"/>
        <v>5.963952007612501E-2</v>
      </c>
      <c r="S43" s="106">
        <f t="shared" si="0"/>
        <v>5.879898212638035E-2</v>
      </c>
      <c r="T43" s="106">
        <f t="shared" si="1"/>
        <v>5.9663312201155172E-2</v>
      </c>
      <c r="U43" s="106">
        <f t="shared" si="2"/>
        <v>5.8091384229907561E-2</v>
      </c>
      <c r="V43" s="106">
        <f>U43+'Financing Assumptions'!$F$6</f>
        <v>6.6841384229907569E-2</v>
      </c>
    </row>
    <row r="44" spans="1:22">
      <c r="A44" s="89">
        <v>38169</v>
      </c>
      <c r="B44" s="55">
        <f>VLOOKUP($A44,[1]!Table,MATCH(B$4,[1]!Curves,0))</f>
        <v>3.645</v>
      </c>
      <c r="C44" s="55">
        <f>VLOOKUP($A44,[1]!Table,MATCH(C$4,[1]!Curves,0))</f>
        <v>5.9673892209691999E-2</v>
      </c>
      <c r="D44" s="55">
        <f>VLOOKUP($A44,[1]!Table,MATCH(D$4,[1]!Curves,0))</f>
        <v>1.8500000000000003E-2</v>
      </c>
      <c r="E44" s="55">
        <f>VLOOKUP($A44,[1]!Table,MATCH(E$4,[1]!Curves,0))</f>
        <v>1.4999999999999999E-2</v>
      </c>
      <c r="F44" s="55">
        <f>VLOOKUP($A44,[1]!Table,MATCH(F$4,[1]!Curves,0))</f>
        <v>-2.2000000000000002E-2</v>
      </c>
      <c r="G44" s="55">
        <f>VLOOKUP($A44,[1]!Table,MATCH(G$4,[1]!Curves,0))</f>
        <v>7.4999999999999997E-3</v>
      </c>
      <c r="H44" s="55">
        <f>VLOOKUP($A44,[1]!Table,MATCH(H$4,[1]!Curves,0))</f>
        <v>-2.5000000000000001E-2</v>
      </c>
      <c r="I44" s="55">
        <f>VLOOKUP($A44,[1]!Table,MATCH(I$4,[1]!Curves,0))</f>
        <v>7.4999999999999997E-3</v>
      </c>
      <c r="J44" s="55">
        <f>VLOOKUP($A44,[1]!Table,MATCH(J$4,[1]!Curves,0))</f>
        <v>-6.5500000000000003E-2</v>
      </c>
      <c r="K44" s="55">
        <f>VLOOKUP($A44,[1]!Table,MATCH(K$4,[1]!Curves,0))</f>
        <v>7.4999999999999997E-3</v>
      </c>
      <c r="M44" s="92">
        <f t="shared" si="3"/>
        <v>3.3500000000000002E-2</v>
      </c>
      <c r="N44" s="92">
        <f t="shared" si="4"/>
        <v>-1.4500000000000002E-2</v>
      </c>
      <c r="O44" s="92">
        <f t="shared" si="5"/>
        <v>-1.7500000000000002E-2</v>
      </c>
      <c r="P44" s="92">
        <f t="shared" si="6"/>
        <v>-5.8000000000000003E-2</v>
      </c>
      <c r="R44" s="107">
        <f t="shared" si="7"/>
        <v>5.9673892209691999E-2</v>
      </c>
      <c r="S44" s="106">
        <f t="shared" si="0"/>
        <v>5.8832856509759335E-2</v>
      </c>
      <c r="T44" s="106">
        <f t="shared" si="1"/>
        <v>5.9698182761033891E-2</v>
      </c>
      <c r="U44" s="106">
        <f t="shared" si="2"/>
        <v>5.8124450240213399E-2</v>
      </c>
      <c r="V44" s="106">
        <f>U44+'Financing Assumptions'!$F$6</f>
        <v>6.6874450240213407E-2</v>
      </c>
    </row>
    <row r="45" spans="1:22">
      <c r="A45" s="89">
        <v>38200</v>
      </c>
      <c r="B45" s="55">
        <f>VLOOKUP($A45,[1]!Table,MATCH(B$4,[1]!Curves,0))</f>
        <v>3.6549999999999998</v>
      </c>
      <c r="C45" s="55">
        <f>VLOOKUP($A45,[1]!Table,MATCH(C$4,[1]!Curves,0))</f>
        <v>5.9710548254904995E-2</v>
      </c>
      <c r="D45" s="55">
        <f>VLOOKUP($A45,[1]!Table,MATCH(D$4,[1]!Curves,0))</f>
        <v>1.8500000000000003E-2</v>
      </c>
      <c r="E45" s="55">
        <f>VLOOKUP($A45,[1]!Table,MATCH(E$4,[1]!Curves,0))</f>
        <v>1.4999999999999999E-2</v>
      </c>
      <c r="F45" s="55">
        <f>VLOOKUP($A45,[1]!Table,MATCH(F$4,[1]!Curves,0))</f>
        <v>-2.2000000000000002E-2</v>
      </c>
      <c r="G45" s="55">
        <f>VLOOKUP($A45,[1]!Table,MATCH(G$4,[1]!Curves,0))</f>
        <v>7.4999999999999997E-3</v>
      </c>
      <c r="H45" s="55">
        <f>VLOOKUP($A45,[1]!Table,MATCH(H$4,[1]!Curves,0))</f>
        <v>-2.5000000000000001E-2</v>
      </c>
      <c r="I45" s="55">
        <f>VLOOKUP($A45,[1]!Table,MATCH(I$4,[1]!Curves,0))</f>
        <v>7.4999999999999997E-3</v>
      </c>
      <c r="J45" s="55">
        <f>VLOOKUP($A45,[1]!Table,MATCH(J$4,[1]!Curves,0))</f>
        <v>-6.5500000000000003E-2</v>
      </c>
      <c r="K45" s="55">
        <f>VLOOKUP($A45,[1]!Table,MATCH(K$4,[1]!Curves,0))</f>
        <v>7.4999999999999997E-3</v>
      </c>
      <c r="M45" s="92">
        <f t="shared" si="3"/>
        <v>3.3500000000000002E-2</v>
      </c>
      <c r="N45" s="92">
        <f t="shared" si="4"/>
        <v>-1.4500000000000002E-2</v>
      </c>
      <c r="O45" s="92">
        <f t="shared" si="5"/>
        <v>-1.7500000000000002E-2</v>
      </c>
      <c r="P45" s="92">
        <f t="shared" si="6"/>
        <v>-5.8000000000000003E-2</v>
      </c>
      <c r="R45" s="107">
        <f t="shared" si="7"/>
        <v>5.9710548254904995E-2</v>
      </c>
      <c r="S45" s="106">
        <f t="shared" si="0"/>
        <v>5.8868981714388147E-2</v>
      </c>
      <c r="T45" s="106">
        <f t="shared" si="1"/>
        <v>5.9735370966410573E-2</v>
      </c>
      <c r="U45" s="106">
        <f t="shared" si="2"/>
        <v>5.8159712858963708E-2</v>
      </c>
      <c r="V45" s="106">
        <f>U45+'Financing Assumptions'!$F$6</f>
        <v>6.6909712858963716E-2</v>
      </c>
    </row>
    <row r="46" spans="1:22">
      <c r="A46" s="89">
        <v>38231</v>
      </c>
      <c r="B46" s="55">
        <f>VLOOKUP($A46,[1]!Table,MATCH(B$4,[1]!Curves,0))</f>
        <v>3.6720000000000002</v>
      </c>
      <c r="C46" s="55">
        <f>VLOOKUP($A46,[1]!Table,MATCH(C$4,[1]!Curves,0))</f>
        <v>5.9747204300564009E-2</v>
      </c>
      <c r="D46" s="55">
        <f>VLOOKUP($A46,[1]!Table,MATCH(D$4,[1]!Curves,0))</f>
        <v>1.8500000000000003E-2</v>
      </c>
      <c r="E46" s="55">
        <f>VLOOKUP($A46,[1]!Table,MATCH(E$4,[1]!Curves,0))</f>
        <v>1.4999999999999999E-2</v>
      </c>
      <c r="F46" s="55">
        <f>VLOOKUP($A46,[1]!Table,MATCH(F$4,[1]!Curves,0))</f>
        <v>-2.2000000000000002E-2</v>
      </c>
      <c r="G46" s="55">
        <f>VLOOKUP($A46,[1]!Table,MATCH(G$4,[1]!Curves,0))</f>
        <v>7.4999999999999997E-3</v>
      </c>
      <c r="H46" s="55">
        <f>VLOOKUP($A46,[1]!Table,MATCH(H$4,[1]!Curves,0))</f>
        <v>-2.5000000000000001E-2</v>
      </c>
      <c r="I46" s="55">
        <f>VLOOKUP($A46,[1]!Table,MATCH(I$4,[1]!Curves,0))</f>
        <v>7.4999999999999997E-3</v>
      </c>
      <c r="J46" s="55">
        <f>VLOOKUP($A46,[1]!Table,MATCH(J$4,[1]!Curves,0))</f>
        <v>-6.5500000000000003E-2</v>
      </c>
      <c r="K46" s="55">
        <f>VLOOKUP($A46,[1]!Table,MATCH(K$4,[1]!Curves,0))</f>
        <v>7.4999999999999997E-3</v>
      </c>
      <c r="M46" s="92">
        <f t="shared" si="3"/>
        <v>3.3500000000000002E-2</v>
      </c>
      <c r="N46" s="92">
        <f t="shared" si="4"/>
        <v>-1.4500000000000002E-2</v>
      </c>
      <c r="O46" s="92">
        <f t="shared" si="5"/>
        <v>-1.7500000000000002E-2</v>
      </c>
      <c r="P46" s="92">
        <f t="shared" si="6"/>
        <v>-5.8000000000000003E-2</v>
      </c>
      <c r="R46" s="107">
        <f t="shared" si="7"/>
        <v>5.9747204300564009E-2</v>
      </c>
      <c r="S46" s="106">
        <f t="shared" si="0"/>
        <v>5.8905106902339188E-2</v>
      </c>
      <c r="T46" s="106">
        <f t="shared" si="1"/>
        <v>5.9772559807133252E-2</v>
      </c>
      <c r="U46" s="106">
        <f t="shared" si="2"/>
        <v>5.8194974945835476E-2</v>
      </c>
      <c r="V46" s="106">
        <f>U46+'Financing Assumptions'!$F$6</f>
        <v>6.6944974945835484E-2</v>
      </c>
    </row>
    <row r="47" spans="1:22">
      <c r="A47" s="89">
        <v>38261</v>
      </c>
      <c r="B47" s="55">
        <f>VLOOKUP($A47,[1]!Table,MATCH(B$4,[1]!Curves,0))</f>
        <v>3.67</v>
      </c>
      <c r="C47" s="55">
        <f>VLOOKUP($A47,[1]!Table,MATCH(C$4,[1]!Curves,0))</f>
        <v>5.9783756688708015E-2</v>
      </c>
      <c r="D47" s="55">
        <f>VLOOKUP($A47,[1]!Table,MATCH(D$4,[1]!Curves,0))</f>
        <v>1.8500000000000003E-2</v>
      </c>
      <c r="E47" s="55">
        <f>VLOOKUP($A47,[1]!Table,MATCH(E$4,[1]!Curves,0))</f>
        <v>1.4999999999999999E-2</v>
      </c>
      <c r="F47" s="55">
        <f>VLOOKUP($A47,[1]!Table,MATCH(F$4,[1]!Curves,0))</f>
        <v>-2.2000000000000002E-2</v>
      </c>
      <c r="G47" s="55">
        <f>VLOOKUP($A47,[1]!Table,MATCH(G$4,[1]!Curves,0))</f>
        <v>7.4999999999999997E-3</v>
      </c>
      <c r="H47" s="55">
        <f>VLOOKUP($A47,[1]!Table,MATCH(H$4,[1]!Curves,0))</f>
        <v>-2.5000000000000001E-2</v>
      </c>
      <c r="I47" s="55">
        <f>VLOOKUP($A47,[1]!Table,MATCH(I$4,[1]!Curves,0))</f>
        <v>7.4999999999999997E-3</v>
      </c>
      <c r="J47" s="55">
        <f>VLOOKUP($A47,[1]!Table,MATCH(J$4,[1]!Curves,0))</f>
        <v>-6.5500000000000003E-2</v>
      </c>
      <c r="K47" s="55">
        <f>VLOOKUP($A47,[1]!Table,MATCH(K$4,[1]!Curves,0))</f>
        <v>7.4999999999999997E-3</v>
      </c>
      <c r="M47" s="92">
        <f t="shared" si="3"/>
        <v>3.3500000000000002E-2</v>
      </c>
      <c r="N47" s="92">
        <f t="shared" si="4"/>
        <v>-1.4500000000000002E-2</v>
      </c>
      <c r="O47" s="92">
        <f t="shared" si="5"/>
        <v>-1.7500000000000002E-2</v>
      </c>
      <c r="P47" s="92">
        <f t="shared" si="6"/>
        <v>-5.8000000000000003E-2</v>
      </c>
      <c r="R47" s="107">
        <f t="shared" si="7"/>
        <v>5.9783756688708015E-2</v>
      </c>
      <c r="S47" s="106">
        <f t="shared" si="0"/>
        <v>5.8941129916912249E-2</v>
      </c>
      <c r="T47" s="106">
        <f t="shared" si="1"/>
        <v>5.9809644115882854E-2</v>
      </c>
      <c r="U47" s="106">
        <f t="shared" si="2"/>
        <v>5.8230136787055464E-2</v>
      </c>
      <c r="V47" s="106">
        <f>U47+'Financing Assumptions'!$F$6</f>
        <v>6.6980136787055472E-2</v>
      </c>
    </row>
    <row r="48" spans="1:22">
      <c r="A48" s="89">
        <v>38292</v>
      </c>
      <c r="B48" s="55">
        <f>VLOOKUP($A48,[1]!Table,MATCH(B$4,[1]!Curves,0))</f>
        <v>3.835</v>
      </c>
      <c r="C48" s="55">
        <f>VLOOKUP($A48,[1]!Table,MATCH(C$4,[1]!Curves,0))</f>
        <v>5.9822565703612017E-2</v>
      </c>
      <c r="D48" s="55">
        <f>VLOOKUP($A48,[1]!Table,MATCH(D$4,[1]!Curves,0))</f>
        <v>1.4999999999999999E-2</v>
      </c>
      <c r="E48" s="55">
        <f>VLOOKUP($A48,[1]!Table,MATCH(E$4,[1]!Curves,0))</f>
        <v>1.4999999999999999E-2</v>
      </c>
      <c r="F48" s="55">
        <f>VLOOKUP($A48,[1]!Table,MATCH(F$4,[1]!Curves,0))</f>
        <v>-2.4500000000000001E-2</v>
      </c>
      <c r="G48" s="55">
        <f>VLOOKUP($A48,[1]!Table,MATCH(G$4,[1]!Curves,0))</f>
        <v>7.4999999999999997E-3</v>
      </c>
      <c r="H48" s="55">
        <f>VLOOKUP($A48,[1]!Table,MATCH(H$4,[1]!Curves,0))</f>
        <v>-3.0500000000000003E-2</v>
      </c>
      <c r="I48" s="55">
        <f>VLOOKUP($A48,[1]!Table,MATCH(I$4,[1]!Curves,0))</f>
        <v>8.6999999999999994E-3</v>
      </c>
      <c r="J48" s="55">
        <f>VLOOKUP($A48,[1]!Table,MATCH(J$4,[1]!Curves,0))</f>
        <v>-6.3E-2</v>
      </c>
      <c r="K48" s="55">
        <f>VLOOKUP($A48,[1]!Table,MATCH(K$4,[1]!Curves,0))</f>
        <v>5.0000000000000001E-3</v>
      </c>
      <c r="M48" s="92">
        <f t="shared" si="3"/>
        <v>0.03</v>
      </c>
      <c r="N48" s="92">
        <f t="shared" si="4"/>
        <v>-1.7000000000000001E-2</v>
      </c>
      <c r="O48" s="92">
        <f t="shared" si="5"/>
        <v>-2.1800000000000003E-2</v>
      </c>
      <c r="P48" s="92">
        <f t="shared" si="6"/>
        <v>-5.8000000000000003E-2</v>
      </c>
      <c r="R48" s="107">
        <f t="shared" si="7"/>
        <v>5.9822565703612017E-2</v>
      </c>
      <c r="S48" s="106">
        <f t="shared" si="0"/>
        <v>5.8979376857796861E-2</v>
      </c>
      <c r="T48" s="106">
        <f t="shared" si="1"/>
        <v>5.9849018581430435E-2</v>
      </c>
      <c r="U48" s="106">
        <f t="shared" si="2"/>
        <v>5.826746882785816E-2</v>
      </c>
      <c r="V48" s="106">
        <f>U48+'Financing Assumptions'!$F$6</f>
        <v>6.7017468827858168E-2</v>
      </c>
    </row>
    <row r="49" spans="1:22">
      <c r="A49" s="89">
        <v>38322</v>
      </c>
      <c r="B49" s="55">
        <f>VLOOKUP($A49,[1]!Table,MATCH(B$4,[1]!Curves,0))</f>
        <v>3.98</v>
      </c>
      <c r="C49" s="55">
        <f>VLOOKUP($A49,[1]!Table,MATCH(C$4,[1]!Curves,0))</f>
        <v>5.9860122815286021E-2</v>
      </c>
      <c r="D49" s="55">
        <f>VLOOKUP($A49,[1]!Table,MATCH(D$4,[1]!Curves,0))</f>
        <v>1.4999999999999999E-2</v>
      </c>
      <c r="E49" s="55">
        <f>VLOOKUP($A49,[1]!Table,MATCH(E$4,[1]!Curves,0))</f>
        <v>1.4999999999999999E-2</v>
      </c>
      <c r="F49" s="55">
        <f>VLOOKUP($A49,[1]!Table,MATCH(F$4,[1]!Curves,0))</f>
        <v>-2.4500000000000001E-2</v>
      </c>
      <c r="G49" s="55">
        <f>VLOOKUP($A49,[1]!Table,MATCH(G$4,[1]!Curves,0))</f>
        <v>7.4999999999999997E-3</v>
      </c>
      <c r="H49" s="55">
        <f>VLOOKUP($A49,[1]!Table,MATCH(H$4,[1]!Curves,0))</f>
        <v>-3.0500000000000003E-2</v>
      </c>
      <c r="I49" s="55">
        <f>VLOOKUP($A49,[1]!Table,MATCH(I$4,[1]!Curves,0))</f>
        <v>8.6999999999999994E-3</v>
      </c>
      <c r="J49" s="55">
        <f>VLOOKUP($A49,[1]!Table,MATCH(J$4,[1]!Curves,0))</f>
        <v>-6.3E-2</v>
      </c>
      <c r="K49" s="55">
        <f>VLOOKUP($A49,[1]!Table,MATCH(K$4,[1]!Curves,0))</f>
        <v>5.0000000000000001E-3</v>
      </c>
      <c r="M49" s="92">
        <f t="shared" si="3"/>
        <v>0.03</v>
      </c>
      <c r="N49" s="92">
        <f t="shared" si="4"/>
        <v>-1.7000000000000001E-2</v>
      </c>
      <c r="O49" s="92">
        <f t="shared" si="5"/>
        <v>-2.1800000000000003E-2</v>
      </c>
      <c r="P49" s="92">
        <f t="shared" si="6"/>
        <v>-5.8000000000000003E-2</v>
      </c>
      <c r="R49" s="107">
        <f t="shared" si="7"/>
        <v>5.9860122815286021E-2</v>
      </c>
      <c r="S49" s="106">
        <f t="shared" si="0"/>
        <v>5.9016390008597597E-2</v>
      </c>
      <c r="T49" s="106">
        <f t="shared" si="1"/>
        <v>5.9887123581009227E-2</v>
      </c>
      <c r="U49" s="106">
        <f t="shared" si="2"/>
        <v>5.8303596041684003E-2</v>
      </c>
      <c r="V49" s="106">
        <f>U49+'Financing Assumptions'!$F$6</f>
        <v>6.705359604168401E-2</v>
      </c>
    </row>
    <row r="50" spans="1:22">
      <c r="A50" s="89">
        <v>38353</v>
      </c>
      <c r="B50" s="55">
        <f>VLOOKUP($A50,[1]!Table,MATCH(B$4,[1]!Curves,0))</f>
        <v>4.0149999999999997</v>
      </c>
      <c r="C50" s="55">
        <f>VLOOKUP($A50,[1]!Table,MATCH(C$4,[1]!Curves,0))</f>
        <v>5.9906492859468009E-2</v>
      </c>
      <c r="D50" s="55">
        <f>VLOOKUP($A50,[1]!Table,MATCH(D$4,[1]!Curves,0))</f>
        <v>1.4999999999999999E-2</v>
      </c>
      <c r="E50" s="55">
        <f>VLOOKUP($A50,[1]!Table,MATCH(E$4,[1]!Curves,0))</f>
        <v>0.02</v>
      </c>
      <c r="F50" s="55">
        <f>VLOOKUP($A50,[1]!Table,MATCH(F$4,[1]!Curves,0))</f>
        <v>-1.7000000000000001E-2</v>
      </c>
      <c r="G50" s="55">
        <f>VLOOKUP($A50,[1]!Table,MATCH(G$4,[1]!Curves,0))</f>
        <v>0.01</v>
      </c>
      <c r="H50" s="55">
        <f>VLOOKUP($A50,[1]!Table,MATCH(H$4,[1]!Curves,0))</f>
        <v>-2.5000000000000001E-2</v>
      </c>
      <c r="I50" s="55">
        <f>VLOOKUP($A50,[1]!Table,MATCH(I$4,[1]!Curves,0))</f>
        <v>8.6999999999999994E-3</v>
      </c>
      <c r="J50" s="55">
        <f>VLOOKUP($A50,[1]!Table,MATCH(J$4,[1]!Curves,0))</f>
        <v>-6.1000000000000006E-2</v>
      </c>
      <c r="K50" s="55">
        <f>VLOOKUP($A50,[1]!Table,MATCH(K$4,[1]!Curves,0))</f>
        <v>0.01</v>
      </c>
      <c r="M50" s="92">
        <f t="shared" si="3"/>
        <v>3.5000000000000003E-2</v>
      </c>
      <c r="N50" s="92">
        <f t="shared" si="4"/>
        <v>-7.000000000000001E-3</v>
      </c>
      <c r="O50" s="92">
        <f t="shared" si="5"/>
        <v>-1.6300000000000002E-2</v>
      </c>
      <c r="P50" s="92">
        <f t="shared" si="6"/>
        <v>-5.1000000000000004E-2</v>
      </c>
      <c r="R50" s="107">
        <f t="shared" si="7"/>
        <v>5.9906492859468009E-2</v>
      </c>
      <c r="S50" s="106">
        <f t="shared" si="0"/>
        <v>5.9062088424438608E-2</v>
      </c>
      <c r="T50" s="106">
        <f t="shared" si="1"/>
        <v>5.9934170996702507E-2</v>
      </c>
      <c r="U50" s="106">
        <f t="shared" si="2"/>
        <v>5.834819988577955E-2</v>
      </c>
      <c r="V50" s="106">
        <f>U50+'Financing Assumptions'!$F$6</f>
        <v>6.7098199885779558E-2</v>
      </c>
    </row>
    <row r="51" spans="1:22">
      <c r="A51" s="89">
        <v>38384</v>
      </c>
      <c r="B51" s="55">
        <f>VLOOKUP($A51,[1]!Table,MATCH(B$4,[1]!Curves,0))</f>
        <v>3.972</v>
      </c>
      <c r="C51" s="55">
        <f>VLOOKUP($A51,[1]!Table,MATCH(C$4,[1]!Curves,0))</f>
        <v>5.9959089633657002E-2</v>
      </c>
      <c r="D51" s="55">
        <f>VLOOKUP($A51,[1]!Table,MATCH(D$4,[1]!Curves,0))</f>
        <v>1.4999999999999999E-2</v>
      </c>
      <c r="E51" s="55">
        <f>VLOOKUP($A51,[1]!Table,MATCH(E$4,[1]!Curves,0))</f>
        <v>0.02</v>
      </c>
      <c r="F51" s="55">
        <f>VLOOKUP($A51,[1]!Table,MATCH(F$4,[1]!Curves,0))</f>
        <v>-1.7000000000000001E-2</v>
      </c>
      <c r="G51" s="55">
        <f>VLOOKUP($A51,[1]!Table,MATCH(G$4,[1]!Curves,0))</f>
        <v>0.01</v>
      </c>
      <c r="H51" s="55">
        <f>VLOOKUP($A51,[1]!Table,MATCH(H$4,[1]!Curves,0))</f>
        <v>-2.5000000000000001E-2</v>
      </c>
      <c r="I51" s="55">
        <f>VLOOKUP($A51,[1]!Table,MATCH(I$4,[1]!Curves,0))</f>
        <v>8.6999999999999994E-3</v>
      </c>
      <c r="J51" s="55">
        <f>VLOOKUP($A51,[1]!Table,MATCH(J$4,[1]!Curves,0))</f>
        <v>-6.1000000000000006E-2</v>
      </c>
      <c r="K51" s="55">
        <f>VLOOKUP($A51,[1]!Table,MATCH(K$4,[1]!Curves,0))</f>
        <v>0.01</v>
      </c>
      <c r="M51" s="92">
        <f t="shared" si="3"/>
        <v>3.5000000000000003E-2</v>
      </c>
      <c r="N51" s="92">
        <f t="shared" si="4"/>
        <v>-7.000000000000001E-3</v>
      </c>
      <c r="O51" s="92">
        <f t="shared" si="5"/>
        <v>-1.6300000000000002E-2</v>
      </c>
      <c r="P51" s="92">
        <f t="shared" si="6"/>
        <v>-5.1000000000000004E-2</v>
      </c>
      <c r="R51" s="107">
        <f t="shared" si="7"/>
        <v>5.9959089633657002E-2</v>
      </c>
      <c r="S51" s="106">
        <f t="shared" si="0"/>
        <v>5.911392334855825E-2</v>
      </c>
      <c r="T51" s="106">
        <f t="shared" si="1"/>
        <v>5.9987537331973373E-2</v>
      </c>
      <c r="U51" s="106">
        <f t="shared" si="2"/>
        <v>5.8398792257532861E-2</v>
      </c>
      <c r="V51" s="106">
        <f>U51+'Financing Assumptions'!$F$6</f>
        <v>6.7148792257532869E-2</v>
      </c>
    </row>
    <row r="52" spans="1:22">
      <c r="A52" s="89">
        <v>38412</v>
      </c>
      <c r="B52" s="55">
        <f>VLOOKUP($A52,[1]!Table,MATCH(B$4,[1]!Curves,0))</f>
        <v>3.8069999999999999</v>
      </c>
      <c r="C52" s="55">
        <f>VLOOKUP($A52,[1]!Table,MATCH(C$4,[1]!Curves,0))</f>
        <v>6.0006596398231013E-2</v>
      </c>
      <c r="D52" s="55">
        <f>VLOOKUP($A52,[1]!Table,MATCH(D$4,[1]!Curves,0))</f>
        <v>1.4999999999999999E-2</v>
      </c>
      <c r="E52" s="55">
        <f>VLOOKUP($A52,[1]!Table,MATCH(E$4,[1]!Curves,0))</f>
        <v>0.02</v>
      </c>
      <c r="F52" s="55">
        <f>VLOOKUP($A52,[1]!Table,MATCH(F$4,[1]!Curves,0))</f>
        <v>2.3000000000000003E-2</v>
      </c>
      <c r="G52" s="55">
        <f>VLOOKUP($A52,[1]!Table,MATCH(G$4,[1]!Curves,0))</f>
        <v>0.01</v>
      </c>
      <c r="H52" s="55">
        <f>VLOOKUP($A52,[1]!Table,MATCH(H$4,[1]!Curves,0))</f>
        <v>-2.5000000000000001E-2</v>
      </c>
      <c r="I52" s="55">
        <f>VLOOKUP($A52,[1]!Table,MATCH(I$4,[1]!Curves,0))</f>
        <v>8.6999999999999994E-3</v>
      </c>
      <c r="J52" s="55">
        <f>VLOOKUP($A52,[1]!Table,MATCH(J$4,[1]!Curves,0))</f>
        <v>-6.1000000000000006E-2</v>
      </c>
      <c r="K52" s="55">
        <f>VLOOKUP($A52,[1]!Table,MATCH(K$4,[1]!Curves,0))</f>
        <v>0.01</v>
      </c>
      <c r="M52" s="92">
        <f t="shared" si="3"/>
        <v>3.5000000000000003E-2</v>
      </c>
      <c r="N52" s="92">
        <f t="shared" si="4"/>
        <v>3.3000000000000002E-2</v>
      </c>
      <c r="O52" s="92">
        <f t="shared" si="5"/>
        <v>-1.6300000000000002E-2</v>
      </c>
      <c r="P52" s="92">
        <f t="shared" si="6"/>
        <v>-5.1000000000000004E-2</v>
      </c>
      <c r="R52" s="107">
        <f t="shared" si="7"/>
        <v>6.0006596398231013E-2</v>
      </c>
      <c r="S52" s="106">
        <f t="shared" si="0"/>
        <v>5.9160741960192276E-2</v>
      </c>
      <c r="T52" s="106">
        <f t="shared" si="1"/>
        <v>6.0035740307512464E-2</v>
      </c>
      <c r="U52" s="106">
        <f t="shared" si="2"/>
        <v>5.8444487652294264E-2</v>
      </c>
      <c r="V52" s="106">
        <f>U52+'Financing Assumptions'!$F$6</f>
        <v>6.7194487652294271E-2</v>
      </c>
    </row>
    <row r="53" spans="1:22">
      <c r="A53" s="89">
        <v>38443</v>
      </c>
      <c r="B53" s="55">
        <f>VLOOKUP($A53,[1]!Table,MATCH(B$4,[1]!Curves,0))</f>
        <v>3.6790000000000003</v>
      </c>
      <c r="C53" s="55">
        <f>VLOOKUP($A53,[1]!Table,MATCH(C$4,[1]!Curves,0))</f>
        <v>6.0054502209163002E-2</v>
      </c>
      <c r="D53" s="55">
        <f>VLOOKUP($A53,[1]!Table,MATCH(D$4,[1]!Curves,0))</f>
        <v>1.8500000000000003E-2</v>
      </c>
      <c r="E53" s="55">
        <f>VLOOKUP($A53,[1]!Table,MATCH(E$4,[1]!Curves,0))</f>
        <v>1.4999999999999999E-2</v>
      </c>
      <c r="F53" s="55">
        <f>VLOOKUP($A53,[1]!Table,MATCH(F$4,[1]!Curves,0))</f>
        <v>-2.1000000000000001E-2</v>
      </c>
      <c r="G53" s="55">
        <f>VLOOKUP($A53,[1]!Table,MATCH(G$4,[1]!Curves,0))</f>
        <v>7.4999999999999997E-3</v>
      </c>
      <c r="H53" s="55">
        <f>VLOOKUP($A53,[1]!Table,MATCH(H$4,[1]!Curves,0))</f>
        <v>-2.5000000000000001E-2</v>
      </c>
      <c r="I53" s="55">
        <f>VLOOKUP($A53,[1]!Table,MATCH(I$4,[1]!Curves,0))</f>
        <v>8.5000000000000006E-3</v>
      </c>
      <c r="J53" s="55">
        <f>VLOOKUP($A53,[1]!Table,MATCH(J$4,[1]!Curves,0))</f>
        <v>-6.3500000000000001E-2</v>
      </c>
      <c r="K53" s="55">
        <f>VLOOKUP($A53,[1]!Table,MATCH(K$4,[1]!Curves,0))</f>
        <v>7.4999999999999997E-3</v>
      </c>
      <c r="M53" s="92">
        <f t="shared" si="3"/>
        <v>3.3500000000000002E-2</v>
      </c>
      <c r="N53" s="92">
        <f t="shared" si="4"/>
        <v>-1.3500000000000002E-2</v>
      </c>
      <c r="O53" s="92">
        <f t="shared" si="5"/>
        <v>-1.6500000000000001E-2</v>
      </c>
      <c r="P53" s="92">
        <f t="shared" si="6"/>
        <v>-5.6000000000000001E-2</v>
      </c>
      <c r="R53" s="107">
        <f t="shared" si="7"/>
        <v>6.0054502209163002E-2</v>
      </c>
      <c r="S53" s="106">
        <f t="shared" si="0"/>
        <v>5.920795380874444E-2</v>
      </c>
      <c r="T53" s="106">
        <f t="shared" si="1"/>
        <v>6.008434925729933E-2</v>
      </c>
      <c r="U53" s="106">
        <f t="shared" si="2"/>
        <v>5.8490565973165154E-2</v>
      </c>
      <c r="V53" s="106">
        <f>U53+'Financing Assumptions'!$F$6</f>
        <v>6.7240565973165162E-2</v>
      </c>
    </row>
    <row r="54" spans="1:22">
      <c r="A54" s="89">
        <v>38473</v>
      </c>
      <c r="B54" s="55">
        <f>VLOOKUP($A54,[1]!Table,MATCH(B$4,[1]!Curves,0))</f>
        <v>3.63</v>
      </c>
      <c r="C54" s="55">
        <f>VLOOKUP($A54,[1]!Table,MATCH(C$4,[1]!Curves,0))</f>
        <v>6.0097124142042019E-2</v>
      </c>
      <c r="D54" s="55">
        <f>VLOOKUP($A54,[1]!Table,MATCH(D$4,[1]!Curves,0))</f>
        <v>1.8500000000000003E-2</v>
      </c>
      <c r="E54" s="55">
        <f>VLOOKUP($A54,[1]!Table,MATCH(E$4,[1]!Curves,0))</f>
        <v>1.4999999999999999E-2</v>
      </c>
      <c r="F54" s="55">
        <f>VLOOKUP($A54,[1]!Table,MATCH(F$4,[1]!Curves,0))</f>
        <v>-2.1000000000000001E-2</v>
      </c>
      <c r="G54" s="55">
        <f>VLOOKUP($A54,[1]!Table,MATCH(G$4,[1]!Curves,0))</f>
        <v>7.4999999999999997E-3</v>
      </c>
      <c r="H54" s="55">
        <f>VLOOKUP($A54,[1]!Table,MATCH(H$4,[1]!Curves,0))</f>
        <v>-2.5000000000000001E-2</v>
      </c>
      <c r="I54" s="55">
        <f>VLOOKUP($A54,[1]!Table,MATCH(I$4,[1]!Curves,0))</f>
        <v>8.5000000000000006E-3</v>
      </c>
      <c r="J54" s="55">
        <f>VLOOKUP($A54,[1]!Table,MATCH(J$4,[1]!Curves,0))</f>
        <v>-6.3500000000000001E-2</v>
      </c>
      <c r="K54" s="55">
        <f>VLOOKUP($A54,[1]!Table,MATCH(K$4,[1]!Curves,0))</f>
        <v>7.4999999999999997E-3</v>
      </c>
      <c r="M54" s="92">
        <f t="shared" si="3"/>
        <v>3.3500000000000002E-2</v>
      </c>
      <c r="N54" s="92">
        <f t="shared" si="4"/>
        <v>-1.3500000000000002E-2</v>
      </c>
      <c r="O54" s="92">
        <f t="shared" si="5"/>
        <v>-1.6500000000000001E-2</v>
      </c>
      <c r="P54" s="92">
        <f t="shared" si="6"/>
        <v>-5.6000000000000001E-2</v>
      </c>
      <c r="R54" s="107">
        <f t="shared" si="7"/>
        <v>6.0097124142042019E-2</v>
      </c>
      <c r="S54" s="106">
        <f t="shared" si="0"/>
        <v>5.9249958296799576E-2</v>
      </c>
      <c r="T54" s="106">
        <f t="shared" si="1"/>
        <v>6.0127597686342682E-2</v>
      </c>
      <c r="U54" s="106">
        <f t="shared" si="2"/>
        <v>5.8531561219019146E-2</v>
      </c>
      <c r="V54" s="106">
        <f>U54+'Financing Assumptions'!$F$6</f>
        <v>6.7281561219019154E-2</v>
      </c>
    </row>
    <row r="55" spans="1:22">
      <c r="A55" s="89">
        <v>38504</v>
      </c>
      <c r="B55" s="55">
        <f>VLOOKUP($A55,[1]!Table,MATCH(B$4,[1]!Curves,0))</f>
        <v>3.62</v>
      </c>
      <c r="C55" s="55">
        <f>VLOOKUP($A55,[1]!Table,MATCH(C$4,[1]!Curves,0))</f>
        <v>6.0141166806651006E-2</v>
      </c>
      <c r="D55" s="55">
        <f>VLOOKUP($A55,[1]!Table,MATCH(D$4,[1]!Curves,0))</f>
        <v>1.8500000000000003E-2</v>
      </c>
      <c r="E55" s="55">
        <f>VLOOKUP($A55,[1]!Table,MATCH(E$4,[1]!Curves,0))</f>
        <v>1.4999999999999999E-2</v>
      </c>
      <c r="F55" s="55">
        <f>VLOOKUP($A55,[1]!Table,MATCH(F$4,[1]!Curves,0))</f>
        <v>-2.1000000000000001E-2</v>
      </c>
      <c r="G55" s="55">
        <f>VLOOKUP($A55,[1]!Table,MATCH(G$4,[1]!Curves,0))</f>
        <v>7.4999999999999997E-3</v>
      </c>
      <c r="H55" s="55">
        <f>VLOOKUP($A55,[1]!Table,MATCH(H$4,[1]!Curves,0))</f>
        <v>-2.5000000000000001E-2</v>
      </c>
      <c r="I55" s="55">
        <f>VLOOKUP($A55,[1]!Table,MATCH(I$4,[1]!Curves,0))</f>
        <v>8.5000000000000006E-3</v>
      </c>
      <c r="J55" s="55">
        <f>VLOOKUP($A55,[1]!Table,MATCH(J$4,[1]!Curves,0))</f>
        <v>-6.3500000000000001E-2</v>
      </c>
      <c r="K55" s="55">
        <f>VLOOKUP($A55,[1]!Table,MATCH(K$4,[1]!Curves,0))</f>
        <v>7.4999999999999997E-3</v>
      </c>
      <c r="M55" s="92">
        <f t="shared" si="3"/>
        <v>3.3500000000000002E-2</v>
      </c>
      <c r="N55" s="92">
        <f t="shared" si="4"/>
        <v>-1.3500000000000002E-2</v>
      </c>
      <c r="O55" s="92">
        <f t="shared" si="5"/>
        <v>-1.6500000000000001E-2</v>
      </c>
      <c r="P55" s="92">
        <f t="shared" si="6"/>
        <v>-5.6000000000000001E-2</v>
      </c>
      <c r="R55" s="107">
        <f t="shared" si="7"/>
        <v>6.0141166806651006E-2</v>
      </c>
      <c r="S55" s="106">
        <f t="shared" si="0"/>
        <v>5.9293362910777248E-2</v>
      </c>
      <c r="T55" s="106">
        <f t="shared" si="1"/>
        <v>6.0172288632094562E-2</v>
      </c>
      <c r="U55" s="106">
        <f t="shared" si="2"/>
        <v>5.8573922217887819E-2</v>
      </c>
      <c r="V55" s="106">
        <f>U55+'Financing Assumptions'!$F$6</f>
        <v>6.7323922217887827E-2</v>
      </c>
    </row>
    <row r="56" spans="1:22">
      <c r="A56" s="89">
        <v>38534</v>
      </c>
      <c r="B56" s="55">
        <f>VLOOKUP($A56,[1]!Table,MATCH(B$4,[1]!Curves,0))</f>
        <v>3.6349999999999998</v>
      </c>
      <c r="C56" s="55">
        <f>VLOOKUP($A56,[1]!Table,MATCH(C$4,[1]!Curves,0))</f>
        <v>6.0183788740758005E-2</v>
      </c>
      <c r="D56" s="55">
        <f>VLOOKUP($A56,[1]!Table,MATCH(D$4,[1]!Curves,0))</f>
        <v>1.8500000000000003E-2</v>
      </c>
      <c r="E56" s="55">
        <f>VLOOKUP($A56,[1]!Table,MATCH(E$4,[1]!Curves,0))</f>
        <v>1.4999999999999999E-2</v>
      </c>
      <c r="F56" s="55">
        <f>VLOOKUP($A56,[1]!Table,MATCH(F$4,[1]!Curves,0))</f>
        <v>-2.1000000000000001E-2</v>
      </c>
      <c r="G56" s="55">
        <f>VLOOKUP($A56,[1]!Table,MATCH(G$4,[1]!Curves,0))</f>
        <v>7.4999999999999997E-3</v>
      </c>
      <c r="H56" s="55">
        <f>VLOOKUP($A56,[1]!Table,MATCH(H$4,[1]!Curves,0))</f>
        <v>-2.5000000000000001E-2</v>
      </c>
      <c r="I56" s="55">
        <f>VLOOKUP($A56,[1]!Table,MATCH(I$4,[1]!Curves,0))</f>
        <v>8.5000000000000006E-3</v>
      </c>
      <c r="J56" s="55">
        <f>VLOOKUP($A56,[1]!Table,MATCH(J$4,[1]!Curves,0))</f>
        <v>-6.3500000000000001E-2</v>
      </c>
      <c r="K56" s="55">
        <f>VLOOKUP($A56,[1]!Table,MATCH(K$4,[1]!Curves,0))</f>
        <v>7.4999999999999997E-3</v>
      </c>
      <c r="M56" s="92">
        <f t="shared" si="3"/>
        <v>3.3500000000000002E-2</v>
      </c>
      <c r="N56" s="92">
        <f t="shared" si="4"/>
        <v>-1.3500000000000002E-2</v>
      </c>
      <c r="O56" s="92">
        <f t="shared" si="5"/>
        <v>-1.6500000000000001E-2</v>
      </c>
      <c r="P56" s="92">
        <f t="shared" si="6"/>
        <v>-5.6000000000000001E-2</v>
      </c>
      <c r="R56" s="107">
        <f t="shared" si="7"/>
        <v>6.0183788740758005E-2</v>
      </c>
      <c r="S56" s="106">
        <f t="shared" si="0"/>
        <v>5.9335367353003265E-2</v>
      </c>
      <c r="T56" s="106">
        <f t="shared" si="1"/>
        <v>6.0215538807731894E-2</v>
      </c>
      <c r="U56" s="106">
        <f t="shared" si="2"/>
        <v>5.8614916002126982E-2</v>
      </c>
      <c r="V56" s="106">
        <f>U56+'Financing Assumptions'!$F$6</f>
        <v>6.736491600212699E-2</v>
      </c>
    </row>
    <row r="57" spans="1:22">
      <c r="A57" s="89">
        <v>38565</v>
      </c>
      <c r="B57" s="55">
        <f>VLOOKUP($A57,[1]!Table,MATCH(B$4,[1]!Curves,0))</f>
        <v>3.645</v>
      </c>
      <c r="C57" s="55">
        <f>VLOOKUP($A57,[1]!Table,MATCH(C$4,[1]!Curves,0))</f>
        <v>6.0227831406635013E-2</v>
      </c>
      <c r="D57" s="55">
        <f>VLOOKUP($A57,[1]!Table,MATCH(D$4,[1]!Curves,0))</f>
        <v>1.8500000000000003E-2</v>
      </c>
      <c r="E57" s="55">
        <f>VLOOKUP($A57,[1]!Table,MATCH(E$4,[1]!Curves,0))</f>
        <v>1.4999999999999999E-2</v>
      </c>
      <c r="F57" s="55">
        <f>VLOOKUP($A57,[1]!Table,MATCH(F$4,[1]!Curves,0))</f>
        <v>-2.1000000000000001E-2</v>
      </c>
      <c r="G57" s="55">
        <f>VLOOKUP($A57,[1]!Table,MATCH(G$4,[1]!Curves,0))</f>
        <v>7.4999999999999997E-3</v>
      </c>
      <c r="H57" s="55">
        <f>VLOOKUP($A57,[1]!Table,MATCH(H$4,[1]!Curves,0))</f>
        <v>-2.5000000000000001E-2</v>
      </c>
      <c r="I57" s="55">
        <f>VLOOKUP($A57,[1]!Table,MATCH(I$4,[1]!Curves,0))</f>
        <v>8.5000000000000006E-3</v>
      </c>
      <c r="J57" s="55">
        <f>VLOOKUP($A57,[1]!Table,MATCH(J$4,[1]!Curves,0))</f>
        <v>-6.3500000000000001E-2</v>
      </c>
      <c r="K57" s="55">
        <f>VLOOKUP($A57,[1]!Table,MATCH(K$4,[1]!Curves,0))</f>
        <v>7.4999999999999997E-3</v>
      </c>
      <c r="M57" s="92">
        <f t="shared" si="3"/>
        <v>3.3500000000000002E-2</v>
      </c>
      <c r="N57" s="92">
        <f t="shared" si="4"/>
        <v>-1.3500000000000002E-2</v>
      </c>
      <c r="O57" s="92">
        <f t="shared" si="5"/>
        <v>-1.6500000000000001E-2</v>
      </c>
      <c r="P57" s="92">
        <f t="shared" si="6"/>
        <v>-5.6000000000000001E-2</v>
      </c>
      <c r="R57" s="107">
        <f t="shared" si="7"/>
        <v>6.0227831406635013E-2</v>
      </c>
      <c r="S57" s="106">
        <f t="shared" si="0"/>
        <v>5.9378771919625484E-2</v>
      </c>
      <c r="T57" s="106">
        <f t="shared" si="1"/>
        <v>6.0260231558296518E-2</v>
      </c>
      <c r="U57" s="106">
        <f t="shared" si="2"/>
        <v>5.8657275490723748E-2</v>
      </c>
      <c r="V57" s="106">
        <f>U57+'Financing Assumptions'!$F$6</f>
        <v>6.7407275490723756E-2</v>
      </c>
    </row>
    <row r="58" spans="1:22">
      <c r="A58" s="89">
        <v>38596</v>
      </c>
      <c r="B58" s="55">
        <f>VLOOKUP($A58,[1]!Table,MATCH(B$4,[1]!Curves,0))</f>
        <v>3.6619999999999999</v>
      </c>
      <c r="C58" s="55">
        <f>VLOOKUP($A58,[1]!Table,MATCH(C$4,[1]!Curves,0))</f>
        <v>6.0271874073157018E-2</v>
      </c>
      <c r="D58" s="55">
        <f>VLOOKUP($A58,[1]!Table,MATCH(D$4,[1]!Curves,0))</f>
        <v>1.8500000000000003E-2</v>
      </c>
      <c r="E58" s="55">
        <f>VLOOKUP($A58,[1]!Table,MATCH(E$4,[1]!Curves,0))</f>
        <v>1.4999999999999999E-2</v>
      </c>
      <c r="F58" s="55">
        <f>VLOOKUP($A58,[1]!Table,MATCH(F$4,[1]!Curves,0))</f>
        <v>-2.1000000000000001E-2</v>
      </c>
      <c r="G58" s="55">
        <f>VLOOKUP($A58,[1]!Table,MATCH(G$4,[1]!Curves,0))</f>
        <v>7.4999999999999997E-3</v>
      </c>
      <c r="H58" s="55">
        <f>VLOOKUP($A58,[1]!Table,MATCH(H$4,[1]!Curves,0))</f>
        <v>-2.5000000000000001E-2</v>
      </c>
      <c r="I58" s="55">
        <f>VLOOKUP($A58,[1]!Table,MATCH(I$4,[1]!Curves,0))</f>
        <v>8.5000000000000006E-3</v>
      </c>
      <c r="J58" s="55">
        <f>VLOOKUP($A58,[1]!Table,MATCH(J$4,[1]!Curves,0))</f>
        <v>-6.3500000000000001E-2</v>
      </c>
      <c r="K58" s="55">
        <f>VLOOKUP($A58,[1]!Table,MATCH(K$4,[1]!Curves,0))</f>
        <v>7.4999999999999997E-3</v>
      </c>
      <c r="M58" s="92">
        <f t="shared" si="3"/>
        <v>3.3500000000000002E-2</v>
      </c>
      <c r="N58" s="92">
        <f t="shared" si="4"/>
        <v>-1.3500000000000002E-2</v>
      </c>
      <c r="O58" s="92">
        <f t="shared" si="5"/>
        <v>-1.6500000000000001E-2</v>
      </c>
      <c r="P58" s="92">
        <f t="shared" si="6"/>
        <v>-5.6000000000000001E-2</v>
      </c>
      <c r="R58" s="107">
        <f t="shared" si="7"/>
        <v>6.0271874073157018E-2</v>
      </c>
      <c r="S58" s="106">
        <f t="shared" si="0"/>
        <v>5.942217646218384E-2</v>
      </c>
      <c r="T58" s="106">
        <f t="shared" si="1"/>
        <v>6.0304925226059902E-2</v>
      </c>
      <c r="U58" s="106">
        <f t="shared" si="2"/>
        <v>5.869963421184643E-2</v>
      </c>
      <c r="V58" s="106">
        <f>U58+'Financing Assumptions'!$F$6</f>
        <v>6.7449634211846438E-2</v>
      </c>
    </row>
    <row r="59" spans="1:22">
      <c r="A59" s="89">
        <v>38626</v>
      </c>
      <c r="B59" s="55">
        <f>VLOOKUP($A59,[1]!Table,MATCH(B$4,[1]!Curves,0))</f>
        <v>3.66</v>
      </c>
      <c r="C59" s="55">
        <f>VLOOKUP($A59,[1]!Table,MATCH(C$4,[1]!Curves,0))</f>
        <v>6.0314496009115016E-2</v>
      </c>
      <c r="D59" s="55">
        <f>VLOOKUP($A59,[1]!Table,MATCH(D$4,[1]!Curves,0))</f>
        <v>1.8500000000000003E-2</v>
      </c>
      <c r="E59" s="55">
        <f>VLOOKUP($A59,[1]!Table,MATCH(E$4,[1]!Curves,0))</f>
        <v>1.4999999999999999E-2</v>
      </c>
      <c r="F59" s="55">
        <f>VLOOKUP($A59,[1]!Table,MATCH(F$4,[1]!Curves,0))</f>
        <v>-2.1000000000000001E-2</v>
      </c>
      <c r="G59" s="55">
        <f>VLOOKUP($A59,[1]!Table,MATCH(G$4,[1]!Curves,0))</f>
        <v>7.4999999999999997E-3</v>
      </c>
      <c r="H59" s="55">
        <f>VLOOKUP($A59,[1]!Table,MATCH(H$4,[1]!Curves,0))</f>
        <v>-2.5000000000000001E-2</v>
      </c>
      <c r="I59" s="55">
        <f>VLOOKUP($A59,[1]!Table,MATCH(I$4,[1]!Curves,0))</f>
        <v>8.5000000000000006E-3</v>
      </c>
      <c r="J59" s="55">
        <f>VLOOKUP($A59,[1]!Table,MATCH(J$4,[1]!Curves,0))</f>
        <v>-6.3500000000000001E-2</v>
      </c>
      <c r="K59" s="55">
        <f>VLOOKUP($A59,[1]!Table,MATCH(K$4,[1]!Curves,0))</f>
        <v>7.4999999999999997E-3</v>
      </c>
      <c r="M59" s="92">
        <f t="shared" si="3"/>
        <v>3.3500000000000002E-2</v>
      </c>
      <c r="N59" s="92">
        <f t="shared" si="4"/>
        <v>-1.3500000000000002E-2</v>
      </c>
      <c r="O59" s="92">
        <f t="shared" si="5"/>
        <v>-1.6500000000000001E-2</v>
      </c>
      <c r="P59" s="92">
        <f t="shared" si="6"/>
        <v>-5.6000000000000001E-2</v>
      </c>
      <c r="R59" s="107">
        <f t="shared" si="7"/>
        <v>6.0314496009115016E-2</v>
      </c>
      <c r="S59" s="106">
        <f t="shared" si="0"/>
        <v>5.9464180835297364E-2</v>
      </c>
      <c r="T59" s="106">
        <f t="shared" si="1"/>
        <v>6.0348178035900313E-2</v>
      </c>
      <c r="U59" s="106">
        <f t="shared" si="2"/>
        <v>5.8740625791907419E-2</v>
      </c>
      <c r="V59" s="106">
        <f>U59+'Financing Assumptions'!$F$6</f>
        <v>6.7490625791907427E-2</v>
      </c>
    </row>
    <row r="60" spans="1:22">
      <c r="A60" s="89">
        <v>38657</v>
      </c>
      <c r="B60" s="55">
        <f>VLOOKUP($A60,[1]!Table,MATCH(B$4,[1]!Curves,0))</f>
        <v>3.8250000000000002</v>
      </c>
      <c r="C60" s="55">
        <f>VLOOKUP($A60,[1]!Table,MATCH(C$4,[1]!Curves,0))</f>
        <v>6.0358538676905001E-2</v>
      </c>
      <c r="D60" s="55">
        <f>VLOOKUP($A60,[1]!Table,MATCH(D$4,[1]!Curves,0))</f>
        <v>1.6E-2</v>
      </c>
      <c r="E60" s="55">
        <f>VLOOKUP($A60,[1]!Table,MATCH(E$4,[1]!Curves,0))</f>
        <v>1.4999999999999999E-2</v>
      </c>
      <c r="F60" s="55">
        <f>VLOOKUP($A60,[1]!Table,MATCH(F$4,[1]!Curves,0))</f>
        <v>-2.35E-2</v>
      </c>
      <c r="G60" s="55">
        <f>VLOOKUP($A60,[1]!Table,MATCH(G$4,[1]!Curves,0))</f>
        <v>7.4999999999999997E-3</v>
      </c>
      <c r="H60" s="55">
        <f>VLOOKUP($A60,[1]!Table,MATCH(H$4,[1]!Curves,0))</f>
        <v>-3.0500000000000003E-2</v>
      </c>
      <c r="I60" s="55">
        <f>VLOOKUP($A60,[1]!Table,MATCH(I$4,[1]!Curves,0))</f>
        <v>8.6999999999999994E-3</v>
      </c>
      <c r="J60" s="55">
        <f>VLOOKUP($A60,[1]!Table,MATCH(J$4,[1]!Curves,0))</f>
        <v>-6.1000000000000006E-2</v>
      </c>
      <c r="K60" s="55">
        <f>VLOOKUP($A60,[1]!Table,MATCH(K$4,[1]!Curves,0))</f>
        <v>5.0000000000000001E-3</v>
      </c>
      <c r="M60" s="92">
        <f t="shared" si="3"/>
        <v>3.1E-2</v>
      </c>
      <c r="N60" s="92">
        <f t="shared" si="4"/>
        <v>-1.6E-2</v>
      </c>
      <c r="O60" s="92">
        <f t="shared" si="5"/>
        <v>-2.1800000000000003E-2</v>
      </c>
      <c r="P60" s="92">
        <f t="shared" si="6"/>
        <v>-5.6000000000000008E-2</v>
      </c>
      <c r="R60" s="107">
        <f t="shared" si="7"/>
        <v>6.0358538676905001E-2</v>
      </c>
      <c r="S60" s="106">
        <f t="shared" si="0"/>
        <v>5.9507585330506041E-2</v>
      </c>
      <c r="T60" s="106">
        <f t="shared" si="1"/>
        <v>6.0392873508472666E-2</v>
      </c>
      <c r="U60" s="106">
        <f t="shared" si="2"/>
        <v>5.8782983002936717E-2</v>
      </c>
      <c r="V60" s="106">
        <f>U60+'Financing Assumptions'!$F$6</f>
        <v>6.7532983002936725E-2</v>
      </c>
    </row>
    <row r="61" spans="1:22">
      <c r="A61" s="89">
        <v>38687</v>
      </c>
      <c r="B61" s="55">
        <f>VLOOKUP($A61,[1]!Table,MATCH(B$4,[1]!Curves,0))</f>
        <v>3.97</v>
      </c>
      <c r="C61" s="55">
        <f>VLOOKUP($A61,[1]!Table,MATCH(C$4,[1]!Curves,0))</f>
        <v>6.040116061409001E-2</v>
      </c>
      <c r="D61" s="55">
        <f>VLOOKUP($A61,[1]!Table,MATCH(D$4,[1]!Curves,0))</f>
        <v>1.6E-2</v>
      </c>
      <c r="E61" s="55">
        <f>VLOOKUP($A61,[1]!Table,MATCH(E$4,[1]!Curves,0))</f>
        <v>1.4999999999999999E-2</v>
      </c>
      <c r="F61" s="55">
        <f>VLOOKUP($A61,[1]!Table,MATCH(F$4,[1]!Curves,0))</f>
        <v>-2.35E-2</v>
      </c>
      <c r="G61" s="55">
        <f>VLOOKUP($A61,[1]!Table,MATCH(G$4,[1]!Curves,0))</f>
        <v>7.4999999999999997E-3</v>
      </c>
      <c r="H61" s="55">
        <f>VLOOKUP($A61,[1]!Table,MATCH(H$4,[1]!Curves,0))</f>
        <v>-3.0500000000000003E-2</v>
      </c>
      <c r="I61" s="55">
        <f>VLOOKUP($A61,[1]!Table,MATCH(I$4,[1]!Curves,0))</f>
        <v>8.6999999999999994E-3</v>
      </c>
      <c r="J61" s="55">
        <f>VLOOKUP($A61,[1]!Table,MATCH(J$4,[1]!Curves,0))</f>
        <v>-6.1000000000000006E-2</v>
      </c>
      <c r="K61" s="55">
        <f>VLOOKUP($A61,[1]!Table,MATCH(K$4,[1]!Curves,0))</f>
        <v>5.0000000000000001E-3</v>
      </c>
      <c r="M61" s="92">
        <f t="shared" si="3"/>
        <v>3.1E-2</v>
      </c>
      <c r="N61" s="92">
        <f t="shared" si="4"/>
        <v>-1.6E-2</v>
      </c>
      <c r="O61" s="92">
        <f t="shared" si="5"/>
        <v>-2.1800000000000003E-2</v>
      </c>
      <c r="P61" s="92">
        <f t="shared" si="6"/>
        <v>-5.6000000000000008E-2</v>
      </c>
      <c r="R61" s="107">
        <f t="shared" si="7"/>
        <v>6.040116061409001E-2</v>
      </c>
      <c r="S61" s="106">
        <f t="shared" si="0"/>
        <v>5.9549589657799329E-2</v>
      </c>
      <c r="T61" s="106">
        <f t="shared" si="1"/>
        <v>6.0436128064902617E-2</v>
      </c>
      <c r="U61" s="106">
        <f t="shared" si="2"/>
        <v>5.8823973121675976E-2</v>
      </c>
      <c r="V61" s="106">
        <f>U61+'Financing Assumptions'!$F$6</f>
        <v>6.7573973121675984E-2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1"/>
  <sheetViews>
    <sheetView tabSelected="1" zoomScale="80" zoomScaleNormal="80" workbookViewId="0">
      <selection activeCell="Q44" sqref="Q44"/>
    </sheetView>
  </sheetViews>
  <sheetFormatPr defaultRowHeight="12.75"/>
  <cols>
    <col min="1" max="1" width="4.42578125" customWidth="1"/>
    <col min="2" max="2" width="5" customWidth="1"/>
    <col min="3" max="3" width="10.5703125" customWidth="1"/>
    <col min="5" max="5" width="14.7109375" customWidth="1"/>
    <col min="6" max="6" width="12.28515625" customWidth="1"/>
    <col min="7" max="7" width="10.85546875" customWidth="1"/>
    <col min="8" max="8" width="10" customWidth="1"/>
    <col min="9" max="9" width="3.85546875" customWidth="1"/>
    <col min="10" max="10" width="13.42578125" bestFit="1" customWidth="1"/>
    <col min="11" max="11" width="10" bestFit="1" customWidth="1"/>
    <col min="12" max="12" width="10.85546875" bestFit="1" customWidth="1"/>
    <col min="14" max="14" width="12" bestFit="1" customWidth="1"/>
    <col min="16" max="16" width="13.85546875" customWidth="1"/>
    <col min="17" max="17" width="12.140625" customWidth="1"/>
    <col min="18" max="18" width="13.42578125" customWidth="1"/>
  </cols>
  <sheetData>
    <row r="1" spans="1:14">
      <c r="A1" s="80" t="s">
        <v>87</v>
      </c>
    </row>
    <row r="2" spans="1:14">
      <c r="A2" s="80" t="s">
        <v>88</v>
      </c>
    </row>
    <row r="4" spans="1:14">
      <c r="B4" s="95" t="s">
        <v>89</v>
      </c>
      <c r="E4" s="96" t="s">
        <v>5</v>
      </c>
      <c r="F4" s="96" t="s">
        <v>90</v>
      </c>
      <c r="G4" s="96" t="s">
        <v>91</v>
      </c>
      <c r="H4" s="96" t="s">
        <v>225</v>
      </c>
      <c r="I4" s="96"/>
      <c r="J4" s="95" t="s">
        <v>187</v>
      </c>
    </row>
    <row r="5" spans="1:14">
      <c r="B5" s="97"/>
      <c r="C5" s="122"/>
      <c r="D5" s="123"/>
      <c r="E5" s="123"/>
      <c r="F5" s="123"/>
      <c r="G5" s="123"/>
      <c r="H5" s="124"/>
      <c r="J5" s="122"/>
      <c r="K5" s="123"/>
      <c r="L5" s="123"/>
      <c r="M5" s="123"/>
      <c r="N5" s="124"/>
    </row>
    <row r="6" spans="1:14">
      <c r="C6" s="125" t="s">
        <v>92</v>
      </c>
      <c r="D6" s="126"/>
      <c r="E6" s="127">
        <v>165000000</v>
      </c>
      <c r="F6" s="128">
        <f>0.00875</f>
        <v>8.7500000000000008E-3</v>
      </c>
      <c r="G6" s="128">
        <v>6.4999999999999997E-3</v>
      </c>
      <c r="H6" s="129">
        <v>437500</v>
      </c>
      <c r="I6" s="98"/>
      <c r="J6" s="125" t="s">
        <v>188</v>
      </c>
      <c r="K6" s="126"/>
      <c r="L6" s="126"/>
      <c r="M6" s="126"/>
      <c r="N6" s="137">
        <f>Drawdown!Q5</f>
        <v>5.8224515021527208E-2</v>
      </c>
    </row>
    <row r="7" spans="1:14" ht="15">
      <c r="C7" s="125" t="s">
        <v>93</v>
      </c>
      <c r="D7" s="126"/>
      <c r="E7" s="130">
        <v>165000000</v>
      </c>
      <c r="F7" s="128">
        <v>8.7500000000000008E-3</v>
      </c>
      <c r="G7" s="128">
        <v>6.4999999999999997E-3</v>
      </c>
      <c r="H7" s="131"/>
      <c r="J7" s="125" t="s">
        <v>189</v>
      </c>
      <c r="K7" s="126"/>
      <c r="L7" s="126"/>
      <c r="M7" s="126"/>
      <c r="N7" s="138">
        <f>Drawdown!AF5</f>
        <v>7.2577686209192555E-2</v>
      </c>
    </row>
    <row r="8" spans="1:14" ht="6" customHeight="1">
      <c r="C8" s="125"/>
      <c r="D8" s="126"/>
      <c r="E8" s="126"/>
      <c r="F8" s="126"/>
      <c r="G8" s="126"/>
      <c r="H8" s="131"/>
      <c r="J8" s="125"/>
      <c r="K8" s="126"/>
      <c r="L8" s="126"/>
      <c r="M8" s="126"/>
      <c r="N8" s="131"/>
    </row>
    <row r="9" spans="1:14">
      <c r="C9" s="132" t="s">
        <v>94</v>
      </c>
      <c r="D9" s="133"/>
      <c r="E9" s="134">
        <f>SUM(E6:E7)</f>
        <v>330000000</v>
      </c>
      <c r="F9" s="133"/>
      <c r="G9" s="133"/>
      <c r="H9" s="135"/>
      <c r="J9" s="132" t="s">
        <v>99</v>
      </c>
      <c r="K9" s="133"/>
      <c r="L9" s="133"/>
      <c r="M9" s="133"/>
      <c r="N9" s="139">
        <f>N7-N6</f>
        <v>1.4353171187665346E-2</v>
      </c>
    </row>
    <row r="11" spans="1:14">
      <c r="B11" s="95" t="s">
        <v>95</v>
      </c>
      <c r="E11" s="96" t="s">
        <v>5</v>
      </c>
      <c r="F11" s="96" t="s">
        <v>90</v>
      </c>
      <c r="J11" s="95" t="s">
        <v>197</v>
      </c>
    </row>
    <row r="12" spans="1:14">
      <c r="C12" s="122"/>
      <c r="D12" s="123"/>
      <c r="E12" s="123"/>
      <c r="F12" s="124"/>
      <c r="J12" s="122"/>
      <c r="K12" s="124"/>
    </row>
    <row r="13" spans="1:14">
      <c r="C13" s="125" t="s">
        <v>96</v>
      </c>
      <c r="D13" s="126"/>
      <c r="E13" s="127">
        <v>310000000</v>
      </c>
      <c r="F13" s="136">
        <v>2E-3</v>
      </c>
      <c r="J13" s="140">
        <f>J16-J14</f>
        <v>277200000</v>
      </c>
      <c r="K13" s="137">
        <f>J13/J16</f>
        <v>0.84</v>
      </c>
    </row>
    <row r="14" spans="1:14" ht="15">
      <c r="C14" s="125" t="s">
        <v>97</v>
      </c>
      <c r="D14" s="126"/>
      <c r="E14" s="130">
        <v>75000000</v>
      </c>
      <c r="F14" s="136">
        <v>3.8E-3</v>
      </c>
      <c r="J14" s="141">
        <f>K14*E9</f>
        <v>52800000</v>
      </c>
      <c r="K14" s="138">
        <v>0.16</v>
      </c>
    </row>
    <row r="15" spans="1:14" ht="6" customHeight="1">
      <c r="C15" s="125"/>
      <c r="D15" s="126"/>
      <c r="E15" s="126"/>
      <c r="F15" s="131"/>
      <c r="J15" s="125"/>
      <c r="K15" s="131"/>
    </row>
    <row r="16" spans="1:14">
      <c r="C16" s="132"/>
      <c r="D16" s="133"/>
      <c r="E16" s="134">
        <f>SUM(E13:E14)</f>
        <v>385000000</v>
      </c>
      <c r="F16" s="135"/>
      <c r="J16" s="142">
        <f>E9</f>
        <v>330000000</v>
      </c>
      <c r="K16" s="139">
        <f>SUM(K13:K14)</f>
        <v>1</v>
      </c>
    </row>
    <row r="18" spans="2:18">
      <c r="B18" s="95" t="s">
        <v>98</v>
      </c>
      <c r="E18" s="96" t="s">
        <v>63</v>
      </c>
      <c r="F18" s="96" t="s">
        <v>99</v>
      </c>
      <c r="G18" s="96" t="s">
        <v>17</v>
      </c>
      <c r="J18" s="95" t="s">
        <v>190</v>
      </c>
      <c r="P18">
        <v>88.5</v>
      </c>
      <c r="Q18">
        <v>87.5</v>
      </c>
    </row>
    <row r="19" spans="2:18">
      <c r="B19" s="122"/>
      <c r="C19" s="123"/>
      <c r="D19" s="123"/>
      <c r="E19" s="123"/>
      <c r="F19" s="123"/>
      <c r="G19" s="152"/>
      <c r="J19" s="122"/>
      <c r="K19" s="123"/>
      <c r="L19" s="123"/>
      <c r="M19" s="123"/>
      <c r="N19" s="143"/>
    </row>
    <row r="20" spans="2:18">
      <c r="B20" s="125" t="s">
        <v>101</v>
      </c>
      <c r="C20" s="126"/>
      <c r="D20" s="126"/>
      <c r="E20" s="153">
        <f>30/360</f>
        <v>8.3333333333333329E-2</v>
      </c>
      <c r="F20" s="128">
        <v>2.5000000000000001E-3</v>
      </c>
      <c r="G20" s="154">
        <f t="shared" ref="G20:G29" si="0">EDATE($C$21,12*E20)</f>
        <v>36906</v>
      </c>
      <c r="J20" s="125" t="s">
        <v>224</v>
      </c>
      <c r="K20" s="126"/>
      <c r="L20" s="126"/>
      <c r="M20" s="126"/>
      <c r="N20" s="144">
        <f>H6</f>
        <v>437500</v>
      </c>
      <c r="P20" s="121">
        <v>437500</v>
      </c>
      <c r="Q20" s="121">
        <v>437500</v>
      </c>
    </row>
    <row r="21" spans="2:18">
      <c r="B21" s="125"/>
      <c r="C21" s="155">
        <v>36875</v>
      </c>
      <c r="D21" s="126"/>
      <c r="E21" s="153">
        <f>60/360</f>
        <v>0.16666666666666666</v>
      </c>
      <c r="F21" s="128">
        <v>2.7000000000000001E-3</v>
      </c>
      <c r="G21" s="154">
        <f t="shared" si="0"/>
        <v>36937</v>
      </c>
      <c r="J21" s="125" t="s">
        <v>191</v>
      </c>
      <c r="K21" s="126"/>
      <c r="L21" s="126"/>
      <c r="M21" s="126"/>
      <c r="N21" s="144">
        <f>Drawdown!X5</f>
        <v>2177314.3343555951</v>
      </c>
      <c r="P21" s="121">
        <v>2175400.8135120417</v>
      </c>
      <c r="Q21" s="121">
        <v>2175669.6068450939</v>
      </c>
    </row>
    <row r="22" spans="2:18">
      <c r="B22" s="125"/>
      <c r="C22" s="126"/>
      <c r="D22" s="126"/>
      <c r="E22" s="156">
        <v>0.25</v>
      </c>
      <c r="F22" s="128">
        <v>3.0000000000000001E-3</v>
      </c>
      <c r="G22" s="154">
        <f t="shared" si="0"/>
        <v>36965</v>
      </c>
      <c r="J22" s="125" t="s">
        <v>192</v>
      </c>
      <c r="K22" s="126"/>
      <c r="L22" s="126"/>
      <c r="M22" s="126"/>
      <c r="N22" s="145">
        <f>Drawdown!X6</f>
        <v>2144999.9999999991</v>
      </c>
      <c r="P22" s="121">
        <v>2144441.7561602504</v>
      </c>
      <c r="Q22" s="121">
        <v>2145000</v>
      </c>
    </row>
    <row r="23" spans="2:18">
      <c r="B23" s="125"/>
      <c r="C23" s="126"/>
      <c r="D23" s="126"/>
      <c r="E23" s="156">
        <v>2</v>
      </c>
      <c r="F23" s="157">
        <v>5.8820000000000001E-3</v>
      </c>
      <c r="G23" s="154">
        <f t="shared" si="0"/>
        <v>37605</v>
      </c>
      <c r="J23" s="125" t="s">
        <v>193</v>
      </c>
      <c r="K23" s="126"/>
      <c r="L23" s="126"/>
      <c r="M23" s="126"/>
      <c r="N23" s="144">
        <f>SUM(N20:N22)</f>
        <v>4759814.3343555946</v>
      </c>
      <c r="P23" s="121">
        <v>4757342.5696722921</v>
      </c>
      <c r="Q23" s="121">
        <v>4758169.6068450939</v>
      </c>
    </row>
    <row r="24" spans="2:18">
      <c r="B24" s="125"/>
      <c r="C24" s="126"/>
      <c r="D24" s="126"/>
      <c r="E24" s="156">
        <v>3</v>
      </c>
      <c r="F24" s="128">
        <v>6.3899999999999998E-3</v>
      </c>
      <c r="G24" s="154">
        <f t="shared" si="0"/>
        <v>37970</v>
      </c>
      <c r="J24" s="125" t="s">
        <v>194</v>
      </c>
      <c r="K24" s="126"/>
      <c r="L24" s="126"/>
      <c r="M24" s="126"/>
      <c r="N24" s="145">
        <f>Drawdown!L14</f>
        <v>329999999.99999988</v>
      </c>
      <c r="P24" s="121">
        <v>329914116.3323462</v>
      </c>
      <c r="Q24" s="121">
        <v>330000000</v>
      </c>
      <c r="R24" s="108">
        <f>Q24-P24</f>
        <v>85883.667653799057</v>
      </c>
    </row>
    <row r="25" spans="2:18">
      <c r="B25" s="125"/>
      <c r="C25" s="126"/>
      <c r="D25" s="126"/>
      <c r="E25" s="156">
        <v>5</v>
      </c>
      <c r="F25" s="128">
        <v>6.9100000000000003E-3</v>
      </c>
      <c r="G25" s="154">
        <f t="shared" si="0"/>
        <v>38701</v>
      </c>
      <c r="J25" s="125"/>
      <c r="K25" s="126"/>
      <c r="L25" s="126"/>
      <c r="M25" s="126"/>
      <c r="N25" s="131"/>
      <c r="P25" s="121"/>
      <c r="Q25" s="121"/>
    </row>
    <row r="26" spans="2:18">
      <c r="B26" s="125"/>
      <c r="C26" s="126"/>
      <c r="D26" s="126"/>
      <c r="E26" s="156">
        <v>7</v>
      </c>
      <c r="F26" s="157">
        <v>8.1399999999999997E-3</v>
      </c>
      <c r="G26" s="154">
        <f t="shared" si="0"/>
        <v>39431</v>
      </c>
      <c r="J26" s="146" t="s">
        <v>195</v>
      </c>
      <c r="K26" s="147"/>
      <c r="L26" s="147"/>
      <c r="M26" s="147"/>
      <c r="N26" s="148">
        <f>N24-N23</f>
        <v>325240185.66564429</v>
      </c>
      <c r="P26" s="121">
        <v>325156773.76267391</v>
      </c>
      <c r="Q26" s="121">
        <v>325241830.39315492</v>
      </c>
    </row>
    <row r="27" spans="2:18">
      <c r="B27" s="125"/>
      <c r="C27" s="126"/>
      <c r="D27" s="126"/>
      <c r="E27" s="156">
        <v>10</v>
      </c>
      <c r="F27" s="158">
        <v>9.9299999999999996E-3</v>
      </c>
      <c r="G27" s="154">
        <f t="shared" si="0"/>
        <v>40527</v>
      </c>
      <c r="J27" s="125" t="s">
        <v>229</v>
      </c>
      <c r="K27" s="126"/>
      <c r="L27" s="126"/>
      <c r="M27" s="126"/>
      <c r="N27" s="144">
        <f>'Mark to Market'!H5</f>
        <v>2367291.4988278477</v>
      </c>
      <c r="P27" s="121">
        <v>2577556.959332861</v>
      </c>
      <c r="Q27" s="121">
        <v>2491673.2916790955</v>
      </c>
    </row>
    <row r="28" spans="2:18">
      <c r="B28" s="125"/>
      <c r="C28" s="126"/>
      <c r="D28" s="126"/>
      <c r="E28" s="156">
        <v>20</v>
      </c>
      <c r="F28" s="158">
        <v>1.4109999999999999E-2</v>
      </c>
      <c r="G28" s="154">
        <f t="shared" si="0"/>
        <v>44180</v>
      </c>
      <c r="J28" s="125" t="s">
        <v>230</v>
      </c>
      <c r="K28" s="126"/>
      <c r="L28" s="126"/>
      <c r="M28" s="126"/>
      <c r="N28" s="145">
        <f>'Mark to Market'!H6</f>
        <v>-3008915.4592661262</v>
      </c>
      <c r="P28" s="121">
        <v>-2949879.4042551517</v>
      </c>
      <c r="Q28" s="121">
        <v>-2949879.404255271</v>
      </c>
    </row>
    <row r="29" spans="2:18">
      <c r="B29" s="132"/>
      <c r="C29" s="133"/>
      <c r="D29" s="133"/>
      <c r="E29" s="159">
        <v>30</v>
      </c>
      <c r="F29" s="160">
        <v>1.46E-2</v>
      </c>
      <c r="G29" s="161">
        <f t="shared" si="0"/>
        <v>47832</v>
      </c>
      <c r="J29" s="125"/>
      <c r="K29" s="126"/>
      <c r="L29" s="126"/>
      <c r="M29" s="126"/>
      <c r="N29" s="131"/>
      <c r="P29" s="121"/>
      <c r="Q29" s="121"/>
    </row>
    <row r="30" spans="2:18">
      <c r="E30" s="101"/>
      <c r="F30" s="99"/>
      <c r="J30" s="149" t="s">
        <v>223</v>
      </c>
      <c r="K30" s="150"/>
      <c r="L30" s="150"/>
      <c r="M30" s="150"/>
      <c r="N30" s="151">
        <f>N23-N27-N28</f>
        <v>5401438.2947938731</v>
      </c>
      <c r="P30" s="121">
        <v>5129665.0145945828</v>
      </c>
      <c r="Q30" s="121">
        <v>5216375.7194212694</v>
      </c>
      <c r="R30" s="108">
        <f>Q30-P30</f>
        <v>86710.704826686531</v>
      </c>
    </row>
    <row r="32" spans="2:18">
      <c r="B32" s="95" t="s">
        <v>100</v>
      </c>
      <c r="C32" s="95"/>
    </row>
    <row r="33" spans="2:14">
      <c r="B33" s="122"/>
      <c r="C33" s="123"/>
      <c r="D33" s="123"/>
      <c r="E33" s="169">
        <v>36885</v>
      </c>
    </row>
    <row r="34" spans="2:14">
      <c r="B34" s="125"/>
      <c r="C34" s="126"/>
      <c r="D34" s="126"/>
      <c r="E34" s="154">
        <f t="shared" ref="E34:E39" si="1">EDATE(E33,12)</f>
        <v>37250</v>
      </c>
      <c r="J34" s="95" t="s">
        <v>232</v>
      </c>
    </row>
    <row r="35" spans="2:14">
      <c r="B35" s="125"/>
      <c r="C35" s="126"/>
      <c r="D35" s="126"/>
      <c r="E35" s="154">
        <f t="shared" si="1"/>
        <v>37615</v>
      </c>
      <c r="J35" s="122"/>
      <c r="K35" s="162" t="s">
        <v>14</v>
      </c>
      <c r="L35" s="162" t="s">
        <v>233</v>
      </c>
      <c r="M35" s="162" t="s">
        <v>234</v>
      </c>
      <c r="N35" s="163" t="s">
        <v>85</v>
      </c>
    </row>
    <row r="36" spans="2:14">
      <c r="B36" s="125"/>
      <c r="C36" s="126"/>
      <c r="D36" s="126"/>
      <c r="E36" s="154">
        <f t="shared" si="1"/>
        <v>37980</v>
      </c>
      <c r="J36" s="125"/>
      <c r="K36" s="126"/>
      <c r="L36" s="126"/>
      <c r="M36" s="126"/>
      <c r="N36" s="131"/>
    </row>
    <row r="37" spans="2:14">
      <c r="B37" s="125"/>
      <c r="C37" s="126"/>
      <c r="D37" s="126"/>
      <c r="E37" s="154">
        <f t="shared" si="1"/>
        <v>38346</v>
      </c>
      <c r="J37" s="125"/>
      <c r="K37" s="164">
        <f>'Enron Proposal'!B13</f>
        <v>36982</v>
      </c>
      <c r="L37" s="164">
        <f>'Enron Proposal'!D23</f>
        <v>37340</v>
      </c>
      <c r="M37" s="121">
        <f>'Enron Proposal'!G13</f>
        <v>43400</v>
      </c>
      <c r="N37" s="165">
        <f>'Enron Proposal'!S13</f>
        <v>5.3316055345943125</v>
      </c>
    </row>
    <row r="38" spans="2:14">
      <c r="B38" s="125"/>
      <c r="C38" s="126"/>
      <c r="D38" s="126"/>
      <c r="E38" s="154">
        <f t="shared" si="1"/>
        <v>38711</v>
      </c>
      <c r="J38" s="125"/>
      <c r="K38" s="164">
        <f>'Enron Proposal'!B25</f>
        <v>37347</v>
      </c>
      <c r="L38" s="164">
        <f>'Enron Proposal'!D35</f>
        <v>37705</v>
      </c>
      <c r="M38" s="121">
        <f>'Enron Proposal'!G25</f>
        <v>54600</v>
      </c>
      <c r="N38" s="165">
        <f>'Enron Proposal'!S25</f>
        <v>4.2379428608313763</v>
      </c>
    </row>
    <row r="39" spans="2:14">
      <c r="B39" s="132"/>
      <c r="C39" s="133"/>
      <c r="D39" s="133"/>
      <c r="E39" s="161">
        <f t="shared" si="1"/>
        <v>39076</v>
      </c>
      <c r="J39" s="125"/>
      <c r="K39" s="164">
        <f>'Enron Proposal'!B37</f>
        <v>37712</v>
      </c>
      <c r="L39" s="164">
        <f>'Enron Proposal'!D47</f>
        <v>38071</v>
      </c>
      <c r="M39" s="121">
        <f>'Enron Proposal'!G37</f>
        <v>59900</v>
      </c>
      <c r="N39" s="165">
        <f>'Enron Proposal'!S37</f>
        <v>3.8629662804907032</v>
      </c>
    </row>
    <row r="40" spans="2:14">
      <c r="J40" s="125"/>
      <c r="K40" s="164">
        <f>'Enron Proposal'!B49</f>
        <v>38078</v>
      </c>
      <c r="L40" s="164">
        <f>'Enron Proposal'!D59</f>
        <v>38436</v>
      </c>
      <c r="M40" s="121">
        <f>'Enron Proposal'!G49</f>
        <v>61500</v>
      </c>
      <c r="N40" s="165">
        <f>'Enron Proposal'!S49</f>
        <v>3.7624663447380997</v>
      </c>
    </row>
    <row r="41" spans="2:14">
      <c r="B41" s="95" t="s">
        <v>102</v>
      </c>
      <c r="J41" s="132"/>
      <c r="K41" s="166">
        <f>'Enron Proposal'!B61</f>
        <v>38443</v>
      </c>
      <c r="L41" s="166">
        <f>'Enron Proposal'!D68</f>
        <v>38712</v>
      </c>
      <c r="M41" s="167">
        <f>'Enron Proposal'!G62</f>
        <v>61500</v>
      </c>
      <c r="N41" s="168">
        <f>'Enron Proposal'!S62</f>
        <v>3.7624663447380993</v>
      </c>
    </row>
    <row r="42" spans="2:14">
      <c r="B42" s="122"/>
      <c r="C42" s="123" t="s">
        <v>59</v>
      </c>
      <c r="D42" s="123"/>
      <c r="E42" s="170">
        <v>54272.705570867402</v>
      </c>
    </row>
    <row r="43" spans="2:14">
      <c r="B43" s="125"/>
      <c r="C43" s="126" t="s">
        <v>60</v>
      </c>
      <c r="D43" s="126"/>
      <c r="E43" s="171">
        <v>0</v>
      </c>
      <c r="J43" s="80" t="s">
        <v>235</v>
      </c>
      <c r="L43" s="90">
        <f>Curves!B2</f>
        <v>36888</v>
      </c>
    </row>
    <row r="44" spans="2:14">
      <c r="B44" s="125"/>
      <c r="C44" s="126" t="s">
        <v>103</v>
      </c>
      <c r="D44" s="126"/>
      <c r="E44" s="171">
        <v>0</v>
      </c>
    </row>
    <row r="45" spans="2:14">
      <c r="B45" s="125"/>
      <c r="C45" s="126" t="s">
        <v>62</v>
      </c>
      <c r="D45" s="126"/>
      <c r="E45" s="172">
        <v>0</v>
      </c>
      <c r="J45" s="95" t="s">
        <v>239</v>
      </c>
    </row>
    <row r="46" spans="2:14">
      <c r="B46" s="125"/>
      <c r="C46" s="126"/>
      <c r="D46" s="126"/>
      <c r="E46" s="131"/>
      <c r="J46" s="122"/>
      <c r="K46" s="162" t="s">
        <v>14</v>
      </c>
      <c r="L46" s="162" t="s">
        <v>233</v>
      </c>
      <c r="M46" s="123"/>
      <c r="N46" s="163" t="s">
        <v>85</v>
      </c>
    </row>
    <row r="47" spans="2:14">
      <c r="B47" s="149" t="s">
        <v>198</v>
      </c>
      <c r="C47" s="133"/>
      <c r="D47" s="133"/>
      <c r="E47" s="173">
        <f>SUM(E42:E45)</f>
        <v>54272.705570867402</v>
      </c>
      <c r="J47" s="125"/>
      <c r="K47" s="164">
        <f t="shared" ref="K47:L51" si="2">K37</f>
        <v>36982</v>
      </c>
      <c r="L47" s="164">
        <f t="shared" si="2"/>
        <v>37340</v>
      </c>
      <c r="M47" s="126"/>
      <c r="N47" s="131">
        <f>'Mark to Market'!BI21</f>
        <v>5.3353000000000002</v>
      </c>
    </row>
    <row r="48" spans="2:14">
      <c r="J48" s="125"/>
      <c r="K48" s="164">
        <f t="shared" si="2"/>
        <v>37347</v>
      </c>
      <c r="L48" s="164">
        <f t="shared" si="2"/>
        <v>37705</v>
      </c>
      <c r="M48" s="126"/>
      <c r="N48" s="131">
        <f>'Mark to Market'!BI33</f>
        <v>4.2404999999999999</v>
      </c>
    </row>
    <row r="49" spans="10:14">
      <c r="J49" s="125"/>
      <c r="K49" s="164">
        <f t="shared" si="2"/>
        <v>37712</v>
      </c>
      <c r="L49" s="164">
        <f t="shared" si="2"/>
        <v>38071</v>
      </c>
      <c r="M49" s="126"/>
      <c r="N49" s="131">
        <f>'Mark to Market'!BI45</f>
        <v>3.8601999999999999</v>
      </c>
    </row>
    <row r="50" spans="10:14">
      <c r="J50" s="125"/>
      <c r="K50" s="164">
        <f t="shared" si="2"/>
        <v>38078</v>
      </c>
      <c r="L50" s="164">
        <f t="shared" si="2"/>
        <v>38436</v>
      </c>
      <c r="M50" s="126"/>
      <c r="N50" s="165">
        <f>'Mark to Market'!BI57</f>
        <v>3.7606000000000002</v>
      </c>
    </row>
    <row r="51" spans="10:14">
      <c r="J51" s="132"/>
      <c r="K51" s="166">
        <f t="shared" si="2"/>
        <v>38443</v>
      </c>
      <c r="L51" s="166">
        <f t="shared" si="2"/>
        <v>38712</v>
      </c>
      <c r="M51" s="133"/>
      <c r="N51" s="168">
        <f>'Mark to Market'!BI70</f>
        <v>3.7606000000000002</v>
      </c>
    </row>
  </sheetData>
  <pageMargins left="0.75" right="0.75" top="1" bottom="1" header="0.5" footer="0.5"/>
  <pageSetup scale="66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812"/>
  <sheetViews>
    <sheetView topLeftCell="M1" zoomScale="80" zoomScaleNormal="80" workbookViewId="0">
      <selection activeCell="AH11" sqref="AH11"/>
    </sheetView>
  </sheetViews>
  <sheetFormatPr defaultRowHeight="12.75"/>
  <cols>
    <col min="2" max="2" width="4.42578125" customWidth="1"/>
    <col min="5" max="5" width="11.7109375" customWidth="1"/>
    <col min="6" max="8" width="10.85546875" bestFit="1" customWidth="1"/>
    <col min="9" max="9" width="4.7109375" customWidth="1"/>
    <col min="10" max="10" width="9.85546875" bestFit="1" customWidth="1"/>
    <col min="11" max="11" width="11.28515625" bestFit="1" customWidth="1"/>
    <col min="12" max="12" width="12" bestFit="1" customWidth="1"/>
    <col min="14" max="14" width="4.7109375" customWidth="1"/>
    <col min="15" max="15" width="9.85546875" bestFit="1" customWidth="1"/>
    <col min="16" max="16" width="11.28515625" bestFit="1" customWidth="1"/>
    <col min="17" max="17" width="13.5703125" customWidth="1"/>
    <col min="19" max="19" width="4.7109375" customWidth="1"/>
    <col min="20" max="20" width="12" bestFit="1" customWidth="1"/>
    <col min="21" max="21" width="11.42578125" bestFit="1" customWidth="1"/>
    <col min="22" max="22" width="1.5703125" customWidth="1"/>
    <col min="23" max="23" width="10.85546875" bestFit="1" customWidth="1"/>
    <col min="24" max="24" width="11" customWidth="1"/>
    <col min="25" max="25" width="1.5703125" customWidth="1"/>
    <col min="26" max="26" width="12" bestFit="1" customWidth="1"/>
    <col min="27" max="27" width="11.42578125" bestFit="1" customWidth="1"/>
    <col min="28" max="28" width="4.7109375" customWidth="1"/>
    <col min="29" max="29" width="12.42578125" customWidth="1"/>
    <col min="30" max="30" width="11.28515625" bestFit="1" customWidth="1"/>
    <col min="31" max="31" width="12" bestFit="1" customWidth="1"/>
    <col min="32" max="32" width="10.5703125" bestFit="1" customWidth="1"/>
  </cols>
  <sheetData>
    <row r="1" spans="1:32">
      <c r="A1" s="80" t="s">
        <v>144</v>
      </c>
      <c r="J1" s="80" t="s">
        <v>182</v>
      </c>
      <c r="O1" s="80" t="s">
        <v>183</v>
      </c>
      <c r="T1" s="80" t="s">
        <v>181</v>
      </c>
      <c r="AC1" s="80" t="s">
        <v>184</v>
      </c>
    </row>
    <row r="3" spans="1:32">
      <c r="X3" s="108"/>
    </row>
    <row r="4" spans="1:32">
      <c r="A4" s="97" t="s">
        <v>145</v>
      </c>
      <c r="E4" s="102" t="s">
        <v>146</v>
      </c>
      <c r="F4" s="102" t="s">
        <v>147</v>
      </c>
      <c r="G4" s="102" t="s">
        <v>148</v>
      </c>
      <c r="H4" s="102" t="s">
        <v>149</v>
      </c>
    </row>
    <row r="5" spans="1:32">
      <c r="J5" s="80" t="s">
        <v>170</v>
      </c>
      <c r="K5" s="80"/>
      <c r="L5" s="115">
        <v>6.6971222215512688E-2</v>
      </c>
      <c r="O5" s="80" t="s">
        <v>170</v>
      </c>
      <c r="P5" s="80"/>
      <c r="Q5" s="115">
        <v>5.8224515021527208E-2</v>
      </c>
      <c r="T5" s="80" t="s">
        <v>180</v>
      </c>
      <c r="U5" s="80"/>
      <c r="V5" s="80"/>
      <c r="W5" s="80"/>
      <c r="X5" s="119">
        <f>SUM(AA15:AA74)</f>
        <v>2177314.3343555951</v>
      </c>
      <c r="AC5" s="80" t="s">
        <v>170</v>
      </c>
      <c r="AD5" s="80"/>
      <c r="AF5" s="115">
        <v>7.2577686209192555E-2</v>
      </c>
    </row>
    <row r="6" spans="1:32">
      <c r="B6" s="112" t="s">
        <v>150</v>
      </c>
      <c r="E6" s="108">
        <f>'Point 1 - Transco'!F4*'Point 1 - Transco'!K19</f>
        <v>231391.68020139314</v>
      </c>
      <c r="F6" s="108">
        <f>'Point 2 - TGT'!F4*'Point 2 - TGT'!K19</f>
        <v>0</v>
      </c>
      <c r="G6" s="108">
        <f>'Point 3 - ColGulf'!F4*'Point 3 - ColGulf'!K19</f>
        <v>0</v>
      </c>
      <c r="H6" s="108">
        <f>'Point 4 - Tetco'!F4*'Point 4 - Tetco'!K19</f>
        <v>0</v>
      </c>
      <c r="J6" s="80" t="s">
        <v>171</v>
      </c>
      <c r="K6" s="80"/>
      <c r="L6" s="116">
        <f>SUMPRODUCT(M15:M75,J15:J75)/L14</f>
        <v>3.2259330857895288</v>
      </c>
      <c r="O6" s="80" t="s">
        <v>171</v>
      </c>
      <c r="P6" s="80"/>
      <c r="Q6" s="116">
        <f>SUMPRODUCT(R15:R75,O15:O75)/Q14</f>
        <v>3.1532279735726054</v>
      </c>
      <c r="T6" s="80" t="s">
        <v>196</v>
      </c>
      <c r="U6" s="80"/>
      <c r="V6" s="80"/>
      <c r="W6" s="80"/>
      <c r="X6" s="119">
        <f>L14*'Financing Assumptions'!$G$6</f>
        <v>2144999.9999999991</v>
      </c>
      <c r="AC6" s="80" t="s">
        <v>185</v>
      </c>
      <c r="AF6" s="118">
        <f>AF5-L5</f>
        <v>5.6064639936798666E-3</v>
      </c>
    </row>
    <row r="7" spans="1:32">
      <c r="B7" s="112" t="s">
        <v>151</v>
      </c>
      <c r="E7" s="108">
        <f>'Point 1 - Transco'!F5</f>
        <v>337608928.76527435</v>
      </c>
      <c r="F7" s="108">
        <f>'Point 2 - TGT'!F5</f>
        <v>0</v>
      </c>
      <c r="G7" s="108">
        <f>'Point 3 - ColGulf'!F5</f>
        <v>0</v>
      </c>
      <c r="H7" s="108">
        <f>'Point 4 - Tetco'!F5</f>
        <v>0</v>
      </c>
      <c r="J7" s="80" t="s">
        <v>226</v>
      </c>
      <c r="K7" s="80"/>
      <c r="L7" s="119">
        <f>L74</f>
        <v>-5.15766441822052E-6</v>
      </c>
      <c r="O7" s="80" t="s">
        <v>174</v>
      </c>
      <c r="Q7" s="118">
        <f>L5-Q5</f>
        <v>8.7467071939854799E-3</v>
      </c>
      <c r="T7" s="80" t="s">
        <v>224</v>
      </c>
      <c r="X7" s="119">
        <f>'Financing Assumptions'!H6</f>
        <v>437500</v>
      </c>
      <c r="AC7" s="80" t="s">
        <v>186</v>
      </c>
      <c r="AF7" s="118">
        <f>AF5-Q5</f>
        <v>1.4353171187665346E-2</v>
      </c>
    </row>
    <row r="8" spans="1:32">
      <c r="B8" s="112" t="s">
        <v>157</v>
      </c>
      <c r="E8" s="108">
        <f>'Point 1 - Transco'!F6</f>
        <v>329999999.99999988</v>
      </c>
      <c r="F8" s="108">
        <f>'Point 2 - TGT'!F6</f>
        <v>0</v>
      </c>
      <c r="G8" s="108">
        <f>'Point 3 - ColGulf'!F6</f>
        <v>0</v>
      </c>
      <c r="H8" s="108">
        <f>'Point 4 - Tetco'!F6</f>
        <v>0</v>
      </c>
      <c r="O8" s="80" t="s">
        <v>226</v>
      </c>
      <c r="Q8" s="119">
        <f>Q74</f>
        <v>-1.0809861123561859E-5</v>
      </c>
      <c r="AC8" s="80" t="s">
        <v>226</v>
      </c>
      <c r="AD8" s="80"/>
      <c r="AE8" s="80"/>
      <c r="AF8" s="119">
        <f>AE74</f>
        <v>-3.7010759115219116E-6</v>
      </c>
    </row>
    <row r="10" spans="1:32">
      <c r="J10" s="101" t="s">
        <v>43</v>
      </c>
      <c r="K10" s="101"/>
      <c r="L10" s="101"/>
      <c r="O10" s="101" t="s">
        <v>43</v>
      </c>
      <c r="P10" s="101"/>
      <c r="Q10" s="101"/>
      <c r="AC10" s="101" t="s">
        <v>43</v>
      </c>
    </row>
    <row r="11" spans="1:32">
      <c r="A11" s="101" t="s">
        <v>133</v>
      </c>
      <c r="C11" s="101" t="s">
        <v>27</v>
      </c>
      <c r="J11" s="101" t="s">
        <v>1</v>
      </c>
      <c r="K11" s="101" t="s">
        <v>1</v>
      </c>
      <c r="L11" s="101" t="s">
        <v>168</v>
      </c>
      <c r="M11" s="101" t="s">
        <v>172</v>
      </c>
      <c r="O11" s="101" t="s">
        <v>1</v>
      </c>
      <c r="P11" s="101" t="s">
        <v>1</v>
      </c>
      <c r="Q11" s="101" t="s">
        <v>168</v>
      </c>
      <c r="R11" s="101" t="s">
        <v>172</v>
      </c>
      <c r="T11" s="101" t="s">
        <v>175</v>
      </c>
      <c r="U11" s="101" t="s">
        <v>175</v>
      </c>
      <c r="V11" s="101"/>
      <c r="W11" s="101" t="s">
        <v>178</v>
      </c>
      <c r="X11" s="101" t="s">
        <v>178</v>
      </c>
      <c r="Y11" s="101"/>
      <c r="Z11" s="101" t="s">
        <v>43</v>
      </c>
      <c r="AA11" s="101" t="s">
        <v>43</v>
      </c>
      <c r="AC11" s="101" t="s">
        <v>1</v>
      </c>
      <c r="AD11" s="101" t="s">
        <v>1</v>
      </c>
      <c r="AE11" s="101" t="s">
        <v>168</v>
      </c>
    </row>
    <row r="12" spans="1:32">
      <c r="A12" s="102" t="s">
        <v>9</v>
      </c>
      <c r="C12" s="102" t="s">
        <v>33</v>
      </c>
      <c r="E12" s="102" t="s">
        <v>146</v>
      </c>
      <c r="F12" s="102" t="s">
        <v>147</v>
      </c>
      <c r="G12" s="102" t="s">
        <v>148</v>
      </c>
      <c r="H12" s="102" t="s">
        <v>149</v>
      </c>
      <c r="J12" s="102" t="s">
        <v>166</v>
      </c>
      <c r="K12" s="102" t="s">
        <v>167</v>
      </c>
      <c r="L12" s="102" t="s">
        <v>169</v>
      </c>
      <c r="M12" s="102" t="s">
        <v>173</v>
      </c>
      <c r="O12" s="102" t="s">
        <v>166</v>
      </c>
      <c r="P12" s="102" t="s">
        <v>167</v>
      </c>
      <c r="Q12" s="102" t="s">
        <v>169</v>
      </c>
      <c r="R12" s="102" t="s">
        <v>173</v>
      </c>
      <c r="T12" s="102" t="s">
        <v>176</v>
      </c>
      <c r="U12" s="102" t="s">
        <v>177</v>
      </c>
      <c r="V12" s="102"/>
      <c r="W12" s="102" t="s">
        <v>176</v>
      </c>
      <c r="X12" s="102" t="s">
        <v>177</v>
      </c>
      <c r="Y12" s="102"/>
      <c r="Z12" s="102" t="s">
        <v>179</v>
      </c>
      <c r="AA12" s="102" t="s">
        <v>177</v>
      </c>
      <c r="AC12" s="102" t="s">
        <v>166</v>
      </c>
      <c r="AD12" s="102" t="s">
        <v>167</v>
      </c>
      <c r="AE12" s="102" t="s">
        <v>169</v>
      </c>
    </row>
    <row r="14" spans="1:32">
      <c r="A14" s="103">
        <f>'Enron Proposal'!D8</f>
        <v>36889</v>
      </c>
      <c r="L14" s="108">
        <f>SUM(E8:H8)</f>
        <v>329999999.99999988</v>
      </c>
      <c r="Q14" s="108">
        <f>SUM(E7:H7)</f>
        <v>337608928.76527435</v>
      </c>
      <c r="AE14" s="108">
        <f>L14-X5-X6-X7</f>
        <v>325240185.66564429</v>
      </c>
    </row>
    <row r="15" spans="1:32">
      <c r="A15" s="103">
        <f>'Enron Proposal'!D9</f>
        <v>36916</v>
      </c>
      <c r="C15" s="101">
        <f>'Enron Proposal'!C10</f>
        <v>31</v>
      </c>
      <c r="K15" s="100">
        <f>(A15-A14)/360*$L$5*$L14</f>
        <v>1657537.7498339384</v>
      </c>
      <c r="L15" s="108">
        <f>L14-(J15-K15)</f>
        <v>331657537.74983382</v>
      </c>
      <c r="M15" s="111">
        <f t="shared" ref="M15:M46" si="0">YEARFRAC(A15,$A$14)</f>
        <v>7.2222222222222215E-2</v>
      </c>
      <c r="P15" s="100">
        <f>(A15-A14)/360*$Q$5*$Q14</f>
        <v>1474283.7108221569</v>
      </c>
      <c r="Q15" s="108">
        <f t="shared" ref="Q15:Q74" si="1">Q14-(O15-P15)</f>
        <v>339083212.47609651</v>
      </c>
      <c r="R15" s="111">
        <f t="shared" ref="R15:R46" si="2">YEARFRAC(A15,$A$14)</f>
        <v>7.2222222222222215E-2</v>
      </c>
      <c r="T15" s="108">
        <f>'Financing Assumptions'!J13</f>
        <v>277200000</v>
      </c>
      <c r="U15" s="108">
        <f>T15*('Financing Assumptions'!$F$13/12)</f>
        <v>46200</v>
      </c>
      <c r="W15" s="108">
        <f>'Financing Assumptions'!J14</f>
        <v>52800000</v>
      </c>
      <c r="X15" s="108">
        <f>W15*('Financing Assumptions'!$F$14/12)</f>
        <v>16720</v>
      </c>
      <c r="Z15" s="108">
        <f>T15+W15</f>
        <v>330000000</v>
      </c>
      <c r="AA15" s="108">
        <f>X15+U15</f>
        <v>62920</v>
      </c>
      <c r="AD15" s="100">
        <f t="shared" ref="AD15:AD46" si="3">(A15-A14)/360*$AF$5*$AE14</f>
        <v>1770388.510339549</v>
      </c>
      <c r="AE15" s="108">
        <f t="shared" ref="AE15:AE74" si="4">AE14-(AC15-AD15)</f>
        <v>327010574.17598385</v>
      </c>
    </row>
    <row r="16" spans="1:32">
      <c r="A16" s="103">
        <f>'Enron Proposal'!D10</f>
        <v>36948</v>
      </c>
      <c r="C16" s="101">
        <f>'Enron Proposal'!C11</f>
        <v>28</v>
      </c>
      <c r="K16" s="100">
        <f t="shared" ref="K16:K74" si="5">(A16-A15)/360*$L$5*$L15</f>
        <v>1974356.5031194587</v>
      </c>
      <c r="L16" s="108">
        <f t="shared" ref="L16:L74" si="6">L15-(J16-K16)</f>
        <v>333631894.25295329</v>
      </c>
      <c r="M16" s="111">
        <f t="shared" si="0"/>
        <v>0.15833333333333333</v>
      </c>
      <c r="P16" s="100">
        <f t="shared" ref="P16:P74" si="7">(A16-A15)/360*$Q$5*$Q15</f>
        <v>1754929.3865210831</v>
      </c>
      <c r="Q16" s="108">
        <f t="shared" si="1"/>
        <v>340838141.86261761</v>
      </c>
      <c r="R16" s="111">
        <f t="shared" si="2"/>
        <v>0.15833333333333333</v>
      </c>
      <c r="T16" s="108">
        <f>IF(L15&gt;=$Z$15,$T$15,(L15*'Financing Assumptions'!$K$13))</f>
        <v>277200000</v>
      </c>
      <c r="U16" s="108">
        <f>T16*('Financing Assumptions'!$F$13/12)</f>
        <v>46200</v>
      </c>
      <c r="W16" s="108">
        <f>IF(L15&gt;=$Z$15,$W$15,(L15*'Financing Assumptions'!$K$14))</f>
        <v>52800000</v>
      </c>
      <c r="X16" s="108">
        <f>W16*('Financing Assumptions'!$F$14/12)</f>
        <v>16720</v>
      </c>
      <c r="Z16" s="108">
        <f t="shared" ref="Z16:Z74" si="8">T16+W16</f>
        <v>330000000</v>
      </c>
      <c r="AA16" s="108">
        <f t="shared" ref="AA16:AA74" si="9">X16+U16</f>
        <v>62920</v>
      </c>
      <c r="AD16" s="100">
        <f t="shared" si="3"/>
        <v>2109659.6301895506</v>
      </c>
      <c r="AE16" s="108">
        <f t="shared" si="4"/>
        <v>329120233.80617338</v>
      </c>
    </row>
    <row r="17" spans="1:31">
      <c r="A17" s="103">
        <f>'Enron Proposal'!D11</f>
        <v>36976</v>
      </c>
      <c r="C17" s="101">
        <f>'Enron Proposal'!C12</f>
        <v>31</v>
      </c>
      <c r="K17" s="100">
        <f t="shared" si="5"/>
        <v>1737846.1121930974</v>
      </c>
      <c r="L17" s="108">
        <f t="shared" si="6"/>
        <v>335369740.3651464</v>
      </c>
      <c r="M17" s="111">
        <f t="shared" si="0"/>
        <v>0.24166666666666667</v>
      </c>
      <c r="P17" s="100">
        <f t="shared" si="7"/>
        <v>1543510.5397280646</v>
      </c>
      <c r="Q17" s="108">
        <f t="shared" si="1"/>
        <v>342381652.40234566</v>
      </c>
      <c r="R17" s="111">
        <f t="shared" si="2"/>
        <v>0.24166666666666667</v>
      </c>
      <c r="T17" s="108">
        <f>IF(L16&gt;=$Z$15,$T$15,(L16*'Financing Assumptions'!$K$13))</f>
        <v>277200000</v>
      </c>
      <c r="U17" s="108">
        <f>T17*('Financing Assumptions'!$F$13/12)</f>
        <v>46200</v>
      </c>
      <c r="W17" s="108">
        <f>IF(L16&gt;=$Z$15,$W$15,(L16*'Financing Assumptions'!$K$14))</f>
        <v>52800000</v>
      </c>
      <c r="X17" s="108">
        <f>W17*('Financing Assumptions'!$F$14/12)</f>
        <v>16720</v>
      </c>
      <c r="Z17" s="108">
        <f t="shared" si="8"/>
        <v>330000000</v>
      </c>
      <c r="AA17" s="108">
        <f t="shared" si="9"/>
        <v>62920</v>
      </c>
      <c r="AD17" s="100">
        <f t="shared" si="3"/>
        <v>1857861.0597773753</v>
      </c>
      <c r="AE17" s="108">
        <f t="shared" si="4"/>
        <v>330978094.86595076</v>
      </c>
    </row>
    <row r="18" spans="1:31">
      <c r="A18" s="103">
        <f>'Enron Proposal'!D12</f>
        <v>37006</v>
      </c>
      <c r="C18" s="101">
        <f>'Enron Proposal'!C13</f>
        <v>30</v>
      </c>
      <c r="K18" s="100">
        <f t="shared" si="5"/>
        <v>1871676.7838627512</v>
      </c>
      <c r="L18" s="108">
        <f t="shared" si="6"/>
        <v>337241417.14900917</v>
      </c>
      <c r="M18" s="111">
        <f t="shared" si="0"/>
        <v>0.32222222222222224</v>
      </c>
      <c r="P18" s="100">
        <f t="shared" si="7"/>
        <v>1661250.47194964</v>
      </c>
      <c r="Q18" s="108">
        <f t="shared" si="1"/>
        <v>344042902.87429529</v>
      </c>
      <c r="R18" s="111">
        <f t="shared" si="2"/>
        <v>0.32222222222222224</v>
      </c>
      <c r="T18" s="108">
        <f>IF(L17&gt;=$Z$15,$T$15,(L17*'Financing Assumptions'!$K$13))</f>
        <v>277200000</v>
      </c>
      <c r="U18" s="108">
        <f>T18*('Financing Assumptions'!$F$13/12)</f>
        <v>46200</v>
      </c>
      <c r="W18" s="108">
        <f>IF(L17&gt;=$Z$15,$W$15,(L17*'Financing Assumptions'!$K$14))</f>
        <v>52800000</v>
      </c>
      <c r="X18" s="108">
        <f>W18*('Financing Assumptions'!$F$14/12)</f>
        <v>16720</v>
      </c>
      <c r="Z18" s="108">
        <f t="shared" si="8"/>
        <v>330000000</v>
      </c>
      <c r="AA18" s="108">
        <f t="shared" si="9"/>
        <v>62920</v>
      </c>
      <c r="AD18" s="100">
        <f t="shared" si="3"/>
        <v>2001802.0259414448</v>
      </c>
      <c r="AE18" s="108">
        <f t="shared" si="4"/>
        <v>332979896.89189219</v>
      </c>
    </row>
    <row r="19" spans="1:31">
      <c r="A19" s="103">
        <f>'Enron Proposal'!D13</f>
        <v>37036</v>
      </c>
      <c r="C19" s="101">
        <f>'Enron Proposal'!C14</f>
        <v>31</v>
      </c>
      <c r="E19" s="108">
        <f>'Enron Proposal'!H13*'Enron Proposal'!S13</f>
        <v>6941750.4060417945</v>
      </c>
      <c r="F19" s="108">
        <f>'Enron Proposal'!K13*'Enron Proposal'!T13</f>
        <v>0</v>
      </c>
      <c r="G19" s="108">
        <f>'Enron Proposal'!N13*'Enron Proposal'!U13</f>
        <v>0</v>
      </c>
      <c r="H19" s="108">
        <f>'Enron Proposal'!Q13*'Enron Proposal'!V13</f>
        <v>0</v>
      </c>
      <c r="J19" s="108">
        <f>SUM(E19:H19)</f>
        <v>6941750.4060417945</v>
      </c>
      <c r="K19" s="100">
        <f t="shared" si="5"/>
        <v>1882122.4906800585</v>
      </c>
      <c r="L19" s="108">
        <f t="shared" si="6"/>
        <v>332181789.23364741</v>
      </c>
      <c r="M19" s="111">
        <f t="shared" si="0"/>
        <v>0.40555555555555556</v>
      </c>
      <c r="O19" s="108">
        <f>SUM(E19:H19)</f>
        <v>6941750.4060417945</v>
      </c>
      <c r="P19" s="100">
        <f t="shared" si="7"/>
        <v>1669310.9305378525</v>
      </c>
      <c r="Q19" s="108">
        <f t="shared" si="1"/>
        <v>338770463.39879137</v>
      </c>
      <c r="R19" s="111">
        <f t="shared" si="2"/>
        <v>0.40555555555555556</v>
      </c>
      <c r="T19" s="108">
        <f>IF(L18&gt;=$Z$15,$T$15,(L18*'Financing Assumptions'!$K$13))</f>
        <v>277200000</v>
      </c>
      <c r="U19" s="108">
        <f>T19*('Financing Assumptions'!$F$13/12)</f>
        <v>46200</v>
      </c>
      <c r="W19" s="108">
        <f>IF(L18&gt;=$Z$15,$W$15,(L18*'Financing Assumptions'!$K$14))</f>
        <v>52800000</v>
      </c>
      <c r="X19" s="108">
        <f>W19*('Financing Assumptions'!$F$14/12)</f>
        <v>16720</v>
      </c>
      <c r="Z19" s="108">
        <f t="shared" si="8"/>
        <v>330000000</v>
      </c>
      <c r="AA19" s="108">
        <f t="shared" si="9"/>
        <v>62920</v>
      </c>
      <c r="AC19" s="108">
        <f>O19</f>
        <v>6941750.4060417945</v>
      </c>
      <c r="AD19" s="100">
        <f t="shared" si="3"/>
        <v>2013909.2058824201</v>
      </c>
      <c r="AE19" s="108">
        <f t="shared" si="4"/>
        <v>328052055.69173282</v>
      </c>
    </row>
    <row r="20" spans="1:31">
      <c r="A20" s="103">
        <f>'Enron Proposal'!D14</f>
        <v>37067</v>
      </c>
      <c r="C20" s="101">
        <f>'Enron Proposal'!C15</f>
        <v>30</v>
      </c>
      <c r="E20" s="108">
        <f>'Enron Proposal'!H14*'Enron Proposal'!S14</f>
        <v>7173142.086243188</v>
      </c>
      <c r="F20" s="108">
        <f>'Enron Proposal'!K14*'Enron Proposal'!T14</f>
        <v>0</v>
      </c>
      <c r="G20" s="108">
        <f>'Enron Proposal'!N14*'Enron Proposal'!U14</f>
        <v>0</v>
      </c>
      <c r="H20" s="108">
        <f>'Enron Proposal'!Q14*'Enron Proposal'!V14</f>
        <v>0</v>
      </c>
      <c r="J20" s="108">
        <f t="shared" ref="J20:J74" si="10">SUM(E20:H20)</f>
        <v>7173142.086243188</v>
      </c>
      <c r="K20" s="100">
        <f t="shared" si="5"/>
        <v>1915681.20306697</v>
      </c>
      <c r="L20" s="108">
        <f t="shared" si="6"/>
        <v>326924328.3504712</v>
      </c>
      <c r="M20" s="111">
        <f t="shared" si="0"/>
        <v>0.48888888888888887</v>
      </c>
      <c r="O20" s="108">
        <f t="shared" ref="O20:O74" si="11">SUM(E20:H20)</f>
        <v>7173142.086243188</v>
      </c>
      <c r="P20" s="100">
        <f t="shared" si="7"/>
        <v>1698519.7888483126</v>
      </c>
      <c r="Q20" s="108">
        <f t="shared" si="1"/>
        <v>333295841.1013965</v>
      </c>
      <c r="R20" s="111">
        <f t="shared" si="2"/>
        <v>0.48888888888888887</v>
      </c>
      <c r="T20" s="108">
        <f>IF(L19&gt;=$Z$15,$T$15,(L19*'Financing Assumptions'!$K$13))</f>
        <v>277200000</v>
      </c>
      <c r="U20" s="108">
        <f>T20*('Financing Assumptions'!$F$13/12)</f>
        <v>46200</v>
      </c>
      <c r="W20" s="108">
        <f>IF(L19&gt;=$Z$15,$W$15,(L19*'Financing Assumptions'!$K$14))</f>
        <v>52800000</v>
      </c>
      <c r="X20" s="108">
        <f>W20*('Financing Assumptions'!$F$14/12)</f>
        <v>16720</v>
      </c>
      <c r="Z20" s="108">
        <f t="shared" si="8"/>
        <v>330000000</v>
      </c>
      <c r="AA20" s="108">
        <f t="shared" si="9"/>
        <v>62920</v>
      </c>
      <c r="AC20" s="108">
        <f t="shared" ref="AC20:AC74" si="12">O20</f>
        <v>7173142.086243188</v>
      </c>
      <c r="AD20" s="100">
        <f t="shared" si="3"/>
        <v>2050241.760851471</v>
      </c>
      <c r="AE20" s="108">
        <f t="shared" si="4"/>
        <v>322929155.36634111</v>
      </c>
    </row>
    <row r="21" spans="1:31">
      <c r="A21" s="103">
        <f>'Enron Proposal'!D15</f>
        <v>37097</v>
      </c>
      <c r="C21" s="101">
        <f>'Enron Proposal'!C16</f>
        <v>31</v>
      </c>
      <c r="E21" s="108">
        <f>'Enron Proposal'!H15*'Enron Proposal'!S15</f>
        <v>6941750.4060417945</v>
      </c>
      <c r="F21" s="108">
        <f>'Enron Proposal'!K15*'Enron Proposal'!T15</f>
        <v>0</v>
      </c>
      <c r="G21" s="108">
        <f>'Enron Proposal'!N15*'Enron Proposal'!U15</f>
        <v>0</v>
      </c>
      <c r="H21" s="108">
        <f>'Enron Proposal'!Q15*'Enron Proposal'!V15</f>
        <v>0</v>
      </c>
      <c r="J21" s="108">
        <f t="shared" si="10"/>
        <v>6941750.4060417945</v>
      </c>
      <c r="K21" s="100">
        <f t="shared" si="5"/>
        <v>1824543.4868013866</v>
      </c>
      <c r="L21" s="108">
        <f t="shared" si="6"/>
        <v>321807121.43123078</v>
      </c>
      <c r="M21" s="111">
        <f t="shared" si="0"/>
        <v>0.57222222222222219</v>
      </c>
      <c r="O21" s="108">
        <f t="shared" si="11"/>
        <v>6941750.4060417945</v>
      </c>
      <c r="P21" s="100">
        <f t="shared" si="7"/>
        <v>1617165.7255684002</v>
      </c>
      <c r="Q21" s="108">
        <f t="shared" si="1"/>
        <v>327971256.42092311</v>
      </c>
      <c r="R21" s="111">
        <f t="shared" si="2"/>
        <v>0.57222222222222219</v>
      </c>
      <c r="T21" s="108">
        <f>IF(L20&gt;=$Z$15,$T$15,(L20*'Financing Assumptions'!$K$13))</f>
        <v>274616435.81439579</v>
      </c>
      <c r="U21" s="108">
        <f>T21*('Financing Assumptions'!$F$13/12)</f>
        <v>45769.405969065963</v>
      </c>
      <c r="W21" s="108">
        <f>IF(L20&gt;=$Z$15,$W$15,(L20*'Financing Assumptions'!$K$14))</f>
        <v>52307892.536075391</v>
      </c>
      <c r="X21" s="108">
        <f>W21*('Financing Assumptions'!$F$14/12)</f>
        <v>16564.165969757207</v>
      </c>
      <c r="Z21" s="108">
        <f t="shared" si="8"/>
        <v>326924328.3504712</v>
      </c>
      <c r="AA21" s="108">
        <f t="shared" si="9"/>
        <v>62333.571938823166</v>
      </c>
      <c r="AC21" s="108">
        <f t="shared" si="12"/>
        <v>6941750.4060417945</v>
      </c>
      <c r="AD21" s="100">
        <f t="shared" si="3"/>
        <v>1953120.9088314911</v>
      </c>
      <c r="AE21" s="108">
        <f t="shared" si="4"/>
        <v>317940525.86913079</v>
      </c>
    </row>
    <row r="22" spans="1:31">
      <c r="A22" s="103">
        <f>'Enron Proposal'!D16</f>
        <v>37130</v>
      </c>
      <c r="C22" s="101">
        <f>'Enron Proposal'!C17</f>
        <v>31</v>
      </c>
      <c r="E22" s="108">
        <f>'Enron Proposal'!H16*'Enron Proposal'!S16</f>
        <v>7173142.086243188</v>
      </c>
      <c r="F22" s="108">
        <f>'Enron Proposal'!K16*'Enron Proposal'!T16</f>
        <v>0</v>
      </c>
      <c r="G22" s="108">
        <f>'Enron Proposal'!N16*'Enron Proposal'!U16</f>
        <v>0</v>
      </c>
      <c r="H22" s="108">
        <f>'Enron Proposal'!Q16*'Enron Proposal'!V16</f>
        <v>0</v>
      </c>
      <c r="J22" s="108">
        <f t="shared" si="10"/>
        <v>7173142.086243188</v>
      </c>
      <c r="K22" s="100">
        <f t="shared" si="5"/>
        <v>1975583.1553246644</v>
      </c>
      <c r="L22" s="108">
        <f t="shared" si="6"/>
        <v>316609562.50031227</v>
      </c>
      <c r="M22" s="111">
        <f t="shared" si="0"/>
        <v>0.66111111111111109</v>
      </c>
      <c r="O22" s="108">
        <f t="shared" si="11"/>
        <v>7173142.086243188</v>
      </c>
      <c r="P22" s="100">
        <f t="shared" si="7"/>
        <v>1750463.6733933422</v>
      </c>
      <c r="Q22" s="108">
        <f t="shared" si="1"/>
        <v>322548578.00807327</v>
      </c>
      <c r="R22" s="111">
        <f t="shared" si="2"/>
        <v>0.66111111111111109</v>
      </c>
      <c r="T22" s="108">
        <f>IF(L21&gt;=$Z$15,$T$15,(L21*'Financing Assumptions'!$K$13))</f>
        <v>270317982.00223386</v>
      </c>
      <c r="U22" s="108">
        <f>T22*('Financing Assumptions'!$F$13/12)</f>
        <v>45052.997000372307</v>
      </c>
      <c r="W22" s="108">
        <f>IF(L21&gt;=$Z$15,$W$15,(L21*'Financing Assumptions'!$K$14))</f>
        <v>51489139.428996928</v>
      </c>
      <c r="X22" s="108">
        <f>W22*('Financing Assumptions'!$F$14/12)</f>
        <v>16304.894152515693</v>
      </c>
      <c r="Z22" s="108">
        <f t="shared" si="8"/>
        <v>321807121.43123078</v>
      </c>
      <c r="AA22" s="108">
        <f t="shared" si="9"/>
        <v>61357.891152887998</v>
      </c>
      <c r="AC22" s="108">
        <f t="shared" si="12"/>
        <v>7173142.086243188</v>
      </c>
      <c r="AD22" s="100">
        <f t="shared" si="3"/>
        <v>2115243.8743072487</v>
      </c>
      <c r="AE22" s="108">
        <f t="shared" si="4"/>
        <v>312882627.65719485</v>
      </c>
    </row>
    <row r="23" spans="1:31">
      <c r="A23" s="103">
        <f>'Enron Proposal'!D17</f>
        <v>37159</v>
      </c>
      <c r="C23" s="101">
        <f>'Enron Proposal'!C18</f>
        <v>30</v>
      </c>
      <c r="E23" s="108">
        <f>'Enron Proposal'!H17*'Enron Proposal'!S17</f>
        <v>7173142.086243188</v>
      </c>
      <c r="F23" s="108">
        <f>'Enron Proposal'!K17*'Enron Proposal'!T17</f>
        <v>0</v>
      </c>
      <c r="G23" s="108">
        <f>'Enron Proposal'!N17*'Enron Proposal'!U17</f>
        <v>0</v>
      </c>
      <c r="H23" s="108">
        <f>'Enron Proposal'!Q17*'Enron Proposal'!V17</f>
        <v>0</v>
      </c>
      <c r="J23" s="108">
        <f t="shared" si="10"/>
        <v>7173142.086243188</v>
      </c>
      <c r="K23" s="100">
        <f t="shared" si="5"/>
        <v>1708078.1989088205</v>
      </c>
      <c r="L23" s="108">
        <f t="shared" si="6"/>
        <v>311144498.61297792</v>
      </c>
      <c r="M23" s="111">
        <f t="shared" si="0"/>
        <v>0.73888888888888893</v>
      </c>
      <c r="O23" s="108">
        <f t="shared" si="11"/>
        <v>7173142.086243188</v>
      </c>
      <c r="P23" s="100">
        <f t="shared" si="7"/>
        <v>1512852.2256574885</v>
      </c>
      <c r="Q23" s="108">
        <f t="shared" si="1"/>
        <v>316888288.14748758</v>
      </c>
      <c r="R23" s="111">
        <f t="shared" si="2"/>
        <v>0.73888888888888893</v>
      </c>
      <c r="T23" s="108">
        <f>IF(L22&gt;=$Z$15,$T$15,(L22*'Financing Assumptions'!$K$13))</f>
        <v>265952032.50026229</v>
      </c>
      <c r="U23" s="108">
        <f>T23*('Financing Assumptions'!$F$13/12)</f>
        <v>44325.338750043717</v>
      </c>
      <c r="W23" s="108">
        <f>IF(L22&gt;=$Z$15,$W$15,(L22*'Financing Assumptions'!$K$14))</f>
        <v>50657530.000049964</v>
      </c>
      <c r="X23" s="108">
        <f>W23*('Financing Assumptions'!$F$14/12)</f>
        <v>16041.551166682488</v>
      </c>
      <c r="Z23" s="108">
        <f t="shared" si="8"/>
        <v>316609562.50031227</v>
      </c>
      <c r="AA23" s="108">
        <f t="shared" si="9"/>
        <v>60366.889916726206</v>
      </c>
      <c r="AC23" s="108">
        <f t="shared" si="12"/>
        <v>7173142.086243188</v>
      </c>
      <c r="AD23" s="100">
        <f t="shared" si="3"/>
        <v>1829279.4942831504</v>
      </c>
      <c r="AE23" s="108">
        <f t="shared" si="4"/>
        <v>307538765.06523484</v>
      </c>
    </row>
    <row r="24" spans="1:31">
      <c r="A24" s="103">
        <f>'Enron Proposal'!D18</f>
        <v>37189</v>
      </c>
      <c r="C24" s="101">
        <f>'Enron Proposal'!C19</f>
        <v>31</v>
      </c>
      <c r="E24" s="108">
        <f>'Enron Proposal'!H18*'Enron Proposal'!S18</f>
        <v>6941750.4060417945</v>
      </c>
      <c r="F24" s="108">
        <f>'Enron Proposal'!K18*'Enron Proposal'!T18</f>
        <v>0</v>
      </c>
      <c r="G24" s="108">
        <f>'Enron Proposal'!N18*'Enron Proposal'!U18</f>
        <v>0</v>
      </c>
      <c r="H24" s="108">
        <f>'Enron Proposal'!Q18*'Enron Proposal'!V18</f>
        <v>0</v>
      </c>
      <c r="J24" s="108">
        <f t="shared" si="10"/>
        <v>6941750.4060417945</v>
      </c>
      <c r="K24" s="100">
        <f t="shared" si="5"/>
        <v>1736477.2798120019</v>
      </c>
      <c r="L24" s="108">
        <f t="shared" si="6"/>
        <v>305939225.4867481</v>
      </c>
      <c r="M24" s="111">
        <f t="shared" si="0"/>
        <v>0.82222222222222219</v>
      </c>
      <c r="O24" s="108">
        <f t="shared" si="11"/>
        <v>6941750.4060417945</v>
      </c>
      <c r="P24" s="100">
        <f t="shared" si="7"/>
        <v>1537555.5744491192</v>
      </c>
      <c r="Q24" s="108">
        <f t="shared" si="1"/>
        <v>311484093.3158949</v>
      </c>
      <c r="R24" s="111">
        <f t="shared" si="2"/>
        <v>0.82222222222222219</v>
      </c>
      <c r="T24" s="108">
        <f>IF(L23&gt;=$Z$15,$T$15,(L23*'Financing Assumptions'!$K$13))</f>
        <v>261361378.83490145</v>
      </c>
      <c r="U24" s="108">
        <f>T24*('Financing Assumptions'!$F$13/12)</f>
        <v>43560.229805816911</v>
      </c>
      <c r="W24" s="108">
        <f>IF(L23&gt;=$Z$15,$W$15,(L23*'Financing Assumptions'!$K$14))</f>
        <v>49783119.77807647</v>
      </c>
      <c r="X24" s="108">
        <f>W24*('Financing Assumptions'!$F$14/12)</f>
        <v>15764.654596390881</v>
      </c>
      <c r="Z24" s="108">
        <f t="shared" si="8"/>
        <v>311144498.61297792</v>
      </c>
      <c r="AA24" s="108">
        <f t="shared" si="9"/>
        <v>59324.88440220779</v>
      </c>
      <c r="AC24" s="108">
        <f t="shared" si="12"/>
        <v>6941750.4060417945</v>
      </c>
      <c r="AD24" s="100">
        <f t="shared" si="3"/>
        <v>1860037.6656722669</v>
      </c>
      <c r="AE24" s="108">
        <f t="shared" si="4"/>
        <v>302457052.32486534</v>
      </c>
    </row>
    <row r="25" spans="1:31">
      <c r="A25" s="103">
        <f>'Enron Proposal'!D19</f>
        <v>37221</v>
      </c>
      <c r="C25" s="101">
        <f>'Enron Proposal'!C20</f>
        <v>30</v>
      </c>
      <c r="E25" s="108">
        <f>'Enron Proposal'!H19*'Enron Proposal'!S19</f>
        <v>7173142.086243188</v>
      </c>
      <c r="F25" s="108">
        <f>'Enron Proposal'!K19*'Enron Proposal'!T19</f>
        <v>0</v>
      </c>
      <c r="G25" s="108">
        <f>'Enron Proposal'!N19*'Enron Proposal'!U19</f>
        <v>0</v>
      </c>
      <c r="H25" s="108">
        <f>'Enron Proposal'!Q19*'Enron Proposal'!V19</f>
        <v>0</v>
      </c>
      <c r="J25" s="108">
        <f t="shared" si="10"/>
        <v>7173142.086243188</v>
      </c>
      <c r="K25" s="100">
        <f t="shared" si="5"/>
        <v>1821255.4537346533</v>
      </c>
      <c r="L25" s="108">
        <f t="shared" si="6"/>
        <v>300587338.85423958</v>
      </c>
      <c r="M25" s="111">
        <f t="shared" si="0"/>
        <v>0.90833333333333333</v>
      </c>
      <c r="O25" s="108">
        <f t="shared" si="11"/>
        <v>7173142.086243188</v>
      </c>
      <c r="P25" s="100">
        <f t="shared" si="7"/>
        <v>1612089.8017989427</v>
      </c>
      <c r="Q25" s="108">
        <f t="shared" si="1"/>
        <v>305923041.03145063</v>
      </c>
      <c r="R25" s="111">
        <f t="shared" si="2"/>
        <v>0.90833333333333333</v>
      </c>
      <c r="T25" s="108">
        <f>IF(L24&gt;=$Z$15,$T$15,(L24*'Financing Assumptions'!$K$13))</f>
        <v>256988949.4088684</v>
      </c>
      <c r="U25" s="108">
        <f>T25*('Financing Assumptions'!$F$13/12)</f>
        <v>42831.491568144731</v>
      </c>
      <c r="W25" s="108">
        <f>IF(L24&gt;=$Z$15,$W$15,(L24*'Financing Assumptions'!$K$14))</f>
        <v>48950276.077879697</v>
      </c>
      <c r="X25" s="108">
        <f>W25*('Financing Assumptions'!$F$14/12)</f>
        <v>15500.920757995236</v>
      </c>
      <c r="Z25" s="108">
        <f t="shared" si="8"/>
        <v>305939225.4867481</v>
      </c>
      <c r="AA25" s="108">
        <f t="shared" si="9"/>
        <v>58332.412326139965</v>
      </c>
      <c r="AC25" s="108">
        <f t="shared" si="12"/>
        <v>7173142.086243188</v>
      </c>
      <c r="AD25" s="100">
        <f t="shared" si="3"/>
        <v>1951256.2698125697</v>
      </c>
      <c r="AE25" s="108">
        <f t="shared" si="4"/>
        <v>297235166.50843471</v>
      </c>
    </row>
    <row r="26" spans="1:31">
      <c r="A26" s="103">
        <f>'Enron Proposal'!D20</f>
        <v>37250</v>
      </c>
      <c r="C26" s="101">
        <f>'Enron Proposal'!C21</f>
        <v>31</v>
      </c>
      <c r="E26" s="108">
        <f>'Enron Proposal'!H20*'Enron Proposal'!S20</f>
        <v>6941750.4060417945</v>
      </c>
      <c r="F26" s="108">
        <f>'Enron Proposal'!K20*'Enron Proposal'!T20</f>
        <v>0</v>
      </c>
      <c r="G26" s="108">
        <f>'Enron Proposal'!N20*'Enron Proposal'!U20</f>
        <v>0</v>
      </c>
      <c r="H26" s="108">
        <f>'Enron Proposal'!Q20*'Enron Proposal'!V20</f>
        <v>0</v>
      </c>
      <c r="J26" s="108">
        <f t="shared" si="10"/>
        <v>6941750.4060417945</v>
      </c>
      <c r="K26" s="100">
        <f t="shared" si="5"/>
        <v>1621639.8402825831</v>
      </c>
      <c r="L26" s="108">
        <f t="shared" si="6"/>
        <v>295267228.2884804</v>
      </c>
      <c r="M26" s="111">
        <f t="shared" si="0"/>
        <v>0.98888888888888893</v>
      </c>
      <c r="O26" s="108">
        <f t="shared" si="11"/>
        <v>6941750.4060417945</v>
      </c>
      <c r="P26" s="100">
        <f t="shared" si="7"/>
        <v>1434873.3340028957</v>
      </c>
      <c r="Q26" s="108">
        <f t="shared" si="1"/>
        <v>300416163.95941174</v>
      </c>
      <c r="R26" s="111">
        <f t="shared" si="2"/>
        <v>0.98888888888888893</v>
      </c>
      <c r="T26" s="108">
        <f>IF(L25&gt;=$Z$15,$T$15,(L25*'Financing Assumptions'!$K$13))</f>
        <v>252493364.63756123</v>
      </c>
      <c r="U26" s="108">
        <f>T26*('Financing Assumptions'!$F$13/12)</f>
        <v>42082.227439593538</v>
      </c>
      <c r="W26" s="108">
        <f>IF(L25&gt;=$Z$15,$W$15,(L25*'Financing Assumptions'!$K$14))</f>
        <v>48093974.216678336</v>
      </c>
      <c r="X26" s="108">
        <f>W26*('Financing Assumptions'!$F$14/12)</f>
        <v>15229.758501948139</v>
      </c>
      <c r="Z26" s="108">
        <f t="shared" si="8"/>
        <v>300587338.85423958</v>
      </c>
      <c r="AA26" s="108">
        <f t="shared" si="9"/>
        <v>57311.985941541679</v>
      </c>
      <c r="AC26" s="108">
        <f t="shared" si="12"/>
        <v>6941750.4060417945</v>
      </c>
      <c r="AD26" s="100">
        <f t="shared" si="3"/>
        <v>1737796.0519733389</v>
      </c>
      <c r="AE26" s="108">
        <f t="shared" si="4"/>
        <v>292031212.15436625</v>
      </c>
    </row>
    <row r="27" spans="1:31">
      <c r="A27" s="103">
        <f>'Enron Proposal'!D21</f>
        <v>37281</v>
      </c>
      <c r="C27" s="101">
        <f>'Enron Proposal'!C22</f>
        <v>31</v>
      </c>
      <c r="E27" s="108">
        <f>'Enron Proposal'!H21*'Enron Proposal'!S21</f>
        <v>7173142.086243188</v>
      </c>
      <c r="F27" s="108">
        <f>'Enron Proposal'!K21*'Enron Proposal'!T21</f>
        <v>0</v>
      </c>
      <c r="G27" s="108">
        <f>'Enron Proposal'!N21*'Enron Proposal'!U21</f>
        <v>0</v>
      </c>
      <c r="H27" s="108">
        <f>'Enron Proposal'!Q21*'Enron Proposal'!V21</f>
        <v>0</v>
      </c>
      <c r="J27" s="108">
        <f t="shared" si="10"/>
        <v>7173142.086243188</v>
      </c>
      <c r="K27" s="100">
        <f t="shared" si="5"/>
        <v>1702796.1719962675</v>
      </c>
      <c r="L27" s="108">
        <f t="shared" si="6"/>
        <v>289796882.37423348</v>
      </c>
      <c r="M27" s="111">
        <f t="shared" si="0"/>
        <v>1.0722222222222222</v>
      </c>
      <c r="O27" s="108">
        <f t="shared" si="11"/>
        <v>7173142.086243188</v>
      </c>
      <c r="P27" s="100">
        <f t="shared" si="7"/>
        <v>1506219.858294708</v>
      </c>
      <c r="Q27" s="108">
        <f t="shared" si="1"/>
        <v>294749241.73146325</v>
      </c>
      <c r="R27" s="111">
        <f t="shared" si="2"/>
        <v>1.0722222222222222</v>
      </c>
      <c r="T27" s="108">
        <f>IF(L26&gt;=$Z$15,$T$15,(L26*'Financing Assumptions'!$K$13))</f>
        <v>248024471.76232353</v>
      </c>
      <c r="U27" s="108">
        <f>T27*('Financing Assumptions'!$F$13/12)</f>
        <v>41337.411960387253</v>
      </c>
      <c r="W27" s="108">
        <f>IF(L26&gt;=$Z$15,$W$15,(L26*'Financing Assumptions'!$K$14))</f>
        <v>47242756.526156865</v>
      </c>
      <c r="X27" s="108">
        <f>W27*('Financing Assumptions'!$F$14/12)</f>
        <v>14960.206233283006</v>
      </c>
      <c r="Z27" s="108">
        <f t="shared" si="8"/>
        <v>295267228.2884804</v>
      </c>
      <c r="AA27" s="108">
        <f t="shared" si="9"/>
        <v>56297.618193670263</v>
      </c>
      <c r="AC27" s="108">
        <f t="shared" si="12"/>
        <v>7173142.086243188</v>
      </c>
      <c r="AD27" s="100">
        <f t="shared" si="3"/>
        <v>1825120.6668053381</v>
      </c>
      <c r="AE27" s="108">
        <f t="shared" si="4"/>
        <v>286683190.73492843</v>
      </c>
    </row>
    <row r="28" spans="1:31">
      <c r="A28" s="103">
        <f>'Enron Proposal'!D22</f>
        <v>37312</v>
      </c>
      <c r="C28" s="101">
        <f>'Enron Proposal'!C23</f>
        <v>28</v>
      </c>
      <c r="E28" s="108">
        <f>'Enron Proposal'!H22*'Enron Proposal'!S22</f>
        <v>7173142.086243188</v>
      </c>
      <c r="F28" s="108">
        <f>'Enron Proposal'!K22*'Enron Proposal'!T22</f>
        <v>0</v>
      </c>
      <c r="G28" s="108">
        <f>'Enron Proposal'!N22*'Enron Proposal'!U22</f>
        <v>0</v>
      </c>
      <c r="H28" s="108">
        <f>'Enron Proposal'!Q22*'Enron Proposal'!V22</f>
        <v>0</v>
      </c>
      <c r="J28" s="108">
        <f t="shared" si="10"/>
        <v>7173142.086243188</v>
      </c>
      <c r="K28" s="100">
        <f t="shared" si="5"/>
        <v>1671248.8711452084</v>
      </c>
      <c r="L28" s="108">
        <f t="shared" si="6"/>
        <v>284294989.15913552</v>
      </c>
      <c r="M28" s="111">
        <f t="shared" si="0"/>
        <v>1.1555555555555554</v>
      </c>
      <c r="O28" s="108">
        <f t="shared" si="11"/>
        <v>7173142.086243188</v>
      </c>
      <c r="P28" s="100">
        <f t="shared" si="7"/>
        <v>1477807.1701002708</v>
      </c>
      <c r="Q28" s="108">
        <f t="shared" si="1"/>
        <v>289053906.81532031</v>
      </c>
      <c r="R28" s="111">
        <f t="shared" si="2"/>
        <v>1.1555555555555554</v>
      </c>
      <c r="T28" s="108">
        <f>IF(L27&gt;=$Z$15,$T$15,(L27*'Financing Assumptions'!$K$13))</f>
        <v>243429381.19435611</v>
      </c>
      <c r="U28" s="108">
        <f>T28*('Financing Assumptions'!$F$13/12)</f>
        <v>40571.563532392684</v>
      </c>
      <c r="W28" s="108">
        <f>IF(L27&gt;=$Z$15,$W$15,(L27*'Financing Assumptions'!$K$14))</f>
        <v>46367501.179877356</v>
      </c>
      <c r="X28" s="108">
        <f>W28*('Financing Assumptions'!$F$14/12)</f>
        <v>14683.042040294495</v>
      </c>
      <c r="Z28" s="108">
        <f t="shared" si="8"/>
        <v>289796882.37423348</v>
      </c>
      <c r="AA28" s="108">
        <f t="shared" si="9"/>
        <v>55254.605572687178</v>
      </c>
      <c r="AC28" s="108">
        <f t="shared" si="12"/>
        <v>7173142.086243188</v>
      </c>
      <c r="AD28" s="100">
        <f t="shared" si="3"/>
        <v>1791696.895602505</v>
      </c>
      <c r="AE28" s="108">
        <f t="shared" si="4"/>
        <v>281301745.54428774</v>
      </c>
    </row>
    <row r="29" spans="1:31">
      <c r="A29" s="103">
        <f>'Enron Proposal'!D23</f>
        <v>37340</v>
      </c>
      <c r="C29" s="101">
        <f>'Enron Proposal'!C24</f>
        <v>31</v>
      </c>
      <c r="E29" s="108">
        <f>'Enron Proposal'!H23*'Enron Proposal'!S23</f>
        <v>6478967.0456390083</v>
      </c>
      <c r="F29" s="108">
        <f>'Enron Proposal'!K23*'Enron Proposal'!T23</f>
        <v>0</v>
      </c>
      <c r="G29" s="108">
        <f>'Enron Proposal'!N23*'Enron Proposal'!U23</f>
        <v>0</v>
      </c>
      <c r="H29" s="108">
        <f>'Enron Proposal'!Q23*'Enron Proposal'!V23</f>
        <v>0</v>
      </c>
      <c r="J29" s="108">
        <f t="shared" si="10"/>
        <v>6478967.0456390083</v>
      </c>
      <c r="K29" s="100">
        <f t="shared" si="5"/>
        <v>1480856.4472903628</v>
      </c>
      <c r="L29" s="108">
        <f t="shared" si="6"/>
        <v>279296878.5607869</v>
      </c>
      <c r="M29" s="111">
        <f t="shared" si="0"/>
        <v>1.2388888888888889</v>
      </c>
      <c r="O29" s="108">
        <f t="shared" si="11"/>
        <v>6478967.0456390083</v>
      </c>
      <c r="P29" s="100">
        <f t="shared" si="7"/>
        <v>1309001.8308422023</v>
      </c>
      <c r="Q29" s="108">
        <f t="shared" si="1"/>
        <v>283883941.60052353</v>
      </c>
      <c r="R29" s="111">
        <f t="shared" si="2"/>
        <v>1.2388888888888889</v>
      </c>
      <c r="T29" s="108">
        <f>IF(L28&gt;=$Z$15,$T$15,(L28*'Financing Assumptions'!$K$13))</f>
        <v>238807790.89367384</v>
      </c>
      <c r="U29" s="108">
        <f>T29*('Financing Assumptions'!$F$13/12)</f>
        <v>39801.298482278973</v>
      </c>
      <c r="W29" s="108">
        <f>IF(L28&gt;=$Z$15,$W$15,(L28*'Financing Assumptions'!$K$14))</f>
        <v>45487198.265461683</v>
      </c>
      <c r="X29" s="108">
        <f>W29*('Financing Assumptions'!$F$14/12)</f>
        <v>14404.279450729533</v>
      </c>
      <c r="Z29" s="108">
        <f t="shared" si="8"/>
        <v>284294989.15913552</v>
      </c>
      <c r="AA29" s="108">
        <f t="shared" si="9"/>
        <v>54205.577933008506</v>
      </c>
      <c r="AC29" s="108">
        <f t="shared" si="12"/>
        <v>6478967.0456390083</v>
      </c>
      <c r="AD29" s="100">
        <f t="shared" si="3"/>
        <v>1587928.9858608902</v>
      </c>
      <c r="AE29" s="108">
        <f t="shared" si="4"/>
        <v>276410707.48450965</v>
      </c>
    </row>
    <row r="30" spans="1:31">
      <c r="A30" s="103">
        <f>'Enron Proposal'!D24</f>
        <v>37371</v>
      </c>
      <c r="C30" s="101">
        <f>'Enron Proposal'!C25</f>
        <v>30</v>
      </c>
      <c r="E30" s="108">
        <f>'Enron Proposal'!H24*'Enron Proposal'!S24</f>
        <v>7173142.086243188</v>
      </c>
      <c r="F30" s="108">
        <f>'Enron Proposal'!K24*'Enron Proposal'!T24</f>
        <v>0</v>
      </c>
      <c r="G30" s="108">
        <f>'Enron Proposal'!N24*'Enron Proposal'!U24</f>
        <v>0</v>
      </c>
      <c r="H30" s="108">
        <f>'Enron Proposal'!Q24*'Enron Proposal'!V24</f>
        <v>0</v>
      </c>
      <c r="J30" s="108">
        <f t="shared" si="10"/>
        <v>7173142.086243188</v>
      </c>
      <c r="K30" s="100">
        <f t="shared" si="5"/>
        <v>1610695.7023999975</v>
      </c>
      <c r="L30" s="108">
        <f t="shared" si="6"/>
        <v>273734432.17694372</v>
      </c>
      <c r="M30" s="111">
        <f t="shared" si="0"/>
        <v>1.3222222222222222</v>
      </c>
      <c r="O30" s="108">
        <f t="shared" si="11"/>
        <v>7173142.086243188</v>
      </c>
      <c r="P30" s="100">
        <f t="shared" si="7"/>
        <v>1423330.9707910863</v>
      </c>
      <c r="Q30" s="108">
        <f t="shared" si="1"/>
        <v>278134130.48507142</v>
      </c>
      <c r="R30" s="111">
        <f t="shared" si="2"/>
        <v>1.3222222222222222</v>
      </c>
      <c r="T30" s="108">
        <f>IF(L29&gt;=$Z$15,$T$15,(L29*'Financing Assumptions'!$K$13))</f>
        <v>234609377.991061</v>
      </c>
      <c r="U30" s="108">
        <f>T30*('Financing Assumptions'!$F$13/12)</f>
        <v>39101.562998510162</v>
      </c>
      <c r="W30" s="108">
        <f>IF(L29&gt;=$Z$15,$W$15,(L29*'Financing Assumptions'!$K$14))</f>
        <v>44687500.569725908</v>
      </c>
      <c r="X30" s="108">
        <f>W30*('Financing Assumptions'!$F$14/12)</f>
        <v>14151.04184707987</v>
      </c>
      <c r="Z30" s="108">
        <f t="shared" si="8"/>
        <v>279296878.5607869</v>
      </c>
      <c r="AA30" s="108">
        <f t="shared" si="9"/>
        <v>53252.604845590031</v>
      </c>
      <c r="AC30" s="108">
        <f t="shared" si="12"/>
        <v>7173142.086243188</v>
      </c>
      <c r="AD30" s="100">
        <f t="shared" si="3"/>
        <v>1727496.4927022813</v>
      </c>
      <c r="AE30" s="108">
        <f t="shared" si="4"/>
        <v>270965061.89096874</v>
      </c>
    </row>
    <row r="31" spans="1:31">
      <c r="A31" s="103">
        <f>'Enron Proposal'!D25</f>
        <v>37403</v>
      </c>
      <c r="C31" s="101">
        <f>'Enron Proposal'!C26</f>
        <v>31</v>
      </c>
      <c r="E31" s="108">
        <f>'Enron Proposal'!H25*'Enron Proposal'!S25</f>
        <v>6941750.4060417945</v>
      </c>
      <c r="F31" s="108">
        <f>'Enron Proposal'!K25*'Enron Proposal'!T25</f>
        <v>0</v>
      </c>
      <c r="G31" s="108">
        <f>'Enron Proposal'!N25*'Enron Proposal'!U25</f>
        <v>0</v>
      </c>
      <c r="H31" s="108">
        <f>'Enron Proposal'!Q25*'Enron Proposal'!V25</f>
        <v>0</v>
      </c>
      <c r="J31" s="108">
        <f t="shared" si="10"/>
        <v>6941750.4060417945</v>
      </c>
      <c r="K31" s="100">
        <f t="shared" si="5"/>
        <v>1629540.398698603</v>
      </c>
      <c r="L31" s="108">
        <f t="shared" si="6"/>
        <v>268422222.16960052</v>
      </c>
      <c r="M31" s="111">
        <f t="shared" si="0"/>
        <v>1.4111111111111112</v>
      </c>
      <c r="O31" s="108">
        <f t="shared" si="11"/>
        <v>6941750.4060417945</v>
      </c>
      <c r="P31" s="100">
        <f t="shared" si="7"/>
        <v>1439486.6540824401</v>
      </c>
      <c r="Q31" s="108">
        <f t="shared" si="1"/>
        <v>272631866.73311204</v>
      </c>
      <c r="R31" s="111">
        <f t="shared" si="2"/>
        <v>1.4111111111111112</v>
      </c>
      <c r="T31" s="108">
        <f>IF(L30&gt;=$Z$15,$T$15,(L30*'Financing Assumptions'!$K$13))</f>
        <v>229936923.02863273</v>
      </c>
      <c r="U31" s="108">
        <f>T31*('Financing Assumptions'!$F$13/12)</f>
        <v>38322.82050477212</v>
      </c>
      <c r="W31" s="108">
        <f>IF(L30&gt;=$Z$15,$W$15,(L30*'Financing Assumptions'!$K$14))</f>
        <v>43797509.148310997</v>
      </c>
      <c r="X31" s="108">
        <f>W31*('Financing Assumptions'!$F$14/12)</f>
        <v>13869.211230298481</v>
      </c>
      <c r="Z31" s="108">
        <f t="shared" si="8"/>
        <v>273734432.17694372</v>
      </c>
      <c r="AA31" s="108">
        <f t="shared" si="9"/>
        <v>52192.031735070603</v>
      </c>
      <c r="AC31" s="108">
        <f t="shared" si="12"/>
        <v>6941750.4060417945</v>
      </c>
      <c r="AD31" s="100">
        <f t="shared" si="3"/>
        <v>1748090.4209401929</v>
      </c>
      <c r="AE31" s="108">
        <f t="shared" si="4"/>
        <v>265771401.90586713</v>
      </c>
    </row>
    <row r="32" spans="1:31">
      <c r="A32" s="103">
        <f>'Enron Proposal'!D26</f>
        <v>37432</v>
      </c>
      <c r="C32" s="101">
        <f>'Enron Proposal'!C27</f>
        <v>30</v>
      </c>
      <c r="E32" s="108">
        <f>'Enron Proposal'!H26*'Enron Proposal'!S26</f>
        <v>7173142.0862431871</v>
      </c>
      <c r="F32" s="108">
        <f>'Enron Proposal'!K26*'Enron Proposal'!T26</f>
        <v>0</v>
      </c>
      <c r="G32" s="108">
        <f>'Enron Proposal'!N26*'Enron Proposal'!U26</f>
        <v>0</v>
      </c>
      <c r="H32" s="108">
        <f>'Enron Proposal'!Q26*'Enron Proposal'!V26</f>
        <v>0</v>
      </c>
      <c r="J32" s="108">
        <f t="shared" si="10"/>
        <v>7173142.0862431871</v>
      </c>
      <c r="K32" s="100">
        <f t="shared" si="5"/>
        <v>1448112.1232404418</v>
      </c>
      <c r="L32" s="108">
        <f t="shared" si="6"/>
        <v>262697192.20659778</v>
      </c>
      <c r="M32" s="111">
        <f t="shared" si="0"/>
        <v>1.4888888888888889</v>
      </c>
      <c r="O32" s="108">
        <f t="shared" si="11"/>
        <v>7173142.0862431871</v>
      </c>
      <c r="P32" s="100">
        <f t="shared" si="7"/>
        <v>1278727.4677181209</v>
      </c>
      <c r="Q32" s="108">
        <f t="shared" si="1"/>
        <v>266737452.11458698</v>
      </c>
      <c r="R32" s="111">
        <f t="shared" si="2"/>
        <v>1.4888888888888889</v>
      </c>
      <c r="T32" s="108">
        <f>IF(L31&gt;=$Z$15,$T$15,(L31*'Financing Assumptions'!$K$13))</f>
        <v>225474666.62246442</v>
      </c>
      <c r="U32" s="108">
        <f>T32*('Financing Assumptions'!$F$13/12)</f>
        <v>37579.111103744071</v>
      </c>
      <c r="W32" s="108">
        <f>IF(L31&gt;=$Z$15,$W$15,(L31*'Financing Assumptions'!$K$14))</f>
        <v>42947555.547136083</v>
      </c>
      <c r="X32" s="108">
        <f>W32*('Financing Assumptions'!$F$14/12)</f>
        <v>13600.059256593093</v>
      </c>
      <c r="Z32" s="108">
        <f t="shared" si="8"/>
        <v>268422222.16960049</v>
      </c>
      <c r="AA32" s="108">
        <f t="shared" si="9"/>
        <v>51179.170360337164</v>
      </c>
      <c r="AC32" s="108">
        <f t="shared" si="12"/>
        <v>7173142.0862431871</v>
      </c>
      <c r="AD32" s="100">
        <f t="shared" si="3"/>
        <v>1553842.0247670433</v>
      </c>
      <c r="AE32" s="108">
        <f t="shared" si="4"/>
        <v>260152101.84439099</v>
      </c>
    </row>
    <row r="33" spans="1:31">
      <c r="A33" s="103">
        <f>'Enron Proposal'!D27</f>
        <v>37462</v>
      </c>
      <c r="C33" s="101">
        <f>'Enron Proposal'!C28</f>
        <v>31</v>
      </c>
      <c r="E33" s="108">
        <f>'Enron Proposal'!H27*'Enron Proposal'!S27</f>
        <v>6941750.4060417945</v>
      </c>
      <c r="F33" s="108">
        <f>'Enron Proposal'!K27*'Enron Proposal'!T27</f>
        <v>0</v>
      </c>
      <c r="G33" s="108">
        <f>'Enron Proposal'!N27*'Enron Proposal'!U27</f>
        <v>0</v>
      </c>
      <c r="H33" s="108">
        <f>'Enron Proposal'!Q27*'Enron Proposal'!V27</f>
        <v>0</v>
      </c>
      <c r="J33" s="108">
        <f t="shared" si="10"/>
        <v>6941750.4060417945</v>
      </c>
      <c r="K33" s="100">
        <f t="shared" si="5"/>
        <v>1466096.0028882755</v>
      </c>
      <c r="L33" s="108">
        <f t="shared" si="6"/>
        <v>257221537.80344427</v>
      </c>
      <c r="M33" s="111">
        <f t="shared" si="0"/>
        <v>1.5722222222222222</v>
      </c>
      <c r="O33" s="108">
        <f t="shared" si="11"/>
        <v>6941750.4060417945</v>
      </c>
      <c r="P33" s="100">
        <f t="shared" si="7"/>
        <v>1294221.5656208051</v>
      </c>
      <c r="Q33" s="108">
        <f t="shared" si="1"/>
        <v>261089923.27416599</v>
      </c>
      <c r="R33" s="111">
        <f t="shared" si="2"/>
        <v>1.5722222222222222</v>
      </c>
      <c r="T33" s="108">
        <f>IF(L32&gt;=$Z$15,$T$15,(L32*'Financing Assumptions'!$K$13))</f>
        <v>220665641.45354211</v>
      </c>
      <c r="U33" s="108">
        <f>T33*('Financing Assumptions'!$F$13/12)</f>
        <v>36777.606908923684</v>
      </c>
      <c r="W33" s="108">
        <f>IF(L32&gt;=$Z$15,$W$15,(L32*'Financing Assumptions'!$K$14))</f>
        <v>42031550.753055647</v>
      </c>
      <c r="X33" s="108">
        <f>W33*('Financing Assumptions'!$F$14/12)</f>
        <v>13309.991071800954</v>
      </c>
      <c r="Z33" s="108">
        <f t="shared" si="8"/>
        <v>262697192.20659775</v>
      </c>
      <c r="AA33" s="108">
        <f t="shared" si="9"/>
        <v>50087.59798072464</v>
      </c>
      <c r="AC33" s="108">
        <f t="shared" si="12"/>
        <v>6941750.4060417945</v>
      </c>
      <c r="AD33" s="100">
        <f t="shared" si="3"/>
        <v>1573436.4678603427</v>
      </c>
      <c r="AE33" s="108">
        <f t="shared" si="4"/>
        <v>254783787.90620953</v>
      </c>
    </row>
    <row r="34" spans="1:31">
      <c r="A34" s="103">
        <f>'Enron Proposal'!D28</f>
        <v>37494</v>
      </c>
      <c r="C34" s="101">
        <f>'Enron Proposal'!C29</f>
        <v>31</v>
      </c>
      <c r="E34" s="108">
        <f>'Enron Proposal'!H28*'Enron Proposal'!S28</f>
        <v>7173142.0862431871</v>
      </c>
      <c r="F34" s="108">
        <f>'Enron Proposal'!K28*'Enron Proposal'!T28</f>
        <v>0</v>
      </c>
      <c r="G34" s="108">
        <f>'Enron Proposal'!N28*'Enron Proposal'!U28</f>
        <v>0</v>
      </c>
      <c r="H34" s="108">
        <f>'Enron Proposal'!Q28*'Enron Proposal'!V28</f>
        <v>0</v>
      </c>
      <c r="J34" s="108">
        <f t="shared" si="10"/>
        <v>7173142.0862431871</v>
      </c>
      <c r="K34" s="100">
        <f t="shared" si="5"/>
        <v>1531239.1792755879</v>
      </c>
      <c r="L34" s="108">
        <f t="shared" si="6"/>
        <v>251579634.89647666</v>
      </c>
      <c r="M34" s="111">
        <f t="shared" si="0"/>
        <v>1.6583333333333334</v>
      </c>
      <c r="O34" s="108">
        <f t="shared" si="11"/>
        <v>7173142.0862431871</v>
      </c>
      <c r="P34" s="100">
        <f t="shared" si="7"/>
        <v>1351274.1475240947</v>
      </c>
      <c r="Q34" s="108">
        <f t="shared" si="1"/>
        <v>255268055.33544689</v>
      </c>
      <c r="R34" s="111">
        <f t="shared" si="2"/>
        <v>1.6583333333333334</v>
      </c>
      <c r="T34" s="108">
        <f>IF(L33&gt;=$Z$15,$T$15,(L33*'Financing Assumptions'!$K$13))</f>
        <v>216066091.75489318</v>
      </c>
      <c r="U34" s="108">
        <f>T34*('Financing Assumptions'!$F$13/12)</f>
        <v>36011.015292482196</v>
      </c>
      <c r="W34" s="108">
        <f>IF(L33&gt;=$Z$15,$W$15,(L33*'Financing Assumptions'!$K$14))</f>
        <v>41155446.048551083</v>
      </c>
      <c r="X34" s="108">
        <f>W34*('Financing Assumptions'!$F$14/12)</f>
        <v>13032.557915374509</v>
      </c>
      <c r="Z34" s="108">
        <f t="shared" si="8"/>
        <v>257221537.80344427</v>
      </c>
      <c r="AA34" s="108">
        <f t="shared" si="9"/>
        <v>49043.573207856709</v>
      </c>
      <c r="AC34" s="108">
        <f t="shared" si="12"/>
        <v>7173142.0862431871</v>
      </c>
      <c r="AD34" s="100">
        <f t="shared" si="3"/>
        <v>1643699.3608752305</v>
      </c>
      <c r="AE34" s="108">
        <f t="shared" si="4"/>
        <v>249254345.18084157</v>
      </c>
    </row>
    <row r="35" spans="1:31">
      <c r="A35" s="103">
        <f>'Enron Proposal'!D29</f>
        <v>37524</v>
      </c>
      <c r="C35" s="101">
        <f>'Enron Proposal'!C30</f>
        <v>30</v>
      </c>
      <c r="E35" s="108">
        <f>'Enron Proposal'!H29*'Enron Proposal'!S29</f>
        <v>7173142.0862431871</v>
      </c>
      <c r="F35" s="108">
        <f>'Enron Proposal'!K29*'Enron Proposal'!T29</f>
        <v>0</v>
      </c>
      <c r="G35" s="108">
        <f>'Enron Proposal'!N29*'Enron Proposal'!U29</f>
        <v>0</v>
      </c>
      <c r="H35" s="108">
        <f>'Enron Proposal'!Q29*'Enron Proposal'!V29</f>
        <v>0</v>
      </c>
      <c r="J35" s="108">
        <f t="shared" si="10"/>
        <v>7173142.0862431871</v>
      </c>
      <c r="K35" s="100">
        <f t="shared" si="5"/>
        <v>1404049.6361291239</v>
      </c>
      <c r="L35" s="108">
        <f t="shared" si="6"/>
        <v>245810542.44636258</v>
      </c>
      <c r="M35" s="111">
        <f t="shared" si="0"/>
        <v>1.7388888888888889</v>
      </c>
      <c r="O35" s="108">
        <f t="shared" si="11"/>
        <v>7173142.0862431871</v>
      </c>
      <c r="P35" s="100">
        <f t="shared" si="7"/>
        <v>1238571.5601995636</v>
      </c>
      <c r="Q35" s="108">
        <f t="shared" si="1"/>
        <v>249333484.80940327</v>
      </c>
      <c r="R35" s="111">
        <f t="shared" si="2"/>
        <v>1.7388888888888889</v>
      </c>
      <c r="T35" s="108">
        <f>IF(L34&gt;=$Z$15,$T$15,(L34*'Financing Assumptions'!$K$13))</f>
        <v>211326893.31304038</v>
      </c>
      <c r="U35" s="108">
        <f>T35*('Financing Assumptions'!$F$13/12)</f>
        <v>35221.148885506729</v>
      </c>
      <c r="W35" s="108">
        <f>IF(L34&gt;=$Z$15,$W$15,(L34*'Financing Assumptions'!$K$14))</f>
        <v>40252741.583436266</v>
      </c>
      <c r="X35" s="108">
        <f>W35*('Financing Assumptions'!$F$14/12)</f>
        <v>12746.701501421483</v>
      </c>
      <c r="Z35" s="108">
        <f t="shared" si="8"/>
        <v>251579634.89647663</v>
      </c>
      <c r="AA35" s="108">
        <f t="shared" si="9"/>
        <v>47967.850386928214</v>
      </c>
      <c r="AC35" s="108">
        <f t="shared" si="12"/>
        <v>7173142.0862431871</v>
      </c>
      <c r="AD35" s="100">
        <f t="shared" si="3"/>
        <v>1507525.3042344071</v>
      </c>
      <c r="AE35" s="108">
        <f t="shared" si="4"/>
        <v>243588728.3988328</v>
      </c>
    </row>
    <row r="36" spans="1:31">
      <c r="A36" s="103">
        <f>'Enron Proposal'!D30</f>
        <v>37554</v>
      </c>
      <c r="C36" s="101">
        <f>'Enron Proposal'!C31</f>
        <v>31</v>
      </c>
      <c r="E36" s="108">
        <f>'Enron Proposal'!H30*'Enron Proposal'!S30</f>
        <v>6941750.4060417945</v>
      </c>
      <c r="F36" s="108">
        <f>'Enron Proposal'!K30*'Enron Proposal'!T30</f>
        <v>0</v>
      </c>
      <c r="G36" s="108">
        <f>'Enron Proposal'!N30*'Enron Proposal'!U30</f>
        <v>0</v>
      </c>
      <c r="H36" s="108">
        <f>'Enron Proposal'!Q30*'Enron Proposal'!V30</f>
        <v>0</v>
      </c>
      <c r="J36" s="108">
        <f t="shared" si="10"/>
        <v>6941750.4060417945</v>
      </c>
      <c r="K36" s="100">
        <f t="shared" si="5"/>
        <v>1371852.7050909218</v>
      </c>
      <c r="L36" s="108">
        <f t="shared" si="6"/>
        <v>240240644.74541172</v>
      </c>
      <c r="M36" s="111">
        <f t="shared" si="0"/>
        <v>1.8222222222222222</v>
      </c>
      <c r="O36" s="108">
        <f t="shared" si="11"/>
        <v>6941750.4060417945</v>
      </c>
      <c r="P36" s="100">
        <f t="shared" si="7"/>
        <v>1209776.7693045686</v>
      </c>
      <c r="Q36" s="108">
        <f t="shared" si="1"/>
        <v>243601511.17266604</v>
      </c>
      <c r="R36" s="111">
        <f t="shared" si="2"/>
        <v>1.8222222222222222</v>
      </c>
      <c r="T36" s="108">
        <f>IF(L35&gt;=$Z$15,$T$15,(L35*'Financing Assumptions'!$K$13))</f>
        <v>206480855.65494457</v>
      </c>
      <c r="U36" s="108">
        <f>T36*('Financing Assumptions'!$F$13/12)</f>
        <v>34413.475942490761</v>
      </c>
      <c r="W36" s="108">
        <f>IF(L35&gt;=$Z$15,$W$15,(L35*'Financing Assumptions'!$K$14))</f>
        <v>39329686.791418016</v>
      </c>
      <c r="X36" s="108">
        <f>W36*('Financing Assumptions'!$F$14/12)</f>
        <v>12454.400817282371</v>
      </c>
      <c r="Z36" s="108">
        <f t="shared" si="8"/>
        <v>245810542.44636258</v>
      </c>
      <c r="AA36" s="108">
        <f t="shared" si="9"/>
        <v>46867.876759773135</v>
      </c>
      <c r="AC36" s="108">
        <f t="shared" si="12"/>
        <v>6941750.4060417945</v>
      </c>
      <c r="AD36" s="100">
        <f t="shared" si="3"/>
        <v>1473258.8578188932</v>
      </c>
      <c r="AE36" s="108">
        <f t="shared" si="4"/>
        <v>238120236.8506099</v>
      </c>
    </row>
    <row r="37" spans="1:31">
      <c r="A37" s="103">
        <f>'Enron Proposal'!D31</f>
        <v>37585</v>
      </c>
      <c r="C37" s="101">
        <f>'Enron Proposal'!C32</f>
        <v>30</v>
      </c>
      <c r="E37" s="108">
        <f>'Enron Proposal'!H31*'Enron Proposal'!S31</f>
        <v>7173142.0862431871</v>
      </c>
      <c r="F37" s="108">
        <f>'Enron Proposal'!K31*'Enron Proposal'!T31</f>
        <v>0</v>
      </c>
      <c r="G37" s="108">
        <f>'Enron Proposal'!N31*'Enron Proposal'!U31</f>
        <v>0</v>
      </c>
      <c r="H37" s="108">
        <f>'Enron Proposal'!Q31*'Enron Proposal'!V31</f>
        <v>0</v>
      </c>
      <c r="J37" s="108">
        <f t="shared" si="10"/>
        <v>7173142.0862431871</v>
      </c>
      <c r="K37" s="100">
        <f t="shared" si="5"/>
        <v>1385459.7159381479</v>
      </c>
      <c r="L37" s="108">
        <f t="shared" si="6"/>
        <v>234452962.37510669</v>
      </c>
      <c r="M37" s="111">
        <f t="shared" si="0"/>
        <v>1.9055555555555554</v>
      </c>
      <c r="O37" s="108">
        <f t="shared" si="11"/>
        <v>7173142.0862431871</v>
      </c>
      <c r="P37" s="100">
        <f t="shared" si="7"/>
        <v>1221363.8201186897</v>
      </c>
      <c r="Q37" s="108">
        <f t="shared" si="1"/>
        <v>237649732.90654156</v>
      </c>
      <c r="R37" s="111">
        <f t="shared" si="2"/>
        <v>1.9055555555555554</v>
      </c>
      <c r="T37" s="108">
        <f>IF(L36&gt;=$Z$15,$T$15,(L36*'Financing Assumptions'!$K$13))</f>
        <v>201802141.58614585</v>
      </c>
      <c r="U37" s="108">
        <f>T37*('Financing Assumptions'!$F$13/12)</f>
        <v>33633.69026435764</v>
      </c>
      <c r="W37" s="108">
        <f>IF(L36&gt;=$Z$15,$W$15,(L36*'Financing Assumptions'!$K$14))</f>
        <v>38438503.159265876</v>
      </c>
      <c r="X37" s="108">
        <f>W37*('Financing Assumptions'!$F$14/12)</f>
        <v>12172.19266710086</v>
      </c>
      <c r="Z37" s="108">
        <f t="shared" si="8"/>
        <v>240240644.74541172</v>
      </c>
      <c r="AA37" s="108">
        <f t="shared" si="9"/>
        <v>45805.882931458502</v>
      </c>
      <c r="AC37" s="108">
        <f t="shared" si="12"/>
        <v>7173142.0862431871</v>
      </c>
      <c r="AD37" s="100">
        <f t="shared" si="3"/>
        <v>1488190.8076007429</v>
      </c>
      <c r="AE37" s="108">
        <f t="shared" si="4"/>
        <v>232435285.57196745</v>
      </c>
    </row>
    <row r="38" spans="1:31">
      <c r="A38" s="103">
        <f>'Enron Proposal'!D32</f>
        <v>37615</v>
      </c>
      <c r="C38" s="101">
        <f>'Enron Proposal'!C33</f>
        <v>31</v>
      </c>
      <c r="E38" s="108">
        <f>'Enron Proposal'!H32*'Enron Proposal'!S32</f>
        <v>6941750.4060417945</v>
      </c>
      <c r="F38" s="108">
        <f>'Enron Proposal'!K32*'Enron Proposal'!T32</f>
        <v>0</v>
      </c>
      <c r="G38" s="108">
        <f>'Enron Proposal'!N32*'Enron Proposal'!U32</f>
        <v>0</v>
      </c>
      <c r="H38" s="108">
        <f>'Enron Proposal'!Q32*'Enron Proposal'!V32</f>
        <v>0</v>
      </c>
      <c r="J38" s="108">
        <f t="shared" si="10"/>
        <v>6941750.4060417945</v>
      </c>
      <c r="K38" s="100">
        <f t="shared" si="5"/>
        <v>1308466.786859042</v>
      </c>
      <c r="L38" s="108">
        <f t="shared" si="6"/>
        <v>228819678.75592393</v>
      </c>
      <c r="M38" s="111">
        <f t="shared" si="0"/>
        <v>1.9888888888888889</v>
      </c>
      <c r="O38" s="108">
        <f t="shared" si="11"/>
        <v>6941750.4060417945</v>
      </c>
      <c r="P38" s="100">
        <f t="shared" si="7"/>
        <v>1153086.703623238</v>
      </c>
      <c r="Q38" s="108">
        <f t="shared" si="1"/>
        <v>231861069.20412299</v>
      </c>
      <c r="R38" s="111">
        <f t="shared" si="2"/>
        <v>1.9888888888888889</v>
      </c>
      <c r="T38" s="108">
        <f>IF(L37&gt;=$Z$15,$T$15,(L37*'Financing Assumptions'!$K$13))</f>
        <v>196940488.39508963</v>
      </c>
      <c r="U38" s="108">
        <f>T38*('Financing Assumptions'!$F$13/12)</f>
        <v>32823.414732514939</v>
      </c>
      <c r="W38" s="108">
        <f>IF(L37&gt;=$Z$15,$W$15,(L37*'Financing Assumptions'!$K$14))</f>
        <v>37512473.980017073</v>
      </c>
      <c r="X38" s="108">
        <f>W38*('Financing Assumptions'!$F$14/12)</f>
        <v>11878.950093672072</v>
      </c>
      <c r="Z38" s="108">
        <f t="shared" si="8"/>
        <v>234452962.37510669</v>
      </c>
      <c r="AA38" s="108">
        <f t="shared" si="9"/>
        <v>44702.364826187011</v>
      </c>
      <c r="AC38" s="108">
        <f t="shared" si="12"/>
        <v>6941750.4060417945</v>
      </c>
      <c r="AD38" s="100">
        <f t="shared" si="3"/>
        <v>1405801.2683488596</v>
      </c>
      <c r="AE38" s="108">
        <f t="shared" si="4"/>
        <v>226899336.43427452</v>
      </c>
    </row>
    <row r="39" spans="1:31">
      <c r="A39" s="103">
        <f>'Enron Proposal'!D33</f>
        <v>37648</v>
      </c>
      <c r="C39" s="101">
        <f>'Enron Proposal'!C34</f>
        <v>31</v>
      </c>
      <c r="E39" s="108">
        <f>'Enron Proposal'!H33*'Enron Proposal'!S33</f>
        <v>7173142.0862431871</v>
      </c>
      <c r="F39" s="108">
        <f>'Enron Proposal'!K33*'Enron Proposal'!T33</f>
        <v>0</v>
      </c>
      <c r="G39" s="108">
        <f>'Enron Proposal'!N33*'Enron Proposal'!U33</f>
        <v>0</v>
      </c>
      <c r="H39" s="108">
        <f>'Enron Proposal'!Q33*'Enron Proposal'!V33</f>
        <v>0</v>
      </c>
      <c r="J39" s="108">
        <f t="shared" si="10"/>
        <v>7173142.0862431871</v>
      </c>
      <c r="K39" s="100">
        <f t="shared" si="5"/>
        <v>1404730.5757141439</v>
      </c>
      <c r="L39" s="108">
        <f t="shared" si="6"/>
        <v>223051267.24539489</v>
      </c>
      <c r="M39" s="111">
        <f t="shared" si="0"/>
        <v>2.0777777777777779</v>
      </c>
      <c r="O39" s="108">
        <f t="shared" si="11"/>
        <v>7173142.0862431871</v>
      </c>
      <c r="P39" s="100">
        <f t="shared" si="7"/>
        <v>1237499.8447884249</v>
      </c>
      <c r="Q39" s="108">
        <f t="shared" si="1"/>
        <v>225925426.96266824</v>
      </c>
      <c r="R39" s="111">
        <f t="shared" si="2"/>
        <v>2.0777777777777779</v>
      </c>
      <c r="T39" s="108">
        <f>IF(L38&gt;=$Z$15,$T$15,(L38*'Financing Assumptions'!$K$13))</f>
        <v>192208530.1549761</v>
      </c>
      <c r="U39" s="108">
        <f>T39*('Financing Assumptions'!$F$13/12)</f>
        <v>32034.755025829349</v>
      </c>
      <c r="W39" s="108">
        <f>IF(L38&gt;=$Z$15,$W$15,(L38*'Financing Assumptions'!$K$14))</f>
        <v>36611148.600947827</v>
      </c>
      <c r="X39" s="108">
        <f>W39*('Financing Assumptions'!$F$14/12)</f>
        <v>11593.530390300144</v>
      </c>
      <c r="Z39" s="108">
        <f t="shared" si="8"/>
        <v>228819678.75592393</v>
      </c>
      <c r="AA39" s="108">
        <f t="shared" si="9"/>
        <v>43628.285416129496</v>
      </c>
      <c r="AC39" s="108">
        <f t="shared" si="12"/>
        <v>7173142.0862431871</v>
      </c>
      <c r="AD39" s="100">
        <f t="shared" si="3"/>
        <v>1509550.9770734056</v>
      </c>
      <c r="AE39" s="108">
        <f t="shared" si="4"/>
        <v>221235745.32510474</v>
      </c>
    </row>
    <row r="40" spans="1:31">
      <c r="A40" s="103">
        <f>'Enron Proposal'!D34</f>
        <v>37677</v>
      </c>
      <c r="C40" s="101">
        <f>'Enron Proposal'!C35</f>
        <v>28</v>
      </c>
      <c r="E40" s="108">
        <f>'Enron Proposal'!H34*'Enron Proposal'!S34</f>
        <v>7173142.0862431871</v>
      </c>
      <c r="F40" s="108">
        <f>'Enron Proposal'!K34*'Enron Proposal'!T34</f>
        <v>0</v>
      </c>
      <c r="G40" s="108">
        <f>'Enron Proposal'!N34*'Enron Proposal'!U34</f>
        <v>0</v>
      </c>
      <c r="H40" s="108">
        <f>'Enron Proposal'!Q34*'Enron Proposal'!V34</f>
        <v>0</v>
      </c>
      <c r="J40" s="108">
        <f t="shared" si="10"/>
        <v>7173142.0862431871</v>
      </c>
      <c r="K40" s="100">
        <f t="shared" si="5"/>
        <v>1203340.1765004124</v>
      </c>
      <c r="L40" s="108">
        <f t="shared" si="6"/>
        <v>217081465.33565211</v>
      </c>
      <c r="M40" s="111">
        <f t="shared" si="0"/>
        <v>2.1555555555555554</v>
      </c>
      <c r="O40" s="108">
        <f t="shared" si="11"/>
        <v>7173142.0862431871</v>
      </c>
      <c r="P40" s="100">
        <f t="shared" si="7"/>
        <v>1059659.8723945888</v>
      </c>
      <c r="Q40" s="108">
        <f t="shared" si="1"/>
        <v>219811944.74881965</v>
      </c>
      <c r="R40" s="111">
        <f t="shared" si="2"/>
        <v>2.1555555555555554</v>
      </c>
      <c r="T40" s="108">
        <f>IF(L39&gt;=$Z$15,$T$15,(L39*'Financing Assumptions'!$K$13))</f>
        <v>187363064.4861317</v>
      </c>
      <c r="U40" s="108">
        <f>T40*('Financing Assumptions'!$F$13/12)</f>
        <v>31227.177414355283</v>
      </c>
      <c r="W40" s="108">
        <f>IF(L39&gt;=$Z$15,$W$15,(L39*'Financing Assumptions'!$K$14))</f>
        <v>35688202.75926318</v>
      </c>
      <c r="X40" s="108">
        <f>W40*('Financing Assumptions'!$F$14/12)</f>
        <v>11301.264207100006</v>
      </c>
      <c r="Z40" s="108">
        <f t="shared" si="8"/>
        <v>223051267.24539489</v>
      </c>
      <c r="AA40" s="108">
        <f t="shared" si="9"/>
        <v>42528.441621455291</v>
      </c>
      <c r="AC40" s="108">
        <f t="shared" si="12"/>
        <v>7173142.0862431871</v>
      </c>
      <c r="AD40" s="100">
        <f t="shared" si="3"/>
        <v>1293462.7126983514</v>
      </c>
      <c r="AE40" s="108">
        <f t="shared" si="4"/>
        <v>215356065.9515599</v>
      </c>
    </row>
    <row r="41" spans="1:31">
      <c r="A41" s="103">
        <f>'Enron Proposal'!D35</f>
        <v>37705</v>
      </c>
      <c r="C41" s="101">
        <f>'Enron Proposal'!C36</f>
        <v>31</v>
      </c>
      <c r="E41" s="108">
        <f>'Enron Proposal'!H35*'Enron Proposal'!S35</f>
        <v>6478967.0456390083</v>
      </c>
      <c r="F41" s="108">
        <f>'Enron Proposal'!K35*'Enron Proposal'!T35</f>
        <v>0</v>
      </c>
      <c r="G41" s="108">
        <f>'Enron Proposal'!N35*'Enron Proposal'!U35</f>
        <v>0</v>
      </c>
      <c r="H41" s="108">
        <f>'Enron Proposal'!Q35*'Enron Proposal'!V35</f>
        <v>0</v>
      </c>
      <c r="J41" s="108">
        <f t="shared" si="10"/>
        <v>6478967.0456390083</v>
      </c>
      <c r="K41" s="100">
        <f t="shared" si="5"/>
        <v>1130749.7486337945</v>
      </c>
      <c r="L41" s="108">
        <f t="shared" si="6"/>
        <v>211733248.03864691</v>
      </c>
      <c r="M41" s="111">
        <f t="shared" si="0"/>
        <v>2.2388888888888889</v>
      </c>
      <c r="O41" s="108">
        <f t="shared" si="11"/>
        <v>6478967.0456390083</v>
      </c>
      <c r="P41" s="100">
        <f t="shared" si="7"/>
        <v>995434.52391745907</v>
      </c>
      <c r="Q41" s="108">
        <f t="shared" si="1"/>
        <v>214328412.22709811</v>
      </c>
      <c r="R41" s="111">
        <f t="shared" si="2"/>
        <v>2.2388888888888889</v>
      </c>
      <c r="T41" s="108">
        <f>IF(L40&gt;=$Z$15,$T$15,(L40*'Financing Assumptions'!$K$13))</f>
        <v>182348430.88194776</v>
      </c>
      <c r="U41" s="108">
        <f>T41*('Financing Assumptions'!$F$13/12)</f>
        <v>30391.405146991292</v>
      </c>
      <c r="W41" s="108">
        <f>IF(L40&gt;=$Z$15,$W$15,(L40*'Financing Assumptions'!$K$14))</f>
        <v>34733034.453704342</v>
      </c>
      <c r="X41" s="108">
        <f>W41*('Financing Assumptions'!$F$14/12)</f>
        <v>10998.794243673041</v>
      </c>
      <c r="Z41" s="108">
        <f t="shared" si="8"/>
        <v>217081465.33565211</v>
      </c>
      <c r="AA41" s="108">
        <f t="shared" si="9"/>
        <v>41390.199390664333</v>
      </c>
      <c r="AC41" s="108">
        <f t="shared" si="12"/>
        <v>6478967.0456390083</v>
      </c>
      <c r="AD41" s="100">
        <f t="shared" si="3"/>
        <v>1215670.1649461049</v>
      </c>
      <c r="AE41" s="108">
        <f t="shared" si="4"/>
        <v>210092769.070867</v>
      </c>
    </row>
    <row r="42" spans="1:31">
      <c r="A42" s="103">
        <f>'Enron Proposal'!D36</f>
        <v>37736</v>
      </c>
      <c r="C42" s="101">
        <f>'Enron Proposal'!C37</f>
        <v>30</v>
      </c>
      <c r="E42" s="108">
        <f>'Enron Proposal'!H36*'Enron Proposal'!S36</f>
        <v>7173142.0862431871</v>
      </c>
      <c r="F42" s="108">
        <f>'Enron Proposal'!K36*'Enron Proposal'!T36</f>
        <v>0</v>
      </c>
      <c r="G42" s="108">
        <f>'Enron Proposal'!N36*'Enron Proposal'!U36</f>
        <v>0</v>
      </c>
      <c r="H42" s="108">
        <f>'Enron Proposal'!Q36*'Enron Proposal'!V36</f>
        <v>0</v>
      </c>
      <c r="J42" s="108">
        <f t="shared" si="10"/>
        <v>7173142.0862431871</v>
      </c>
      <c r="K42" s="100">
        <f t="shared" si="5"/>
        <v>1221058.5181918419</v>
      </c>
      <c r="L42" s="108">
        <f t="shared" si="6"/>
        <v>205781164.47059557</v>
      </c>
      <c r="M42" s="111">
        <f t="shared" si="0"/>
        <v>2.3222222222222224</v>
      </c>
      <c r="O42" s="108">
        <f t="shared" si="11"/>
        <v>7173142.0862431871</v>
      </c>
      <c r="P42" s="100">
        <f t="shared" si="7"/>
        <v>1074595.0099304423</v>
      </c>
      <c r="Q42" s="108">
        <f t="shared" si="1"/>
        <v>208229865.15078536</v>
      </c>
      <c r="R42" s="111">
        <f t="shared" si="2"/>
        <v>2.3222222222222224</v>
      </c>
      <c r="T42" s="108">
        <f>IF(L41&gt;=$Z$15,$T$15,(L41*'Financing Assumptions'!$K$13))</f>
        <v>177855928.35246339</v>
      </c>
      <c r="U42" s="108">
        <f>T42*('Financing Assumptions'!$F$13/12)</f>
        <v>29642.654725410564</v>
      </c>
      <c r="W42" s="108">
        <f>IF(L41&gt;=$Z$15,$W$15,(L41*'Financing Assumptions'!$K$14))</f>
        <v>33877319.686183505</v>
      </c>
      <c r="X42" s="108">
        <f>W42*('Financing Assumptions'!$F$14/12)</f>
        <v>10727.817900624776</v>
      </c>
      <c r="Z42" s="108">
        <f t="shared" si="8"/>
        <v>211733248.03864691</v>
      </c>
      <c r="AA42" s="108">
        <f t="shared" si="9"/>
        <v>40370.472626035342</v>
      </c>
      <c r="AC42" s="108">
        <f t="shared" si="12"/>
        <v>7173142.0862431871</v>
      </c>
      <c r="AD42" s="100">
        <f t="shared" si="3"/>
        <v>1313026.2753383832</v>
      </c>
      <c r="AE42" s="108">
        <f t="shared" si="4"/>
        <v>204232653.2599622</v>
      </c>
    </row>
    <row r="43" spans="1:31">
      <c r="A43" s="103">
        <f>'Enron Proposal'!D37</f>
        <v>37767</v>
      </c>
      <c r="C43" s="101">
        <f>'Enron Proposal'!C38</f>
        <v>31</v>
      </c>
      <c r="E43" s="108">
        <f>'Enron Proposal'!H37*'Enron Proposal'!S37</f>
        <v>6941750.4060417935</v>
      </c>
      <c r="F43" s="108">
        <f>'Enron Proposal'!K37*'Enron Proposal'!T37</f>
        <v>0</v>
      </c>
      <c r="G43" s="108">
        <f>'Enron Proposal'!N37*'Enron Proposal'!U37</f>
        <v>0</v>
      </c>
      <c r="H43" s="108">
        <f>'Enron Proposal'!Q37*'Enron Proposal'!V37</f>
        <v>0</v>
      </c>
      <c r="J43" s="108">
        <f t="shared" si="10"/>
        <v>6941750.4060417935</v>
      </c>
      <c r="K43" s="100">
        <f t="shared" si="5"/>
        <v>1186733.0524981772</v>
      </c>
      <c r="L43" s="108">
        <f t="shared" si="6"/>
        <v>200026147.11705196</v>
      </c>
      <c r="M43" s="111">
        <f t="shared" si="0"/>
        <v>2.4083333333333332</v>
      </c>
      <c r="O43" s="108">
        <f t="shared" si="11"/>
        <v>6941750.4060417935</v>
      </c>
      <c r="P43" s="100">
        <f t="shared" si="7"/>
        <v>1044018.250704103</v>
      </c>
      <c r="Q43" s="108">
        <f t="shared" si="1"/>
        <v>202332132.99544767</v>
      </c>
      <c r="R43" s="111">
        <f t="shared" si="2"/>
        <v>2.4083333333333332</v>
      </c>
      <c r="T43" s="108">
        <f>IF(L42&gt;=$Z$15,$T$15,(L42*'Financing Assumptions'!$K$13))</f>
        <v>172856178.15530026</v>
      </c>
      <c r="U43" s="108">
        <f>T43*('Financing Assumptions'!$F$13/12)</f>
        <v>28809.363025883376</v>
      </c>
      <c r="W43" s="108">
        <f>IF(L42&gt;=$Z$15,$W$15,(L42*'Financing Assumptions'!$K$14))</f>
        <v>32924986.31529529</v>
      </c>
      <c r="X43" s="108">
        <f>W43*('Financing Assumptions'!$F$14/12)</f>
        <v>10426.245666510174</v>
      </c>
      <c r="Z43" s="108">
        <f t="shared" si="8"/>
        <v>205781164.47059554</v>
      </c>
      <c r="AA43" s="108">
        <f t="shared" si="9"/>
        <v>39235.608692393551</v>
      </c>
      <c r="AC43" s="108">
        <f t="shared" si="12"/>
        <v>6941750.4060417935</v>
      </c>
      <c r="AD43" s="100">
        <f t="shared" si="3"/>
        <v>1276402.0446698426</v>
      </c>
      <c r="AE43" s="108">
        <f t="shared" si="4"/>
        <v>198567304.89859024</v>
      </c>
    </row>
    <row r="44" spans="1:31">
      <c r="A44" s="103">
        <f>'Enron Proposal'!D38</f>
        <v>37797</v>
      </c>
      <c r="C44" s="101">
        <f>'Enron Proposal'!C39</f>
        <v>30</v>
      </c>
      <c r="E44" s="108">
        <f>'Enron Proposal'!H38*'Enron Proposal'!S38</f>
        <v>7173142.0862431871</v>
      </c>
      <c r="F44" s="108">
        <f>'Enron Proposal'!K38*'Enron Proposal'!T38</f>
        <v>0</v>
      </c>
      <c r="G44" s="108">
        <f>'Enron Proposal'!N38*'Enron Proposal'!U38</f>
        <v>0</v>
      </c>
      <c r="H44" s="108">
        <f>'Enron Proposal'!Q38*'Enron Proposal'!V38</f>
        <v>0</v>
      </c>
      <c r="J44" s="108">
        <f t="shared" si="10"/>
        <v>7173142.0862431871</v>
      </c>
      <c r="K44" s="100">
        <f t="shared" si="5"/>
        <v>1116332.9622907431</v>
      </c>
      <c r="L44" s="108">
        <f t="shared" si="6"/>
        <v>193969337.99309951</v>
      </c>
      <c r="M44" s="111">
        <f t="shared" si="0"/>
        <v>2.4888888888888889</v>
      </c>
      <c r="O44" s="108">
        <f t="shared" si="11"/>
        <v>7173142.0862431871</v>
      </c>
      <c r="P44" s="100">
        <f t="shared" si="7"/>
        <v>981724.1930775902</v>
      </c>
      <c r="Q44" s="108">
        <f t="shared" si="1"/>
        <v>196140715.10228208</v>
      </c>
      <c r="R44" s="111">
        <f t="shared" si="2"/>
        <v>2.4888888888888889</v>
      </c>
      <c r="T44" s="108">
        <f>IF(L43&gt;=$Z$15,$T$15,(L43*'Financing Assumptions'!$K$13))</f>
        <v>168021963.57832363</v>
      </c>
      <c r="U44" s="108">
        <f>T44*('Financing Assumptions'!$F$13/12)</f>
        <v>28003.660596387272</v>
      </c>
      <c r="W44" s="108">
        <f>IF(L43&gt;=$Z$15,$W$15,(L43*'Financing Assumptions'!$K$14))</f>
        <v>32004183.538728315</v>
      </c>
      <c r="X44" s="108">
        <f>W44*('Financing Assumptions'!$F$14/12)</f>
        <v>10134.6581205973</v>
      </c>
      <c r="Z44" s="108">
        <f t="shared" si="8"/>
        <v>200026147.11705196</v>
      </c>
      <c r="AA44" s="108">
        <f t="shared" si="9"/>
        <v>38138.31871698457</v>
      </c>
      <c r="AC44" s="108">
        <f t="shared" si="12"/>
        <v>7173142.0862431871</v>
      </c>
      <c r="AD44" s="100">
        <f t="shared" si="3"/>
        <v>1200962.9621945787</v>
      </c>
      <c r="AE44" s="108">
        <f t="shared" si="4"/>
        <v>192595125.77454162</v>
      </c>
    </row>
    <row r="45" spans="1:31">
      <c r="A45" s="103">
        <f>'Enron Proposal'!D39</f>
        <v>37827</v>
      </c>
      <c r="C45" s="101">
        <f>'Enron Proposal'!C40</f>
        <v>31</v>
      </c>
      <c r="E45" s="108">
        <f>'Enron Proposal'!H39*'Enron Proposal'!S39</f>
        <v>6941750.4060417935</v>
      </c>
      <c r="F45" s="108">
        <f>'Enron Proposal'!K39*'Enron Proposal'!T39</f>
        <v>0</v>
      </c>
      <c r="G45" s="108">
        <f>'Enron Proposal'!N39*'Enron Proposal'!U39</f>
        <v>0</v>
      </c>
      <c r="H45" s="108">
        <f>'Enron Proposal'!Q39*'Enron Proposal'!V39</f>
        <v>0</v>
      </c>
      <c r="J45" s="108">
        <f t="shared" si="10"/>
        <v>6941750.4060417935</v>
      </c>
      <c r="K45" s="100">
        <f t="shared" si="5"/>
        <v>1082530.3031443129</v>
      </c>
      <c r="L45" s="108">
        <f t="shared" si="6"/>
        <v>188110117.89020205</v>
      </c>
      <c r="M45" s="111">
        <f t="shared" si="0"/>
        <v>2.5722222222222224</v>
      </c>
      <c r="O45" s="108">
        <f t="shared" si="11"/>
        <v>6941750.4060417935</v>
      </c>
      <c r="P45" s="100">
        <f t="shared" si="7"/>
        <v>951683.16773382586</v>
      </c>
      <c r="Q45" s="108">
        <f t="shared" si="1"/>
        <v>190150647.86397409</v>
      </c>
      <c r="R45" s="111">
        <f t="shared" si="2"/>
        <v>2.5722222222222224</v>
      </c>
      <c r="T45" s="108">
        <f>IF(L44&gt;=$Z$15,$T$15,(L44*'Financing Assumptions'!$K$13))</f>
        <v>162934243.91420358</v>
      </c>
      <c r="U45" s="108">
        <f>T45*('Financing Assumptions'!$F$13/12)</f>
        <v>27155.707319033929</v>
      </c>
      <c r="W45" s="108">
        <f>IF(L44&gt;=$Z$15,$W$15,(L44*'Financing Assumptions'!$K$14))</f>
        <v>31035094.078895923</v>
      </c>
      <c r="X45" s="108">
        <f>W45*('Financing Assumptions'!$F$14/12)</f>
        <v>9827.779791650375</v>
      </c>
      <c r="Z45" s="108">
        <f t="shared" si="8"/>
        <v>193969337.99309951</v>
      </c>
      <c r="AA45" s="108">
        <f t="shared" si="9"/>
        <v>36983.487110684306</v>
      </c>
      <c r="AC45" s="108">
        <f t="shared" si="12"/>
        <v>6941750.4060417935</v>
      </c>
      <c r="AD45" s="100">
        <f t="shared" si="3"/>
        <v>1164842.3836570545</v>
      </c>
      <c r="AE45" s="108">
        <f t="shared" si="4"/>
        <v>186818217.75215688</v>
      </c>
    </row>
    <row r="46" spans="1:31">
      <c r="A46" s="103">
        <f>'Enron Proposal'!D40</f>
        <v>37858</v>
      </c>
      <c r="C46" s="101">
        <f>'Enron Proposal'!C41</f>
        <v>31</v>
      </c>
      <c r="E46" s="108">
        <f>'Enron Proposal'!H40*'Enron Proposal'!S40</f>
        <v>7173142.0862431871</v>
      </c>
      <c r="F46" s="108">
        <f>'Enron Proposal'!K40*'Enron Proposal'!T40</f>
        <v>0</v>
      </c>
      <c r="G46" s="108">
        <f>'Enron Proposal'!N40*'Enron Proposal'!U40</f>
        <v>0</v>
      </c>
      <c r="H46" s="108">
        <f>'Enron Proposal'!Q40*'Enron Proposal'!V40</f>
        <v>0</v>
      </c>
      <c r="J46" s="108">
        <f t="shared" si="10"/>
        <v>7173142.0862431871</v>
      </c>
      <c r="K46" s="100">
        <f t="shared" si="5"/>
        <v>1084824.7213681701</v>
      </c>
      <c r="L46" s="108">
        <f t="shared" si="6"/>
        <v>182021800.52532703</v>
      </c>
      <c r="M46" s="111">
        <f t="shared" si="0"/>
        <v>2.6555555555555554</v>
      </c>
      <c r="O46" s="108">
        <f t="shared" si="11"/>
        <v>7173142.0862431871</v>
      </c>
      <c r="P46" s="100">
        <f t="shared" si="7"/>
        <v>953373.0745560606</v>
      </c>
      <c r="Q46" s="108">
        <f t="shared" si="1"/>
        <v>183930878.85228696</v>
      </c>
      <c r="R46" s="111">
        <f t="shared" si="2"/>
        <v>2.6555555555555554</v>
      </c>
      <c r="T46" s="108">
        <f>IF(L45&gt;=$Z$15,$T$15,(L45*'Financing Assumptions'!$K$13))</f>
        <v>158012499.02776971</v>
      </c>
      <c r="U46" s="108">
        <f>T46*('Financing Assumptions'!$F$13/12)</f>
        <v>26335.416504628283</v>
      </c>
      <c r="W46" s="108">
        <f>IF(L45&gt;=$Z$15,$W$15,(L45*'Financing Assumptions'!$K$14))</f>
        <v>30097618.862432327</v>
      </c>
      <c r="X46" s="108">
        <f>W46*('Financing Assumptions'!$F$14/12)</f>
        <v>9530.9126397702366</v>
      </c>
      <c r="Z46" s="108">
        <f t="shared" si="8"/>
        <v>188110117.89020205</v>
      </c>
      <c r="AA46" s="108">
        <f t="shared" si="9"/>
        <v>35866.329144398522</v>
      </c>
      <c r="AC46" s="108">
        <f t="shared" si="12"/>
        <v>7173142.0862431871</v>
      </c>
      <c r="AD46" s="100">
        <f t="shared" si="3"/>
        <v>1167566.259920767</v>
      </c>
      <c r="AE46" s="108">
        <f t="shared" si="4"/>
        <v>180812641.92583448</v>
      </c>
    </row>
    <row r="47" spans="1:31">
      <c r="A47" s="103">
        <f>'Enron Proposal'!D41</f>
        <v>37889</v>
      </c>
      <c r="C47" s="101">
        <f>'Enron Proposal'!C42</f>
        <v>30</v>
      </c>
      <c r="E47" s="108">
        <f>'Enron Proposal'!H41*'Enron Proposal'!S41</f>
        <v>7173142.0862431871</v>
      </c>
      <c r="F47" s="108">
        <f>'Enron Proposal'!K41*'Enron Proposal'!T41</f>
        <v>0</v>
      </c>
      <c r="G47" s="108">
        <f>'Enron Proposal'!N41*'Enron Proposal'!U41</f>
        <v>0</v>
      </c>
      <c r="H47" s="108">
        <f>'Enron Proposal'!Q41*'Enron Proposal'!V41</f>
        <v>0</v>
      </c>
      <c r="J47" s="108">
        <f t="shared" si="10"/>
        <v>7173142.0862431871</v>
      </c>
      <c r="K47" s="100">
        <f t="shared" si="5"/>
        <v>1049713.5999514761</v>
      </c>
      <c r="L47" s="108">
        <f t="shared" si="6"/>
        <v>175898372.03903532</v>
      </c>
      <c r="M47" s="111">
        <f t="shared" ref="M47:M74" si="13">YEARFRAC(A47,$A$14)</f>
        <v>2.7388888888888889</v>
      </c>
      <c r="O47" s="108">
        <f t="shared" si="11"/>
        <v>7173142.0862431871</v>
      </c>
      <c r="P47" s="100">
        <f t="shared" si="7"/>
        <v>922188.53549552278</v>
      </c>
      <c r="Q47" s="108">
        <f t="shared" si="1"/>
        <v>177679925.3015393</v>
      </c>
      <c r="R47" s="111">
        <f t="shared" ref="R47:R74" si="14">YEARFRAC(A47,$A$14)</f>
        <v>2.7388888888888889</v>
      </c>
      <c r="T47" s="108">
        <f>IF(L46&gt;=$Z$15,$T$15,(L46*'Financing Assumptions'!$K$13))</f>
        <v>152898312.4412747</v>
      </c>
      <c r="U47" s="108">
        <f>T47*('Financing Assumptions'!$F$13/12)</f>
        <v>25483.052073545783</v>
      </c>
      <c r="W47" s="108">
        <f>IF(L46&gt;=$Z$15,$W$15,(L46*'Financing Assumptions'!$K$14))</f>
        <v>29123488.084052324</v>
      </c>
      <c r="X47" s="108">
        <f>W47*('Financing Assumptions'!$F$14/12)</f>
        <v>9222.4378932832351</v>
      </c>
      <c r="Z47" s="108">
        <f t="shared" si="8"/>
        <v>182021800.52532703</v>
      </c>
      <c r="AA47" s="108">
        <f t="shared" si="9"/>
        <v>34705.489966829016</v>
      </c>
      <c r="AC47" s="108">
        <f t="shared" si="12"/>
        <v>7173142.0862431871</v>
      </c>
      <c r="AD47" s="100">
        <f t="shared" ref="AD47:AD74" si="15">(A47-A46)/360*$AF$5*$AE46</f>
        <v>1130032.9412188821</v>
      </c>
      <c r="AE47" s="108">
        <f t="shared" si="4"/>
        <v>174769532.78081018</v>
      </c>
    </row>
    <row r="48" spans="1:31">
      <c r="A48" s="103">
        <f>'Enron Proposal'!D42</f>
        <v>37921</v>
      </c>
      <c r="C48" s="101">
        <f>'Enron Proposal'!C43</f>
        <v>31</v>
      </c>
      <c r="E48" s="108">
        <f>'Enron Proposal'!H42*'Enron Proposal'!S42</f>
        <v>6941750.4060417935</v>
      </c>
      <c r="F48" s="108">
        <f>'Enron Proposal'!K42*'Enron Proposal'!T42</f>
        <v>0</v>
      </c>
      <c r="G48" s="108">
        <f>'Enron Proposal'!N42*'Enron Proposal'!U42</f>
        <v>0</v>
      </c>
      <c r="H48" s="108">
        <f>'Enron Proposal'!Q42*'Enron Proposal'!V42</f>
        <v>0</v>
      </c>
      <c r="J48" s="108">
        <f t="shared" si="10"/>
        <v>6941750.4060417935</v>
      </c>
      <c r="K48" s="100">
        <f t="shared" si="5"/>
        <v>1047122.574326503</v>
      </c>
      <c r="L48" s="108">
        <f t="shared" si="6"/>
        <v>170003744.20732003</v>
      </c>
      <c r="M48" s="111">
        <f t="shared" si="13"/>
        <v>2.8277777777777779</v>
      </c>
      <c r="O48" s="108">
        <f t="shared" si="11"/>
        <v>6941750.4060417935</v>
      </c>
      <c r="P48" s="100">
        <f t="shared" si="7"/>
        <v>919584.66486607178</v>
      </c>
      <c r="Q48" s="108">
        <f t="shared" si="1"/>
        <v>171657759.56036359</v>
      </c>
      <c r="R48" s="111">
        <f t="shared" si="14"/>
        <v>2.8277777777777779</v>
      </c>
      <c r="T48" s="108">
        <f>IF(L47&gt;=$Z$15,$T$15,(L47*'Financing Assumptions'!$K$13))</f>
        <v>147754632.51278967</v>
      </c>
      <c r="U48" s="108">
        <f>T48*('Financing Assumptions'!$F$13/12)</f>
        <v>24625.772085464945</v>
      </c>
      <c r="W48" s="108">
        <f>IF(L47&gt;=$Z$15,$W$15,(L47*'Financing Assumptions'!$K$14))</f>
        <v>28143739.526245654</v>
      </c>
      <c r="X48" s="108">
        <f>W48*('Financing Assumptions'!$F$14/12)</f>
        <v>8912.184183311123</v>
      </c>
      <c r="Z48" s="108">
        <f t="shared" si="8"/>
        <v>175898372.03903532</v>
      </c>
      <c r="AA48" s="108">
        <f t="shared" si="9"/>
        <v>33537.95626877607</v>
      </c>
      <c r="AC48" s="108">
        <f t="shared" si="12"/>
        <v>6941750.4060417935</v>
      </c>
      <c r="AD48" s="100">
        <f t="shared" si="15"/>
        <v>1127499.4052526962</v>
      </c>
      <c r="AE48" s="108">
        <f t="shared" si="4"/>
        <v>168955281.78002107</v>
      </c>
    </row>
    <row r="49" spans="1:31">
      <c r="A49" s="103">
        <f>'Enron Proposal'!D43</f>
        <v>37950</v>
      </c>
      <c r="C49" s="101">
        <f>'Enron Proposal'!C44</f>
        <v>30</v>
      </c>
      <c r="E49" s="108">
        <f>'Enron Proposal'!H43*'Enron Proposal'!S43</f>
        <v>7173142.0862431871</v>
      </c>
      <c r="F49" s="108">
        <f>'Enron Proposal'!K43*'Enron Proposal'!T43</f>
        <v>0</v>
      </c>
      <c r="G49" s="108">
        <f>'Enron Proposal'!N43*'Enron Proposal'!U43</f>
        <v>0</v>
      </c>
      <c r="H49" s="108">
        <f>'Enron Proposal'!Q43*'Enron Proposal'!V43</f>
        <v>0</v>
      </c>
      <c r="J49" s="108">
        <f t="shared" si="10"/>
        <v>7173142.0862431871</v>
      </c>
      <c r="K49" s="100">
        <f t="shared" si="5"/>
        <v>917153.88164597412</v>
      </c>
      <c r="L49" s="108">
        <f t="shared" si="6"/>
        <v>163747756.00272283</v>
      </c>
      <c r="M49" s="111">
        <f t="shared" si="13"/>
        <v>2.9055555555555554</v>
      </c>
      <c r="O49" s="108">
        <f t="shared" si="11"/>
        <v>7173142.0862431871</v>
      </c>
      <c r="P49" s="100">
        <f t="shared" si="7"/>
        <v>805127.78945121891</v>
      </c>
      <c r="Q49" s="108">
        <f t="shared" si="1"/>
        <v>165289745.26357162</v>
      </c>
      <c r="R49" s="111">
        <f t="shared" si="14"/>
        <v>2.9055555555555554</v>
      </c>
      <c r="T49" s="108">
        <f>IF(L48&gt;=$Z$15,$T$15,(L48*'Financing Assumptions'!$K$13))</f>
        <v>142803145.13414884</v>
      </c>
      <c r="U49" s="108">
        <f>T49*('Financing Assumptions'!$F$13/12)</f>
        <v>23800.524189024803</v>
      </c>
      <c r="W49" s="108">
        <f>IF(L48&gt;=$Z$15,$W$15,(L48*'Financing Assumptions'!$K$14))</f>
        <v>27200599.073171206</v>
      </c>
      <c r="X49" s="108">
        <f>W49*('Financing Assumptions'!$F$14/12)</f>
        <v>8613.5230398375479</v>
      </c>
      <c r="Z49" s="108">
        <f t="shared" si="8"/>
        <v>170003744.20732003</v>
      </c>
      <c r="AA49" s="108">
        <f t="shared" si="9"/>
        <v>32414.04722886235</v>
      </c>
      <c r="AC49" s="108">
        <f t="shared" si="12"/>
        <v>7173142.0862431871</v>
      </c>
      <c r="AD49" s="100">
        <f t="shared" si="15"/>
        <v>987803.10918907309</v>
      </c>
      <c r="AE49" s="108">
        <f t="shared" si="4"/>
        <v>162769942.80296695</v>
      </c>
    </row>
    <row r="50" spans="1:31">
      <c r="A50" s="103">
        <f>'Enron Proposal'!D44</f>
        <v>37980</v>
      </c>
      <c r="C50" s="101">
        <f>'Enron Proposal'!C45</f>
        <v>31</v>
      </c>
      <c r="E50" s="108">
        <f>'Enron Proposal'!H44*'Enron Proposal'!S44</f>
        <v>6941750.4060417935</v>
      </c>
      <c r="F50" s="108">
        <f>'Enron Proposal'!K44*'Enron Proposal'!T44</f>
        <v>0</v>
      </c>
      <c r="G50" s="108">
        <f>'Enron Proposal'!N44*'Enron Proposal'!U44</f>
        <v>0</v>
      </c>
      <c r="H50" s="108">
        <f>'Enron Proposal'!Q44*'Enron Proposal'!V44</f>
        <v>0</v>
      </c>
      <c r="J50" s="108">
        <f t="shared" si="10"/>
        <v>6941750.4060417935</v>
      </c>
      <c r="K50" s="100">
        <f t="shared" si="5"/>
        <v>913865.61287915846</v>
      </c>
      <c r="L50" s="108">
        <f t="shared" si="6"/>
        <v>157719871.20956019</v>
      </c>
      <c r="M50" s="111">
        <f t="shared" si="13"/>
        <v>2.9888888888888889</v>
      </c>
      <c r="O50" s="108">
        <f t="shared" si="11"/>
        <v>6941750.4060417935</v>
      </c>
      <c r="P50" s="100">
        <f t="shared" si="7"/>
        <v>801992.93800026923</v>
      </c>
      <c r="Q50" s="108">
        <f t="shared" si="1"/>
        <v>159149987.79553008</v>
      </c>
      <c r="R50" s="111">
        <f t="shared" si="14"/>
        <v>2.9888888888888889</v>
      </c>
      <c r="T50" s="108">
        <f>IF(L49&gt;=$Z$15,$T$15,(L49*'Financing Assumptions'!$K$13))</f>
        <v>137548115.04228717</v>
      </c>
      <c r="U50" s="108">
        <f>T50*('Financing Assumptions'!$F$13/12)</f>
        <v>22924.685840381193</v>
      </c>
      <c r="W50" s="108">
        <f>IF(L49&gt;=$Z$15,$W$15,(L49*'Financing Assumptions'!$K$14))</f>
        <v>26199640.960435655</v>
      </c>
      <c r="X50" s="108">
        <f>W50*('Financing Assumptions'!$F$14/12)</f>
        <v>8296.5529708046233</v>
      </c>
      <c r="Z50" s="108">
        <f t="shared" si="8"/>
        <v>163747756.00272283</v>
      </c>
      <c r="AA50" s="108">
        <f t="shared" si="9"/>
        <v>31221.238811185816</v>
      </c>
      <c r="AC50" s="108">
        <f t="shared" si="12"/>
        <v>6941750.4060417935</v>
      </c>
      <c r="AD50" s="100">
        <f t="shared" si="15"/>
        <v>984455.48608682957</v>
      </c>
      <c r="AE50" s="108">
        <f t="shared" si="4"/>
        <v>156812647.883012</v>
      </c>
    </row>
    <row r="51" spans="1:31">
      <c r="A51" s="103">
        <f>'Enron Proposal'!D45</f>
        <v>38012</v>
      </c>
      <c r="C51" s="101">
        <f>'Enron Proposal'!C46</f>
        <v>31</v>
      </c>
      <c r="E51" s="108">
        <f>'Enron Proposal'!H45*'Enron Proposal'!S45</f>
        <v>7173142.0862431871</v>
      </c>
      <c r="F51" s="108">
        <f>'Enron Proposal'!K45*'Enron Proposal'!T45</f>
        <v>0</v>
      </c>
      <c r="G51" s="108">
        <f>'Enron Proposal'!N45*'Enron Proposal'!U45</f>
        <v>0</v>
      </c>
      <c r="H51" s="108">
        <f>'Enron Proposal'!Q45*'Enron Proposal'!V45</f>
        <v>0</v>
      </c>
      <c r="J51" s="108">
        <f t="shared" si="10"/>
        <v>7173142.0862431871</v>
      </c>
      <c r="K51" s="100">
        <f t="shared" si="5"/>
        <v>938906.00378466642</v>
      </c>
      <c r="L51" s="108">
        <f t="shared" si="6"/>
        <v>151485635.12710166</v>
      </c>
      <c r="M51" s="111">
        <f t="shared" si="13"/>
        <v>3.0750000000000002</v>
      </c>
      <c r="O51" s="108">
        <f t="shared" si="11"/>
        <v>7173142.0862431871</v>
      </c>
      <c r="P51" s="100">
        <f t="shared" si="7"/>
        <v>823682.74267348566</v>
      </c>
      <c r="Q51" s="108">
        <f t="shared" si="1"/>
        <v>152800528.45196038</v>
      </c>
      <c r="R51" s="111">
        <f t="shared" si="14"/>
        <v>3.0750000000000002</v>
      </c>
      <c r="T51" s="108">
        <f>IF(L50&gt;=$Z$15,$T$15,(L50*'Financing Assumptions'!$K$13))</f>
        <v>132484691.81603055</v>
      </c>
      <c r="U51" s="108">
        <f>T51*('Financing Assumptions'!$F$13/12)</f>
        <v>22080.781969338423</v>
      </c>
      <c r="W51" s="108">
        <f>IF(L50&gt;=$Z$15,$W$15,(L50*'Financing Assumptions'!$K$14))</f>
        <v>25235179.393529631</v>
      </c>
      <c r="X51" s="108">
        <f>W51*('Financing Assumptions'!$F$14/12)</f>
        <v>7991.1401412843825</v>
      </c>
      <c r="Z51" s="108">
        <f t="shared" si="8"/>
        <v>157719871.20956019</v>
      </c>
      <c r="AA51" s="108">
        <f t="shared" si="9"/>
        <v>30071.922110622807</v>
      </c>
      <c r="AC51" s="108">
        <f t="shared" si="12"/>
        <v>7173142.0862431871</v>
      </c>
      <c r="AD51" s="100">
        <f t="shared" si="15"/>
        <v>1011653.2579276309</v>
      </c>
      <c r="AE51" s="108">
        <f t="shared" si="4"/>
        <v>150651159.05469644</v>
      </c>
    </row>
    <row r="52" spans="1:31">
      <c r="A52" s="103">
        <f>'Enron Proposal'!D46</f>
        <v>38042</v>
      </c>
      <c r="C52" s="101">
        <f>'Enron Proposal'!C47</f>
        <v>29</v>
      </c>
      <c r="E52" s="108">
        <f>'Enron Proposal'!H46*'Enron Proposal'!S46</f>
        <v>7173142.0862431871</v>
      </c>
      <c r="F52" s="108">
        <f>'Enron Proposal'!K46*'Enron Proposal'!T46</f>
        <v>0</v>
      </c>
      <c r="G52" s="108">
        <f>'Enron Proposal'!N46*'Enron Proposal'!U46</f>
        <v>0</v>
      </c>
      <c r="H52" s="108">
        <f>'Enron Proposal'!Q46*'Enron Proposal'!V46</f>
        <v>0</v>
      </c>
      <c r="J52" s="108">
        <f t="shared" si="10"/>
        <v>7173142.0862431871</v>
      </c>
      <c r="K52" s="100">
        <f t="shared" si="5"/>
        <v>845431.51104626665</v>
      </c>
      <c r="L52" s="108">
        <f t="shared" si="6"/>
        <v>145157924.55190474</v>
      </c>
      <c r="M52" s="111">
        <f t="shared" si="13"/>
        <v>3.1555555555555554</v>
      </c>
      <c r="O52" s="108">
        <f t="shared" si="11"/>
        <v>7173142.0862431871</v>
      </c>
      <c r="P52" s="100">
        <f t="shared" si="7"/>
        <v>741394.72201237187</v>
      </c>
      <c r="Q52" s="108">
        <f t="shared" si="1"/>
        <v>146368781.08772957</v>
      </c>
      <c r="R52" s="111">
        <f t="shared" si="14"/>
        <v>3.1555555555555554</v>
      </c>
      <c r="T52" s="108">
        <f>IF(L51&gt;=$Z$15,$T$15,(L51*'Financing Assumptions'!$K$13))</f>
        <v>127247933.5067654</v>
      </c>
      <c r="U52" s="108">
        <f>T52*('Financing Assumptions'!$F$13/12)</f>
        <v>21207.988917794231</v>
      </c>
      <c r="W52" s="108">
        <f>IF(L51&gt;=$Z$15,$W$15,(L51*'Financing Assumptions'!$K$14))</f>
        <v>24237701.620336264</v>
      </c>
      <c r="X52" s="108">
        <f>W52*('Financing Assumptions'!$F$14/12)</f>
        <v>7675.2721797731501</v>
      </c>
      <c r="Z52" s="108">
        <f t="shared" si="8"/>
        <v>151485635.12710166</v>
      </c>
      <c r="AA52" s="108">
        <f t="shared" si="9"/>
        <v>28883.261097567382</v>
      </c>
      <c r="AC52" s="108">
        <f t="shared" si="12"/>
        <v>7173142.0862431871</v>
      </c>
      <c r="AD52" s="100">
        <f t="shared" si="15"/>
        <v>911159.37907690962</v>
      </c>
      <c r="AE52" s="108">
        <f t="shared" si="4"/>
        <v>144389176.34753016</v>
      </c>
    </row>
    <row r="53" spans="1:31">
      <c r="A53" s="103">
        <f>'Enron Proposal'!D47</f>
        <v>38071</v>
      </c>
      <c r="C53" s="101">
        <f>'Enron Proposal'!C48</f>
        <v>31</v>
      </c>
      <c r="E53" s="108">
        <f>'Enron Proposal'!H47*'Enron Proposal'!S47</f>
        <v>6710358.7258404009</v>
      </c>
      <c r="F53" s="108">
        <f>'Enron Proposal'!K47*'Enron Proposal'!T47</f>
        <v>0</v>
      </c>
      <c r="G53" s="108">
        <f>'Enron Proposal'!N47*'Enron Proposal'!U47</f>
        <v>0</v>
      </c>
      <c r="H53" s="108">
        <f>'Enron Proposal'!Q47*'Enron Proposal'!V47</f>
        <v>0</v>
      </c>
      <c r="J53" s="108">
        <f t="shared" si="10"/>
        <v>6710358.7258404009</v>
      </c>
      <c r="K53" s="100">
        <f t="shared" si="5"/>
        <v>783113.06951038586</v>
      </c>
      <c r="L53" s="108">
        <f t="shared" si="6"/>
        <v>139230678.89557472</v>
      </c>
      <c r="M53" s="111">
        <f t="shared" si="13"/>
        <v>3.2388888888888889</v>
      </c>
      <c r="O53" s="108">
        <f t="shared" si="11"/>
        <v>6710358.7258404009</v>
      </c>
      <c r="P53" s="100">
        <f t="shared" si="7"/>
        <v>686514.68750174728</v>
      </c>
      <c r="Q53" s="108">
        <f t="shared" si="1"/>
        <v>140344937.04939091</v>
      </c>
      <c r="R53" s="111">
        <f t="shared" si="14"/>
        <v>3.2388888888888889</v>
      </c>
      <c r="T53" s="108">
        <f>IF(L52&gt;=$Z$15,$T$15,(L52*'Financing Assumptions'!$K$13))</f>
        <v>121932656.62359998</v>
      </c>
      <c r="U53" s="108">
        <f>T53*('Financing Assumptions'!$F$13/12)</f>
        <v>20322.109437266663</v>
      </c>
      <c r="W53" s="108">
        <f>IF(L52&gt;=$Z$15,$W$15,(L52*'Financing Assumptions'!$K$14))</f>
        <v>23225267.928304758</v>
      </c>
      <c r="X53" s="108">
        <f>W53*('Financing Assumptions'!$F$14/12)</f>
        <v>7354.6681772965067</v>
      </c>
      <c r="Z53" s="108">
        <f t="shared" si="8"/>
        <v>145157924.55190474</v>
      </c>
      <c r="AA53" s="108">
        <f t="shared" si="9"/>
        <v>27676.777614563169</v>
      </c>
      <c r="AC53" s="108">
        <f t="shared" si="12"/>
        <v>6710358.7258404009</v>
      </c>
      <c r="AD53" s="100">
        <f t="shared" si="15"/>
        <v>844176.49348802655</v>
      </c>
      <c r="AE53" s="108">
        <f t="shared" si="4"/>
        <v>138522994.11517778</v>
      </c>
    </row>
    <row r="54" spans="1:31">
      <c r="A54" s="103">
        <f>'Enron Proposal'!D48</f>
        <v>38103</v>
      </c>
      <c r="C54" s="101">
        <f>'Enron Proposal'!C49</f>
        <v>30</v>
      </c>
      <c r="E54" s="108">
        <f>'Enron Proposal'!H48*'Enron Proposal'!S48</f>
        <v>7173142.0862431871</v>
      </c>
      <c r="F54" s="108">
        <f>'Enron Proposal'!K48*'Enron Proposal'!T48</f>
        <v>0</v>
      </c>
      <c r="G54" s="108">
        <f>'Enron Proposal'!N48*'Enron Proposal'!U48</f>
        <v>0</v>
      </c>
      <c r="H54" s="108">
        <f>'Enron Proposal'!Q48*'Enron Proposal'!V48</f>
        <v>0</v>
      </c>
      <c r="J54" s="108">
        <f t="shared" si="10"/>
        <v>7173142.0862431871</v>
      </c>
      <c r="K54" s="100">
        <f t="shared" si="5"/>
        <v>828839.88760286465</v>
      </c>
      <c r="L54" s="108">
        <f t="shared" si="6"/>
        <v>132886376.6969344</v>
      </c>
      <c r="M54" s="111">
        <f t="shared" si="13"/>
        <v>3.3250000000000002</v>
      </c>
      <c r="O54" s="108">
        <f t="shared" si="11"/>
        <v>7173142.0862431871</v>
      </c>
      <c r="P54" s="100">
        <f t="shared" si="7"/>
        <v>726356.96848244907</v>
      </c>
      <c r="Q54" s="108">
        <f t="shared" si="1"/>
        <v>133898151.93163018</v>
      </c>
      <c r="R54" s="111">
        <f t="shared" si="14"/>
        <v>3.3250000000000002</v>
      </c>
      <c r="T54" s="108">
        <f>IF(L53&gt;=$Z$15,$T$15,(L53*'Financing Assumptions'!$K$13))</f>
        <v>116953770.27228276</v>
      </c>
      <c r="U54" s="108">
        <f>T54*('Financing Assumptions'!$F$13/12)</f>
        <v>19492.295045380459</v>
      </c>
      <c r="W54" s="108">
        <f>IF(L53&gt;=$Z$15,$W$15,(L53*'Financing Assumptions'!$K$14))</f>
        <v>22276908.623291954</v>
      </c>
      <c r="X54" s="108">
        <f>W54*('Financing Assumptions'!$F$14/12)</f>
        <v>7054.3543973757851</v>
      </c>
      <c r="Z54" s="108">
        <f t="shared" si="8"/>
        <v>139230678.89557472</v>
      </c>
      <c r="AA54" s="108">
        <f t="shared" si="9"/>
        <v>26546.649442756243</v>
      </c>
      <c r="AC54" s="108">
        <f t="shared" si="12"/>
        <v>7173142.0862431871</v>
      </c>
      <c r="AD54" s="100">
        <f t="shared" si="15"/>
        <v>893660.30219104001</v>
      </c>
      <c r="AE54" s="108">
        <f t="shared" si="4"/>
        <v>132243512.33112563</v>
      </c>
    </row>
    <row r="55" spans="1:31">
      <c r="A55" s="103">
        <f>'Enron Proposal'!D49</f>
        <v>38132</v>
      </c>
      <c r="C55" s="101">
        <f>'Enron Proposal'!C50</f>
        <v>31</v>
      </c>
      <c r="E55" s="108">
        <f>'Enron Proposal'!H49*'Enron Proposal'!S49</f>
        <v>6941750.4060417935</v>
      </c>
      <c r="F55" s="108">
        <f>'Enron Proposal'!K49*'Enron Proposal'!T49</f>
        <v>0</v>
      </c>
      <c r="G55" s="108">
        <f>'Enron Proposal'!N49*'Enron Proposal'!U49</f>
        <v>0</v>
      </c>
      <c r="H55" s="108">
        <f>'Enron Proposal'!Q49*'Enron Proposal'!V49</f>
        <v>0</v>
      </c>
      <c r="J55" s="108">
        <f t="shared" si="10"/>
        <v>6941750.4060417935</v>
      </c>
      <c r="K55" s="100">
        <f t="shared" si="5"/>
        <v>716909.24675654701</v>
      </c>
      <c r="L55" s="108">
        <f t="shared" si="6"/>
        <v>126661535.53764915</v>
      </c>
      <c r="M55" s="111">
        <f t="shared" si="13"/>
        <v>3.4055555555555554</v>
      </c>
      <c r="O55" s="108">
        <f t="shared" si="11"/>
        <v>6941750.4060417935</v>
      </c>
      <c r="P55" s="100">
        <f t="shared" si="7"/>
        <v>628023.59387900028</v>
      </c>
      <c r="Q55" s="108">
        <f t="shared" si="1"/>
        <v>127584425.11946739</v>
      </c>
      <c r="R55" s="111">
        <f t="shared" si="14"/>
        <v>3.4055555555555554</v>
      </c>
      <c r="T55" s="108">
        <f>IF(L54&gt;=$Z$15,$T$15,(L54*'Financing Assumptions'!$K$13))</f>
        <v>111624556.42542489</v>
      </c>
      <c r="U55" s="108">
        <f>T55*('Financing Assumptions'!$F$13/12)</f>
        <v>18604.092737570812</v>
      </c>
      <c r="W55" s="108">
        <f>IF(L54&gt;=$Z$15,$W$15,(L54*'Financing Assumptions'!$K$14))</f>
        <v>21261820.271509506</v>
      </c>
      <c r="X55" s="108">
        <f>W55*('Financing Assumptions'!$F$14/12)</f>
        <v>6732.9097526446767</v>
      </c>
      <c r="Z55" s="108">
        <f t="shared" si="8"/>
        <v>132886376.6969344</v>
      </c>
      <c r="AA55" s="108">
        <f t="shared" si="9"/>
        <v>25337.002490215491</v>
      </c>
      <c r="AC55" s="108">
        <f t="shared" si="12"/>
        <v>6941750.4060417935</v>
      </c>
      <c r="AD55" s="100">
        <f t="shared" si="15"/>
        <v>773166.43359424383</v>
      </c>
      <c r="AE55" s="108">
        <f t="shared" si="4"/>
        <v>126074928.35867809</v>
      </c>
    </row>
    <row r="56" spans="1:31">
      <c r="A56" s="103">
        <f>'Enron Proposal'!D50</f>
        <v>38163</v>
      </c>
      <c r="C56" s="101">
        <f>'Enron Proposal'!C51</f>
        <v>30</v>
      </c>
      <c r="E56" s="108">
        <f>'Enron Proposal'!H50*'Enron Proposal'!S50</f>
        <v>7173142.0862431871</v>
      </c>
      <c r="F56" s="108">
        <f>'Enron Proposal'!K50*'Enron Proposal'!T50</f>
        <v>0</v>
      </c>
      <c r="G56" s="108">
        <f>'Enron Proposal'!N50*'Enron Proposal'!U50</f>
        <v>0</v>
      </c>
      <c r="H56" s="108">
        <f>'Enron Proposal'!Q50*'Enron Proposal'!V50</f>
        <v>0</v>
      </c>
      <c r="J56" s="108">
        <f t="shared" si="10"/>
        <v>7173142.0862431871</v>
      </c>
      <c r="K56" s="100">
        <f t="shared" si="5"/>
        <v>730452.81422819081</v>
      </c>
      <c r="L56" s="108">
        <f t="shared" si="6"/>
        <v>120218846.26563416</v>
      </c>
      <c r="M56" s="111">
        <f t="shared" si="13"/>
        <v>3.4888888888888889</v>
      </c>
      <c r="O56" s="108">
        <f t="shared" si="11"/>
        <v>7173142.0862431871</v>
      </c>
      <c r="P56" s="100">
        <f t="shared" si="7"/>
        <v>639679.94328700448</v>
      </c>
      <c r="Q56" s="108">
        <f t="shared" si="1"/>
        <v>121050962.97651121</v>
      </c>
      <c r="R56" s="111">
        <f t="shared" si="14"/>
        <v>3.4888888888888889</v>
      </c>
      <c r="T56" s="108">
        <f>IF(L55&gt;=$Z$15,$T$15,(L55*'Financing Assumptions'!$K$13))</f>
        <v>106395689.85162528</v>
      </c>
      <c r="U56" s="108">
        <f>T56*('Financing Assumptions'!$F$13/12)</f>
        <v>17732.614975270881</v>
      </c>
      <c r="W56" s="108">
        <f>IF(L55&gt;=$Z$15,$W$15,(L55*'Financing Assumptions'!$K$14))</f>
        <v>20265845.686023865</v>
      </c>
      <c r="X56" s="108">
        <f>W56*('Financing Assumptions'!$F$14/12)</f>
        <v>6417.5178005742237</v>
      </c>
      <c r="Z56" s="108">
        <f t="shared" si="8"/>
        <v>126661535.53764914</v>
      </c>
      <c r="AA56" s="108">
        <f t="shared" si="9"/>
        <v>24150.132775845104</v>
      </c>
      <c r="AC56" s="108">
        <f t="shared" si="12"/>
        <v>7173142.0862431871</v>
      </c>
      <c r="AD56" s="100">
        <f t="shared" si="15"/>
        <v>787936.17851983244</v>
      </c>
      <c r="AE56" s="108">
        <f t="shared" si="4"/>
        <v>119689722.45095474</v>
      </c>
    </row>
    <row r="57" spans="1:31">
      <c r="A57" s="103">
        <f>'Enron Proposal'!D51</f>
        <v>38194</v>
      </c>
      <c r="C57" s="101">
        <f>'Enron Proposal'!C52</f>
        <v>31</v>
      </c>
      <c r="E57" s="108">
        <f>'Enron Proposal'!H51*'Enron Proposal'!S51</f>
        <v>6941750.4060417935</v>
      </c>
      <c r="F57" s="108">
        <f>'Enron Proposal'!K51*'Enron Proposal'!T51</f>
        <v>0</v>
      </c>
      <c r="G57" s="108">
        <f>'Enron Proposal'!N51*'Enron Proposal'!U51</f>
        <v>0</v>
      </c>
      <c r="H57" s="108">
        <f>'Enron Proposal'!Q51*'Enron Proposal'!V51</f>
        <v>0</v>
      </c>
      <c r="J57" s="108">
        <f t="shared" si="10"/>
        <v>6941750.4060417935</v>
      </c>
      <c r="K57" s="100">
        <f t="shared" si="5"/>
        <v>693298.04194499622</v>
      </c>
      <c r="L57" s="108">
        <f t="shared" si="6"/>
        <v>113970393.90153737</v>
      </c>
      <c r="M57" s="111">
        <f t="shared" si="13"/>
        <v>3.5750000000000002</v>
      </c>
      <c r="O57" s="108">
        <f t="shared" si="11"/>
        <v>6941750.4060417935</v>
      </c>
      <c r="P57" s="100">
        <f t="shared" si="7"/>
        <v>606922.61660578486</v>
      </c>
      <c r="Q57" s="108">
        <f t="shared" si="1"/>
        <v>114716135.1870752</v>
      </c>
      <c r="R57" s="111">
        <f t="shared" si="14"/>
        <v>3.5750000000000002</v>
      </c>
      <c r="T57" s="108">
        <f>IF(L56&gt;=$Z$15,$T$15,(L56*'Financing Assumptions'!$K$13))</f>
        <v>100983830.8631327</v>
      </c>
      <c r="U57" s="108">
        <f>T57*('Financing Assumptions'!$F$13/12)</f>
        <v>16830.638477188782</v>
      </c>
      <c r="W57" s="108">
        <f>IF(L56&gt;=$Z$15,$W$15,(L56*'Financing Assumptions'!$K$14))</f>
        <v>19235015.402501468</v>
      </c>
      <c r="X57" s="108">
        <f>W57*('Financing Assumptions'!$F$14/12)</f>
        <v>6091.0882107921307</v>
      </c>
      <c r="Z57" s="108">
        <f t="shared" si="8"/>
        <v>120218846.26563416</v>
      </c>
      <c r="AA57" s="108">
        <f t="shared" si="9"/>
        <v>22921.726687980914</v>
      </c>
      <c r="AC57" s="108">
        <f t="shared" si="12"/>
        <v>6941750.4060417935</v>
      </c>
      <c r="AD57" s="100">
        <f t="shared" si="15"/>
        <v>748030.26853842509</v>
      </c>
      <c r="AE57" s="108">
        <f t="shared" si="4"/>
        <v>113496002.31345136</v>
      </c>
    </row>
    <row r="58" spans="1:31">
      <c r="A58" s="103">
        <f>'Enron Proposal'!D52</f>
        <v>38224</v>
      </c>
      <c r="C58" s="101">
        <f>'Enron Proposal'!C53</f>
        <v>31</v>
      </c>
      <c r="E58" s="108">
        <f>'Enron Proposal'!H52*'Enron Proposal'!S52</f>
        <v>7173142.0862431871</v>
      </c>
      <c r="F58" s="108">
        <f>'Enron Proposal'!K52*'Enron Proposal'!T52</f>
        <v>0</v>
      </c>
      <c r="G58" s="108">
        <f>'Enron Proposal'!N52*'Enron Proposal'!U52</f>
        <v>0</v>
      </c>
      <c r="H58" s="108">
        <f>'Enron Proposal'!Q52*'Enron Proposal'!V52</f>
        <v>0</v>
      </c>
      <c r="J58" s="108">
        <f t="shared" si="10"/>
        <v>7173142.0862431871</v>
      </c>
      <c r="K58" s="100">
        <f t="shared" si="5"/>
        <v>636061.38133078092</v>
      </c>
      <c r="L58" s="108">
        <f t="shared" si="6"/>
        <v>107433313.19662496</v>
      </c>
      <c r="M58" s="111">
        <f t="shared" si="13"/>
        <v>3.6555555555555554</v>
      </c>
      <c r="O58" s="108">
        <f t="shared" si="11"/>
        <v>7173142.0862431871</v>
      </c>
      <c r="P58" s="100">
        <f t="shared" si="7"/>
        <v>556607.61136761704</v>
      </c>
      <c r="Q58" s="108">
        <f t="shared" si="1"/>
        <v>108099600.71219963</v>
      </c>
      <c r="R58" s="111">
        <f t="shared" si="14"/>
        <v>3.6555555555555554</v>
      </c>
      <c r="T58" s="108">
        <f>IF(L57&gt;=$Z$15,$T$15,(L57*'Financing Assumptions'!$K$13))</f>
        <v>95735130.877291396</v>
      </c>
      <c r="U58" s="108">
        <f>T58*('Financing Assumptions'!$F$13/12)</f>
        <v>15955.855146215232</v>
      </c>
      <c r="W58" s="108">
        <f>IF(L57&gt;=$Z$15,$W$15,(L57*'Financing Assumptions'!$K$14))</f>
        <v>18235263.024245981</v>
      </c>
      <c r="X58" s="108">
        <f>W58*('Financing Assumptions'!$F$14/12)</f>
        <v>5774.4999576778937</v>
      </c>
      <c r="Z58" s="108">
        <f t="shared" si="8"/>
        <v>113970393.90153737</v>
      </c>
      <c r="AA58" s="108">
        <f t="shared" si="9"/>
        <v>21730.355103893125</v>
      </c>
      <c r="AC58" s="108">
        <f t="shared" si="12"/>
        <v>7173142.0862431871</v>
      </c>
      <c r="AD58" s="100">
        <f t="shared" si="15"/>
        <v>686439.77015862206</v>
      </c>
      <c r="AE58" s="108">
        <f t="shared" si="4"/>
        <v>107009299.9973668</v>
      </c>
    </row>
    <row r="59" spans="1:31">
      <c r="A59" s="103">
        <f>'Enron Proposal'!D53</f>
        <v>38257</v>
      </c>
      <c r="C59" s="101">
        <f>'Enron Proposal'!C54</f>
        <v>30</v>
      </c>
      <c r="E59" s="108">
        <f>'Enron Proposal'!H53*'Enron Proposal'!S53</f>
        <v>7173142.0862431871</v>
      </c>
      <c r="F59" s="108">
        <f>'Enron Proposal'!K53*'Enron Proposal'!T53</f>
        <v>0</v>
      </c>
      <c r="G59" s="108">
        <f>'Enron Proposal'!N53*'Enron Proposal'!U53</f>
        <v>0</v>
      </c>
      <c r="H59" s="108">
        <f>'Enron Proposal'!Q53*'Enron Proposal'!V53</f>
        <v>0</v>
      </c>
      <c r="J59" s="108">
        <f t="shared" si="10"/>
        <v>7173142.0862431871</v>
      </c>
      <c r="K59" s="100">
        <f t="shared" si="5"/>
        <v>659536.19338199461</v>
      </c>
      <c r="L59" s="108">
        <f t="shared" si="6"/>
        <v>100919707.30376378</v>
      </c>
      <c r="M59" s="111">
        <f t="shared" si="13"/>
        <v>3.7444444444444445</v>
      </c>
      <c r="O59" s="108">
        <f t="shared" si="11"/>
        <v>7173142.0862431871</v>
      </c>
      <c r="P59" s="100">
        <f t="shared" si="7"/>
        <v>576954.29233645124</v>
      </c>
      <c r="Q59" s="108">
        <f t="shared" si="1"/>
        <v>101503412.91829289</v>
      </c>
      <c r="R59" s="111">
        <f t="shared" si="14"/>
        <v>3.7444444444444445</v>
      </c>
      <c r="T59" s="108">
        <f>IF(L58&gt;=$Z$15,$T$15,(L58*'Financing Assumptions'!$K$13))</f>
        <v>90243983.085164964</v>
      </c>
      <c r="U59" s="108">
        <f>T59*('Financing Assumptions'!$F$13/12)</f>
        <v>15040.663847527494</v>
      </c>
      <c r="W59" s="108">
        <f>IF(L58&gt;=$Z$15,$W$15,(L58*'Financing Assumptions'!$K$14))</f>
        <v>17189330.111459993</v>
      </c>
      <c r="X59" s="108">
        <f>W59*('Financing Assumptions'!$F$14/12)</f>
        <v>5443.2878686289978</v>
      </c>
      <c r="Z59" s="108">
        <f t="shared" si="8"/>
        <v>107433313.19662496</v>
      </c>
      <c r="AA59" s="108">
        <f t="shared" si="9"/>
        <v>20483.951716156491</v>
      </c>
      <c r="AC59" s="108">
        <f t="shared" si="12"/>
        <v>7173142.0862431871</v>
      </c>
      <c r="AD59" s="100">
        <f t="shared" si="15"/>
        <v>711928.01136180514</v>
      </c>
      <c r="AE59" s="108">
        <f t="shared" si="4"/>
        <v>100548085.92248541</v>
      </c>
    </row>
    <row r="60" spans="1:31">
      <c r="A60" s="103">
        <f>'Enron Proposal'!D54</f>
        <v>38285</v>
      </c>
      <c r="C60" s="101">
        <f>'Enron Proposal'!C55</f>
        <v>31</v>
      </c>
      <c r="E60" s="108">
        <f>'Enron Proposal'!H54*'Enron Proposal'!S54</f>
        <v>6941750.4060417935</v>
      </c>
      <c r="F60" s="108">
        <f>'Enron Proposal'!K54*'Enron Proposal'!T54</f>
        <v>0</v>
      </c>
      <c r="G60" s="108">
        <f>'Enron Proposal'!N54*'Enron Proposal'!U54</f>
        <v>0</v>
      </c>
      <c r="H60" s="108">
        <f>'Enron Proposal'!Q54*'Enron Proposal'!V54</f>
        <v>0</v>
      </c>
      <c r="J60" s="108">
        <f t="shared" si="10"/>
        <v>6941750.4060417935</v>
      </c>
      <c r="K60" s="100">
        <f t="shared" si="5"/>
        <v>525677.92229282262</v>
      </c>
      <c r="L60" s="108">
        <f t="shared" si="6"/>
        <v>94503634.820014805</v>
      </c>
      <c r="M60" s="111">
        <f t="shared" si="13"/>
        <v>3.8222222222222224</v>
      </c>
      <c r="O60" s="108">
        <f t="shared" si="11"/>
        <v>6941750.4060417935</v>
      </c>
      <c r="P60" s="100">
        <f t="shared" si="7"/>
        <v>459665.65479313297</v>
      </c>
      <c r="Q60" s="108">
        <f t="shared" si="1"/>
        <v>95021328.167044237</v>
      </c>
      <c r="R60" s="111">
        <f t="shared" si="14"/>
        <v>3.8222222222222224</v>
      </c>
      <c r="T60" s="108">
        <f>IF(L59&gt;=$Z$15,$T$15,(L59*'Financing Assumptions'!$K$13))</f>
        <v>84772554.135161564</v>
      </c>
      <c r="U60" s="108">
        <f>T60*('Financing Assumptions'!$F$13/12)</f>
        <v>14128.759022526927</v>
      </c>
      <c r="W60" s="108">
        <f>IF(L59&gt;=$Z$15,$W$15,(L59*'Financing Assumptions'!$K$14))</f>
        <v>16147153.168602204</v>
      </c>
      <c r="X60" s="108">
        <f>W60*('Financing Assumptions'!$F$14/12)</f>
        <v>5113.2651700573642</v>
      </c>
      <c r="Z60" s="108">
        <f t="shared" si="8"/>
        <v>100919707.30376376</v>
      </c>
      <c r="AA60" s="108">
        <f t="shared" si="9"/>
        <v>19242.024192584293</v>
      </c>
      <c r="AC60" s="108">
        <f t="shared" si="12"/>
        <v>6941750.4060417935</v>
      </c>
      <c r="AD60" s="100">
        <f t="shared" si="15"/>
        <v>567587.02225688379</v>
      </c>
      <c r="AE60" s="108">
        <f t="shared" si="4"/>
        <v>94173922.538700506</v>
      </c>
    </row>
    <row r="61" spans="1:31">
      <c r="A61" s="103">
        <f>'Enron Proposal'!D55</f>
        <v>38316</v>
      </c>
      <c r="C61" s="101">
        <f>'Enron Proposal'!C56</f>
        <v>30</v>
      </c>
      <c r="E61" s="108">
        <f>'Enron Proposal'!H55*'Enron Proposal'!S55</f>
        <v>7173142.0862431871</v>
      </c>
      <c r="F61" s="108">
        <f>'Enron Proposal'!K55*'Enron Proposal'!T55</f>
        <v>0</v>
      </c>
      <c r="G61" s="108">
        <f>'Enron Proposal'!N55*'Enron Proposal'!U55</f>
        <v>0</v>
      </c>
      <c r="H61" s="108">
        <f>'Enron Proposal'!Q55*'Enron Proposal'!V55</f>
        <v>0</v>
      </c>
      <c r="J61" s="108">
        <f t="shared" si="10"/>
        <v>7173142.0862431871</v>
      </c>
      <c r="K61" s="100">
        <f t="shared" si="5"/>
        <v>544999.28266347526</v>
      </c>
      <c r="L61" s="108">
        <f t="shared" si="6"/>
        <v>87875492.016435087</v>
      </c>
      <c r="M61" s="111">
        <f t="shared" si="13"/>
        <v>3.9055555555555554</v>
      </c>
      <c r="O61" s="108">
        <f t="shared" si="11"/>
        <v>7173142.0862431871</v>
      </c>
      <c r="P61" s="100">
        <f t="shared" si="7"/>
        <v>476415.81451681542</v>
      </c>
      <c r="Q61" s="108">
        <f t="shared" si="1"/>
        <v>88324601.895317867</v>
      </c>
      <c r="R61" s="111">
        <f t="shared" si="14"/>
        <v>3.9055555555555554</v>
      </c>
      <c r="T61" s="108">
        <f>IF(L60&gt;=$Z$15,$T$15,(L60*'Financing Assumptions'!$K$13))</f>
        <v>79383053.248812437</v>
      </c>
      <c r="U61" s="108">
        <f>T61*('Financing Assumptions'!$F$13/12)</f>
        <v>13230.508874802072</v>
      </c>
      <c r="W61" s="108">
        <f>IF(L60&gt;=$Z$15,$W$15,(L60*'Financing Assumptions'!$K$14))</f>
        <v>15120581.571202369</v>
      </c>
      <c r="X61" s="108">
        <f>W61*('Financing Assumptions'!$F$14/12)</f>
        <v>4788.1841642140835</v>
      </c>
      <c r="Z61" s="108">
        <f t="shared" si="8"/>
        <v>94503634.820014805</v>
      </c>
      <c r="AA61" s="108">
        <f t="shared" si="9"/>
        <v>18018.693039016154</v>
      </c>
      <c r="AC61" s="108">
        <f t="shared" si="12"/>
        <v>7173142.0862431871</v>
      </c>
      <c r="AD61" s="100">
        <f t="shared" si="15"/>
        <v>588563.02047828049</v>
      </c>
      <c r="AE61" s="108">
        <f t="shared" si="4"/>
        <v>87589343.472935602</v>
      </c>
    </row>
    <row r="62" spans="1:31">
      <c r="A62" s="103">
        <f>'Enron Proposal'!D56</f>
        <v>38348</v>
      </c>
      <c r="C62" s="101">
        <f>'Enron Proposal'!C57</f>
        <v>31</v>
      </c>
      <c r="E62" s="108">
        <f>'Enron Proposal'!H56*'Enron Proposal'!S56</f>
        <v>6941750.4060417935</v>
      </c>
      <c r="F62" s="108">
        <f>'Enron Proposal'!K56*'Enron Proposal'!T56</f>
        <v>0</v>
      </c>
      <c r="G62" s="108">
        <f>'Enron Proposal'!N56*'Enron Proposal'!U56</f>
        <v>0</v>
      </c>
      <c r="H62" s="108">
        <f>'Enron Proposal'!Q56*'Enron Proposal'!V56</f>
        <v>0</v>
      </c>
      <c r="J62" s="108">
        <f t="shared" si="10"/>
        <v>6941750.4060417935</v>
      </c>
      <c r="K62" s="100">
        <f t="shared" si="5"/>
        <v>523122.5869449054</v>
      </c>
      <c r="L62" s="108">
        <f t="shared" si="6"/>
        <v>81456864.197338194</v>
      </c>
      <c r="M62" s="111">
        <f t="shared" si="13"/>
        <v>3.9944444444444445</v>
      </c>
      <c r="O62" s="108">
        <f t="shared" si="11"/>
        <v>6941750.4060417935</v>
      </c>
      <c r="P62" s="100">
        <f t="shared" si="7"/>
        <v>457125.07642883074</v>
      </c>
      <c r="Q62" s="108">
        <f t="shared" si="1"/>
        <v>81839976.565704912</v>
      </c>
      <c r="R62" s="111">
        <f t="shared" si="14"/>
        <v>3.9944444444444445</v>
      </c>
      <c r="T62" s="108">
        <f>IF(L61&gt;=$Z$15,$T$15,(L61*'Financing Assumptions'!$K$13))</f>
        <v>73815413.293805465</v>
      </c>
      <c r="U62" s="108">
        <f>T62*('Financing Assumptions'!$F$13/12)</f>
        <v>12302.56888230091</v>
      </c>
      <c r="W62" s="108">
        <f>IF(L61&gt;=$Z$15,$W$15,(L61*'Financing Assumptions'!$K$14))</f>
        <v>14060078.722629614</v>
      </c>
      <c r="X62" s="108">
        <f>W62*('Financing Assumptions'!$F$14/12)</f>
        <v>4452.3582621660444</v>
      </c>
      <c r="Z62" s="108">
        <f t="shared" si="8"/>
        <v>87875492.016435087</v>
      </c>
      <c r="AA62" s="108">
        <f t="shared" si="9"/>
        <v>16754.927144466954</v>
      </c>
      <c r="AC62" s="108">
        <f t="shared" si="12"/>
        <v>6941750.4060417935</v>
      </c>
      <c r="AD62" s="100">
        <f t="shared" si="15"/>
        <v>565069.50096425856</v>
      </c>
      <c r="AE62" s="108">
        <f t="shared" si="4"/>
        <v>81212662.56785807</v>
      </c>
    </row>
    <row r="63" spans="1:31">
      <c r="A63" s="103">
        <f>'Enron Proposal'!D57</f>
        <v>38377</v>
      </c>
      <c r="C63" s="101">
        <f>'Enron Proposal'!C58</f>
        <v>31</v>
      </c>
      <c r="E63" s="108">
        <f>'Enron Proposal'!H57*'Enron Proposal'!S57</f>
        <v>7173142.0862431871</v>
      </c>
      <c r="F63" s="108">
        <f>'Enron Proposal'!K57*'Enron Proposal'!T57</f>
        <v>0</v>
      </c>
      <c r="G63" s="108">
        <f>'Enron Proposal'!N57*'Enron Proposal'!U57</f>
        <v>0</v>
      </c>
      <c r="H63" s="108">
        <f>'Enron Proposal'!Q57*'Enron Proposal'!V57</f>
        <v>0</v>
      </c>
      <c r="J63" s="108">
        <f t="shared" si="10"/>
        <v>7173142.0862431871</v>
      </c>
      <c r="K63" s="100">
        <f t="shared" si="5"/>
        <v>439451.9634472903</v>
      </c>
      <c r="L63" s="108">
        <f t="shared" si="6"/>
        <v>74723174.074542299</v>
      </c>
      <c r="M63" s="111">
        <f t="shared" si="13"/>
        <v>4.072222222222222</v>
      </c>
      <c r="O63" s="108">
        <f t="shared" si="11"/>
        <v>7173142.0862431871</v>
      </c>
      <c r="P63" s="100">
        <f t="shared" si="7"/>
        <v>383854.70945118973</v>
      </c>
      <c r="Q63" s="108">
        <f t="shared" si="1"/>
        <v>75050689.188912913</v>
      </c>
      <c r="R63" s="111">
        <f t="shared" si="14"/>
        <v>4.072222222222222</v>
      </c>
      <c r="T63" s="108">
        <f>IF(L62&gt;=$Z$15,$T$15,(L62*'Financing Assumptions'!$K$13))</f>
        <v>68423765.925764084</v>
      </c>
      <c r="U63" s="108">
        <f>T63*('Financing Assumptions'!$F$13/12)</f>
        <v>11403.960987627346</v>
      </c>
      <c r="W63" s="108">
        <f>IF(L62&gt;=$Z$15,$W$15,(L62*'Financing Assumptions'!$K$14))</f>
        <v>13033098.271574112</v>
      </c>
      <c r="X63" s="108">
        <f>W63*('Financing Assumptions'!$F$14/12)</f>
        <v>4127.1477859984689</v>
      </c>
      <c r="Z63" s="108">
        <f t="shared" si="8"/>
        <v>81456864.197338194</v>
      </c>
      <c r="AA63" s="108">
        <f t="shared" si="9"/>
        <v>15531.108773625816</v>
      </c>
      <c r="AC63" s="108">
        <f t="shared" si="12"/>
        <v>7173142.0862431871</v>
      </c>
      <c r="AD63" s="100">
        <f t="shared" si="15"/>
        <v>474812.74183841172</v>
      </c>
      <c r="AE63" s="108">
        <f t="shared" si="4"/>
        <v>74514333.223453298</v>
      </c>
    </row>
    <row r="64" spans="1:31">
      <c r="A64" s="103">
        <f>'Enron Proposal'!D58</f>
        <v>38408</v>
      </c>
      <c r="C64" s="101">
        <f>'Enron Proposal'!C59</f>
        <v>28</v>
      </c>
      <c r="E64" s="108">
        <f>'Enron Proposal'!H58*'Enron Proposal'!S58</f>
        <v>7173142.0862431871</v>
      </c>
      <c r="F64" s="108">
        <f>'Enron Proposal'!K58*'Enron Proposal'!T58</f>
        <v>0</v>
      </c>
      <c r="G64" s="108">
        <f>'Enron Proposal'!N58*'Enron Proposal'!U58</f>
        <v>0</v>
      </c>
      <c r="H64" s="108">
        <f>'Enron Proposal'!Q58*'Enron Proposal'!V58</f>
        <v>0</v>
      </c>
      <c r="J64" s="108">
        <f t="shared" si="10"/>
        <v>7173142.0862431871</v>
      </c>
      <c r="K64" s="100">
        <f t="shared" si="5"/>
        <v>430926.03100953571</v>
      </c>
      <c r="L64" s="108">
        <f t="shared" si="6"/>
        <v>67980958.019308642</v>
      </c>
      <c r="M64" s="111">
        <f t="shared" si="13"/>
        <v>4.1555555555555559</v>
      </c>
      <c r="O64" s="108">
        <f t="shared" si="11"/>
        <v>7173142.0862431871</v>
      </c>
      <c r="P64" s="100">
        <f t="shared" si="7"/>
        <v>376287.47050480754</v>
      </c>
      <c r="Q64" s="108">
        <f t="shared" si="1"/>
        <v>68253834.573174536</v>
      </c>
      <c r="R64" s="111">
        <f t="shared" si="14"/>
        <v>4.1555555555555559</v>
      </c>
      <c r="T64" s="108">
        <f>IF(L63&gt;=$Z$15,$T$15,(L63*'Financing Assumptions'!$K$13))</f>
        <v>62767466.222615525</v>
      </c>
      <c r="U64" s="108">
        <f>T64*('Financing Assumptions'!$F$13/12)</f>
        <v>10461.244370435921</v>
      </c>
      <c r="W64" s="108">
        <f>IF(L63&gt;=$Z$15,$W$15,(L63*'Financing Assumptions'!$K$14))</f>
        <v>11955707.851926768</v>
      </c>
      <c r="X64" s="108">
        <f>W64*('Financing Assumptions'!$F$14/12)</f>
        <v>3785.9741531101431</v>
      </c>
      <c r="Z64" s="108">
        <f t="shared" si="8"/>
        <v>74723174.074542299</v>
      </c>
      <c r="AA64" s="108">
        <f t="shared" si="9"/>
        <v>14247.218523546064</v>
      </c>
      <c r="AC64" s="108">
        <f t="shared" si="12"/>
        <v>7173142.0862431871</v>
      </c>
      <c r="AD64" s="100">
        <f t="shared" si="15"/>
        <v>465695.59649485879</v>
      </c>
      <c r="AE64" s="108">
        <f t="shared" si="4"/>
        <v>67806886.733704969</v>
      </c>
    </row>
    <row r="65" spans="1:31">
      <c r="A65" s="103">
        <f>'Enron Proposal'!D59</f>
        <v>38436</v>
      </c>
      <c r="C65" s="101">
        <f>'Enron Proposal'!C60</f>
        <v>31</v>
      </c>
      <c r="E65" s="108">
        <f>'Enron Proposal'!H59*'Enron Proposal'!S59</f>
        <v>6478967.0456390074</v>
      </c>
      <c r="F65" s="108">
        <f>'Enron Proposal'!K59*'Enron Proposal'!T59</f>
        <v>0</v>
      </c>
      <c r="G65" s="108">
        <f>'Enron Proposal'!N59*'Enron Proposal'!U59</f>
        <v>0</v>
      </c>
      <c r="H65" s="108">
        <f>'Enron Proposal'!Q59*'Enron Proposal'!V59</f>
        <v>0</v>
      </c>
      <c r="J65" s="108">
        <f t="shared" si="10"/>
        <v>6478967.0456390074</v>
      </c>
      <c r="K65" s="100">
        <f t="shared" si="5"/>
        <v>354104.16579491011</v>
      </c>
      <c r="L65" s="108">
        <f t="shared" si="6"/>
        <v>61856095.139464542</v>
      </c>
      <c r="M65" s="111">
        <f t="shared" si="13"/>
        <v>4.2388888888888889</v>
      </c>
      <c r="O65" s="108">
        <f t="shared" si="11"/>
        <v>6478967.0456390074</v>
      </c>
      <c r="P65" s="100">
        <f t="shared" si="7"/>
        <v>309092.49905198265</v>
      </c>
      <c r="Q65" s="108">
        <f t="shared" si="1"/>
        <v>62083960.026587509</v>
      </c>
      <c r="R65" s="111">
        <f t="shared" si="14"/>
        <v>4.2388888888888889</v>
      </c>
      <c r="T65" s="108">
        <f>IF(L64&gt;=$Z$15,$T$15,(L64*'Financing Assumptions'!$K$13))</f>
        <v>57104004.736219257</v>
      </c>
      <c r="U65" s="108">
        <f>T65*('Financing Assumptions'!$F$13/12)</f>
        <v>9517.3341227032088</v>
      </c>
      <c r="W65" s="108">
        <f>IF(L64&gt;=$Z$15,$W$15,(L64*'Financing Assumptions'!$K$14))</f>
        <v>10876953.283089383</v>
      </c>
      <c r="X65" s="108">
        <f>W65*('Financing Assumptions'!$F$14/12)</f>
        <v>3444.368539644971</v>
      </c>
      <c r="Z65" s="108">
        <f t="shared" si="8"/>
        <v>67980958.019308642</v>
      </c>
      <c r="AA65" s="108">
        <f t="shared" si="9"/>
        <v>12961.70266234818</v>
      </c>
      <c r="AC65" s="108">
        <f t="shared" si="12"/>
        <v>6478967.0456390074</v>
      </c>
      <c r="AD65" s="100">
        <f t="shared" si="15"/>
        <v>382765.2070807523</v>
      </c>
      <c r="AE65" s="108">
        <f t="shared" si="4"/>
        <v>61710684.895146713</v>
      </c>
    </row>
    <row r="66" spans="1:31">
      <c r="A66" s="103">
        <f>'Enron Proposal'!D60</f>
        <v>38467</v>
      </c>
      <c r="C66" s="101">
        <f>'Enron Proposal'!C61</f>
        <v>30</v>
      </c>
      <c r="E66" s="108">
        <f>'Enron Proposal'!H60*'Enron Proposal'!S60</f>
        <v>7173142.0862431871</v>
      </c>
      <c r="F66" s="108">
        <f>'Enron Proposal'!K60*'Enron Proposal'!T60</f>
        <v>0</v>
      </c>
      <c r="G66" s="108">
        <f>'Enron Proposal'!N60*'Enron Proposal'!U60</f>
        <v>0</v>
      </c>
      <c r="H66" s="108">
        <f>'Enron Proposal'!Q60*'Enron Proposal'!V60</f>
        <v>0</v>
      </c>
      <c r="J66" s="108">
        <f t="shared" si="10"/>
        <v>7173142.0862431871</v>
      </c>
      <c r="K66" s="100">
        <f t="shared" si="5"/>
        <v>356722.01967232832</v>
      </c>
      <c r="L66" s="108">
        <f t="shared" si="6"/>
        <v>55039675.072893687</v>
      </c>
      <c r="M66" s="111">
        <f t="shared" si="13"/>
        <v>4.322222222222222</v>
      </c>
      <c r="O66" s="108">
        <f t="shared" si="11"/>
        <v>7173142.0862431871</v>
      </c>
      <c r="P66" s="100">
        <f t="shared" si="7"/>
        <v>311275.17321689479</v>
      </c>
      <c r="Q66" s="108">
        <f t="shared" si="1"/>
        <v>55222093.113561213</v>
      </c>
      <c r="R66" s="111">
        <f t="shared" si="14"/>
        <v>4.322222222222222</v>
      </c>
      <c r="T66" s="108">
        <f>IF(L65&gt;=$Z$15,$T$15,(L65*'Financing Assumptions'!$K$13))</f>
        <v>51959119.917150214</v>
      </c>
      <c r="U66" s="108">
        <f>T66*('Financing Assumptions'!$F$13/12)</f>
        <v>8659.8533195250347</v>
      </c>
      <c r="W66" s="108">
        <f>IF(L65&gt;=$Z$15,$W$15,(L65*'Financing Assumptions'!$K$14))</f>
        <v>9896975.2223143261</v>
      </c>
      <c r="X66" s="108">
        <f>W66*('Financing Assumptions'!$F$14/12)</f>
        <v>3134.0421537328698</v>
      </c>
      <c r="Z66" s="108">
        <f t="shared" si="8"/>
        <v>61856095.139464542</v>
      </c>
      <c r="AA66" s="108">
        <f t="shared" si="9"/>
        <v>11793.895473257904</v>
      </c>
      <c r="AC66" s="108">
        <f t="shared" si="12"/>
        <v>7173142.0862431871</v>
      </c>
      <c r="AD66" s="100">
        <f t="shared" si="15"/>
        <v>385676.0567952884</v>
      </c>
      <c r="AE66" s="108">
        <f t="shared" si="4"/>
        <v>54923218.865698814</v>
      </c>
    </row>
    <row r="67" spans="1:31">
      <c r="A67" s="103">
        <f>'Enron Proposal'!D61</f>
        <v>38497</v>
      </c>
      <c r="C67" s="101">
        <f>'Enron Proposal'!C62</f>
        <v>31</v>
      </c>
      <c r="E67" s="108">
        <f>'Enron Proposal'!H61*'Enron Proposal'!S61</f>
        <v>6941750.4060417935</v>
      </c>
      <c r="F67" s="108">
        <f>'Enron Proposal'!K61*'Enron Proposal'!T61</f>
        <v>0</v>
      </c>
      <c r="G67" s="108">
        <f>'Enron Proposal'!N61*'Enron Proposal'!U61</f>
        <v>0</v>
      </c>
      <c r="H67" s="108">
        <f>'Enron Proposal'!Q61*'Enron Proposal'!V61</f>
        <v>0</v>
      </c>
      <c r="J67" s="108">
        <f t="shared" si="10"/>
        <v>6941750.4060417935</v>
      </c>
      <c r="K67" s="100">
        <f t="shared" si="5"/>
        <v>307172.85916469811</v>
      </c>
      <c r="L67" s="108">
        <f t="shared" si="6"/>
        <v>48405097.526016593</v>
      </c>
      <c r="M67" s="111">
        <f t="shared" si="13"/>
        <v>4.4055555555555559</v>
      </c>
      <c r="O67" s="108">
        <f t="shared" si="11"/>
        <v>6941750.4060417935</v>
      </c>
      <c r="P67" s="100">
        <f t="shared" si="7"/>
        <v>267939.96583422658</v>
      </c>
      <c r="Q67" s="108">
        <f t="shared" si="1"/>
        <v>48548282.673353642</v>
      </c>
      <c r="R67" s="111">
        <f t="shared" si="14"/>
        <v>4.4055555555555559</v>
      </c>
      <c r="T67" s="108">
        <f>IF(L66&gt;=$Z$15,$T$15,(L66*'Financing Assumptions'!$K$13))</f>
        <v>46233327.061230697</v>
      </c>
      <c r="U67" s="108">
        <f>T67*('Financing Assumptions'!$F$13/12)</f>
        <v>7705.5545102051155</v>
      </c>
      <c r="W67" s="108">
        <f>IF(L66&gt;=$Z$15,$W$15,(L66*'Financing Assumptions'!$K$14))</f>
        <v>8806348.0116629899</v>
      </c>
      <c r="X67" s="108">
        <f>W67*('Financing Assumptions'!$F$14/12)</f>
        <v>2788.6768703599464</v>
      </c>
      <c r="Z67" s="108">
        <f t="shared" si="8"/>
        <v>55039675.072893687</v>
      </c>
      <c r="AA67" s="108">
        <f t="shared" si="9"/>
        <v>10494.231380565063</v>
      </c>
      <c r="AC67" s="108">
        <f t="shared" si="12"/>
        <v>6941750.4060417935</v>
      </c>
      <c r="AD67" s="100">
        <f t="shared" si="15"/>
        <v>332183.34536945773</v>
      </c>
      <c r="AE67" s="108">
        <f t="shared" si="4"/>
        <v>48313651.805026479</v>
      </c>
    </row>
    <row r="68" spans="1:31">
      <c r="A68" s="103">
        <f>'Enron Proposal'!D62</f>
        <v>38530</v>
      </c>
      <c r="C68" s="101">
        <f>'Enron Proposal'!C63</f>
        <v>30</v>
      </c>
      <c r="E68" s="108">
        <f>'Enron Proposal'!H62*'Enron Proposal'!S62</f>
        <v>7173142.0862431861</v>
      </c>
      <c r="F68" s="108">
        <f>'Enron Proposal'!K62*'Enron Proposal'!T62</f>
        <v>0</v>
      </c>
      <c r="G68" s="108">
        <f>'Enron Proposal'!N62*'Enron Proposal'!U62</f>
        <v>0</v>
      </c>
      <c r="H68" s="108">
        <f>'Enron Proposal'!Q62*'Enron Proposal'!V62</f>
        <v>0</v>
      </c>
      <c r="J68" s="108">
        <f t="shared" si="10"/>
        <v>7173142.0862431861</v>
      </c>
      <c r="K68" s="100">
        <f t="shared" si="5"/>
        <v>297160.28308802185</v>
      </c>
      <c r="L68" s="108">
        <f t="shared" si="6"/>
        <v>41529115.722861432</v>
      </c>
      <c r="M68" s="111">
        <f t="shared" si="13"/>
        <v>4.4944444444444445</v>
      </c>
      <c r="O68" s="108">
        <f t="shared" si="11"/>
        <v>7173142.0862431861</v>
      </c>
      <c r="P68" s="100">
        <f t="shared" si="7"/>
        <v>259114.18626353587</v>
      </c>
      <c r="Q68" s="108">
        <f t="shared" si="1"/>
        <v>41634254.773373991</v>
      </c>
      <c r="R68" s="111">
        <f t="shared" si="14"/>
        <v>4.4944444444444445</v>
      </c>
      <c r="T68" s="108">
        <f>IF(L67&gt;=$Z$15,$T$15,(L67*'Financing Assumptions'!$K$13))</f>
        <v>40660281.921853937</v>
      </c>
      <c r="U68" s="108">
        <f>T68*('Financing Assumptions'!$F$13/12)</f>
        <v>6776.7136536423222</v>
      </c>
      <c r="W68" s="108">
        <f>IF(L67&gt;=$Z$15,$W$15,(L67*'Financing Assumptions'!$K$14))</f>
        <v>7744815.6041626548</v>
      </c>
      <c r="X68" s="108">
        <f>W68*('Financing Assumptions'!$F$14/12)</f>
        <v>2452.5249413181741</v>
      </c>
      <c r="Z68" s="108">
        <f t="shared" si="8"/>
        <v>48405097.526016593</v>
      </c>
      <c r="AA68" s="108">
        <f t="shared" si="9"/>
        <v>9229.2385949604959</v>
      </c>
      <c r="AC68" s="108">
        <f t="shared" si="12"/>
        <v>7173142.0862431861</v>
      </c>
      <c r="AD68" s="100">
        <f t="shared" si="15"/>
        <v>321428.53052982845</v>
      </c>
      <c r="AE68" s="108">
        <f t="shared" si="4"/>
        <v>41461938.249313124</v>
      </c>
    </row>
    <row r="69" spans="1:31">
      <c r="A69" s="103">
        <f>'Enron Proposal'!D63</f>
        <v>38558</v>
      </c>
      <c r="C69" s="101">
        <f>'Enron Proposal'!C64</f>
        <v>31</v>
      </c>
      <c r="E69" s="108">
        <f>'Enron Proposal'!H63*'Enron Proposal'!S63</f>
        <v>6941750.4060417935</v>
      </c>
      <c r="F69" s="108">
        <f>'Enron Proposal'!K63*'Enron Proposal'!T63</f>
        <v>0</v>
      </c>
      <c r="G69" s="108">
        <f>'Enron Proposal'!N63*'Enron Proposal'!U63</f>
        <v>0</v>
      </c>
      <c r="H69" s="108">
        <f>'Enron Proposal'!Q63*'Enron Proposal'!V63</f>
        <v>0</v>
      </c>
      <c r="J69" s="108">
        <f t="shared" si="10"/>
        <v>6941750.4060417935</v>
      </c>
      <c r="K69" s="100">
        <f t="shared" si="5"/>
        <v>216319.88291584959</v>
      </c>
      <c r="L69" s="108">
        <f t="shared" si="6"/>
        <v>34803685.199735485</v>
      </c>
      <c r="M69" s="111">
        <f t="shared" si="13"/>
        <v>4.572222222222222</v>
      </c>
      <c r="O69" s="108">
        <f t="shared" si="11"/>
        <v>6941750.4060417935</v>
      </c>
      <c r="P69" s="100">
        <f t="shared" si="7"/>
        <v>188543.77830263152</v>
      </c>
      <c r="Q69" s="108">
        <f t="shared" si="1"/>
        <v>34881048.14563483</v>
      </c>
      <c r="R69" s="111">
        <f t="shared" si="14"/>
        <v>4.572222222222222</v>
      </c>
      <c r="T69" s="108">
        <f>IF(L68&gt;=$Z$15,$T$15,(L68*'Financing Assumptions'!$K$13))</f>
        <v>34884457.207203604</v>
      </c>
      <c r="U69" s="108">
        <f>T69*('Financing Assumptions'!$F$13/12)</f>
        <v>5814.0762012006007</v>
      </c>
      <c r="W69" s="108">
        <f>IF(L68&gt;=$Z$15,$W$15,(L68*'Financing Assumptions'!$K$14))</f>
        <v>6644658.5156578291</v>
      </c>
      <c r="X69" s="108">
        <f>W69*('Financing Assumptions'!$F$14/12)</f>
        <v>2104.1418632916457</v>
      </c>
      <c r="Z69" s="108">
        <f t="shared" si="8"/>
        <v>41529115.722861432</v>
      </c>
      <c r="AA69" s="108">
        <f t="shared" si="9"/>
        <v>7918.2180644922464</v>
      </c>
      <c r="AC69" s="108">
        <f t="shared" si="12"/>
        <v>6941750.4060417935</v>
      </c>
      <c r="AD69" s="100">
        <f t="shared" si="15"/>
        <v>234049.78674649962</v>
      </c>
      <c r="AE69" s="108">
        <f t="shared" si="4"/>
        <v>34754237.630017832</v>
      </c>
    </row>
    <row r="70" spans="1:31">
      <c r="A70" s="103">
        <f>'Enron Proposal'!D64</f>
        <v>38589</v>
      </c>
      <c r="C70" s="101">
        <f>'Enron Proposal'!C65</f>
        <v>31</v>
      </c>
      <c r="E70" s="108">
        <f>'Enron Proposal'!H64*'Enron Proposal'!S64</f>
        <v>7173142.0862431861</v>
      </c>
      <c r="F70" s="108">
        <f>'Enron Proposal'!K64*'Enron Proposal'!T64</f>
        <v>0</v>
      </c>
      <c r="G70" s="108">
        <f>'Enron Proposal'!N64*'Enron Proposal'!U64</f>
        <v>0</v>
      </c>
      <c r="H70" s="108">
        <f>'Enron Proposal'!Q64*'Enron Proposal'!V64</f>
        <v>0</v>
      </c>
      <c r="J70" s="108">
        <f t="shared" si="10"/>
        <v>7173142.0862431861</v>
      </c>
      <c r="K70" s="100">
        <f t="shared" si="5"/>
        <v>200711.68166204801</v>
      </c>
      <c r="L70" s="108">
        <f t="shared" si="6"/>
        <v>27831254.795154348</v>
      </c>
      <c r="M70" s="111">
        <f t="shared" si="13"/>
        <v>4.6555555555555559</v>
      </c>
      <c r="O70" s="108">
        <f t="shared" si="11"/>
        <v>7173142.0862431861</v>
      </c>
      <c r="P70" s="100">
        <f t="shared" si="7"/>
        <v>174885.82073162778</v>
      </c>
      <c r="Q70" s="108">
        <f t="shared" si="1"/>
        <v>27882791.880123273</v>
      </c>
      <c r="R70" s="111">
        <f t="shared" si="14"/>
        <v>4.6555555555555559</v>
      </c>
      <c r="T70" s="108">
        <f>IF(L69&gt;=$Z$15,$T$15,(L69*'Financing Assumptions'!$K$13))</f>
        <v>29235095.567777805</v>
      </c>
      <c r="U70" s="108">
        <f>T70*('Financing Assumptions'!$F$13/12)</f>
        <v>4872.515927962967</v>
      </c>
      <c r="W70" s="108">
        <f>IF(L69&gt;=$Z$15,$W$15,(L69*'Financing Assumptions'!$K$14))</f>
        <v>5568589.6319576781</v>
      </c>
      <c r="X70" s="108">
        <f>W70*('Financing Assumptions'!$F$14/12)</f>
        <v>1763.3867167865981</v>
      </c>
      <c r="Z70" s="108">
        <f t="shared" si="8"/>
        <v>34803685.199735485</v>
      </c>
      <c r="AA70" s="108">
        <f t="shared" si="9"/>
        <v>6635.9026447495653</v>
      </c>
      <c r="AC70" s="108">
        <f t="shared" si="12"/>
        <v>7173142.0862431861</v>
      </c>
      <c r="AD70" s="100">
        <f t="shared" si="15"/>
        <v>217205.12985468205</v>
      </c>
      <c r="AE70" s="108">
        <f t="shared" si="4"/>
        <v>27798300.673629329</v>
      </c>
    </row>
    <row r="71" spans="1:31">
      <c r="A71" s="103">
        <f>'Enron Proposal'!D65</f>
        <v>38621</v>
      </c>
      <c r="C71" s="101">
        <f>'Enron Proposal'!C66</f>
        <v>30</v>
      </c>
      <c r="E71" s="108">
        <f>'Enron Proposal'!H65*'Enron Proposal'!S65</f>
        <v>7173142.0862431861</v>
      </c>
      <c r="F71" s="108">
        <f>'Enron Proposal'!K65*'Enron Proposal'!T65</f>
        <v>0</v>
      </c>
      <c r="G71" s="108">
        <f>'Enron Proposal'!N65*'Enron Proposal'!U65</f>
        <v>0</v>
      </c>
      <c r="H71" s="108">
        <f>'Enron Proposal'!Q65*'Enron Proposal'!V65</f>
        <v>0</v>
      </c>
      <c r="J71" s="108">
        <f t="shared" si="10"/>
        <v>7173142.0862431861</v>
      </c>
      <c r="K71" s="100">
        <f t="shared" si="5"/>
        <v>165679.39105980756</v>
      </c>
      <c r="L71" s="108">
        <f t="shared" si="6"/>
        <v>20823792.09997097</v>
      </c>
      <c r="M71" s="111">
        <f t="shared" si="13"/>
        <v>4.7416666666666663</v>
      </c>
      <c r="O71" s="108">
        <f t="shared" si="11"/>
        <v>7173142.0862431861</v>
      </c>
      <c r="P71" s="100">
        <f t="shared" si="7"/>
        <v>144307.73641478707</v>
      </c>
      <c r="Q71" s="108">
        <f t="shared" si="1"/>
        <v>20853957.530294873</v>
      </c>
      <c r="R71" s="111">
        <f t="shared" si="14"/>
        <v>4.7416666666666663</v>
      </c>
      <c r="T71" s="108">
        <f>IF(L70&gt;=$Z$15,$T$15,(L70*'Financing Assumptions'!$K$13))</f>
        <v>23378254.027929652</v>
      </c>
      <c r="U71" s="108">
        <f>T71*('Financing Assumptions'!$F$13/12)</f>
        <v>3896.3756713216085</v>
      </c>
      <c r="W71" s="108">
        <f>IF(L70&gt;=$Z$15,$W$15,(L70*'Financing Assumptions'!$K$14))</f>
        <v>4453000.7672246955</v>
      </c>
      <c r="X71" s="108">
        <f>W71*('Financing Assumptions'!$F$14/12)</f>
        <v>1410.1169096211536</v>
      </c>
      <c r="Z71" s="108">
        <f t="shared" si="8"/>
        <v>27831254.795154348</v>
      </c>
      <c r="AA71" s="108">
        <f t="shared" si="9"/>
        <v>5306.4925809427623</v>
      </c>
      <c r="AC71" s="108">
        <f t="shared" si="12"/>
        <v>7173142.0862431861</v>
      </c>
      <c r="AD71" s="100">
        <f t="shared" si="15"/>
        <v>179336.56386128493</v>
      </c>
      <c r="AE71" s="108">
        <f t="shared" si="4"/>
        <v>20804495.151247427</v>
      </c>
    </row>
    <row r="72" spans="1:31">
      <c r="A72" s="103">
        <f>'Enron Proposal'!D66</f>
        <v>38650</v>
      </c>
      <c r="C72" s="101">
        <f>'Enron Proposal'!C67</f>
        <v>31</v>
      </c>
      <c r="E72" s="108">
        <f>'Enron Proposal'!H66*'Enron Proposal'!S66</f>
        <v>6941750.4060417935</v>
      </c>
      <c r="F72" s="108">
        <f>'Enron Proposal'!K66*'Enron Proposal'!T66</f>
        <v>0</v>
      </c>
      <c r="G72" s="108">
        <f>'Enron Proposal'!N66*'Enron Proposal'!U66</f>
        <v>0</v>
      </c>
      <c r="H72" s="108">
        <f>'Enron Proposal'!Q66*'Enron Proposal'!V66</f>
        <v>0</v>
      </c>
      <c r="J72" s="108">
        <f t="shared" si="10"/>
        <v>6941750.4060417935</v>
      </c>
      <c r="K72" s="100">
        <f t="shared" si="5"/>
        <v>112342.3595411306</v>
      </c>
      <c r="L72" s="108">
        <f t="shared" si="6"/>
        <v>13994384.053470306</v>
      </c>
      <c r="M72" s="111">
        <f t="shared" si="13"/>
        <v>4.822222222222222</v>
      </c>
      <c r="O72" s="108">
        <f t="shared" si="11"/>
        <v>6941750.4060417935</v>
      </c>
      <c r="P72" s="100">
        <f t="shared" si="7"/>
        <v>97811.48705818718</v>
      </c>
      <c r="Q72" s="108">
        <f t="shared" si="1"/>
        <v>14010018.611311266</v>
      </c>
      <c r="R72" s="111">
        <f t="shared" si="14"/>
        <v>4.822222222222222</v>
      </c>
      <c r="T72" s="108">
        <f>IF(L71&gt;=$Z$15,$T$15,(L71*'Financing Assumptions'!$K$13))</f>
        <v>17491985.363975614</v>
      </c>
      <c r="U72" s="108">
        <f>T72*('Financing Assumptions'!$F$13/12)</f>
        <v>2915.3308939959356</v>
      </c>
      <c r="W72" s="108">
        <f>IF(L71&gt;=$Z$15,$W$15,(L71*'Financing Assumptions'!$K$14))</f>
        <v>3331806.7359953555</v>
      </c>
      <c r="X72" s="108">
        <f>W72*('Financing Assumptions'!$F$14/12)</f>
        <v>1055.0721330651959</v>
      </c>
      <c r="Z72" s="108">
        <f t="shared" si="8"/>
        <v>20823792.09997097</v>
      </c>
      <c r="AA72" s="108">
        <f t="shared" si="9"/>
        <v>3970.4030270611315</v>
      </c>
      <c r="AC72" s="108">
        <f t="shared" si="12"/>
        <v>6941750.4060417935</v>
      </c>
      <c r="AD72" s="100">
        <f t="shared" si="15"/>
        <v>121634.2264000256</v>
      </c>
      <c r="AE72" s="108">
        <f t="shared" si="4"/>
        <v>13984378.971605659</v>
      </c>
    </row>
    <row r="73" spans="1:31">
      <c r="A73" s="103">
        <f>'Enron Proposal'!D67</f>
        <v>38681</v>
      </c>
      <c r="C73" s="101">
        <f>'Enron Proposal'!C68</f>
        <v>30</v>
      </c>
      <c r="E73" s="108">
        <f>'Enron Proposal'!H67*'Enron Proposal'!S67</f>
        <v>7173142.0862431861</v>
      </c>
      <c r="F73" s="108">
        <f>'Enron Proposal'!K67*'Enron Proposal'!T67</f>
        <v>0</v>
      </c>
      <c r="G73" s="108">
        <f>'Enron Proposal'!N67*'Enron Proposal'!U67</f>
        <v>0</v>
      </c>
      <c r="H73" s="108">
        <f>'Enron Proposal'!Q67*'Enron Proposal'!V67</f>
        <v>0</v>
      </c>
      <c r="J73" s="108">
        <f t="shared" si="10"/>
        <v>7173142.0862431861</v>
      </c>
      <c r="K73" s="100">
        <f t="shared" si="5"/>
        <v>80705.142029554991</v>
      </c>
      <c r="L73" s="108">
        <f t="shared" si="6"/>
        <v>6901947.1092566745</v>
      </c>
      <c r="M73" s="111">
        <f t="shared" si="13"/>
        <v>4.9055555555555559</v>
      </c>
      <c r="O73" s="108">
        <f t="shared" si="11"/>
        <v>7173142.0862431861</v>
      </c>
      <c r="P73" s="100">
        <f t="shared" si="7"/>
        <v>70243.118643531183</v>
      </c>
      <c r="Q73" s="108">
        <f t="shared" si="1"/>
        <v>6907119.6437116116</v>
      </c>
      <c r="R73" s="111">
        <f t="shared" si="14"/>
        <v>4.9055555555555559</v>
      </c>
      <c r="T73" s="108">
        <f>IF(L72&gt;=$Z$15,$T$15,(L72*'Financing Assumptions'!$K$13))</f>
        <v>11755282.604915056</v>
      </c>
      <c r="U73" s="108">
        <f>T73*('Financing Assumptions'!$F$13/12)</f>
        <v>1959.2137674858427</v>
      </c>
      <c r="W73" s="108">
        <f>IF(L72&gt;=$Z$15,$W$15,(L72*'Financing Assumptions'!$K$14))</f>
        <v>2239101.4485552488</v>
      </c>
      <c r="X73" s="108">
        <f>W73*('Financing Assumptions'!$F$14/12)</f>
        <v>709.04879204249539</v>
      </c>
      <c r="Z73" s="108">
        <f t="shared" si="8"/>
        <v>13994384.053470306</v>
      </c>
      <c r="AA73" s="108">
        <f t="shared" si="9"/>
        <v>2668.262559528338</v>
      </c>
      <c r="AC73" s="108">
        <f t="shared" si="12"/>
        <v>7173142.0862431861</v>
      </c>
      <c r="AD73" s="100">
        <f t="shared" si="15"/>
        <v>87398.805371612281</v>
      </c>
      <c r="AE73" s="108">
        <f t="shared" si="4"/>
        <v>6898635.6907340847</v>
      </c>
    </row>
    <row r="74" spans="1:31">
      <c r="A74" s="103">
        <f>'Enron Proposal'!D68</f>
        <v>38712</v>
      </c>
      <c r="C74" s="101">
        <f>EOMONTH(A74,0)-EOMONTH(A74,-1)</f>
        <v>31</v>
      </c>
      <c r="E74" s="108">
        <f>'Enron Proposal'!H68*'Enron Proposal'!S68</f>
        <v>6941750.4060417935</v>
      </c>
      <c r="F74" s="108">
        <f>'Enron Proposal'!K68*'Enron Proposal'!T68</f>
        <v>0</v>
      </c>
      <c r="G74" s="108">
        <f>'Enron Proposal'!N68*'Enron Proposal'!U68</f>
        <v>0</v>
      </c>
      <c r="H74" s="108">
        <f>'Enron Proposal'!Q68*'Enron Proposal'!V68</f>
        <v>0</v>
      </c>
      <c r="J74" s="108">
        <f t="shared" si="10"/>
        <v>6941750.4060417935</v>
      </c>
      <c r="K74" s="100">
        <f t="shared" si="5"/>
        <v>39803.296779961303</v>
      </c>
      <c r="L74" s="108">
        <f t="shared" si="6"/>
        <v>-5.15766441822052E-6</v>
      </c>
      <c r="M74" s="111">
        <f t="shared" si="13"/>
        <v>4.9916666666666663</v>
      </c>
      <c r="O74" s="108">
        <f t="shared" si="11"/>
        <v>6941750.4060417935</v>
      </c>
      <c r="P74" s="100">
        <f t="shared" si="7"/>
        <v>34630.762319372065</v>
      </c>
      <c r="Q74" s="108">
        <f t="shared" si="1"/>
        <v>-1.0809861123561859E-5</v>
      </c>
      <c r="R74" s="111">
        <f t="shared" si="14"/>
        <v>4.9916666666666663</v>
      </c>
      <c r="T74" s="108">
        <f>IF(L73&gt;=$Z$15,$T$15,(L73*'Financing Assumptions'!$K$13))</f>
        <v>5797635.5717756068</v>
      </c>
      <c r="U74" s="108">
        <f>T74*('Financing Assumptions'!$F$13/12)</f>
        <v>966.27259529593448</v>
      </c>
      <c r="W74" s="108">
        <f>IF(L73&gt;=$Z$15,$W$15,(L73*'Financing Assumptions'!$K$14))</f>
        <v>1104311.5374810679</v>
      </c>
      <c r="X74" s="108">
        <f>W74*('Financing Assumptions'!$F$14/12)</f>
        <v>349.6986535356715</v>
      </c>
      <c r="Z74" s="108">
        <f t="shared" si="8"/>
        <v>6901947.1092566745</v>
      </c>
      <c r="AA74" s="108">
        <f t="shared" si="9"/>
        <v>1315.9712488316059</v>
      </c>
      <c r="AC74" s="108">
        <f t="shared" si="12"/>
        <v>6941750.4060417935</v>
      </c>
      <c r="AD74" s="100">
        <f t="shared" si="15"/>
        <v>43114.715304007441</v>
      </c>
      <c r="AE74" s="108">
        <f t="shared" si="4"/>
        <v>-3.7010759115219116E-6</v>
      </c>
    </row>
    <row r="75" spans="1:31">
      <c r="A75" s="103"/>
      <c r="E75" s="108"/>
      <c r="F75" s="108"/>
      <c r="G75" s="108"/>
      <c r="H75" s="108"/>
    </row>
    <row r="76" spans="1:31">
      <c r="A76" s="103"/>
      <c r="AC76" s="108">
        <f>SUM(AC19:AC74)</f>
        <v>394522814.74337554</v>
      </c>
    </row>
    <row r="77" spans="1:31">
      <c r="A77" s="103"/>
    </row>
    <row r="78" spans="1:31">
      <c r="A78" s="103"/>
    </row>
    <row r="79" spans="1:31">
      <c r="A79" s="103"/>
    </row>
    <row r="80" spans="1:31">
      <c r="A80" s="103"/>
    </row>
    <row r="81" spans="1:1">
      <c r="A81" s="103"/>
    </row>
    <row r="82" spans="1:1">
      <c r="A82" s="103"/>
    </row>
    <row r="83" spans="1:1">
      <c r="A83" s="103"/>
    </row>
    <row r="84" spans="1:1">
      <c r="A84" s="103"/>
    </row>
    <row r="85" spans="1:1">
      <c r="A85" s="103"/>
    </row>
    <row r="86" spans="1:1">
      <c r="A86" s="103"/>
    </row>
    <row r="87" spans="1:1">
      <c r="A87" s="103"/>
    </row>
    <row r="88" spans="1:1">
      <c r="A88" s="103"/>
    </row>
    <row r="89" spans="1:1">
      <c r="A89" s="103"/>
    </row>
    <row r="90" spans="1:1">
      <c r="A90" s="103"/>
    </row>
    <row r="91" spans="1:1">
      <c r="A91" s="103"/>
    </row>
    <row r="92" spans="1:1">
      <c r="A92" s="103"/>
    </row>
    <row r="93" spans="1:1">
      <c r="A93" s="103"/>
    </row>
    <row r="94" spans="1:1">
      <c r="A94" s="103"/>
    </row>
    <row r="95" spans="1:1">
      <c r="A95" s="103"/>
    </row>
    <row r="96" spans="1:1">
      <c r="A96" s="103"/>
    </row>
    <row r="97" spans="1:1">
      <c r="A97" s="103"/>
    </row>
    <row r="98" spans="1:1">
      <c r="A98" s="103"/>
    </row>
    <row r="99" spans="1:1">
      <c r="A99" s="103"/>
    </row>
    <row r="100" spans="1:1">
      <c r="A100" s="103"/>
    </row>
    <row r="101" spans="1:1">
      <c r="A101" s="103"/>
    </row>
    <row r="102" spans="1:1">
      <c r="A102" s="103"/>
    </row>
    <row r="103" spans="1:1">
      <c r="A103" s="103"/>
    </row>
    <row r="104" spans="1:1">
      <c r="A104" s="103"/>
    </row>
    <row r="105" spans="1:1">
      <c r="A105" s="103"/>
    </row>
    <row r="106" spans="1:1">
      <c r="A106" s="103"/>
    </row>
    <row r="107" spans="1:1">
      <c r="A107" s="103"/>
    </row>
    <row r="108" spans="1:1">
      <c r="A108" s="103"/>
    </row>
    <row r="109" spans="1:1">
      <c r="A109" s="103"/>
    </row>
    <row r="110" spans="1:1">
      <c r="A110" s="103"/>
    </row>
    <row r="111" spans="1:1">
      <c r="A111" s="103"/>
    </row>
    <row r="112" spans="1:1">
      <c r="A112" s="103"/>
    </row>
    <row r="113" spans="1:1">
      <c r="A113" s="103"/>
    </row>
    <row r="114" spans="1:1">
      <c r="A114" s="103"/>
    </row>
    <row r="115" spans="1:1">
      <c r="A115" s="103"/>
    </row>
    <row r="116" spans="1:1">
      <c r="A116" s="103"/>
    </row>
    <row r="117" spans="1:1">
      <c r="A117" s="103"/>
    </row>
    <row r="118" spans="1:1">
      <c r="A118" s="103"/>
    </row>
    <row r="119" spans="1:1">
      <c r="A119" s="103"/>
    </row>
    <row r="120" spans="1:1">
      <c r="A120" s="103"/>
    </row>
    <row r="121" spans="1:1">
      <c r="A121" s="103"/>
    </row>
    <row r="122" spans="1:1">
      <c r="A122" s="103"/>
    </row>
    <row r="123" spans="1:1">
      <c r="A123" s="103"/>
    </row>
    <row r="124" spans="1:1">
      <c r="A124" s="103"/>
    </row>
    <row r="125" spans="1:1">
      <c r="A125" s="103"/>
    </row>
    <row r="126" spans="1:1">
      <c r="A126" s="103"/>
    </row>
    <row r="127" spans="1:1">
      <c r="A127" s="103"/>
    </row>
    <row r="128" spans="1:1">
      <c r="A128" s="103"/>
    </row>
    <row r="129" spans="1:1">
      <c r="A129" s="103"/>
    </row>
    <row r="130" spans="1:1">
      <c r="A130" s="103"/>
    </row>
    <row r="131" spans="1:1">
      <c r="A131" s="103"/>
    </row>
    <row r="132" spans="1:1">
      <c r="A132" s="103"/>
    </row>
    <row r="133" spans="1:1">
      <c r="A133" s="103"/>
    </row>
    <row r="134" spans="1:1">
      <c r="A134" s="103"/>
    </row>
    <row r="135" spans="1:1">
      <c r="A135" s="103"/>
    </row>
    <row r="136" spans="1:1">
      <c r="A136" s="103"/>
    </row>
    <row r="137" spans="1:1">
      <c r="A137" s="103"/>
    </row>
    <row r="138" spans="1:1">
      <c r="A138" s="103"/>
    </row>
    <row r="139" spans="1:1">
      <c r="A139" s="103"/>
    </row>
    <row r="140" spans="1:1">
      <c r="A140" s="103"/>
    </row>
    <row r="141" spans="1:1">
      <c r="A141" s="103"/>
    </row>
    <row r="142" spans="1:1">
      <c r="A142" s="103"/>
    </row>
    <row r="143" spans="1:1">
      <c r="A143" s="103"/>
    </row>
    <row r="144" spans="1:1">
      <c r="A144" s="103"/>
    </row>
    <row r="145" spans="1:1">
      <c r="A145" s="103"/>
    </row>
    <row r="146" spans="1:1">
      <c r="A146" s="103"/>
    </row>
    <row r="147" spans="1:1">
      <c r="A147" s="103"/>
    </row>
    <row r="148" spans="1:1">
      <c r="A148" s="103"/>
    </row>
    <row r="149" spans="1:1">
      <c r="A149" s="103"/>
    </row>
    <row r="150" spans="1:1">
      <c r="A150" s="103"/>
    </row>
    <row r="151" spans="1:1">
      <c r="A151" s="103"/>
    </row>
    <row r="152" spans="1:1">
      <c r="A152" s="103"/>
    </row>
    <row r="153" spans="1:1">
      <c r="A153" s="103"/>
    </row>
    <row r="154" spans="1:1">
      <c r="A154" s="103"/>
    </row>
    <row r="155" spans="1:1">
      <c r="A155" s="103"/>
    </row>
    <row r="156" spans="1:1">
      <c r="A156" s="103"/>
    </row>
    <row r="157" spans="1:1">
      <c r="A157" s="103"/>
    </row>
    <row r="158" spans="1:1">
      <c r="A158" s="103"/>
    </row>
    <row r="159" spans="1:1">
      <c r="A159" s="103"/>
    </row>
    <row r="160" spans="1:1">
      <c r="A160" s="103"/>
    </row>
    <row r="161" spans="1:1">
      <c r="A161" s="103"/>
    </row>
    <row r="162" spans="1:1">
      <c r="A162" s="103"/>
    </row>
    <row r="163" spans="1:1">
      <c r="A163" s="103"/>
    </row>
    <row r="164" spans="1:1">
      <c r="A164" s="103"/>
    </row>
    <row r="165" spans="1:1">
      <c r="A165" s="103"/>
    </row>
    <row r="166" spans="1:1">
      <c r="A166" s="103"/>
    </row>
    <row r="167" spans="1:1">
      <c r="A167" s="103"/>
    </row>
    <row r="168" spans="1:1">
      <c r="A168" s="103"/>
    </row>
    <row r="169" spans="1:1">
      <c r="A169" s="103"/>
    </row>
    <row r="170" spans="1:1">
      <c r="A170" s="103"/>
    </row>
    <row r="171" spans="1:1">
      <c r="A171" s="103"/>
    </row>
    <row r="172" spans="1:1">
      <c r="A172" s="103"/>
    </row>
    <row r="173" spans="1:1">
      <c r="A173" s="103"/>
    </row>
    <row r="174" spans="1:1">
      <c r="A174" s="103"/>
    </row>
    <row r="175" spans="1:1">
      <c r="A175" s="103"/>
    </row>
    <row r="176" spans="1:1">
      <c r="A176" s="103"/>
    </row>
    <row r="177" spans="1:1">
      <c r="A177" s="103"/>
    </row>
    <row r="178" spans="1:1">
      <c r="A178" s="103"/>
    </row>
    <row r="179" spans="1:1">
      <c r="A179" s="103"/>
    </row>
    <row r="180" spans="1:1">
      <c r="A180" s="103"/>
    </row>
    <row r="181" spans="1:1">
      <c r="A181" s="103"/>
    </row>
    <row r="182" spans="1:1">
      <c r="A182" s="103"/>
    </row>
    <row r="183" spans="1:1">
      <c r="A183" s="103"/>
    </row>
    <row r="184" spans="1:1">
      <c r="A184" s="103"/>
    </row>
    <row r="185" spans="1:1">
      <c r="A185" s="103"/>
    </row>
    <row r="186" spans="1:1">
      <c r="A186" s="103"/>
    </row>
    <row r="187" spans="1:1">
      <c r="A187" s="103"/>
    </row>
    <row r="188" spans="1:1">
      <c r="A188" s="103"/>
    </row>
    <row r="189" spans="1:1">
      <c r="A189" s="103"/>
    </row>
    <row r="190" spans="1:1">
      <c r="A190" s="103"/>
    </row>
    <row r="191" spans="1:1">
      <c r="A191" s="103"/>
    </row>
    <row r="192" spans="1:1">
      <c r="A192" s="103"/>
    </row>
    <row r="193" spans="1:1">
      <c r="A193" s="103"/>
    </row>
    <row r="194" spans="1:1">
      <c r="A194" s="103"/>
    </row>
    <row r="195" spans="1:1">
      <c r="A195" s="103"/>
    </row>
    <row r="196" spans="1:1">
      <c r="A196" s="103"/>
    </row>
    <row r="197" spans="1:1">
      <c r="A197" s="103"/>
    </row>
    <row r="198" spans="1:1">
      <c r="A198" s="103"/>
    </row>
    <row r="199" spans="1:1">
      <c r="A199" s="103"/>
    </row>
    <row r="200" spans="1:1">
      <c r="A200" s="103"/>
    </row>
    <row r="201" spans="1:1">
      <c r="A201" s="103"/>
    </row>
    <row r="202" spans="1:1">
      <c r="A202" s="103"/>
    </row>
    <row r="203" spans="1:1">
      <c r="A203" s="103"/>
    </row>
    <row r="204" spans="1:1">
      <c r="A204" s="103"/>
    </row>
    <row r="205" spans="1:1">
      <c r="A205" s="103"/>
    </row>
    <row r="206" spans="1:1">
      <c r="A206" s="103"/>
    </row>
    <row r="207" spans="1:1">
      <c r="A207" s="103"/>
    </row>
    <row r="208" spans="1:1">
      <c r="A208" s="103"/>
    </row>
    <row r="209" spans="1:1">
      <c r="A209" s="103"/>
    </row>
    <row r="210" spans="1:1">
      <c r="A210" s="103"/>
    </row>
    <row r="211" spans="1:1">
      <c r="A211" s="103"/>
    </row>
    <row r="212" spans="1:1">
      <c r="A212" s="103"/>
    </row>
    <row r="213" spans="1:1">
      <c r="A213" s="103"/>
    </row>
    <row r="214" spans="1:1">
      <c r="A214" s="103"/>
    </row>
    <row r="215" spans="1:1">
      <c r="A215" s="103"/>
    </row>
    <row r="216" spans="1:1">
      <c r="A216" s="103"/>
    </row>
    <row r="217" spans="1:1">
      <c r="A217" s="103"/>
    </row>
    <row r="218" spans="1:1">
      <c r="A218" s="103"/>
    </row>
    <row r="219" spans="1:1">
      <c r="A219" s="103"/>
    </row>
    <row r="220" spans="1:1">
      <c r="A220" s="103"/>
    </row>
    <row r="221" spans="1:1">
      <c r="A221" s="103"/>
    </row>
    <row r="222" spans="1:1">
      <c r="A222" s="103"/>
    </row>
    <row r="223" spans="1:1">
      <c r="A223" s="103"/>
    </row>
    <row r="224" spans="1:1">
      <c r="A224" s="103"/>
    </row>
    <row r="225" spans="1:1">
      <c r="A225" s="103"/>
    </row>
    <row r="226" spans="1:1">
      <c r="A226" s="103"/>
    </row>
    <row r="227" spans="1:1">
      <c r="A227" s="103"/>
    </row>
    <row r="228" spans="1:1">
      <c r="A228" s="103"/>
    </row>
    <row r="229" spans="1:1">
      <c r="A229" s="103"/>
    </row>
    <row r="230" spans="1:1">
      <c r="A230" s="103"/>
    </row>
    <row r="231" spans="1:1">
      <c r="A231" s="103"/>
    </row>
    <row r="232" spans="1:1">
      <c r="A232" s="103"/>
    </row>
    <row r="233" spans="1:1">
      <c r="A233" s="103"/>
    </row>
    <row r="234" spans="1:1">
      <c r="A234" s="103"/>
    </row>
    <row r="235" spans="1:1">
      <c r="A235" s="103"/>
    </row>
    <row r="236" spans="1:1">
      <c r="A236" s="103"/>
    </row>
    <row r="237" spans="1:1">
      <c r="A237" s="103"/>
    </row>
    <row r="238" spans="1:1">
      <c r="A238" s="103"/>
    </row>
    <row r="239" spans="1:1">
      <c r="A239" s="103"/>
    </row>
    <row r="240" spans="1:1">
      <c r="A240" s="103"/>
    </row>
    <row r="241" spans="1:1">
      <c r="A241" s="103"/>
    </row>
    <row r="242" spans="1:1">
      <c r="A242" s="103"/>
    </row>
    <row r="243" spans="1:1">
      <c r="A243" s="103"/>
    </row>
    <row r="244" spans="1:1">
      <c r="A244" s="103"/>
    </row>
    <row r="245" spans="1:1">
      <c r="A245" s="103"/>
    </row>
    <row r="246" spans="1:1">
      <c r="A246" s="103"/>
    </row>
    <row r="247" spans="1:1">
      <c r="A247" s="103"/>
    </row>
    <row r="248" spans="1:1">
      <c r="A248" s="103"/>
    </row>
    <row r="249" spans="1:1">
      <c r="A249" s="103"/>
    </row>
    <row r="250" spans="1:1">
      <c r="A250" s="103"/>
    </row>
    <row r="251" spans="1:1">
      <c r="A251" s="103"/>
    </row>
    <row r="252" spans="1:1">
      <c r="A252" s="103"/>
    </row>
    <row r="253" spans="1:1">
      <c r="A253" s="103"/>
    </row>
    <row r="254" spans="1:1">
      <c r="A254" s="103"/>
    </row>
    <row r="255" spans="1:1">
      <c r="A255" s="103"/>
    </row>
    <row r="256" spans="1:1">
      <c r="A256" s="103"/>
    </row>
    <row r="257" spans="1:1">
      <c r="A257" s="103"/>
    </row>
    <row r="258" spans="1:1">
      <c r="A258" s="103"/>
    </row>
    <row r="259" spans="1:1">
      <c r="A259" s="103"/>
    </row>
    <row r="260" spans="1:1">
      <c r="A260" s="103"/>
    </row>
    <row r="261" spans="1:1">
      <c r="A261" s="103"/>
    </row>
    <row r="262" spans="1:1">
      <c r="A262" s="103"/>
    </row>
    <row r="263" spans="1:1">
      <c r="A263" s="103"/>
    </row>
    <row r="264" spans="1:1">
      <c r="A264" s="103"/>
    </row>
    <row r="265" spans="1:1">
      <c r="A265" s="103"/>
    </row>
    <row r="266" spans="1:1">
      <c r="A266" s="103"/>
    </row>
    <row r="267" spans="1:1">
      <c r="A267" s="103"/>
    </row>
    <row r="268" spans="1:1">
      <c r="A268" s="103"/>
    </row>
    <row r="269" spans="1:1">
      <c r="A269" s="103"/>
    </row>
    <row r="270" spans="1:1">
      <c r="A270" s="103"/>
    </row>
    <row r="271" spans="1:1">
      <c r="A271" s="103"/>
    </row>
    <row r="272" spans="1:1">
      <c r="A272" s="103"/>
    </row>
    <row r="273" spans="1:1">
      <c r="A273" s="103"/>
    </row>
    <row r="274" spans="1:1">
      <c r="A274" s="103"/>
    </row>
    <row r="275" spans="1:1">
      <c r="A275" s="103"/>
    </row>
    <row r="276" spans="1:1">
      <c r="A276" s="103"/>
    </row>
    <row r="277" spans="1:1">
      <c r="A277" s="103"/>
    </row>
    <row r="278" spans="1:1">
      <c r="A278" s="103"/>
    </row>
    <row r="279" spans="1:1">
      <c r="A279" s="103"/>
    </row>
    <row r="280" spans="1:1">
      <c r="A280" s="103"/>
    </row>
    <row r="281" spans="1:1">
      <c r="A281" s="103"/>
    </row>
    <row r="282" spans="1:1">
      <c r="A282" s="103"/>
    </row>
    <row r="283" spans="1:1">
      <c r="A283" s="103"/>
    </row>
    <row r="284" spans="1:1">
      <c r="A284" s="103"/>
    </row>
    <row r="285" spans="1:1">
      <c r="A285" s="103"/>
    </row>
    <row r="286" spans="1:1">
      <c r="A286" s="103"/>
    </row>
    <row r="287" spans="1:1">
      <c r="A287" s="103"/>
    </row>
    <row r="288" spans="1:1">
      <c r="A288" s="103"/>
    </row>
    <row r="289" spans="1:1">
      <c r="A289" s="103"/>
    </row>
    <row r="290" spans="1:1">
      <c r="A290" s="103"/>
    </row>
    <row r="291" spans="1:1">
      <c r="A291" s="103"/>
    </row>
    <row r="292" spans="1:1">
      <c r="A292" s="103"/>
    </row>
    <row r="293" spans="1:1">
      <c r="A293" s="103"/>
    </row>
    <row r="294" spans="1:1">
      <c r="A294" s="103"/>
    </row>
    <row r="295" spans="1:1">
      <c r="A295" s="103"/>
    </row>
    <row r="296" spans="1:1">
      <c r="A296" s="103"/>
    </row>
    <row r="297" spans="1:1">
      <c r="A297" s="103"/>
    </row>
    <row r="298" spans="1:1">
      <c r="A298" s="103"/>
    </row>
    <row r="299" spans="1:1">
      <c r="A299" s="103"/>
    </row>
    <row r="300" spans="1:1">
      <c r="A300" s="103"/>
    </row>
    <row r="301" spans="1:1">
      <c r="A301" s="103"/>
    </row>
    <row r="302" spans="1:1">
      <c r="A302" s="103"/>
    </row>
    <row r="303" spans="1:1">
      <c r="A303" s="103"/>
    </row>
    <row r="304" spans="1:1">
      <c r="A304" s="103"/>
    </row>
    <row r="305" spans="1:1">
      <c r="A305" s="103"/>
    </row>
    <row r="306" spans="1:1">
      <c r="A306" s="103"/>
    </row>
    <row r="307" spans="1:1">
      <c r="A307" s="103"/>
    </row>
    <row r="308" spans="1:1">
      <c r="A308" s="103"/>
    </row>
    <row r="309" spans="1:1">
      <c r="A309" s="103"/>
    </row>
    <row r="310" spans="1:1">
      <c r="A310" s="103"/>
    </row>
    <row r="311" spans="1:1">
      <c r="A311" s="103"/>
    </row>
    <row r="312" spans="1:1">
      <c r="A312" s="103"/>
    </row>
    <row r="313" spans="1:1">
      <c r="A313" s="103"/>
    </row>
    <row r="314" spans="1:1">
      <c r="A314" s="103"/>
    </row>
    <row r="315" spans="1:1">
      <c r="A315" s="103"/>
    </row>
    <row r="316" spans="1:1">
      <c r="A316" s="103"/>
    </row>
    <row r="317" spans="1:1">
      <c r="A317" s="103"/>
    </row>
    <row r="318" spans="1:1">
      <c r="A318" s="103"/>
    </row>
    <row r="319" spans="1:1">
      <c r="A319" s="103"/>
    </row>
    <row r="320" spans="1:1">
      <c r="A320" s="103"/>
    </row>
    <row r="321" spans="1:1">
      <c r="A321" s="103"/>
    </row>
    <row r="322" spans="1:1">
      <c r="A322" s="103"/>
    </row>
    <row r="323" spans="1:1">
      <c r="A323" s="103"/>
    </row>
    <row r="324" spans="1:1">
      <c r="A324" s="103"/>
    </row>
    <row r="325" spans="1:1">
      <c r="A325" s="103"/>
    </row>
    <row r="326" spans="1:1">
      <c r="A326" s="103"/>
    </row>
    <row r="327" spans="1:1">
      <c r="A327" s="103"/>
    </row>
    <row r="328" spans="1:1">
      <c r="A328" s="103"/>
    </row>
    <row r="329" spans="1:1">
      <c r="A329" s="103"/>
    </row>
    <row r="330" spans="1:1">
      <c r="A330" s="103"/>
    </row>
    <row r="331" spans="1:1">
      <c r="A331" s="103"/>
    </row>
    <row r="332" spans="1:1">
      <c r="A332" s="103"/>
    </row>
    <row r="333" spans="1:1">
      <c r="A333" s="103"/>
    </row>
    <row r="334" spans="1:1">
      <c r="A334" s="103"/>
    </row>
    <row r="335" spans="1:1">
      <c r="A335" s="103"/>
    </row>
    <row r="336" spans="1:1">
      <c r="A336" s="103"/>
    </row>
    <row r="337" spans="1:1">
      <c r="A337" s="103"/>
    </row>
    <row r="338" spans="1:1">
      <c r="A338" s="103"/>
    </row>
    <row r="339" spans="1:1">
      <c r="A339" s="103"/>
    </row>
    <row r="340" spans="1:1">
      <c r="A340" s="103"/>
    </row>
    <row r="341" spans="1:1">
      <c r="A341" s="103"/>
    </row>
    <row r="342" spans="1:1">
      <c r="A342" s="103"/>
    </row>
    <row r="343" spans="1:1">
      <c r="A343" s="103"/>
    </row>
    <row r="344" spans="1:1">
      <c r="A344" s="103"/>
    </row>
    <row r="345" spans="1:1">
      <c r="A345" s="103"/>
    </row>
    <row r="346" spans="1:1">
      <c r="A346" s="103"/>
    </row>
    <row r="347" spans="1:1">
      <c r="A347" s="103"/>
    </row>
    <row r="348" spans="1:1">
      <c r="A348" s="103"/>
    </row>
    <row r="349" spans="1:1">
      <c r="A349" s="103"/>
    </row>
    <row r="350" spans="1:1">
      <c r="A350" s="103"/>
    </row>
    <row r="351" spans="1:1">
      <c r="A351" s="103"/>
    </row>
    <row r="352" spans="1:1">
      <c r="A352" s="103"/>
    </row>
    <row r="353" spans="1:1">
      <c r="A353" s="103"/>
    </row>
    <row r="354" spans="1:1">
      <c r="A354" s="103"/>
    </row>
    <row r="355" spans="1:1">
      <c r="A355" s="103"/>
    </row>
    <row r="356" spans="1:1">
      <c r="A356" s="103"/>
    </row>
    <row r="357" spans="1:1">
      <c r="A357" s="103"/>
    </row>
    <row r="358" spans="1:1">
      <c r="A358" s="103"/>
    </row>
    <row r="359" spans="1:1">
      <c r="A359" s="103"/>
    </row>
    <row r="360" spans="1:1">
      <c r="A360" s="103"/>
    </row>
    <row r="361" spans="1:1">
      <c r="A361" s="103"/>
    </row>
    <row r="362" spans="1:1">
      <c r="A362" s="103"/>
    </row>
    <row r="363" spans="1:1">
      <c r="A363" s="103"/>
    </row>
    <row r="364" spans="1:1">
      <c r="A364" s="103"/>
    </row>
    <row r="365" spans="1:1">
      <c r="A365" s="103"/>
    </row>
    <row r="366" spans="1:1">
      <c r="A366" s="103"/>
    </row>
    <row r="367" spans="1:1">
      <c r="A367" s="103"/>
    </row>
    <row r="368" spans="1:1">
      <c r="A368" s="103"/>
    </row>
    <row r="369" spans="1:1">
      <c r="A369" s="103"/>
    </row>
    <row r="370" spans="1:1">
      <c r="A370" s="103"/>
    </row>
    <row r="371" spans="1:1">
      <c r="A371" s="103"/>
    </row>
    <row r="372" spans="1:1">
      <c r="A372" s="103"/>
    </row>
    <row r="373" spans="1:1">
      <c r="A373" s="103"/>
    </row>
    <row r="374" spans="1:1">
      <c r="A374" s="103"/>
    </row>
    <row r="375" spans="1:1">
      <c r="A375" s="103"/>
    </row>
    <row r="376" spans="1:1">
      <c r="A376" s="103"/>
    </row>
    <row r="377" spans="1:1">
      <c r="A377" s="103"/>
    </row>
    <row r="378" spans="1:1">
      <c r="A378" s="103"/>
    </row>
    <row r="379" spans="1:1">
      <c r="A379" s="103"/>
    </row>
    <row r="380" spans="1:1">
      <c r="A380" s="103"/>
    </row>
    <row r="381" spans="1:1">
      <c r="A381" s="103"/>
    </row>
    <row r="382" spans="1:1">
      <c r="A382" s="103"/>
    </row>
    <row r="383" spans="1:1">
      <c r="A383" s="103"/>
    </row>
    <row r="384" spans="1:1">
      <c r="A384" s="103"/>
    </row>
    <row r="385" spans="1:1">
      <c r="A385" s="103"/>
    </row>
    <row r="386" spans="1:1">
      <c r="A386" s="103"/>
    </row>
    <row r="387" spans="1:1">
      <c r="A387" s="103"/>
    </row>
    <row r="388" spans="1:1">
      <c r="A388" s="103"/>
    </row>
    <row r="389" spans="1:1">
      <c r="A389" s="103"/>
    </row>
    <row r="390" spans="1:1">
      <c r="A390" s="103"/>
    </row>
    <row r="391" spans="1:1">
      <c r="A391" s="103"/>
    </row>
    <row r="392" spans="1:1">
      <c r="A392" s="103"/>
    </row>
    <row r="393" spans="1:1">
      <c r="A393" s="103"/>
    </row>
    <row r="394" spans="1:1">
      <c r="A394" s="103"/>
    </row>
    <row r="395" spans="1:1">
      <c r="A395" s="103"/>
    </row>
    <row r="396" spans="1:1">
      <c r="A396" s="103"/>
    </row>
    <row r="397" spans="1:1">
      <c r="A397" s="103"/>
    </row>
    <row r="398" spans="1:1">
      <c r="A398" s="103"/>
    </row>
    <row r="399" spans="1:1">
      <c r="A399" s="103"/>
    </row>
    <row r="400" spans="1:1">
      <c r="A400" s="103"/>
    </row>
    <row r="401" spans="1:1">
      <c r="A401" s="103"/>
    </row>
    <row r="402" spans="1:1">
      <c r="A402" s="103"/>
    </row>
    <row r="403" spans="1:1">
      <c r="A403" s="103"/>
    </row>
    <row r="404" spans="1:1">
      <c r="A404" s="103"/>
    </row>
    <row r="405" spans="1:1">
      <c r="A405" s="103"/>
    </row>
    <row r="406" spans="1:1">
      <c r="A406" s="103"/>
    </row>
    <row r="407" spans="1:1">
      <c r="A407" s="103"/>
    </row>
    <row r="408" spans="1:1">
      <c r="A408" s="103"/>
    </row>
    <row r="409" spans="1:1">
      <c r="A409" s="103"/>
    </row>
    <row r="410" spans="1:1">
      <c r="A410" s="103"/>
    </row>
    <row r="411" spans="1:1">
      <c r="A411" s="103"/>
    </row>
    <row r="412" spans="1:1">
      <c r="A412" s="103"/>
    </row>
    <row r="413" spans="1:1">
      <c r="A413" s="103"/>
    </row>
    <row r="414" spans="1:1">
      <c r="A414" s="103"/>
    </row>
    <row r="415" spans="1:1">
      <c r="A415" s="103"/>
    </row>
    <row r="416" spans="1:1">
      <c r="A416" s="103"/>
    </row>
    <row r="417" spans="1:1">
      <c r="A417" s="103"/>
    </row>
    <row r="418" spans="1:1">
      <c r="A418" s="103"/>
    </row>
    <row r="419" spans="1:1">
      <c r="A419" s="103"/>
    </row>
    <row r="420" spans="1:1">
      <c r="A420" s="103"/>
    </row>
    <row r="421" spans="1:1">
      <c r="A421" s="103"/>
    </row>
    <row r="422" spans="1:1">
      <c r="A422" s="103"/>
    </row>
    <row r="423" spans="1:1">
      <c r="A423" s="103"/>
    </row>
    <row r="424" spans="1:1">
      <c r="A424" s="103"/>
    </row>
    <row r="425" spans="1:1">
      <c r="A425" s="103"/>
    </row>
    <row r="426" spans="1:1">
      <c r="A426" s="103"/>
    </row>
    <row r="427" spans="1:1">
      <c r="A427" s="103"/>
    </row>
    <row r="428" spans="1:1">
      <c r="A428" s="103"/>
    </row>
    <row r="429" spans="1:1">
      <c r="A429" s="103"/>
    </row>
    <row r="430" spans="1:1">
      <c r="A430" s="103"/>
    </row>
    <row r="431" spans="1:1">
      <c r="A431" s="103"/>
    </row>
    <row r="432" spans="1:1">
      <c r="A432" s="103"/>
    </row>
    <row r="433" spans="1:1">
      <c r="A433" s="103"/>
    </row>
    <row r="434" spans="1:1">
      <c r="A434" s="103"/>
    </row>
    <row r="435" spans="1:1">
      <c r="A435" s="103"/>
    </row>
    <row r="436" spans="1:1">
      <c r="A436" s="103"/>
    </row>
    <row r="437" spans="1:1">
      <c r="A437" s="103"/>
    </row>
    <row r="438" spans="1:1">
      <c r="A438" s="103"/>
    </row>
    <row r="439" spans="1:1">
      <c r="A439" s="103"/>
    </row>
    <row r="440" spans="1:1">
      <c r="A440" s="103"/>
    </row>
    <row r="441" spans="1:1">
      <c r="A441" s="103"/>
    </row>
    <row r="442" spans="1:1">
      <c r="A442" s="103"/>
    </row>
    <row r="443" spans="1:1">
      <c r="A443" s="103"/>
    </row>
    <row r="444" spans="1:1">
      <c r="A444" s="103"/>
    </row>
    <row r="445" spans="1:1">
      <c r="A445" s="103"/>
    </row>
    <row r="446" spans="1:1">
      <c r="A446" s="103"/>
    </row>
    <row r="447" spans="1:1">
      <c r="A447" s="103"/>
    </row>
    <row r="448" spans="1:1">
      <c r="A448" s="103"/>
    </row>
    <row r="449" spans="1:1">
      <c r="A449" s="103"/>
    </row>
    <row r="450" spans="1:1">
      <c r="A450" s="103"/>
    </row>
    <row r="451" spans="1:1">
      <c r="A451" s="103"/>
    </row>
    <row r="452" spans="1:1">
      <c r="A452" s="103"/>
    </row>
    <row r="453" spans="1:1">
      <c r="A453" s="103"/>
    </row>
    <row r="454" spans="1:1">
      <c r="A454" s="103"/>
    </row>
    <row r="455" spans="1:1">
      <c r="A455" s="103"/>
    </row>
    <row r="456" spans="1:1">
      <c r="A456" s="103"/>
    </row>
    <row r="457" spans="1:1">
      <c r="A457" s="103"/>
    </row>
    <row r="458" spans="1:1">
      <c r="A458" s="103"/>
    </row>
    <row r="459" spans="1:1">
      <c r="A459" s="103"/>
    </row>
    <row r="460" spans="1:1">
      <c r="A460" s="103"/>
    </row>
    <row r="461" spans="1:1">
      <c r="A461" s="103"/>
    </row>
    <row r="462" spans="1:1">
      <c r="A462" s="103"/>
    </row>
    <row r="463" spans="1:1">
      <c r="A463" s="103"/>
    </row>
    <row r="464" spans="1:1">
      <c r="A464" s="103"/>
    </row>
    <row r="465" spans="1:1">
      <c r="A465" s="103"/>
    </row>
    <row r="466" spans="1:1">
      <c r="A466" s="103"/>
    </row>
    <row r="467" spans="1:1">
      <c r="A467" s="103"/>
    </row>
    <row r="468" spans="1:1">
      <c r="A468" s="103"/>
    </row>
    <row r="469" spans="1:1">
      <c r="A469" s="103"/>
    </row>
    <row r="470" spans="1:1">
      <c r="A470" s="103"/>
    </row>
    <row r="471" spans="1:1">
      <c r="A471" s="103"/>
    </row>
    <row r="472" spans="1:1">
      <c r="A472" s="103"/>
    </row>
    <row r="473" spans="1:1">
      <c r="A473" s="103"/>
    </row>
    <row r="474" spans="1:1">
      <c r="A474" s="103"/>
    </row>
    <row r="475" spans="1:1">
      <c r="A475" s="103"/>
    </row>
    <row r="476" spans="1:1">
      <c r="A476" s="103"/>
    </row>
    <row r="477" spans="1:1">
      <c r="A477" s="103"/>
    </row>
    <row r="478" spans="1:1">
      <c r="A478" s="103"/>
    </row>
    <row r="479" spans="1:1">
      <c r="A479" s="103"/>
    </row>
    <row r="480" spans="1:1">
      <c r="A480" s="103"/>
    </row>
    <row r="481" spans="1:1">
      <c r="A481" s="103"/>
    </row>
    <row r="482" spans="1:1">
      <c r="A482" s="103"/>
    </row>
    <row r="483" spans="1:1">
      <c r="A483" s="103"/>
    </row>
    <row r="484" spans="1:1">
      <c r="A484" s="103"/>
    </row>
    <row r="485" spans="1:1">
      <c r="A485" s="103"/>
    </row>
    <row r="486" spans="1:1">
      <c r="A486" s="103"/>
    </row>
    <row r="487" spans="1:1">
      <c r="A487" s="103"/>
    </row>
    <row r="488" spans="1:1">
      <c r="A488" s="103"/>
    </row>
    <row r="489" spans="1:1">
      <c r="A489" s="103"/>
    </row>
    <row r="490" spans="1:1">
      <c r="A490" s="103"/>
    </row>
    <row r="491" spans="1:1">
      <c r="A491" s="103"/>
    </row>
    <row r="492" spans="1:1">
      <c r="A492" s="103"/>
    </row>
    <row r="493" spans="1:1">
      <c r="A493" s="103"/>
    </row>
    <row r="494" spans="1:1">
      <c r="A494" s="103"/>
    </row>
    <row r="495" spans="1:1">
      <c r="A495" s="103"/>
    </row>
    <row r="496" spans="1:1">
      <c r="A496" s="103"/>
    </row>
    <row r="497" spans="1:1">
      <c r="A497" s="103"/>
    </row>
    <row r="498" spans="1:1">
      <c r="A498" s="103"/>
    </row>
    <row r="499" spans="1:1">
      <c r="A499" s="103"/>
    </row>
    <row r="500" spans="1:1">
      <c r="A500" s="103"/>
    </row>
    <row r="501" spans="1:1">
      <c r="A501" s="103"/>
    </row>
    <row r="502" spans="1:1">
      <c r="A502" s="103"/>
    </row>
    <row r="503" spans="1:1">
      <c r="A503" s="103"/>
    </row>
    <row r="504" spans="1:1">
      <c r="A504" s="103"/>
    </row>
    <row r="505" spans="1:1">
      <c r="A505" s="103"/>
    </row>
    <row r="506" spans="1:1">
      <c r="A506" s="103"/>
    </row>
    <row r="507" spans="1:1">
      <c r="A507" s="103"/>
    </row>
    <row r="508" spans="1:1">
      <c r="A508" s="103"/>
    </row>
    <row r="509" spans="1:1">
      <c r="A509" s="103"/>
    </row>
    <row r="510" spans="1:1">
      <c r="A510" s="103"/>
    </row>
    <row r="511" spans="1:1">
      <c r="A511" s="103"/>
    </row>
    <row r="512" spans="1:1">
      <c r="A512" s="103"/>
    </row>
    <row r="513" spans="1:1">
      <c r="A513" s="103"/>
    </row>
    <row r="514" spans="1:1">
      <c r="A514" s="103"/>
    </row>
    <row r="515" spans="1:1">
      <c r="A515" s="103"/>
    </row>
    <row r="516" spans="1:1">
      <c r="A516" s="103"/>
    </row>
    <row r="517" spans="1:1">
      <c r="A517" s="103"/>
    </row>
    <row r="518" spans="1:1">
      <c r="A518" s="103"/>
    </row>
    <row r="519" spans="1:1">
      <c r="A519" s="103"/>
    </row>
    <row r="520" spans="1:1">
      <c r="A520" s="103"/>
    </row>
    <row r="521" spans="1:1">
      <c r="A521" s="103"/>
    </row>
    <row r="522" spans="1:1">
      <c r="A522" s="103"/>
    </row>
    <row r="523" spans="1:1">
      <c r="A523" s="103"/>
    </row>
    <row r="524" spans="1:1">
      <c r="A524" s="103"/>
    </row>
    <row r="525" spans="1:1">
      <c r="A525" s="103"/>
    </row>
    <row r="526" spans="1:1">
      <c r="A526" s="103"/>
    </row>
    <row r="527" spans="1:1">
      <c r="A527" s="103"/>
    </row>
    <row r="528" spans="1:1">
      <c r="A528" s="103"/>
    </row>
    <row r="529" spans="1:1">
      <c r="A529" s="103"/>
    </row>
    <row r="530" spans="1:1">
      <c r="A530" s="103"/>
    </row>
    <row r="531" spans="1:1">
      <c r="A531" s="103"/>
    </row>
    <row r="532" spans="1:1">
      <c r="A532" s="103"/>
    </row>
    <row r="533" spans="1:1">
      <c r="A533" s="103"/>
    </row>
    <row r="534" spans="1:1">
      <c r="A534" s="103"/>
    </row>
    <row r="535" spans="1:1">
      <c r="A535" s="103"/>
    </row>
    <row r="536" spans="1:1">
      <c r="A536" s="103"/>
    </row>
    <row r="537" spans="1:1">
      <c r="A537" s="103"/>
    </row>
    <row r="538" spans="1:1">
      <c r="A538" s="103"/>
    </row>
    <row r="539" spans="1:1">
      <c r="A539" s="103"/>
    </row>
    <row r="540" spans="1:1">
      <c r="A540" s="103"/>
    </row>
    <row r="541" spans="1:1">
      <c r="A541" s="103"/>
    </row>
    <row r="542" spans="1:1">
      <c r="A542" s="103"/>
    </row>
    <row r="543" spans="1:1">
      <c r="A543" s="103"/>
    </row>
    <row r="544" spans="1:1">
      <c r="A544" s="103"/>
    </row>
    <row r="545" spans="1:1">
      <c r="A545" s="103"/>
    </row>
    <row r="546" spans="1:1">
      <c r="A546" s="103"/>
    </row>
    <row r="547" spans="1:1">
      <c r="A547" s="103"/>
    </row>
    <row r="548" spans="1:1">
      <c r="A548" s="103"/>
    </row>
    <row r="549" spans="1:1">
      <c r="A549" s="103"/>
    </row>
    <row r="550" spans="1:1">
      <c r="A550" s="103"/>
    </row>
    <row r="551" spans="1:1">
      <c r="A551" s="103"/>
    </row>
    <row r="552" spans="1:1">
      <c r="A552" s="103"/>
    </row>
    <row r="553" spans="1:1">
      <c r="A553" s="103"/>
    </row>
    <row r="554" spans="1:1">
      <c r="A554" s="103"/>
    </row>
    <row r="555" spans="1:1">
      <c r="A555" s="103"/>
    </row>
    <row r="556" spans="1:1">
      <c r="A556" s="103"/>
    </row>
    <row r="557" spans="1:1">
      <c r="A557" s="103"/>
    </row>
    <row r="558" spans="1:1">
      <c r="A558" s="103"/>
    </row>
    <row r="559" spans="1:1">
      <c r="A559" s="103"/>
    </row>
    <row r="560" spans="1:1">
      <c r="A560" s="103"/>
    </row>
    <row r="561" spans="1:1">
      <c r="A561" s="103"/>
    </row>
    <row r="562" spans="1:1">
      <c r="A562" s="103"/>
    </row>
    <row r="563" spans="1:1">
      <c r="A563" s="103"/>
    </row>
    <row r="564" spans="1:1">
      <c r="A564" s="103"/>
    </row>
    <row r="565" spans="1:1">
      <c r="A565" s="103"/>
    </row>
    <row r="566" spans="1:1">
      <c r="A566" s="103"/>
    </row>
    <row r="567" spans="1:1">
      <c r="A567" s="103"/>
    </row>
    <row r="568" spans="1:1">
      <c r="A568" s="103"/>
    </row>
    <row r="569" spans="1:1">
      <c r="A569" s="103"/>
    </row>
    <row r="570" spans="1:1">
      <c r="A570" s="103"/>
    </row>
    <row r="571" spans="1:1">
      <c r="A571" s="103"/>
    </row>
    <row r="572" spans="1:1">
      <c r="A572" s="103"/>
    </row>
    <row r="573" spans="1:1">
      <c r="A573" s="103"/>
    </row>
    <row r="574" spans="1:1">
      <c r="A574" s="103"/>
    </row>
    <row r="575" spans="1:1">
      <c r="A575" s="103"/>
    </row>
    <row r="576" spans="1:1">
      <c r="A576" s="103"/>
    </row>
    <row r="577" spans="1:1">
      <c r="A577" s="103"/>
    </row>
    <row r="578" spans="1:1">
      <c r="A578" s="103"/>
    </row>
    <row r="579" spans="1:1">
      <c r="A579" s="103"/>
    </row>
    <row r="580" spans="1:1">
      <c r="A580" s="103"/>
    </row>
    <row r="581" spans="1:1">
      <c r="A581" s="103"/>
    </row>
    <row r="582" spans="1:1">
      <c r="A582" s="103"/>
    </row>
    <row r="583" spans="1:1">
      <c r="A583" s="103"/>
    </row>
    <row r="584" spans="1:1">
      <c r="A584" s="103"/>
    </row>
    <row r="585" spans="1:1">
      <c r="A585" s="103"/>
    </row>
    <row r="586" spans="1:1">
      <c r="A586" s="103"/>
    </row>
    <row r="587" spans="1:1">
      <c r="A587" s="103"/>
    </row>
    <row r="588" spans="1:1">
      <c r="A588" s="103"/>
    </row>
    <row r="589" spans="1:1">
      <c r="A589" s="103"/>
    </row>
    <row r="590" spans="1:1">
      <c r="A590" s="103"/>
    </row>
    <row r="591" spans="1:1">
      <c r="A591" s="103"/>
    </row>
    <row r="592" spans="1:1">
      <c r="A592" s="103"/>
    </row>
    <row r="593" spans="1:1">
      <c r="A593" s="103"/>
    </row>
    <row r="594" spans="1:1">
      <c r="A594" s="103"/>
    </row>
    <row r="595" spans="1:1">
      <c r="A595" s="103"/>
    </row>
    <row r="596" spans="1:1">
      <c r="A596" s="103"/>
    </row>
    <row r="597" spans="1:1">
      <c r="A597" s="103"/>
    </row>
    <row r="598" spans="1:1">
      <c r="A598" s="103"/>
    </row>
    <row r="599" spans="1:1">
      <c r="A599" s="103"/>
    </row>
    <row r="600" spans="1:1">
      <c r="A600" s="103"/>
    </row>
    <row r="601" spans="1:1">
      <c r="A601" s="103"/>
    </row>
    <row r="602" spans="1:1">
      <c r="A602" s="103"/>
    </row>
    <row r="603" spans="1:1">
      <c r="A603" s="103"/>
    </row>
    <row r="604" spans="1:1">
      <c r="A604" s="103"/>
    </row>
    <row r="605" spans="1:1">
      <c r="A605" s="103"/>
    </row>
    <row r="606" spans="1:1">
      <c r="A606" s="103"/>
    </row>
    <row r="607" spans="1:1">
      <c r="A607" s="103"/>
    </row>
    <row r="608" spans="1:1">
      <c r="A608" s="103"/>
    </row>
    <row r="609" spans="1:1">
      <c r="A609" s="103"/>
    </row>
    <row r="610" spans="1:1">
      <c r="A610" s="103"/>
    </row>
    <row r="611" spans="1:1">
      <c r="A611" s="103"/>
    </row>
    <row r="612" spans="1:1">
      <c r="A612" s="103"/>
    </row>
    <row r="613" spans="1:1">
      <c r="A613" s="103"/>
    </row>
    <row r="614" spans="1:1">
      <c r="A614" s="103"/>
    </row>
    <row r="615" spans="1:1">
      <c r="A615" s="103"/>
    </row>
    <row r="616" spans="1:1">
      <c r="A616" s="103"/>
    </row>
    <row r="617" spans="1:1">
      <c r="A617" s="103"/>
    </row>
    <row r="618" spans="1:1">
      <c r="A618" s="103"/>
    </row>
    <row r="619" spans="1:1">
      <c r="A619" s="103"/>
    </row>
    <row r="620" spans="1:1">
      <c r="A620" s="103"/>
    </row>
    <row r="621" spans="1:1">
      <c r="A621" s="103"/>
    </row>
    <row r="622" spans="1:1">
      <c r="A622" s="103"/>
    </row>
    <row r="623" spans="1:1">
      <c r="A623" s="103"/>
    </row>
    <row r="624" spans="1:1">
      <c r="A624" s="103"/>
    </row>
    <row r="625" spans="1:1">
      <c r="A625" s="103"/>
    </row>
    <row r="626" spans="1:1">
      <c r="A626" s="103"/>
    </row>
    <row r="627" spans="1:1">
      <c r="A627" s="103"/>
    </row>
    <row r="628" spans="1:1">
      <c r="A628" s="103"/>
    </row>
    <row r="629" spans="1:1">
      <c r="A629" s="103"/>
    </row>
    <row r="630" spans="1:1">
      <c r="A630" s="103"/>
    </row>
    <row r="631" spans="1:1">
      <c r="A631" s="103"/>
    </row>
    <row r="632" spans="1:1">
      <c r="A632" s="103"/>
    </row>
    <row r="633" spans="1:1">
      <c r="A633" s="103"/>
    </row>
    <row r="634" spans="1:1">
      <c r="A634" s="103"/>
    </row>
    <row r="635" spans="1:1">
      <c r="A635" s="103"/>
    </row>
    <row r="636" spans="1:1">
      <c r="A636" s="103"/>
    </row>
    <row r="637" spans="1:1">
      <c r="A637" s="103"/>
    </row>
    <row r="638" spans="1:1">
      <c r="A638" s="103"/>
    </row>
    <row r="639" spans="1:1">
      <c r="A639" s="103"/>
    </row>
    <row r="640" spans="1:1">
      <c r="A640" s="103"/>
    </row>
    <row r="641" spans="1:1">
      <c r="A641" s="103"/>
    </row>
    <row r="642" spans="1:1">
      <c r="A642" s="103"/>
    </row>
    <row r="643" spans="1:1">
      <c r="A643" s="103"/>
    </row>
    <row r="644" spans="1:1">
      <c r="A644" s="103"/>
    </row>
    <row r="645" spans="1:1">
      <c r="A645" s="103"/>
    </row>
    <row r="646" spans="1:1">
      <c r="A646" s="103"/>
    </row>
    <row r="647" spans="1:1">
      <c r="A647" s="103"/>
    </row>
    <row r="648" spans="1:1">
      <c r="A648" s="103"/>
    </row>
    <row r="649" spans="1:1">
      <c r="A649" s="103"/>
    </row>
    <row r="650" spans="1:1">
      <c r="A650" s="103"/>
    </row>
    <row r="651" spans="1:1">
      <c r="A651" s="103"/>
    </row>
    <row r="652" spans="1:1">
      <c r="A652" s="103"/>
    </row>
    <row r="653" spans="1:1">
      <c r="A653" s="103"/>
    </row>
    <row r="654" spans="1:1">
      <c r="A654" s="103"/>
    </row>
    <row r="655" spans="1:1">
      <c r="A655" s="103"/>
    </row>
    <row r="656" spans="1:1">
      <c r="A656" s="103"/>
    </row>
    <row r="657" spans="1:1">
      <c r="A657" s="103"/>
    </row>
    <row r="658" spans="1:1">
      <c r="A658" s="103"/>
    </row>
    <row r="659" spans="1:1">
      <c r="A659" s="103"/>
    </row>
    <row r="660" spans="1:1">
      <c r="A660" s="103"/>
    </row>
    <row r="661" spans="1:1">
      <c r="A661" s="103"/>
    </row>
    <row r="662" spans="1:1">
      <c r="A662" s="103"/>
    </row>
    <row r="663" spans="1:1">
      <c r="A663" s="103"/>
    </row>
    <row r="664" spans="1:1">
      <c r="A664" s="103"/>
    </row>
    <row r="665" spans="1:1">
      <c r="A665" s="103"/>
    </row>
    <row r="666" spans="1:1">
      <c r="A666" s="103"/>
    </row>
    <row r="667" spans="1:1">
      <c r="A667" s="103"/>
    </row>
    <row r="668" spans="1:1">
      <c r="A668" s="103"/>
    </row>
    <row r="669" spans="1:1">
      <c r="A669" s="103"/>
    </row>
    <row r="670" spans="1:1">
      <c r="A670" s="103"/>
    </row>
    <row r="671" spans="1:1">
      <c r="A671" s="103"/>
    </row>
    <row r="672" spans="1:1">
      <c r="A672" s="103"/>
    </row>
    <row r="673" spans="1:1">
      <c r="A673" s="103"/>
    </row>
    <row r="674" spans="1:1">
      <c r="A674" s="103"/>
    </row>
    <row r="675" spans="1:1">
      <c r="A675" s="103"/>
    </row>
    <row r="676" spans="1:1">
      <c r="A676" s="103"/>
    </row>
    <row r="677" spans="1:1">
      <c r="A677" s="103"/>
    </row>
    <row r="678" spans="1:1">
      <c r="A678" s="103"/>
    </row>
    <row r="679" spans="1:1">
      <c r="A679" s="103"/>
    </row>
    <row r="680" spans="1:1">
      <c r="A680" s="103"/>
    </row>
    <row r="681" spans="1:1">
      <c r="A681" s="103"/>
    </row>
    <row r="682" spans="1:1">
      <c r="A682" s="103"/>
    </row>
    <row r="683" spans="1:1">
      <c r="A683" s="103"/>
    </row>
    <row r="684" spans="1:1">
      <c r="A684" s="103"/>
    </row>
    <row r="685" spans="1:1">
      <c r="A685" s="103"/>
    </row>
    <row r="686" spans="1:1">
      <c r="A686" s="103"/>
    </row>
    <row r="687" spans="1:1">
      <c r="A687" s="103"/>
    </row>
    <row r="688" spans="1:1">
      <c r="A688" s="103"/>
    </row>
    <row r="689" spans="1:1">
      <c r="A689" s="103"/>
    </row>
    <row r="690" spans="1:1">
      <c r="A690" s="103"/>
    </row>
    <row r="691" spans="1:1">
      <c r="A691" s="103"/>
    </row>
    <row r="692" spans="1:1">
      <c r="A692" s="103"/>
    </row>
    <row r="693" spans="1:1">
      <c r="A693" s="103"/>
    </row>
    <row r="694" spans="1:1">
      <c r="A694" s="103"/>
    </row>
    <row r="695" spans="1:1">
      <c r="A695" s="103"/>
    </row>
    <row r="696" spans="1:1">
      <c r="A696" s="103"/>
    </row>
    <row r="697" spans="1:1">
      <c r="A697" s="103"/>
    </row>
    <row r="698" spans="1:1">
      <c r="A698" s="103"/>
    </row>
    <row r="699" spans="1:1">
      <c r="A699" s="103"/>
    </row>
    <row r="700" spans="1:1">
      <c r="A700" s="103"/>
    </row>
    <row r="701" spans="1:1">
      <c r="A701" s="103"/>
    </row>
    <row r="702" spans="1:1">
      <c r="A702" s="103"/>
    </row>
    <row r="703" spans="1:1">
      <c r="A703" s="103"/>
    </row>
    <row r="704" spans="1:1">
      <c r="A704" s="103"/>
    </row>
    <row r="705" spans="1:1">
      <c r="A705" s="103"/>
    </row>
    <row r="706" spans="1:1">
      <c r="A706" s="103"/>
    </row>
    <row r="707" spans="1:1">
      <c r="A707" s="103"/>
    </row>
    <row r="708" spans="1:1">
      <c r="A708" s="103"/>
    </row>
    <row r="709" spans="1:1">
      <c r="A709" s="103"/>
    </row>
    <row r="710" spans="1:1">
      <c r="A710" s="103"/>
    </row>
    <row r="711" spans="1:1">
      <c r="A711" s="103"/>
    </row>
    <row r="712" spans="1:1">
      <c r="A712" s="103"/>
    </row>
    <row r="713" spans="1:1">
      <c r="A713" s="103"/>
    </row>
    <row r="714" spans="1:1">
      <c r="A714" s="103"/>
    </row>
    <row r="715" spans="1:1">
      <c r="A715" s="103"/>
    </row>
    <row r="716" spans="1:1">
      <c r="A716" s="103"/>
    </row>
    <row r="717" spans="1:1">
      <c r="A717" s="103"/>
    </row>
    <row r="718" spans="1:1">
      <c r="A718" s="103"/>
    </row>
    <row r="719" spans="1:1">
      <c r="A719" s="103"/>
    </row>
    <row r="720" spans="1:1">
      <c r="A720" s="103"/>
    </row>
    <row r="721" spans="1:1">
      <c r="A721" s="103"/>
    </row>
    <row r="722" spans="1:1">
      <c r="A722" s="103"/>
    </row>
    <row r="723" spans="1:1">
      <c r="A723" s="103"/>
    </row>
    <row r="724" spans="1:1">
      <c r="A724" s="103"/>
    </row>
    <row r="725" spans="1:1">
      <c r="A725" s="103"/>
    </row>
    <row r="726" spans="1:1">
      <c r="A726" s="103"/>
    </row>
    <row r="727" spans="1:1">
      <c r="A727" s="103"/>
    </row>
    <row r="728" spans="1:1">
      <c r="A728" s="103"/>
    </row>
    <row r="729" spans="1:1">
      <c r="A729" s="103"/>
    </row>
    <row r="730" spans="1:1">
      <c r="A730" s="103"/>
    </row>
    <row r="731" spans="1:1">
      <c r="A731" s="103"/>
    </row>
    <row r="732" spans="1:1">
      <c r="A732" s="103"/>
    </row>
    <row r="733" spans="1:1">
      <c r="A733" s="103"/>
    </row>
    <row r="734" spans="1:1">
      <c r="A734" s="103"/>
    </row>
    <row r="735" spans="1:1">
      <c r="A735" s="103"/>
    </row>
    <row r="736" spans="1:1">
      <c r="A736" s="103"/>
    </row>
    <row r="737" spans="1:1">
      <c r="A737" s="103"/>
    </row>
    <row r="738" spans="1:1">
      <c r="A738" s="103"/>
    </row>
    <row r="739" spans="1:1">
      <c r="A739" s="103"/>
    </row>
    <row r="740" spans="1:1">
      <c r="A740" s="103"/>
    </row>
    <row r="741" spans="1:1">
      <c r="A741" s="103"/>
    </row>
    <row r="742" spans="1:1">
      <c r="A742" s="103"/>
    </row>
    <row r="743" spans="1:1">
      <c r="A743" s="103"/>
    </row>
    <row r="744" spans="1:1">
      <c r="A744" s="103"/>
    </row>
    <row r="745" spans="1:1">
      <c r="A745" s="103"/>
    </row>
    <row r="746" spans="1:1">
      <c r="A746" s="103"/>
    </row>
    <row r="747" spans="1:1">
      <c r="A747" s="103"/>
    </row>
    <row r="748" spans="1:1">
      <c r="A748" s="103"/>
    </row>
    <row r="749" spans="1:1">
      <c r="A749" s="103"/>
    </row>
    <row r="750" spans="1:1">
      <c r="A750" s="103"/>
    </row>
    <row r="751" spans="1:1">
      <c r="A751" s="103"/>
    </row>
    <row r="752" spans="1:1">
      <c r="A752" s="103"/>
    </row>
    <row r="753" spans="1:1">
      <c r="A753" s="103"/>
    </row>
    <row r="754" spans="1:1">
      <c r="A754" s="103"/>
    </row>
    <row r="755" spans="1:1">
      <c r="A755" s="103"/>
    </row>
    <row r="756" spans="1:1">
      <c r="A756" s="103"/>
    </row>
    <row r="757" spans="1:1">
      <c r="A757" s="103"/>
    </row>
    <row r="758" spans="1:1">
      <c r="A758" s="103"/>
    </row>
    <row r="759" spans="1:1">
      <c r="A759" s="103"/>
    </row>
    <row r="760" spans="1:1">
      <c r="A760" s="103"/>
    </row>
    <row r="761" spans="1:1">
      <c r="A761" s="103"/>
    </row>
    <row r="762" spans="1:1">
      <c r="A762" s="103"/>
    </row>
    <row r="763" spans="1:1">
      <c r="A763" s="103"/>
    </row>
    <row r="764" spans="1:1">
      <c r="A764" s="103"/>
    </row>
    <row r="765" spans="1:1">
      <c r="A765" s="103"/>
    </row>
    <row r="766" spans="1:1">
      <c r="A766" s="103"/>
    </row>
    <row r="767" spans="1:1">
      <c r="A767" s="103"/>
    </row>
    <row r="768" spans="1:1">
      <c r="A768" s="103"/>
    </row>
    <row r="769" spans="1:1">
      <c r="A769" s="103"/>
    </row>
    <row r="770" spans="1:1">
      <c r="A770" s="103"/>
    </row>
    <row r="771" spans="1:1">
      <c r="A771" s="103"/>
    </row>
    <row r="772" spans="1:1">
      <c r="A772" s="103"/>
    </row>
    <row r="773" spans="1:1">
      <c r="A773" s="103"/>
    </row>
    <row r="774" spans="1:1">
      <c r="A774" s="103"/>
    </row>
    <row r="775" spans="1:1">
      <c r="A775" s="103"/>
    </row>
    <row r="776" spans="1:1">
      <c r="A776" s="103"/>
    </row>
    <row r="777" spans="1:1">
      <c r="A777" s="103"/>
    </row>
    <row r="778" spans="1:1">
      <c r="A778" s="103"/>
    </row>
    <row r="779" spans="1:1">
      <c r="A779" s="103"/>
    </row>
    <row r="780" spans="1:1">
      <c r="A780" s="103"/>
    </row>
    <row r="781" spans="1:1">
      <c r="A781" s="103"/>
    </row>
    <row r="782" spans="1:1">
      <c r="A782" s="103"/>
    </row>
    <row r="783" spans="1:1">
      <c r="A783" s="103"/>
    </row>
    <row r="784" spans="1:1">
      <c r="A784" s="103"/>
    </row>
    <row r="785" spans="1:1">
      <c r="A785" s="103"/>
    </row>
    <row r="786" spans="1:1">
      <c r="A786" s="103"/>
    </row>
    <row r="787" spans="1:1">
      <c r="A787" s="103"/>
    </row>
    <row r="788" spans="1:1">
      <c r="A788" s="103"/>
    </row>
    <row r="789" spans="1:1">
      <c r="A789" s="103"/>
    </row>
    <row r="790" spans="1:1">
      <c r="A790" s="103"/>
    </row>
    <row r="791" spans="1:1">
      <c r="A791" s="103"/>
    </row>
    <row r="792" spans="1:1">
      <c r="A792" s="103"/>
    </row>
    <row r="793" spans="1:1">
      <c r="A793" s="103"/>
    </row>
    <row r="794" spans="1:1">
      <c r="A794" s="103"/>
    </row>
    <row r="795" spans="1:1">
      <c r="A795" s="103"/>
    </row>
    <row r="796" spans="1:1">
      <c r="A796" s="103"/>
    </row>
    <row r="797" spans="1:1">
      <c r="A797" s="103"/>
    </row>
    <row r="798" spans="1:1">
      <c r="A798" s="103"/>
    </row>
    <row r="799" spans="1:1">
      <c r="A799" s="103"/>
    </row>
    <row r="800" spans="1:1">
      <c r="A800" s="103"/>
    </row>
    <row r="801" spans="1:1">
      <c r="A801" s="103"/>
    </row>
    <row r="802" spans="1:1">
      <c r="A802" s="103"/>
    </row>
    <row r="803" spans="1:1">
      <c r="A803" s="103"/>
    </row>
    <row r="804" spans="1:1">
      <c r="A804" s="103"/>
    </row>
    <row r="805" spans="1:1">
      <c r="A805" s="103"/>
    </row>
    <row r="806" spans="1:1">
      <c r="A806" s="103"/>
    </row>
    <row r="807" spans="1:1">
      <c r="A807" s="103"/>
    </row>
    <row r="808" spans="1:1">
      <c r="A808" s="103"/>
    </row>
    <row r="809" spans="1:1">
      <c r="A809" s="103"/>
    </row>
    <row r="810" spans="1:1">
      <c r="A810" s="103"/>
    </row>
    <row r="811" spans="1:1">
      <c r="A811" s="103"/>
    </row>
    <row r="812" spans="1:1">
      <c r="A812" s="103"/>
    </row>
  </sheetData>
  <pageMargins left="0.75" right="0.75" top="1" bottom="1" header="0.5" footer="0.5"/>
  <pageSetup paperSize="5" scale="72" orientation="landscape" verticalDpi="0" r:id="rId1"/>
  <headerFooter alignWithMargins="0"/>
  <colBreaks count="1" manualBreakCount="1">
    <brk id="18" max="1048575" man="1"/>
  </col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0"/>
  <sheetViews>
    <sheetView zoomScale="80" zoomScaleNormal="80" workbookViewId="0">
      <selection activeCell="D12" sqref="D12"/>
    </sheetView>
  </sheetViews>
  <sheetFormatPr defaultRowHeight="12.75"/>
  <cols>
    <col min="1" max="1" width="4.85546875" customWidth="1"/>
    <col min="4" max="4" width="11.42578125" bestFit="1" customWidth="1"/>
    <col min="8" max="8" width="10.5703125" customWidth="1"/>
    <col min="9" max="9" width="1.42578125" customWidth="1"/>
    <col min="12" max="12" width="1.42578125" customWidth="1"/>
    <col min="14" max="14" width="9.85546875" bestFit="1" customWidth="1"/>
    <col min="15" max="15" width="1.42578125" customWidth="1"/>
    <col min="18" max="18" width="4.7109375" customWidth="1"/>
    <col min="23" max="23" width="4.7109375" customWidth="1"/>
    <col min="24" max="24" width="12" bestFit="1" customWidth="1"/>
    <col min="25" max="25" width="4.7109375" customWidth="1"/>
  </cols>
  <sheetData>
    <row r="1" spans="1:24">
      <c r="A1" s="80" t="s">
        <v>156</v>
      </c>
    </row>
    <row r="4" spans="1:24">
      <c r="G4" s="101" t="s">
        <v>158</v>
      </c>
      <c r="H4" s="101" t="s">
        <v>158</v>
      </c>
      <c r="J4" s="101" t="s">
        <v>159</v>
      </c>
      <c r="K4" s="101" t="s">
        <v>159</v>
      </c>
      <c r="M4" s="101" t="s">
        <v>160</v>
      </c>
      <c r="N4" s="101" t="s">
        <v>160</v>
      </c>
      <c r="P4" s="101" t="s">
        <v>161</v>
      </c>
      <c r="Q4" s="101" t="s">
        <v>161</v>
      </c>
    </row>
    <row r="5" spans="1:24">
      <c r="B5" s="101" t="s">
        <v>27</v>
      </c>
      <c r="C5" s="101" t="s">
        <v>27</v>
      </c>
      <c r="D5" s="101" t="s">
        <v>109</v>
      </c>
      <c r="E5" s="101" t="s">
        <v>3</v>
      </c>
      <c r="G5" s="101" t="s">
        <v>130</v>
      </c>
      <c r="H5" s="101" t="s">
        <v>1</v>
      </c>
      <c r="J5" s="101" t="s">
        <v>130</v>
      </c>
      <c r="K5" s="101" t="s">
        <v>1</v>
      </c>
      <c r="M5" s="101" t="s">
        <v>130</v>
      </c>
      <c r="N5" s="101" t="s">
        <v>1</v>
      </c>
      <c r="P5" s="101" t="s">
        <v>130</v>
      </c>
      <c r="Q5" s="101" t="s">
        <v>1</v>
      </c>
      <c r="S5" s="101" t="s">
        <v>158</v>
      </c>
      <c r="T5" s="101" t="s">
        <v>159</v>
      </c>
      <c r="U5" s="101" t="s">
        <v>160</v>
      </c>
      <c r="V5" s="101" t="s">
        <v>161</v>
      </c>
      <c r="X5" s="101" t="s">
        <v>163</v>
      </c>
    </row>
    <row r="6" spans="1:24">
      <c r="B6" s="102" t="s">
        <v>9</v>
      </c>
      <c r="C6" s="102" t="s">
        <v>33</v>
      </c>
      <c r="D6" s="102" t="s">
        <v>9</v>
      </c>
      <c r="E6" s="102" t="s">
        <v>33</v>
      </c>
      <c r="G6" s="102" t="s">
        <v>131</v>
      </c>
      <c r="H6" s="102" t="s">
        <v>131</v>
      </c>
      <c r="J6" s="102" t="s">
        <v>131</v>
      </c>
      <c r="K6" s="102" t="s">
        <v>131</v>
      </c>
      <c r="M6" s="102" t="s">
        <v>131</v>
      </c>
      <c r="N6" s="102" t="s">
        <v>131</v>
      </c>
      <c r="P6" s="102" t="s">
        <v>131</v>
      </c>
      <c r="Q6" s="102" t="s">
        <v>131</v>
      </c>
      <c r="S6" s="102" t="s">
        <v>85</v>
      </c>
      <c r="T6" s="102" t="s">
        <v>85</v>
      </c>
      <c r="U6" s="102" t="s">
        <v>85</v>
      </c>
      <c r="V6" s="102" t="s">
        <v>85</v>
      </c>
      <c r="X6" s="102" t="s">
        <v>164</v>
      </c>
    </row>
    <row r="8" spans="1:24">
      <c r="B8" s="103"/>
      <c r="D8" s="103">
        <f>'Point 1 - Transco'!D14</f>
        <v>36889</v>
      </c>
      <c r="E8" s="101"/>
    </row>
    <row r="9" spans="1:24">
      <c r="B9" s="89">
        <f>'Point 1 - Transco'!B15</f>
        <v>36861</v>
      </c>
      <c r="C9" s="101">
        <f>'Point 1 - Transco'!C15</f>
        <v>31</v>
      </c>
      <c r="D9" s="103">
        <f>'Point 1 - Transco'!D15</f>
        <v>36916</v>
      </c>
      <c r="E9" s="101">
        <f>'Point 1 - Transco'!F15</f>
        <v>27</v>
      </c>
    </row>
    <row r="10" spans="1:24">
      <c r="B10" s="89">
        <f>'Point 1 - Transco'!B16</f>
        <v>36892</v>
      </c>
      <c r="C10" s="101">
        <f>'Point 1 - Transco'!C16</f>
        <v>31</v>
      </c>
      <c r="D10" s="103">
        <f>'Point 1 - Transco'!D16</f>
        <v>36948</v>
      </c>
      <c r="E10" s="101">
        <f>'Point 1 - Transco'!F16</f>
        <v>59</v>
      </c>
      <c r="U10" s="97" t="s">
        <v>165</v>
      </c>
      <c r="X10" s="108">
        <f>SUM(X13:X68)</f>
        <v>394522814.74337554</v>
      </c>
    </row>
    <row r="11" spans="1:24">
      <c r="B11" s="89">
        <f>'Point 1 - Transco'!B17</f>
        <v>36923</v>
      </c>
      <c r="C11" s="101">
        <f>'Point 1 - Transco'!C17</f>
        <v>28</v>
      </c>
      <c r="D11" s="103">
        <f>'Point 1 - Transco'!D17</f>
        <v>36976</v>
      </c>
      <c r="E11" s="101">
        <f>'Point 1 - Transco'!F17</f>
        <v>87</v>
      </c>
    </row>
    <row r="12" spans="1:24">
      <c r="B12" s="89">
        <f>'Point 1 - Transco'!B18</f>
        <v>36951</v>
      </c>
      <c r="C12" s="101">
        <f>'Point 1 - Transco'!C18</f>
        <v>31</v>
      </c>
      <c r="D12" s="103">
        <f>'Point 1 - Transco'!D18</f>
        <v>37006</v>
      </c>
      <c r="E12" s="101">
        <f>'Point 1 - Transco'!F18</f>
        <v>117</v>
      </c>
    </row>
    <row r="13" spans="1:24">
      <c r="B13" s="89">
        <f>'Point 1 - Transco'!B19</f>
        <v>36982</v>
      </c>
      <c r="C13" s="101">
        <f>'Point 1 - Transco'!C19</f>
        <v>30</v>
      </c>
      <c r="D13" s="103">
        <f>'Point 1 - Transco'!D19</f>
        <v>37036</v>
      </c>
      <c r="E13" s="101">
        <f>'Point 1 - Transco'!F19</f>
        <v>147</v>
      </c>
      <c r="G13" s="108">
        <f>'Point 1 - Transco'!Y19</f>
        <v>43400</v>
      </c>
      <c r="H13" s="108">
        <f>G13*C13</f>
        <v>1302000</v>
      </c>
      <c r="J13" s="108">
        <f>'Point 2 - TGT'!Y19</f>
        <v>0</v>
      </c>
      <c r="K13" s="108">
        <f>J13*C13</f>
        <v>0</v>
      </c>
      <c r="M13" s="108">
        <f>'Point 3 - ColGulf'!Y19</f>
        <v>0</v>
      </c>
      <c r="N13" s="108">
        <f>M13*C13</f>
        <v>0</v>
      </c>
      <c r="P13" s="108">
        <f>'Point 4 - Tetco'!Y19</f>
        <v>0</v>
      </c>
      <c r="Q13" s="108">
        <f>P13*C13</f>
        <v>0</v>
      </c>
      <c r="S13" s="111">
        <f>'Point 1 - Transco'!Z19</f>
        <v>5.3316055345943125</v>
      </c>
      <c r="T13" s="111">
        <f>'Point 2 - TGT'!Z19</f>
        <v>0</v>
      </c>
      <c r="U13" s="111">
        <f>'Point 3 - ColGulf'!Z19</f>
        <v>0</v>
      </c>
      <c r="V13" s="111">
        <f>'Point 4 - Tetco'!Z19</f>
        <v>0</v>
      </c>
      <c r="X13" s="108">
        <f>(H13*S13)+(K13*T13)+(N13*U13)+(Q13*V13)</f>
        <v>6941750.4060417945</v>
      </c>
    </row>
    <row r="14" spans="1:24">
      <c r="B14" s="89">
        <f>'Point 1 - Transco'!B20</f>
        <v>37012</v>
      </c>
      <c r="C14" s="101">
        <f>'Point 1 - Transco'!C20</f>
        <v>31</v>
      </c>
      <c r="D14" s="103">
        <f>'Point 1 - Transco'!D20</f>
        <v>37067</v>
      </c>
      <c r="E14" s="101">
        <f>'Point 1 - Transco'!F20</f>
        <v>178</v>
      </c>
      <c r="G14" s="108">
        <f>'Point 1 - Transco'!Y20</f>
        <v>43400</v>
      </c>
      <c r="H14" s="108">
        <f t="shared" ref="H14:H68" si="0">G14*C14</f>
        <v>1345400</v>
      </c>
      <c r="J14" s="108">
        <f>'Point 2 - TGT'!Y20</f>
        <v>0</v>
      </c>
      <c r="K14" s="108">
        <f t="shared" ref="K14:K68" si="1">J14*C14</f>
        <v>0</v>
      </c>
      <c r="M14" s="108">
        <f>'Point 3 - ColGulf'!Y20</f>
        <v>0</v>
      </c>
      <c r="N14" s="108">
        <f t="shared" ref="N14:N68" si="2">M14*C14</f>
        <v>0</v>
      </c>
      <c r="P14" s="108">
        <f>'Point 4 - Tetco'!Y20</f>
        <v>0</v>
      </c>
      <c r="Q14" s="108">
        <f t="shared" ref="Q14:Q68" si="3">P14*C14</f>
        <v>0</v>
      </c>
      <c r="S14" s="111">
        <f>'Point 1 - Transco'!Z20</f>
        <v>5.3316055345943125</v>
      </c>
      <c r="T14" s="111">
        <f>'Point 2 - TGT'!Z20</f>
        <v>0</v>
      </c>
      <c r="U14" s="111">
        <f>'Point 3 - ColGulf'!Z20</f>
        <v>0</v>
      </c>
      <c r="V14" s="111">
        <f>'Point 4 - Tetco'!Z20</f>
        <v>0</v>
      </c>
      <c r="X14" s="108">
        <f t="shared" ref="X14:X68" si="4">(H14*S14)+(K14*T14)+(N14*U14)+(Q14*V14)</f>
        <v>7173142.086243188</v>
      </c>
    </row>
    <row r="15" spans="1:24">
      <c r="B15" s="89">
        <f>'Point 1 - Transco'!B21</f>
        <v>37043</v>
      </c>
      <c r="C15" s="101">
        <f>'Point 1 - Transco'!C21</f>
        <v>30</v>
      </c>
      <c r="D15" s="103">
        <f>'Point 1 - Transco'!D21</f>
        <v>37097</v>
      </c>
      <c r="E15" s="101">
        <f>'Point 1 - Transco'!F21</f>
        <v>208</v>
      </c>
      <c r="G15" s="108">
        <f>'Point 1 - Transco'!Y21</f>
        <v>43400</v>
      </c>
      <c r="H15" s="108">
        <f t="shared" si="0"/>
        <v>1302000</v>
      </c>
      <c r="J15" s="108">
        <f>'Point 2 - TGT'!Y21</f>
        <v>0</v>
      </c>
      <c r="K15" s="108">
        <f t="shared" si="1"/>
        <v>0</v>
      </c>
      <c r="M15" s="108">
        <f>'Point 3 - ColGulf'!Y21</f>
        <v>0</v>
      </c>
      <c r="N15" s="108">
        <f t="shared" si="2"/>
        <v>0</v>
      </c>
      <c r="P15" s="108">
        <f>'Point 4 - Tetco'!Y21</f>
        <v>0</v>
      </c>
      <c r="Q15" s="108">
        <f t="shared" si="3"/>
        <v>0</v>
      </c>
      <c r="S15" s="111">
        <f>'Point 1 - Transco'!Z21</f>
        <v>5.3316055345943125</v>
      </c>
      <c r="T15" s="111">
        <f>'Point 2 - TGT'!Z21</f>
        <v>0</v>
      </c>
      <c r="U15" s="111">
        <f>'Point 3 - ColGulf'!Z21</f>
        <v>0</v>
      </c>
      <c r="V15" s="111">
        <f>'Point 4 - Tetco'!Z21</f>
        <v>0</v>
      </c>
      <c r="X15" s="108">
        <f t="shared" si="4"/>
        <v>6941750.4060417945</v>
      </c>
    </row>
    <row r="16" spans="1:24">
      <c r="B16" s="89">
        <f>'Point 1 - Transco'!B22</f>
        <v>37073</v>
      </c>
      <c r="C16" s="101">
        <f>'Point 1 - Transco'!C22</f>
        <v>31</v>
      </c>
      <c r="D16" s="103">
        <f>'Point 1 - Transco'!D22</f>
        <v>37130</v>
      </c>
      <c r="E16" s="101">
        <f>'Point 1 - Transco'!F22</f>
        <v>241</v>
      </c>
      <c r="G16" s="108">
        <f>'Point 1 - Transco'!Y22</f>
        <v>43400</v>
      </c>
      <c r="H16" s="108">
        <f t="shared" si="0"/>
        <v>1345400</v>
      </c>
      <c r="J16" s="108">
        <f>'Point 2 - TGT'!Y22</f>
        <v>0</v>
      </c>
      <c r="K16" s="108">
        <f t="shared" si="1"/>
        <v>0</v>
      </c>
      <c r="M16" s="108">
        <f>'Point 3 - ColGulf'!Y22</f>
        <v>0</v>
      </c>
      <c r="N16" s="108">
        <f t="shared" si="2"/>
        <v>0</v>
      </c>
      <c r="P16" s="108">
        <f>'Point 4 - Tetco'!Y22</f>
        <v>0</v>
      </c>
      <c r="Q16" s="108">
        <f t="shared" si="3"/>
        <v>0</v>
      </c>
      <c r="S16" s="111">
        <f>'Point 1 - Transco'!Z22</f>
        <v>5.3316055345943125</v>
      </c>
      <c r="T16" s="111">
        <f>'Point 2 - TGT'!Z22</f>
        <v>0</v>
      </c>
      <c r="U16" s="111">
        <f>'Point 3 - ColGulf'!Z22</f>
        <v>0</v>
      </c>
      <c r="V16" s="111">
        <f>'Point 4 - Tetco'!Z22</f>
        <v>0</v>
      </c>
      <c r="X16" s="108">
        <f t="shared" si="4"/>
        <v>7173142.086243188</v>
      </c>
    </row>
    <row r="17" spans="2:24">
      <c r="B17" s="89">
        <f>'Point 1 - Transco'!B23</f>
        <v>37104</v>
      </c>
      <c r="C17" s="101">
        <f>'Point 1 - Transco'!C23</f>
        <v>31</v>
      </c>
      <c r="D17" s="103">
        <f>'Point 1 - Transco'!D23</f>
        <v>37159</v>
      </c>
      <c r="E17" s="101">
        <f>'Point 1 - Transco'!F23</f>
        <v>270</v>
      </c>
      <c r="G17" s="108">
        <f>'Point 1 - Transco'!Y23</f>
        <v>43400</v>
      </c>
      <c r="H17" s="108">
        <f t="shared" si="0"/>
        <v>1345400</v>
      </c>
      <c r="J17" s="108">
        <f>'Point 2 - TGT'!Y23</f>
        <v>0</v>
      </c>
      <c r="K17" s="108">
        <f t="shared" si="1"/>
        <v>0</v>
      </c>
      <c r="M17" s="108">
        <f>'Point 3 - ColGulf'!Y23</f>
        <v>0</v>
      </c>
      <c r="N17" s="108">
        <f t="shared" si="2"/>
        <v>0</v>
      </c>
      <c r="P17" s="108">
        <f>'Point 4 - Tetco'!Y23</f>
        <v>0</v>
      </c>
      <c r="Q17" s="108">
        <f t="shared" si="3"/>
        <v>0</v>
      </c>
      <c r="S17" s="111">
        <f>'Point 1 - Transco'!Z23</f>
        <v>5.3316055345943125</v>
      </c>
      <c r="T17" s="111">
        <f>'Point 2 - TGT'!Z23</f>
        <v>0</v>
      </c>
      <c r="U17" s="111">
        <f>'Point 3 - ColGulf'!Z23</f>
        <v>0</v>
      </c>
      <c r="V17" s="111">
        <f>'Point 4 - Tetco'!Z23</f>
        <v>0</v>
      </c>
      <c r="X17" s="108">
        <f t="shared" si="4"/>
        <v>7173142.086243188</v>
      </c>
    </row>
    <row r="18" spans="2:24">
      <c r="B18" s="89">
        <f>'Point 1 - Transco'!B24</f>
        <v>37135</v>
      </c>
      <c r="C18" s="101">
        <f>'Point 1 - Transco'!C24</f>
        <v>30</v>
      </c>
      <c r="D18" s="103">
        <f>'Point 1 - Transco'!D24</f>
        <v>37189</v>
      </c>
      <c r="E18" s="101">
        <f>'Point 1 - Transco'!F24</f>
        <v>300</v>
      </c>
      <c r="G18" s="108">
        <f>'Point 1 - Transco'!Y24</f>
        <v>43400</v>
      </c>
      <c r="H18" s="108">
        <f t="shared" si="0"/>
        <v>1302000</v>
      </c>
      <c r="J18" s="108">
        <f>'Point 2 - TGT'!Y24</f>
        <v>0</v>
      </c>
      <c r="K18" s="108">
        <f t="shared" si="1"/>
        <v>0</v>
      </c>
      <c r="M18" s="108">
        <f>'Point 3 - ColGulf'!Y24</f>
        <v>0</v>
      </c>
      <c r="N18" s="108">
        <f t="shared" si="2"/>
        <v>0</v>
      </c>
      <c r="P18" s="108">
        <f>'Point 4 - Tetco'!Y24</f>
        <v>0</v>
      </c>
      <c r="Q18" s="108">
        <f t="shared" si="3"/>
        <v>0</v>
      </c>
      <c r="S18" s="111">
        <f>'Point 1 - Transco'!Z24</f>
        <v>5.3316055345943125</v>
      </c>
      <c r="T18" s="111">
        <f>'Point 2 - TGT'!Z24</f>
        <v>0</v>
      </c>
      <c r="U18" s="111">
        <f>'Point 3 - ColGulf'!Z24</f>
        <v>0</v>
      </c>
      <c r="V18" s="111">
        <f>'Point 4 - Tetco'!Z24</f>
        <v>0</v>
      </c>
      <c r="X18" s="108">
        <f t="shared" si="4"/>
        <v>6941750.4060417945</v>
      </c>
    </row>
    <row r="19" spans="2:24">
      <c r="B19" s="89">
        <f>'Point 1 - Transco'!B25</f>
        <v>37165</v>
      </c>
      <c r="C19" s="101">
        <f>'Point 1 - Transco'!C25</f>
        <v>31</v>
      </c>
      <c r="D19" s="103">
        <f>'Point 1 - Transco'!D25</f>
        <v>37221</v>
      </c>
      <c r="E19" s="101">
        <f>'Point 1 - Transco'!F25</f>
        <v>332</v>
      </c>
      <c r="G19" s="108">
        <f>'Point 1 - Transco'!Y25</f>
        <v>43400</v>
      </c>
      <c r="H19" s="108">
        <f t="shared" si="0"/>
        <v>1345400</v>
      </c>
      <c r="J19" s="108">
        <f>'Point 2 - TGT'!Y25</f>
        <v>0</v>
      </c>
      <c r="K19" s="108">
        <f t="shared" si="1"/>
        <v>0</v>
      </c>
      <c r="M19" s="108">
        <f>'Point 3 - ColGulf'!Y25</f>
        <v>0</v>
      </c>
      <c r="N19" s="108">
        <f t="shared" si="2"/>
        <v>0</v>
      </c>
      <c r="P19" s="108">
        <f>'Point 4 - Tetco'!Y25</f>
        <v>0</v>
      </c>
      <c r="Q19" s="108">
        <f t="shared" si="3"/>
        <v>0</v>
      </c>
      <c r="S19" s="111">
        <f>'Point 1 - Transco'!Z25</f>
        <v>5.3316055345943125</v>
      </c>
      <c r="T19" s="111">
        <f>'Point 2 - TGT'!Z25</f>
        <v>0</v>
      </c>
      <c r="U19" s="111">
        <f>'Point 3 - ColGulf'!Z25</f>
        <v>0</v>
      </c>
      <c r="V19" s="111">
        <f>'Point 4 - Tetco'!Z25</f>
        <v>0</v>
      </c>
      <c r="X19" s="108">
        <f t="shared" si="4"/>
        <v>7173142.086243188</v>
      </c>
    </row>
    <row r="20" spans="2:24">
      <c r="B20" s="89">
        <f>'Point 1 - Transco'!B26</f>
        <v>37196</v>
      </c>
      <c r="C20" s="101">
        <f>'Point 1 - Transco'!C26</f>
        <v>30</v>
      </c>
      <c r="D20" s="103">
        <f>'Point 1 - Transco'!D26</f>
        <v>37250</v>
      </c>
      <c r="E20" s="101">
        <f>'Point 1 - Transco'!F26</f>
        <v>361</v>
      </c>
      <c r="G20" s="108">
        <f>'Point 1 - Transco'!Y26</f>
        <v>43400</v>
      </c>
      <c r="H20" s="108">
        <f t="shared" si="0"/>
        <v>1302000</v>
      </c>
      <c r="J20" s="108">
        <f>'Point 2 - TGT'!Y26</f>
        <v>0</v>
      </c>
      <c r="K20" s="108">
        <f t="shared" si="1"/>
        <v>0</v>
      </c>
      <c r="M20" s="108">
        <f>'Point 3 - ColGulf'!Y26</f>
        <v>0</v>
      </c>
      <c r="N20" s="108">
        <f t="shared" si="2"/>
        <v>0</v>
      </c>
      <c r="P20" s="108">
        <f>'Point 4 - Tetco'!Y26</f>
        <v>0</v>
      </c>
      <c r="Q20" s="108">
        <f t="shared" si="3"/>
        <v>0</v>
      </c>
      <c r="S20" s="111">
        <f>'Point 1 - Transco'!Z26</f>
        <v>5.3316055345943125</v>
      </c>
      <c r="T20" s="111">
        <f>'Point 2 - TGT'!Z26</f>
        <v>0</v>
      </c>
      <c r="U20" s="111">
        <f>'Point 3 - ColGulf'!Z26</f>
        <v>0</v>
      </c>
      <c r="V20" s="111">
        <f>'Point 4 - Tetco'!Z26</f>
        <v>0</v>
      </c>
      <c r="X20" s="108">
        <f t="shared" si="4"/>
        <v>6941750.4060417945</v>
      </c>
    </row>
    <row r="21" spans="2:24">
      <c r="B21" s="89">
        <f>'Point 1 - Transco'!B27</f>
        <v>37226</v>
      </c>
      <c r="C21" s="101">
        <f>'Point 1 - Transco'!C27</f>
        <v>31</v>
      </c>
      <c r="D21" s="103">
        <f>'Point 1 - Transco'!D27</f>
        <v>37281</v>
      </c>
      <c r="E21" s="101">
        <f>'Point 1 - Transco'!F27</f>
        <v>392</v>
      </c>
      <c r="G21" s="108">
        <f>'Point 1 - Transco'!Y27</f>
        <v>43400</v>
      </c>
      <c r="H21" s="108">
        <f t="shared" si="0"/>
        <v>1345400</v>
      </c>
      <c r="J21" s="108">
        <f>'Point 2 - TGT'!Y27</f>
        <v>0</v>
      </c>
      <c r="K21" s="108">
        <f t="shared" si="1"/>
        <v>0</v>
      </c>
      <c r="M21" s="108">
        <f>'Point 3 - ColGulf'!Y27</f>
        <v>0</v>
      </c>
      <c r="N21" s="108">
        <f t="shared" si="2"/>
        <v>0</v>
      </c>
      <c r="P21" s="108">
        <f>'Point 4 - Tetco'!Y27</f>
        <v>0</v>
      </c>
      <c r="Q21" s="108">
        <f t="shared" si="3"/>
        <v>0</v>
      </c>
      <c r="S21" s="111">
        <f>'Point 1 - Transco'!Z27</f>
        <v>5.3316055345943125</v>
      </c>
      <c r="T21" s="111">
        <f>'Point 2 - TGT'!Z27</f>
        <v>0</v>
      </c>
      <c r="U21" s="111">
        <f>'Point 3 - ColGulf'!Z27</f>
        <v>0</v>
      </c>
      <c r="V21" s="111">
        <f>'Point 4 - Tetco'!Z27</f>
        <v>0</v>
      </c>
      <c r="X21" s="108">
        <f t="shared" si="4"/>
        <v>7173142.086243188</v>
      </c>
    </row>
    <row r="22" spans="2:24">
      <c r="B22" s="89">
        <f>'Point 1 - Transco'!B28</f>
        <v>37257</v>
      </c>
      <c r="C22" s="101">
        <f>'Point 1 - Transco'!C28</f>
        <v>31</v>
      </c>
      <c r="D22" s="103">
        <f>'Point 1 - Transco'!D28</f>
        <v>37312</v>
      </c>
      <c r="E22" s="101">
        <f>'Point 1 - Transco'!F28</f>
        <v>423</v>
      </c>
      <c r="G22" s="108">
        <f>'Point 1 - Transco'!Y28</f>
        <v>43400</v>
      </c>
      <c r="H22" s="108">
        <f t="shared" si="0"/>
        <v>1345400</v>
      </c>
      <c r="J22" s="108">
        <f>'Point 2 - TGT'!Y28</f>
        <v>0</v>
      </c>
      <c r="K22" s="108">
        <f t="shared" si="1"/>
        <v>0</v>
      </c>
      <c r="M22" s="108">
        <f>'Point 3 - ColGulf'!Y28</f>
        <v>0</v>
      </c>
      <c r="N22" s="108">
        <f t="shared" si="2"/>
        <v>0</v>
      </c>
      <c r="P22" s="108">
        <f>'Point 4 - Tetco'!Y28</f>
        <v>0</v>
      </c>
      <c r="Q22" s="108">
        <f t="shared" si="3"/>
        <v>0</v>
      </c>
      <c r="S22" s="111">
        <f>'Point 1 - Transco'!Z28</f>
        <v>5.3316055345943125</v>
      </c>
      <c r="T22" s="111">
        <f>'Point 2 - TGT'!Z28</f>
        <v>0</v>
      </c>
      <c r="U22" s="111">
        <f>'Point 3 - ColGulf'!Z28</f>
        <v>0</v>
      </c>
      <c r="V22" s="111">
        <f>'Point 4 - Tetco'!Z28</f>
        <v>0</v>
      </c>
      <c r="X22" s="108">
        <f t="shared" si="4"/>
        <v>7173142.086243188</v>
      </c>
    </row>
    <row r="23" spans="2:24">
      <c r="B23" s="89">
        <f>'Point 1 - Transco'!B29</f>
        <v>37288</v>
      </c>
      <c r="C23" s="101">
        <f>'Point 1 - Transco'!C29</f>
        <v>28</v>
      </c>
      <c r="D23" s="103">
        <f>'Point 1 - Transco'!D29</f>
        <v>37340</v>
      </c>
      <c r="E23" s="101">
        <f>'Point 1 - Transco'!F29</f>
        <v>451</v>
      </c>
      <c r="G23" s="108">
        <f>'Point 1 - Transco'!Y29</f>
        <v>43400</v>
      </c>
      <c r="H23" s="108">
        <f t="shared" si="0"/>
        <v>1215200</v>
      </c>
      <c r="J23" s="108">
        <f>'Point 2 - TGT'!Y29</f>
        <v>0</v>
      </c>
      <c r="K23" s="108">
        <f t="shared" si="1"/>
        <v>0</v>
      </c>
      <c r="M23" s="108">
        <f>'Point 3 - ColGulf'!Y29</f>
        <v>0</v>
      </c>
      <c r="N23" s="108">
        <f t="shared" si="2"/>
        <v>0</v>
      </c>
      <c r="P23" s="108">
        <f>'Point 4 - Tetco'!Y29</f>
        <v>0</v>
      </c>
      <c r="Q23" s="108">
        <f t="shared" si="3"/>
        <v>0</v>
      </c>
      <c r="S23" s="111">
        <f>'Point 1 - Transco'!Z29</f>
        <v>5.3316055345943125</v>
      </c>
      <c r="T23" s="111">
        <f>'Point 2 - TGT'!Z29</f>
        <v>0</v>
      </c>
      <c r="U23" s="111">
        <f>'Point 3 - ColGulf'!Z29</f>
        <v>0</v>
      </c>
      <c r="V23" s="111">
        <f>'Point 4 - Tetco'!Z29</f>
        <v>0</v>
      </c>
      <c r="X23" s="108">
        <f t="shared" si="4"/>
        <v>6478967.0456390083</v>
      </c>
    </row>
    <row r="24" spans="2:24">
      <c r="B24" s="89">
        <f>'Point 1 - Transco'!B30</f>
        <v>37316</v>
      </c>
      <c r="C24" s="101">
        <f>'Point 1 - Transco'!C30</f>
        <v>31</v>
      </c>
      <c r="D24" s="103">
        <f>'Point 1 - Transco'!D30</f>
        <v>37371</v>
      </c>
      <c r="E24" s="101">
        <f>'Point 1 - Transco'!F30</f>
        <v>482</v>
      </c>
      <c r="G24" s="108">
        <f>'Point 1 - Transco'!Y30</f>
        <v>43400</v>
      </c>
      <c r="H24" s="108">
        <f t="shared" si="0"/>
        <v>1345400</v>
      </c>
      <c r="J24" s="108">
        <f>'Point 2 - TGT'!Y30</f>
        <v>0</v>
      </c>
      <c r="K24" s="108">
        <f t="shared" si="1"/>
        <v>0</v>
      </c>
      <c r="M24" s="108">
        <f>'Point 3 - ColGulf'!Y30</f>
        <v>0</v>
      </c>
      <c r="N24" s="108">
        <f t="shared" si="2"/>
        <v>0</v>
      </c>
      <c r="P24" s="108">
        <f>'Point 4 - Tetco'!Y30</f>
        <v>0</v>
      </c>
      <c r="Q24" s="108">
        <f t="shared" si="3"/>
        <v>0</v>
      </c>
      <c r="S24" s="111">
        <f>'Point 1 - Transco'!Z30</f>
        <v>5.3316055345943125</v>
      </c>
      <c r="T24" s="111">
        <f>'Point 2 - TGT'!Z30</f>
        <v>0</v>
      </c>
      <c r="U24" s="111">
        <f>'Point 3 - ColGulf'!Z30</f>
        <v>0</v>
      </c>
      <c r="V24" s="111">
        <f>'Point 4 - Tetco'!Z30</f>
        <v>0</v>
      </c>
      <c r="X24" s="108">
        <f t="shared" si="4"/>
        <v>7173142.086243188</v>
      </c>
    </row>
    <row r="25" spans="2:24">
      <c r="B25" s="89">
        <f>'Point 1 - Transco'!B31</f>
        <v>37347</v>
      </c>
      <c r="C25" s="101">
        <f>'Point 1 - Transco'!C31</f>
        <v>30</v>
      </c>
      <c r="D25" s="103">
        <f>'Point 1 - Transco'!D31</f>
        <v>37403</v>
      </c>
      <c r="E25" s="101">
        <f>'Point 1 - Transco'!F31</f>
        <v>514</v>
      </c>
      <c r="G25" s="108">
        <f>'Point 1 - Transco'!Y31</f>
        <v>54600</v>
      </c>
      <c r="H25" s="108">
        <f t="shared" si="0"/>
        <v>1638000</v>
      </c>
      <c r="J25" s="108">
        <f>'Point 2 - TGT'!Y31</f>
        <v>0</v>
      </c>
      <c r="K25" s="108">
        <f t="shared" si="1"/>
        <v>0</v>
      </c>
      <c r="M25" s="108">
        <f>'Point 3 - ColGulf'!Y31</f>
        <v>0</v>
      </c>
      <c r="N25" s="108">
        <f t="shared" si="2"/>
        <v>0</v>
      </c>
      <c r="P25" s="108">
        <f>'Point 4 - Tetco'!Y31</f>
        <v>0</v>
      </c>
      <c r="Q25" s="108">
        <f t="shared" si="3"/>
        <v>0</v>
      </c>
      <c r="S25" s="111">
        <f>'Point 1 - Transco'!Z31</f>
        <v>4.2379428608313763</v>
      </c>
      <c r="T25" s="111">
        <f>'Point 2 - TGT'!Z31</f>
        <v>0</v>
      </c>
      <c r="U25" s="111">
        <f>'Point 3 - ColGulf'!Z31</f>
        <v>0</v>
      </c>
      <c r="V25" s="111">
        <f>'Point 4 - Tetco'!Z31</f>
        <v>0</v>
      </c>
      <c r="X25" s="108">
        <f t="shared" si="4"/>
        <v>6941750.4060417945</v>
      </c>
    </row>
    <row r="26" spans="2:24">
      <c r="B26" s="89">
        <f>'Point 1 - Transco'!B32</f>
        <v>37377</v>
      </c>
      <c r="C26" s="101">
        <f>'Point 1 - Transco'!C32</f>
        <v>31</v>
      </c>
      <c r="D26" s="103">
        <f>'Point 1 - Transco'!D32</f>
        <v>37432</v>
      </c>
      <c r="E26" s="101">
        <f>'Point 1 - Transco'!F32</f>
        <v>543</v>
      </c>
      <c r="G26" s="108">
        <f>'Point 1 - Transco'!Y32</f>
        <v>54600</v>
      </c>
      <c r="H26" s="108">
        <f t="shared" si="0"/>
        <v>1692600</v>
      </c>
      <c r="J26" s="108">
        <f>'Point 2 - TGT'!Y32</f>
        <v>0</v>
      </c>
      <c r="K26" s="108">
        <f t="shared" si="1"/>
        <v>0</v>
      </c>
      <c r="M26" s="108">
        <f>'Point 3 - ColGulf'!Y32</f>
        <v>0</v>
      </c>
      <c r="N26" s="108">
        <f t="shared" si="2"/>
        <v>0</v>
      </c>
      <c r="P26" s="108">
        <f>'Point 4 - Tetco'!Y32</f>
        <v>0</v>
      </c>
      <c r="Q26" s="108">
        <f t="shared" si="3"/>
        <v>0</v>
      </c>
      <c r="S26" s="111">
        <f>'Point 1 - Transco'!Z32</f>
        <v>4.2379428608313763</v>
      </c>
      <c r="T26" s="111">
        <f>'Point 2 - TGT'!Z32</f>
        <v>0</v>
      </c>
      <c r="U26" s="111">
        <f>'Point 3 - ColGulf'!Z32</f>
        <v>0</v>
      </c>
      <c r="V26" s="111">
        <f>'Point 4 - Tetco'!Z32</f>
        <v>0</v>
      </c>
      <c r="X26" s="108">
        <f t="shared" si="4"/>
        <v>7173142.0862431871</v>
      </c>
    </row>
    <row r="27" spans="2:24">
      <c r="B27" s="89">
        <f>'Point 1 - Transco'!B33</f>
        <v>37408</v>
      </c>
      <c r="C27" s="101">
        <f>'Point 1 - Transco'!C33</f>
        <v>30</v>
      </c>
      <c r="D27" s="103">
        <f>'Point 1 - Transco'!D33</f>
        <v>37462</v>
      </c>
      <c r="E27" s="101">
        <f>'Point 1 - Transco'!F33</f>
        <v>573</v>
      </c>
      <c r="G27" s="108">
        <f>'Point 1 - Transco'!Y33</f>
        <v>54600</v>
      </c>
      <c r="H27" s="108">
        <f t="shared" si="0"/>
        <v>1638000</v>
      </c>
      <c r="J27" s="108">
        <f>'Point 2 - TGT'!Y33</f>
        <v>0</v>
      </c>
      <c r="K27" s="108">
        <f t="shared" si="1"/>
        <v>0</v>
      </c>
      <c r="M27" s="108">
        <f>'Point 3 - ColGulf'!Y33</f>
        <v>0</v>
      </c>
      <c r="N27" s="108">
        <f t="shared" si="2"/>
        <v>0</v>
      </c>
      <c r="P27" s="108">
        <f>'Point 4 - Tetco'!Y33</f>
        <v>0</v>
      </c>
      <c r="Q27" s="108">
        <f t="shared" si="3"/>
        <v>0</v>
      </c>
      <c r="S27" s="111">
        <f>'Point 1 - Transco'!Z33</f>
        <v>4.2379428608313763</v>
      </c>
      <c r="T27" s="111">
        <f>'Point 2 - TGT'!Z33</f>
        <v>0</v>
      </c>
      <c r="U27" s="111">
        <f>'Point 3 - ColGulf'!Z33</f>
        <v>0</v>
      </c>
      <c r="V27" s="111">
        <f>'Point 4 - Tetco'!Z33</f>
        <v>0</v>
      </c>
      <c r="X27" s="108">
        <f t="shared" si="4"/>
        <v>6941750.4060417945</v>
      </c>
    </row>
    <row r="28" spans="2:24">
      <c r="B28" s="89">
        <f>'Point 1 - Transco'!B34</f>
        <v>37438</v>
      </c>
      <c r="C28" s="101">
        <f>'Point 1 - Transco'!C34</f>
        <v>31</v>
      </c>
      <c r="D28" s="103">
        <f>'Point 1 - Transco'!D34</f>
        <v>37494</v>
      </c>
      <c r="E28" s="101">
        <f>'Point 1 - Transco'!F34</f>
        <v>605</v>
      </c>
      <c r="G28" s="108">
        <f>'Point 1 - Transco'!Y34</f>
        <v>54600</v>
      </c>
      <c r="H28" s="108">
        <f t="shared" si="0"/>
        <v>1692600</v>
      </c>
      <c r="J28" s="108">
        <f>'Point 2 - TGT'!Y34</f>
        <v>0</v>
      </c>
      <c r="K28" s="108">
        <f t="shared" si="1"/>
        <v>0</v>
      </c>
      <c r="M28" s="108">
        <f>'Point 3 - ColGulf'!Y34</f>
        <v>0</v>
      </c>
      <c r="N28" s="108">
        <f t="shared" si="2"/>
        <v>0</v>
      </c>
      <c r="P28" s="108">
        <f>'Point 4 - Tetco'!Y34</f>
        <v>0</v>
      </c>
      <c r="Q28" s="108">
        <f t="shared" si="3"/>
        <v>0</v>
      </c>
      <c r="S28" s="111">
        <f>'Point 1 - Transco'!Z34</f>
        <v>4.2379428608313763</v>
      </c>
      <c r="T28" s="111">
        <f>'Point 2 - TGT'!Z34</f>
        <v>0</v>
      </c>
      <c r="U28" s="111">
        <f>'Point 3 - ColGulf'!Z34</f>
        <v>0</v>
      </c>
      <c r="V28" s="111">
        <f>'Point 4 - Tetco'!Z34</f>
        <v>0</v>
      </c>
      <c r="X28" s="108">
        <f t="shared" si="4"/>
        <v>7173142.0862431871</v>
      </c>
    </row>
    <row r="29" spans="2:24">
      <c r="B29" s="89">
        <f>'Point 1 - Transco'!B35</f>
        <v>37469</v>
      </c>
      <c r="C29" s="101">
        <f>'Point 1 - Transco'!C35</f>
        <v>31</v>
      </c>
      <c r="D29" s="103">
        <f>'Point 1 - Transco'!D35</f>
        <v>37524</v>
      </c>
      <c r="E29" s="101">
        <f>'Point 1 - Transco'!F35</f>
        <v>635</v>
      </c>
      <c r="G29" s="108">
        <f>'Point 1 - Transco'!Y35</f>
        <v>54600</v>
      </c>
      <c r="H29" s="108">
        <f t="shared" si="0"/>
        <v>1692600</v>
      </c>
      <c r="J29" s="108">
        <f>'Point 2 - TGT'!Y35</f>
        <v>0</v>
      </c>
      <c r="K29" s="108">
        <f t="shared" si="1"/>
        <v>0</v>
      </c>
      <c r="M29" s="108">
        <f>'Point 3 - ColGulf'!Y35</f>
        <v>0</v>
      </c>
      <c r="N29" s="108">
        <f t="shared" si="2"/>
        <v>0</v>
      </c>
      <c r="P29" s="108">
        <f>'Point 4 - Tetco'!Y35</f>
        <v>0</v>
      </c>
      <c r="Q29" s="108">
        <f t="shared" si="3"/>
        <v>0</v>
      </c>
      <c r="S29" s="111">
        <f>'Point 1 - Transco'!Z35</f>
        <v>4.2379428608313763</v>
      </c>
      <c r="T29" s="111">
        <f>'Point 2 - TGT'!Z35</f>
        <v>0</v>
      </c>
      <c r="U29" s="111">
        <f>'Point 3 - ColGulf'!Z35</f>
        <v>0</v>
      </c>
      <c r="V29" s="111">
        <f>'Point 4 - Tetco'!Z35</f>
        <v>0</v>
      </c>
      <c r="X29" s="108">
        <f t="shared" si="4"/>
        <v>7173142.0862431871</v>
      </c>
    </row>
    <row r="30" spans="2:24">
      <c r="B30" s="89">
        <f>'Point 1 - Transco'!B36</f>
        <v>37500</v>
      </c>
      <c r="C30" s="101">
        <f>'Point 1 - Transco'!C36</f>
        <v>30</v>
      </c>
      <c r="D30" s="103">
        <f>'Point 1 - Transco'!D36</f>
        <v>37554</v>
      </c>
      <c r="E30" s="101">
        <f>'Point 1 - Transco'!F36</f>
        <v>665</v>
      </c>
      <c r="G30" s="108">
        <f>'Point 1 - Transco'!Y36</f>
        <v>54600</v>
      </c>
      <c r="H30" s="108">
        <f t="shared" si="0"/>
        <v>1638000</v>
      </c>
      <c r="J30" s="108">
        <f>'Point 2 - TGT'!Y36</f>
        <v>0</v>
      </c>
      <c r="K30" s="108">
        <f t="shared" si="1"/>
        <v>0</v>
      </c>
      <c r="M30" s="108">
        <f>'Point 3 - ColGulf'!Y36</f>
        <v>0</v>
      </c>
      <c r="N30" s="108">
        <f t="shared" si="2"/>
        <v>0</v>
      </c>
      <c r="P30" s="108">
        <f>'Point 4 - Tetco'!Y36</f>
        <v>0</v>
      </c>
      <c r="Q30" s="108">
        <f t="shared" si="3"/>
        <v>0</v>
      </c>
      <c r="S30" s="111">
        <f>'Point 1 - Transco'!Z36</f>
        <v>4.2379428608313763</v>
      </c>
      <c r="T30" s="111">
        <f>'Point 2 - TGT'!Z36</f>
        <v>0</v>
      </c>
      <c r="U30" s="111">
        <f>'Point 3 - ColGulf'!Z36</f>
        <v>0</v>
      </c>
      <c r="V30" s="111">
        <f>'Point 4 - Tetco'!Z36</f>
        <v>0</v>
      </c>
      <c r="X30" s="108">
        <f t="shared" si="4"/>
        <v>6941750.4060417945</v>
      </c>
    </row>
    <row r="31" spans="2:24">
      <c r="B31" s="89">
        <f>'Point 1 - Transco'!B37</f>
        <v>37530</v>
      </c>
      <c r="C31" s="101">
        <f>'Point 1 - Transco'!C37</f>
        <v>31</v>
      </c>
      <c r="D31" s="103">
        <f>'Point 1 - Transco'!D37</f>
        <v>37585</v>
      </c>
      <c r="E31" s="101">
        <f>'Point 1 - Transco'!F37</f>
        <v>696</v>
      </c>
      <c r="G31" s="108">
        <f>'Point 1 - Transco'!Y37</f>
        <v>54600</v>
      </c>
      <c r="H31" s="108">
        <f t="shared" si="0"/>
        <v>1692600</v>
      </c>
      <c r="J31" s="108">
        <f>'Point 2 - TGT'!Y37</f>
        <v>0</v>
      </c>
      <c r="K31" s="108">
        <f t="shared" si="1"/>
        <v>0</v>
      </c>
      <c r="M31" s="108">
        <f>'Point 3 - ColGulf'!Y37</f>
        <v>0</v>
      </c>
      <c r="N31" s="108">
        <f t="shared" si="2"/>
        <v>0</v>
      </c>
      <c r="P31" s="108">
        <f>'Point 4 - Tetco'!Y37</f>
        <v>0</v>
      </c>
      <c r="Q31" s="108">
        <f t="shared" si="3"/>
        <v>0</v>
      </c>
      <c r="S31" s="111">
        <f>'Point 1 - Transco'!Z37</f>
        <v>4.2379428608313763</v>
      </c>
      <c r="T31" s="111">
        <f>'Point 2 - TGT'!Z37</f>
        <v>0</v>
      </c>
      <c r="U31" s="111">
        <f>'Point 3 - ColGulf'!Z37</f>
        <v>0</v>
      </c>
      <c r="V31" s="111">
        <f>'Point 4 - Tetco'!Z37</f>
        <v>0</v>
      </c>
      <c r="X31" s="108">
        <f t="shared" si="4"/>
        <v>7173142.0862431871</v>
      </c>
    </row>
    <row r="32" spans="2:24">
      <c r="B32" s="89">
        <f>'Point 1 - Transco'!B38</f>
        <v>37561</v>
      </c>
      <c r="C32" s="101">
        <f>'Point 1 - Transco'!C38</f>
        <v>30</v>
      </c>
      <c r="D32" s="103">
        <f>'Point 1 - Transco'!D38</f>
        <v>37615</v>
      </c>
      <c r="E32" s="101">
        <f>'Point 1 - Transco'!F38</f>
        <v>726</v>
      </c>
      <c r="G32" s="108">
        <f>'Point 1 - Transco'!Y38</f>
        <v>54600</v>
      </c>
      <c r="H32" s="108">
        <f t="shared" si="0"/>
        <v>1638000</v>
      </c>
      <c r="J32" s="108">
        <f>'Point 2 - TGT'!Y38</f>
        <v>0</v>
      </c>
      <c r="K32" s="108">
        <f t="shared" si="1"/>
        <v>0</v>
      </c>
      <c r="M32" s="108">
        <f>'Point 3 - ColGulf'!Y38</f>
        <v>0</v>
      </c>
      <c r="N32" s="108">
        <f t="shared" si="2"/>
        <v>0</v>
      </c>
      <c r="P32" s="108">
        <f>'Point 4 - Tetco'!Y38</f>
        <v>0</v>
      </c>
      <c r="Q32" s="108">
        <f t="shared" si="3"/>
        <v>0</v>
      </c>
      <c r="S32" s="111">
        <f>'Point 1 - Transco'!Z38</f>
        <v>4.2379428608313763</v>
      </c>
      <c r="T32" s="111">
        <f>'Point 2 - TGT'!Z38</f>
        <v>0</v>
      </c>
      <c r="U32" s="111">
        <f>'Point 3 - ColGulf'!Z38</f>
        <v>0</v>
      </c>
      <c r="V32" s="111">
        <f>'Point 4 - Tetco'!Z38</f>
        <v>0</v>
      </c>
      <c r="X32" s="108">
        <f t="shared" si="4"/>
        <v>6941750.4060417945</v>
      </c>
    </row>
    <row r="33" spans="2:24">
      <c r="B33" s="89">
        <f>'Point 1 - Transco'!B39</f>
        <v>37591</v>
      </c>
      <c r="C33" s="101">
        <f>'Point 1 - Transco'!C39</f>
        <v>31</v>
      </c>
      <c r="D33" s="103">
        <f>'Point 1 - Transco'!D39</f>
        <v>37648</v>
      </c>
      <c r="E33" s="101">
        <f>'Point 1 - Transco'!F39</f>
        <v>759</v>
      </c>
      <c r="G33" s="108">
        <f>'Point 1 - Transco'!Y39</f>
        <v>54600</v>
      </c>
      <c r="H33" s="108">
        <f t="shared" si="0"/>
        <v>1692600</v>
      </c>
      <c r="J33" s="108">
        <f>'Point 2 - TGT'!Y39</f>
        <v>0</v>
      </c>
      <c r="K33" s="108">
        <f t="shared" si="1"/>
        <v>0</v>
      </c>
      <c r="M33" s="108">
        <f>'Point 3 - ColGulf'!Y39</f>
        <v>0</v>
      </c>
      <c r="N33" s="108">
        <f t="shared" si="2"/>
        <v>0</v>
      </c>
      <c r="P33" s="108">
        <f>'Point 4 - Tetco'!Y39</f>
        <v>0</v>
      </c>
      <c r="Q33" s="108">
        <f t="shared" si="3"/>
        <v>0</v>
      </c>
      <c r="S33" s="111">
        <f>'Point 1 - Transco'!Z39</f>
        <v>4.2379428608313763</v>
      </c>
      <c r="T33" s="111">
        <f>'Point 2 - TGT'!Z39</f>
        <v>0</v>
      </c>
      <c r="U33" s="111">
        <f>'Point 3 - ColGulf'!Z39</f>
        <v>0</v>
      </c>
      <c r="V33" s="111">
        <f>'Point 4 - Tetco'!Z39</f>
        <v>0</v>
      </c>
      <c r="X33" s="108">
        <f t="shared" si="4"/>
        <v>7173142.0862431871</v>
      </c>
    </row>
    <row r="34" spans="2:24">
      <c r="B34" s="89">
        <f>'Point 1 - Transco'!B40</f>
        <v>37622</v>
      </c>
      <c r="C34" s="101">
        <f>'Point 1 - Transco'!C40</f>
        <v>31</v>
      </c>
      <c r="D34" s="103">
        <f>'Point 1 - Transco'!D40</f>
        <v>37677</v>
      </c>
      <c r="E34" s="101">
        <f>'Point 1 - Transco'!F40</f>
        <v>788</v>
      </c>
      <c r="G34" s="108">
        <f>'Point 1 - Transco'!Y40</f>
        <v>54600</v>
      </c>
      <c r="H34" s="108">
        <f t="shared" si="0"/>
        <v>1692600</v>
      </c>
      <c r="J34" s="108">
        <f>'Point 2 - TGT'!Y40</f>
        <v>0</v>
      </c>
      <c r="K34" s="108">
        <f t="shared" si="1"/>
        <v>0</v>
      </c>
      <c r="M34" s="108">
        <f>'Point 3 - ColGulf'!Y40</f>
        <v>0</v>
      </c>
      <c r="N34" s="108">
        <f t="shared" si="2"/>
        <v>0</v>
      </c>
      <c r="P34" s="108">
        <f>'Point 4 - Tetco'!Y40</f>
        <v>0</v>
      </c>
      <c r="Q34" s="108">
        <f t="shared" si="3"/>
        <v>0</v>
      </c>
      <c r="S34" s="111">
        <f>'Point 1 - Transco'!Z40</f>
        <v>4.2379428608313763</v>
      </c>
      <c r="T34" s="111">
        <f>'Point 2 - TGT'!Z40</f>
        <v>0</v>
      </c>
      <c r="U34" s="111">
        <f>'Point 3 - ColGulf'!Z40</f>
        <v>0</v>
      </c>
      <c r="V34" s="111">
        <f>'Point 4 - Tetco'!Z40</f>
        <v>0</v>
      </c>
      <c r="X34" s="108">
        <f t="shared" si="4"/>
        <v>7173142.0862431871</v>
      </c>
    </row>
    <row r="35" spans="2:24">
      <c r="B35" s="89">
        <f>'Point 1 - Transco'!B41</f>
        <v>37653</v>
      </c>
      <c r="C35" s="101">
        <f>'Point 1 - Transco'!C41</f>
        <v>28</v>
      </c>
      <c r="D35" s="103">
        <f>'Point 1 - Transco'!D41</f>
        <v>37705</v>
      </c>
      <c r="E35" s="101">
        <f>'Point 1 - Transco'!F41</f>
        <v>816</v>
      </c>
      <c r="G35" s="108">
        <f>'Point 1 - Transco'!Y41</f>
        <v>54600</v>
      </c>
      <c r="H35" s="108">
        <f t="shared" si="0"/>
        <v>1528800</v>
      </c>
      <c r="J35" s="108">
        <f>'Point 2 - TGT'!Y41</f>
        <v>0</v>
      </c>
      <c r="K35" s="108">
        <f t="shared" si="1"/>
        <v>0</v>
      </c>
      <c r="M35" s="108">
        <f>'Point 3 - ColGulf'!Y41</f>
        <v>0</v>
      </c>
      <c r="N35" s="108">
        <f t="shared" si="2"/>
        <v>0</v>
      </c>
      <c r="P35" s="108">
        <f>'Point 4 - Tetco'!Y41</f>
        <v>0</v>
      </c>
      <c r="Q35" s="108">
        <f t="shared" si="3"/>
        <v>0</v>
      </c>
      <c r="S35" s="111">
        <f>'Point 1 - Transco'!Z41</f>
        <v>4.2379428608313763</v>
      </c>
      <c r="T35" s="111">
        <f>'Point 2 - TGT'!Z41</f>
        <v>0</v>
      </c>
      <c r="U35" s="111">
        <f>'Point 3 - ColGulf'!Z41</f>
        <v>0</v>
      </c>
      <c r="V35" s="111">
        <f>'Point 4 - Tetco'!Z41</f>
        <v>0</v>
      </c>
      <c r="X35" s="108">
        <f t="shared" si="4"/>
        <v>6478967.0456390083</v>
      </c>
    </row>
    <row r="36" spans="2:24">
      <c r="B36" s="89">
        <f>'Point 1 - Transco'!B42</f>
        <v>37681</v>
      </c>
      <c r="C36" s="101">
        <f>'Point 1 - Transco'!C42</f>
        <v>31</v>
      </c>
      <c r="D36" s="103">
        <f>'Point 1 - Transco'!D42</f>
        <v>37736</v>
      </c>
      <c r="E36" s="101">
        <f>'Point 1 - Transco'!F42</f>
        <v>847</v>
      </c>
      <c r="G36" s="108">
        <f>'Point 1 - Transco'!Y42</f>
        <v>54600</v>
      </c>
      <c r="H36" s="108">
        <f t="shared" si="0"/>
        <v>1692600</v>
      </c>
      <c r="J36" s="108">
        <f>'Point 2 - TGT'!Y42</f>
        <v>0</v>
      </c>
      <c r="K36" s="108">
        <f t="shared" si="1"/>
        <v>0</v>
      </c>
      <c r="M36" s="108">
        <f>'Point 3 - ColGulf'!Y42</f>
        <v>0</v>
      </c>
      <c r="N36" s="108">
        <f t="shared" si="2"/>
        <v>0</v>
      </c>
      <c r="P36" s="108">
        <f>'Point 4 - Tetco'!Y42</f>
        <v>0</v>
      </c>
      <c r="Q36" s="108">
        <f t="shared" si="3"/>
        <v>0</v>
      </c>
      <c r="S36" s="111">
        <f>'Point 1 - Transco'!Z42</f>
        <v>4.2379428608313763</v>
      </c>
      <c r="T36" s="111">
        <f>'Point 2 - TGT'!Z42</f>
        <v>0</v>
      </c>
      <c r="U36" s="111">
        <f>'Point 3 - ColGulf'!Z42</f>
        <v>0</v>
      </c>
      <c r="V36" s="111">
        <f>'Point 4 - Tetco'!Z42</f>
        <v>0</v>
      </c>
      <c r="X36" s="108">
        <f t="shared" si="4"/>
        <v>7173142.0862431871</v>
      </c>
    </row>
    <row r="37" spans="2:24">
      <c r="B37" s="89">
        <f>'Point 1 - Transco'!B43</f>
        <v>37712</v>
      </c>
      <c r="C37" s="101">
        <f>'Point 1 - Transco'!C43</f>
        <v>30</v>
      </c>
      <c r="D37" s="103">
        <f>'Point 1 - Transco'!D43</f>
        <v>37767</v>
      </c>
      <c r="E37" s="101">
        <f>'Point 1 - Transco'!F43</f>
        <v>878</v>
      </c>
      <c r="G37" s="108">
        <f>'Point 1 - Transco'!Y43</f>
        <v>59900</v>
      </c>
      <c r="H37" s="108">
        <f t="shared" si="0"/>
        <v>1797000</v>
      </c>
      <c r="J37" s="108">
        <f>'Point 2 - TGT'!Y43</f>
        <v>0</v>
      </c>
      <c r="K37" s="108">
        <f t="shared" si="1"/>
        <v>0</v>
      </c>
      <c r="M37" s="108">
        <f>'Point 3 - ColGulf'!Y43</f>
        <v>0</v>
      </c>
      <c r="N37" s="108">
        <f t="shared" si="2"/>
        <v>0</v>
      </c>
      <c r="P37" s="108">
        <f>'Point 4 - Tetco'!Y43</f>
        <v>0</v>
      </c>
      <c r="Q37" s="108">
        <f t="shared" si="3"/>
        <v>0</v>
      </c>
      <c r="S37" s="111">
        <f>'Point 1 - Transco'!Z43</f>
        <v>3.8629662804907032</v>
      </c>
      <c r="T37" s="111">
        <f>'Point 2 - TGT'!Z43</f>
        <v>0</v>
      </c>
      <c r="U37" s="111">
        <f>'Point 3 - ColGulf'!Z43</f>
        <v>0</v>
      </c>
      <c r="V37" s="111">
        <f>'Point 4 - Tetco'!Z43</f>
        <v>0</v>
      </c>
      <c r="X37" s="108">
        <f t="shared" si="4"/>
        <v>6941750.4060417935</v>
      </c>
    </row>
    <row r="38" spans="2:24">
      <c r="B38" s="89">
        <f>'Point 1 - Transco'!B44</f>
        <v>37742</v>
      </c>
      <c r="C38" s="101">
        <f>'Point 1 - Transco'!C44</f>
        <v>31</v>
      </c>
      <c r="D38" s="103">
        <f>'Point 1 - Transco'!D44</f>
        <v>37797</v>
      </c>
      <c r="E38" s="101">
        <f>'Point 1 - Transco'!F44</f>
        <v>908</v>
      </c>
      <c r="G38" s="108">
        <f>'Point 1 - Transco'!Y44</f>
        <v>59900</v>
      </c>
      <c r="H38" s="108">
        <f t="shared" si="0"/>
        <v>1856900</v>
      </c>
      <c r="J38" s="108">
        <f>'Point 2 - TGT'!Y44</f>
        <v>0</v>
      </c>
      <c r="K38" s="108">
        <f t="shared" si="1"/>
        <v>0</v>
      </c>
      <c r="M38" s="108">
        <f>'Point 3 - ColGulf'!Y44</f>
        <v>0</v>
      </c>
      <c r="N38" s="108">
        <f t="shared" si="2"/>
        <v>0</v>
      </c>
      <c r="P38" s="108">
        <f>'Point 4 - Tetco'!Y44</f>
        <v>0</v>
      </c>
      <c r="Q38" s="108">
        <f t="shared" si="3"/>
        <v>0</v>
      </c>
      <c r="S38" s="111">
        <f>'Point 1 - Transco'!Z44</f>
        <v>3.8629662804907032</v>
      </c>
      <c r="T38" s="111">
        <f>'Point 2 - TGT'!Z44</f>
        <v>0</v>
      </c>
      <c r="U38" s="111">
        <f>'Point 3 - ColGulf'!Z44</f>
        <v>0</v>
      </c>
      <c r="V38" s="111">
        <f>'Point 4 - Tetco'!Z44</f>
        <v>0</v>
      </c>
      <c r="X38" s="108">
        <f t="shared" si="4"/>
        <v>7173142.0862431871</v>
      </c>
    </row>
    <row r="39" spans="2:24">
      <c r="B39" s="89">
        <f>'Point 1 - Transco'!B45</f>
        <v>37773</v>
      </c>
      <c r="C39" s="101">
        <f>'Point 1 - Transco'!C45</f>
        <v>30</v>
      </c>
      <c r="D39" s="103">
        <f>'Point 1 - Transco'!D45</f>
        <v>37827</v>
      </c>
      <c r="E39" s="101">
        <f>'Point 1 - Transco'!F45</f>
        <v>938</v>
      </c>
      <c r="G39" s="108">
        <f>'Point 1 - Transco'!Y45</f>
        <v>59900</v>
      </c>
      <c r="H39" s="108">
        <f t="shared" si="0"/>
        <v>1797000</v>
      </c>
      <c r="J39" s="108">
        <f>'Point 2 - TGT'!Y45</f>
        <v>0</v>
      </c>
      <c r="K39" s="108">
        <f t="shared" si="1"/>
        <v>0</v>
      </c>
      <c r="M39" s="108">
        <f>'Point 3 - ColGulf'!Y45</f>
        <v>0</v>
      </c>
      <c r="N39" s="108">
        <f t="shared" si="2"/>
        <v>0</v>
      </c>
      <c r="P39" s="108">
        <f>'Point 4 - Tetco'!Y45</f>
        <v>0</v>
      </c>
      <c r="Q39" s="108">
        <f t="shared" si="3"/>
        <v>0</v>
      </c>
      <c r="S39" s="111">
        <f>'Point 1 - Transco'!Z45</f>
        <v>3.8629662804907032</v>
      </c>
      <c r="T39" s="111">
        <f>'Point 2 - TGT'!Z45</f>
        <v>0</v>
      </c>
      <c r="U39" s="111">
        <f>'Point 3 - ColGulf'!Z45</f>
        <v>0</v>
      </c>
      <c r="V39" s="111">
        <f>'Point 4 - Tetco'!Z45</f>
        <v>0</v>
      </c>
      <c r="X39" s="108">
        <f t="shared" si="4"/>
        <v>6941750.4060417935</v>
      </c>
    </row>
    <row r="40" spans="2:24">
      <c r="B40" s="89">
        <f>'Point 1 - Transco'!B46</f>
        <v>37803</v>
      </c>
      <c r="C40" s="101">
        <f>'Point 1 - Transco'!C46</f>
        <v>31</v>
      </c>
      <c r="D40" s="103">
        <f>'Point 1 - Transco'!D46</f>
        <v>37858</v>
      </c>
      <c r="E40" s="101">
        <f>'Point 1 - Transco'!F46</f>
        <v>969</v>
      </c>
      <c r="G40" s="108">
        <f>'Point 1 - Transco'!Y46</f>
        <v>59900</v>
      </c>
      <c r="H40" s="108">
        <f t="shared" si="0"/>
        <v>1856900</v>
      </c>
      <c r="J40" s="108">
        <f>'Point 2 - TGT'!Y46</f>
        <v>0</v>
      </c>
      <c r="K40" s="108">
        <f t="shared" si="1"/>
        <v>0</v>
      </c>
      <c r="M40" s="108">
        <f>'Point 3 - ColGulf'!Y46</f>
        <v>0</v>
      </c>
      <c r="N40" s="108">
        <f t="shared" si="2"/>
        <v>0</v>
      </c>
      <c r="P40" s="108">
        <f>'Point 4 - Tetco'!Y46</f>
        <v>0</v>
      </c>
      <c r="Q40" s="108">
        <f t="shared" si="3"/>
        <v>0</v>
      </c>
      <c r="S40" s="111">
        <f>'Point 1 - Transco'!Z46</f>
        <v>3.8629662804907032</v>
      </c>
      <c r="T40" s="111">
        <f>'Point 2 - TGT'!Z46</f>
        <v>0</v>
      </c>
      <c r="U40" s="111">
        <f>'Point 3 - ColGulf'!Z46</f>
        <v>0</v>
      </c>
      <c r="V40" s="111">
        <f>'Point 4 - Tetco'!Z46</f>
        <v>0</v>
      </c>
      <c r="X40" s="108">
        <f t="shared" si="4"/>
        <v>7173142.0862431871</v>
      </c>
    </row>
    <row r="41" spans="2:24">
      <c r="B41" s="89">
        <f>'Point 1 - Transco'!B47</f>
        <v>37834</v>
      </c>
      <c r="C41" s="101">
        <f>'Point 1 - Transco'!C47</f>
        <v>31</v>
      </c>
      <c r="D41" s="103">
        <f>'Point 1 - Transco'!D47</f>
        <v>37889</v>
      </c>
      <c r="E41" s="101">
        <f>'Point 1 - Transco'!F47</f>
        <v>1000</v>
      </c>
      <c r="G41" s="108">
        <f>'Point 1 - Transco'!Y47</f>
        <v>59900</v>
      </c>
      <c r="H41" s="108">
        <f t="shared" si="0"/>
        <v>1856900</v>
      </c>
      <c r="J41" s="108">
        <f>'Point 2 - TGT'!Y47</f>
        <v>0</v>
      </c>
      <c r="K41" s="108">
        <f t="shared" si="1"/>
        <v>0</v>
      </c>
      <c r="M41" s="108">
        <f>'Point 3 - ColGulf'!Y47</f>
        <v>0</v>
      </c>
      <c r="N41" s="108">
        <f t="shared" si="2"/>
        <v>0</v>
      </c>
      <c r="P41" s="108">
        <f>'Point 4 - Tetco'!Y47</f>
        <v>0</v>
      </c>
      <c r="Q41" s="108">
        <f t="shared" si="3"/>
        <v>0</v>
      </c>
      <c r="S41" s="111">
        <f>'Point 1 - Transco'!Z47</f>
        <v>3.8629662804907032</v>
      </c>
      <c r="T41" s="111">
        <f>'Point 2 - TGT'!Z47</f>
        <v>0</v>
      </c>
      <c r="U41" s="111">
        <f>'Point 3 - ColGulf'!Z47</f>
        <v>0</v>
      </c>
      <c r="V41" s="111">
        <f>'Point 4 - Tetco'!Z47</f>
        <v>0</v>
      </c>
      <c r="X41" s="108">
        <f t="shared" si="4"/>
        <v>7173142.0862431871</v>
      </c>
    </row>
    <row r="42" spans="2:24">
      <c r="B42" s="89">
        <f>'Point 1 - Transco'!B48</f>
        <v>37865</v>
      </c>
      <c r="C42" s="101">
        <f>'Point 1 - Transco'!C48</f>
        <v>30</v>
      </c>
      <c r="D42" s="103">
        <f>'Point 1 - Transco'!D48</f>
        <v>37921</v>
      </c>
      <c r="E42" s="101">
        <f>'Point 1 - Transco'!F48</f>
        <v>1032</v>
      </c>
      <c r="G42" s="108">
        <f>'Point 1 - Transco'!Y48</f>
        <v>59900</v>
      </c>
      <c r="H42" s="108">
        <f t="shared" si="0"/>
        <v>1797000</v>
      </c>
      <c r="J42" s="108">
        <f>'Point 2 - TGT'!Y48</f>
        <v>0</v>
      </c>
      <c r="K42" s="108">
        <f t="shared" si="1"/>
        <v>0</v>
      </c>
      <c r="M42" s="108">
        <f>'Point 3 - ColGulf'!Y48</f>
        <v>0</v>
      </c>
      <c r="N42" s="108">
        <f t="shared" si="2"/>
        <v>0</v>
      </c>
      <c r="P42" s="108">
        <f>'Point 4 - Tetco'!Y48</f>
        <v>0</v>
      </c>
      <c r="Q42" s="108">
        <f t="shared" si="3"/>
        <v>0</v>
      </c>
      <c r="S42" s="111">
        <f>'Point 1 - Transco'!Z48</f>
        <v>3.8629662804907032</v>
      </c>
      <c r="T42" s="111">
        <f>'Point 2 - TGT'!Z48</f>
        <v>0</v>
      </c>
      <c r="U42" s="111">
        <f>'Point 3 - ColGulf'!Z48</f>
        <v>0</v>
      </c>
      <c r="V42" s="111">
        <f>'Point 4 - Tetco'!Z48</f>
        <v>0</v>
      </c>
      <c r="X42" s="108">
        <f t="shared" si="4"/>
        <v>6941750.4060417935</v>
      </c>
    </row>
    <row r="43" spans="2:24">
      <c r="B43" s="89">
        <f>'Point 1 - Transco'!B49</f>
        <v>37895</v>
      </c>
      <c r="C43" s="101">
        <f>'Point 1 - Transco'!C49</f>
        <v>31</v>
      </c>
      <c r="D43" s="103">
        <f>'Point 1 - Transco'!D49</f>
        <v>37950</v>
      </c>
      <c r="E43" s="101">
        <f>'Point 1 - Transco'!F49</f>
        <v>1061</v>
      </c>
      <c r="G43" s="108">
        <f>'Point 1 - Transco'!Y49</f>
        <v>59900</v>
      </c>
      <c r="H43" s="108">
        <f t="shared" si="0"/>
        <v>1856900</v>
      </c>
      <c r="J43" s="108">
        <f>'Point 2 - TGT'!Y49</f>
        <v>0</v>
      </c>
      <c r="K43" s="108">
        <f t="shared" si="1"/>
        <v>0</v>
      </c>
      <c r="M43" s="108">
        <f>'Point 3 - ColGulf'!Y49</f>
        <v>0</v>
      </c>
      <c r="N43" s="108">
        <f t="shared" si="2"/>
        <v>0</v>
      </c>
      <c r="P43" s="108">
        <f>'Point 4 - Tetco'!Y49</f>
        <v>0</v>
      </c>
      <c r="Q43" s="108">
        <f t="shared" si="3"/>
        <v>0</v>
      </c>
      <c r="S43" s="111">
        <f>'Point 1 - Transco'!Z49</f>
        <v>3.8629662804907032</v>
      </c>
      <c r="T43" s="111">
        <f>'Point 2 - TGT'!Z49</f>
        <v>0</v>
      </c>
      <c r="U43" s="111">
        <f>'Point 3 - ColGulf'!Z49</f>
        <v>0</v>
      </c>
      <c r="V43" s="111">
        <f>'Point 4 - Tetco'!Z49</f>
        <v>0</v>
      </c>
      <c r="X43" s="108">
        <f t="shared" si="4"/>
        <v>7173142.0862431871</v>
      </c>
    </row>
    <row r="44" spans="2:24">
      <c r="B44" s="89">
        <f>'Point 1 - Transco'!B50</f>
        <v>37926</v>
      </c>
      <c r="C44" s="101">
        <f>'Point 1 - Transco'!C50</f>
        <v>30</v>
      </c>
      <c r="D44" s="103">
        <f>'Point 1 - Transco'!D50</f>
        <v>37980</v>
      </c>
      <c r="E44" s="101">
        <f>'Point 1 - Transco'!F50</f>
        <v>1091</v>
      </c>
      <c r="G44" s="108">
        <f>'Point 1 - Transco'!Y50</f>
        <v>59900</v>
      </c>
      <c r="H44" s="108">
        <f t="shared" si="0"/>
        <v>1797000</v>
      </c>
      <c r="J44" s="108">
        <f>'Point 2 - TGT'!Y50</f>
        <v>0</v>
      </c>
      <c r="K44" s="108">
        <f t="shared" si="1"/>
        <v>0</v>
      </c>
      <c r="M44" s="108">
        <f>'Point 3 - ColGulf'!Y50</f>
        <v>0</v>
      </c>
      <c r="N44" s="108">
        <f t="shared" si="2"/>
        <v>0</v>
      </c>
      <c r="P44" s="108">
        <f>'Point 4 - Tetco'!Y50</f>
        <v>0</v>
      </c>
      <c r="Q44" s="108">
        <f t="shared" si="3"/>
        <v>0</v>
      </c>
      <c r="S44" s="111">
        <f>'Point 1 - Transco'!Z50</f>
        <v>3.8629662804907032</v>
      </c>
      <c r="T44" s="111">
        <f>'Point 2 - TGT'!Z50</f>
        <v>0</v>
      </c>
      <c r="U44" s="111">
        <f>'Point 3 - ColGulf'!Z50</f>
        <v>0</v>
      </c>
      <c r="V44" s="111">
        <f>'Point 4 - Tetco'!Z50</f>
        <v>0</v>
      </c>
      <c r="X44" s="108">
        <f t="shared" si="4"/>
        <v>6941750.4060417935</v>
      </c>
    </row>
    <row r="45" spans="2:24">
      <c r="B45" s="89">
        <f>'Point 1 - Transco'!B51</f>
        <v>37956</v>
      </c>
      <c r="C45" s="101">
        <f>'Point 1 - Transco'!C51</f>
        <v>31</v>
      </c>
      <c r="D45" s="103">
        <f>'Point 1 - Transco'!D51</f>
        <v>38012</v>
      </c>
      <c r="E45" s="101">
        <f>'Point 1 - Transco'!F51</f>
        <v>1123</v>
      </c>
      <c r="G45" s="108">
        <f>'Point 1 - Transco'!Y51</f>
        <v>59900</v>
      </c>
      <c r="H45" s="108">
        <f t="shared" si="0"/>
        <v>1856900</v>
      </c>
      <c r="J45" s="108">
        <f>'Point 2 - TGT'!Y51</f>
        <v>0</v>
      </c>
      <c r="K45" s="108">
        <f t="shared" si="1"/>
        <v>0</v>
      </c>
      <c r="M45" s="108">
        <f>'Point 3 - ColGulf'!Y51</f>
        <v>0</v>
      </c>
      <c r="N45" s="108">
        <f t="shared" si="2"/>
        <v>0</v>
      </c>
      <c r="P45" s="108">
        <f>'Point 4 - Tetco'!Y51</f>
        <v>0</v>
      </c>
      <c r="Q45" s="108">
        <f t="shared" si="3"/>
        <v>0</v>
      </c>
      <c r="S45" s="111">
        <f>'Point 1 - Transco'!Z51</f>
        <v>3.8629662804907032</v>
      </c>
      <c r="T45" s="111">
        <f>'Point 2 - TGT'!Z51</f>
        <v>0</v>
      </c>
      <c r="U45" s="111">
        <f>'Point 3 - ColGulf'!Z51</f>
        <v>0</v>
      </c>
      <c r="V45" s="111">
        <f>'Point 4 - Tetco'!Z51</f>
        <v>0</v>
      </c>
      <c r="X45" s="108">
        <f t="shared" si="4"/>
        <v>7173142.0862431871</v>
      </c>
    </row>
    <row r="46" spans="2:24">
      <c r="B46" s="89">
        <f>'Point 1 - Transco'!B52</f>
        <v>37987</v>
      </c>
      <c r="C46" s="101">
        <f>'Point 1 - Transco'!C52</f>
        <v>31</v>
      </c>
      <c r="D46" s="103">
        <f>'Point 1 - Transco'!D52</f>
        <v>38042</v>
      </c>
      <c r="E46" s="101">
        <f>'Point 1 - Transco'!F52</f>
        <v>1153</v>
      </c>
      <c r="G46" s="108">
        <f>'Point 1 - Transco'!Y52</f>
        <v>59900</v>
      </c>
      <c r="H46" s="108">
        <f t="shared" si="0"/>
        <v>1856900</v>
      </c>
      <c r="J46" s="108">
        <f>'Point 2 - TGT'!Y52</f>
        <v>0</v>
      </c>
      <c r="K46" s="108">
        <f t="shared" si="1"/>
        <v>0</v>
      </c>
      <c r="M46" s="108">
        <f>'Point 3 - ColGulf'!Y52</f>
        <v>0</v>
      </c>
      <c r="N46" s="108">
        <f t="shared" si="2"/>
        <v>0</v>
      </c>
      <c r="P46" s="108">
        <f>'Point 4 - Tetco'!Y52</f>
        <v>0</v>
      </c>
      <c r="Q46" s="108">
        <f t="shared" si="3"/>
        <v>0</v>
      </c>
      <c r="S46" s="111">
        <f>'Point 1 - Transco'!Z52</f>
        <v>3.8629662804907032</v>
      </c>
      <c r="T46" s="111">
        <f>'Point 2 - TGT'!Z52</f>
        <v>0</v>
      </c>
      <c r="U46" s="111">
        <f>'Point 3 - ColGulf'!Z52</f>
        <v>0</v>
      </c>
      <c r="V46" s="111">
        <f>'Point 4 - Tetco'!Z52</f>
        <v>0</v>
      </c>
      <c r="X46" s="108">
        <f t="shared" si="4"/>
        <v>7173142.0862431871</v>
      </c>
    </row>
    <row r="47" spans="2:24">
      <c r="B47" s="89">
        <f>'Point 1 - Transco'!B53</f>
        <v>38018</v>
      </c>
      <c r="C47" s="101">
        <f>'Point 1 - Transco'!C53</f>
        <v>29</v>
      </c>
      <c r="D47" s="103">
        <f>'Point 1 - Transco'!D53</f>
        <v>38071</v>
      </c>
      <c r="E47" s="101">
        <f>'Point 1 - Transco'!F53</f>
        <v>1182</v>
      </c>
      <c r="G47" s="108">
        <f>'Point 1 - Transco'!Y53</f>
        <v>59900</v>
      </c>
      <c r="H47" s="108">
        <f t="shared" si="0"/>
        <v>1737100</v>
      </c>
      <c r="J47" s="108">
        <f>'Point 2 - TGT'!Y53</f>
        <v>0</v>
      </c>
      <c r="K47" s="108">
        <f t="shared" si="1"/>
        <v>0</v>
      </c>
      <c r="M47" s="108">
        <f>'Point 3 - ColGulf'!Y53</f>
        <v>0</v>
      </c>
      <c r="N47" s="108">
        <f t="shared" si="2"/>
        <v>0</v>
      </c>
      <c r="P47" s="108">
        <f>'Point 4 - Tetco'!Y53</f>
        <v>0</v>
      </c>
      <c r="Q47" s="108">
        <f t="shared" si="3"/>
        <v>0</v>
      </c>
      <c r="S47" s="111">
        <f>'Point 1 - Transco'!Z53</f>
        <v>3.8629662804907032</v>
      </c>
      <c r="T47" s="111">
        <f>'Point 2 - TGT'!Z53</f>
        <v>0</v>
      </c>
      <c r="U47" s="111">
        <f>'Point 3 - ColGulf'!Z53</f>
        <v>0</v>
      </c>
      <c r="V47" s="111">
        <f>'Point 4 - Tetco'!Z53</f>
        <v>0</v>
      </c>
      <c r="X47" s="108">
        <f t="shared" si="4"/>
        <v>6710358.7258404009</v>
      </c>
    </row>
    <row r="48" spans="2:24">
      <c r="B48" s="89">
        <f>'Point 1 - Transco'!B54</f>
        <v>38047</v>
      </c>
      <c r="C48" s="101">
        <f>'Point 1 - Transco'!C54</f>
        <v>31</v>
      </c>
      <c r="D48" s="103">
        <f>'Point 1 - Transco'!D54</f>
        <v>38103</v>
      </c>
      <c r="E48" s="101">
        <f>'Point 1 - Transco'!F54</f>
        <v>1214</v>
      </c>
      <c r="G48" s="108">
        <f>'Point 1 - Transco'!Y54</f>
        <v>59900</v>
      </c>
      <c r="H48" s="108">
        <f t="shared" si="0"/>
        <v>1856900</v>
      </c>
      <c r="J48" s="108">
        <f>'Point 2 - TGT'!Y54</f>
        <v>0</v>
      </c>
      <c r="K48" s="108">
        <f t="shared" si="1"/>
        <v>0</v>
      </c>
      <c r="M48" s="108">
        <f>'Point 3 - ColGulf'!Y54</f>
        <v>0</v>
      </c>
      <c r="N48" s="108">
        <f t="shared" si="2"/>
        <v>0</v>
      </c>
      <c r="P48" s="108">
        <f>'Point 4 - Tetco'!Y54</f>
        <v>0</v>
      </c>
      <c r="Q48" s="108">
        <f t="shared" si="3"/>
        <v>0</v>
      </c>
      <c r="S48" s="111">
        <f>'Point 1 - Transco'!Z54</f>
        <v>3.8629662804907032</v>
      </c>
      <c r="T48" s="111">
        <f>'Point 2 - TGT'!Z54</f>
        <v>0</v>
      </c>
      <c r="U48" s="111">
        <f>'Point 3 - ColGulf'!Z54</f>
        <v>0</v>
      </c>
      <c r="V48" s="111">
        <f>'Point 4 - Tetco'!Z54</f>
        <v>0</v>
      </c>
      <c r="X48" s="108">
        <f t="shared" si="4"/>
        <v>7173142.0862431871</v>
      </c>
    </row>
    <row r="49" spans="2:24">
      <c r="B49" s="89">
        <f>'Point 1 - Transco'!B55</f>
        <v>38078</v>
      </c>
      <c r="C49" s="101">
        <f>'Point 1 - Transco'!C55</f>
        <v>30</v>
      </c>
      <c r="D49" s="103">
        <f>'Point 1 - Transco'!D55</f>
        <v>38132</v>
      </c>
      <c r="E49" s="101">
        <f>'Point 1 - Transco'!F55</f>
        <v>1243</v>
      </c>
      <c r="G49" s="108">
        <f>'Point 1 - Transco'!Y55</f>
        <v>61500</v>
      </c>
      <c r="H49" s="108">
        <f t="shared" si="0"/>
        <v>1845000</v>
      </c>
      <c r="J49" s="108">
        <f>'Point 2 - TGT'!Y55</f>
        <v>0</v>
      </c>
      <c r="K49" s="108">
        <f t="shared" si="1"/>
        <v>0</v>
      </c>
      <c r="M49" s="108">
        <f>'Point 3 - ColGulf'!Y55</f>
        <v>0</v>
      </c>
      <c r="N49" s="108">
        <f t="shared" si="2"/>
        <v>0</v>
      </c>
      <c r="P49" s="108">
        <f>'Point 4 - Tetco'!Y55</f>
        <v>0</v>
      </c>
      <c r="Q49" s="108">
        <f t="shared" si="3"/>
        <v>0</v>
      </c>
      <c r="S49" s="111">
        <f>'Point 1 - Transco'!Z55</f>
        <v>3.7624663447380997</v>
      </c>
      <c r="T49" s="111">
        <f>'Point 2 - TGT'!Z55</f>
        <v>0</v>
      </c>
      <c r="U49" s="111">
        <f>'Point 3 - ColGulf'!Z55</f>
        <v>0</v>
      </c>
      <c r="V49" s="111">
        <f>'Point 4 - Tetco'!Z55</f>
        <v>0</v>
      </c>
      <c r="X49" s="108">
        <f t="shared" si="4"/>
        <v>6941750.4060417935</v>
      </c>
    </row>
    <row r="50" spans="2:24">
      <c r="B50" s="89">
        <f>'Point 1 - Transco'!B56</f>
        <v>38108</v>
      </c>
      <c r="C50" s="101">
        <f>'Point 1 - Transco'!C56</f>
        <v>31</v>
      </c>
      <c r="D50" s="103">
        <f>'Point 1 - Transco'!D56</f>
        <v>38163</v>
      </c>
      <c r="E50" s="101">
        <f>'Point 1 - Transco'!F56</f>
        <v>1274</v>
      </c>
      <c r="G50" s="108">
        <f>'Point 1 - Transco'!Y56</f>
        <v>61500</v>
      </c>
      <c r="H50" s="108">
        <f t="shared" si="0"/>
        <v>1906500</v>
      </c>
      <c r="J50" s="108">
        <f>'Point 2 - TGT'!Y56</f>
        <v>0</v>
      </c>
      <c r="K50" s="108">
        <f t="shared" si="1"/>
        <v>0</v>
      </c>
      <c r="M50" s="108">
        <f>'Point 3 - ColGulf'!Y56</f>
        <v>0</v>
      </c>
      <c r="N50" s="108">
        <f t="shared" si="2"/>
        <v>0</v>
      </c>
      <c r="P50" s="108">
        <f>'Point 4 - Tetco'!Y56</f>
        <v>0</v>
      </c>
      <c r="Q50" s="108">
        <f t="shared" si="3"/>
        <v>0</v>
      </c>
      <c r="S50" s="111">
        <f>'Point 1 - Transco'!Z56</f>
        <v>3.7624663447380997</v>
      </c>
      <c r="T50" s="111">
        <f>'Point 2 - TGT'!Z56</f>
        <v>0</v>
      </c>
      <c r="U50" s="111">
        <f>'Point 3 - ColGulf'!Z56</f>
        <v>0</v>
      </c>
      <c r="V50" s="111">
        <f>'Point 4 - Tetco'!Z56</f>
        <v>0</v>
      </c>
      <c r="X50" s="108">
        <f t="shared" si="4"/>
        <v>7173142.0862431871</v>
      </c>
    </row>
    <row r="51" spans="2:24">
      <c r="B51" s="89">
        <f>'Point 1 - Transco'!B57</f>
        <v>38139</v>
      </c>
      <c r="C51" s="101">
        <f>'Point 1 - Transco'!C57</f>
        <v>30</v>
      </c>
      <c r="D51" s="103">
        <f>'Point 1 - Transco'!D57</f>
        <v>38194</v>
      </c>
      <c r="E51" s="101">
        <f>'Point 1 - Transco'!F57</f>
        <v>1305</v>
      </c>
      <c r="G51" s="108">
        <f>'Point 1 - Transco'!Y57</f>
        <v>61500</v>
      </c>
      <c r="H51" s="108">
        <f t="shared" si="0"/>
        <v>1845000</v>
      </c>
      <c r="J51" s="108">
        <f>'Point 2 - TGT'!Y57</f>
        <v>0</v>
      </c>
      <c r="K51" s="108">
        <f t="shared" si="1"/>
        <v>0</v>
      </c>
      <c r="M51" s="108">
        <f>'Point 3 - ColGulf'!Y57</f>
        <v>0</v>
      </c>
      <c r="N51" s="108">
        <f t="shared" si="2"/>
        <v>0</v>
      </c>
      <c r="P51" s="108">
        <f>'Point 4 - Tetco'!Y57</f>
        <v>0</v>
      </c>
      <c r="Q51" s="108">
        <f t="shared" si="3"/>
        <v>0</v>
      </c>
      <c r="S51" s="111">
        <f>'Point 1 - Transco'!Z57</f>
        <v>3.7624663447380997</v>
      </c>
      <c r="T51" s="111">
        <f>'Point 2 - TGT'!Z57</f>
        <v>0</v>
      </c>
      <c r="U51" s="111">
        <f>'Point 3 - ColGulf'!Z57</f>
        <v>0</v>
      </c>
      <c r="V51" s="111">
        <f>'Point 4 - Tetco'!Z57</f>
        <v>0</v>
      </c>
      <c r="X51" s="108">
        <f t="shared" si="4"/>
        <v>6941750.4060417935</v>
      </c>
    </row>
    <row r="52" spans="2:24">
      <c r="B52" s="89">
        <f>'Point 1 - Transco'!B58</f>
        <v>38169</v>
      </c>
      <c r="C52" s="101">
        <f>'Point 1 - Transco'!C58</f>
        <v>31</v>
      </c>
      <c r="D52" s="103">
        <f>'Point 1 - Transco'!D58</f>
        <v>38224</v>
      </c>
      <c r="E52" s="101">
        <f>'Point 1 - Transco'!F58</f>
        <v>1335</v>
      </c>
      <c r="G52" s="108">
        <f>'Point 1 - Transco'!Y58</f>
        <v>61500</v>
      </c>
      <c r="H52" s="108">
        <f t="shared" si="0"/>
        <v>1906500</v>
      </c>
      <c r="J52" s="108">
        <f>'Point 2 - TGT'!Y58</f>
        <v>0</v>
      </c>
      <c r="K52" s="108">
        <f t="shared" si="1"/>
        <v>0</v>
      </c>
      <c r="M52" s="108">
        <f>'Point 3 - ColGulf'!Y58</f>
        <v>0</v>
      </c>
      <c r="N52" s="108">
        <f t="shared" si="2"/>
        <v>0</v>
      </c>
      <c r="P52" s="108">
        <f>'Point 4 - Tetco'!Y58</f>
        <v>0</v>
      </c>
      <c r="Q52" s="108">
        <f t="shared" si="3"/>
        <v>0</v>
      </c>
      <c r="S52" s="111">
        <f>'Point 1 - Transco'!Z58</f>
        <v>3.7624663447380997</v>
      </c>
      <c r="T52" s="111">
        <f>'Point 2 - TGT'!Z58</f>
        <v>0</v>
      </c>
      <c r="U52" s="111">
        <f>'Point 3 - ColGulf'!Z58</f>
        <v>0</v>
      </c>
      <c r="V52" s="111">
        <f>'Point 4 - Tetco'!Z58</f>
        <v>0</v>
      </c>
      <c r="X52" s="108">
        <f t="shared" si="4"/>
        <v>7173142.0862431871</v>
      </c>
    </row>
    <row r="53" spans="2:24">
      <c r="B53" s="89">
        <f>'Point 1 - Transco'!B59</f>
        <v>38200</v>
      </c>
      <c r="C53" s="101">
        <f>'Point 1 - Transco'!C59</f>
        <v>31</v>
      </c>
      <c r="D53" s="103">
        <f>'Point 1 - Transco'!D59</f>
        <v>38257</v>
      </c>
      <c r="E53" s="101">
        <f>'Point 1 - Transco'!F59</f>
        <v>1368</v>
      </c>
      <c r="G53" s="108">
        <f>'Point 1 - Transco'!Y59</f>
        <v>61500</v>
      </c>
      <c r="H53" s="108">
        <f t="shared" si="0"/>
        <v>1906500</v>
      </c>
      <c r="J53" s="108">
        <f>'Point 2 - TGT'!Y59</f>
        <v>0</v>
      </c>
      <c r="K53" s="108">
        <f t="shared" si="1"/>
        <v>0</v>
      </c>
      <c r="M53" s="108">
        <f>'Point 3 - ColGulf'!Y59</f>
        <v>0</v>
      </c>
      <c r="N53" s="108">
        <f t="shared" si="2"/>
        <v>0</v>
      </c>
      <c r="P53" s="108">
        <f>'Point 4 - Tetco'!Y59</f>
        <v>0</v>
      </c>
      <c r="Q53" s="108">
        <f t="shared" si="3"/>
        <v>0</v>
      </c>
      <c r="S53" s="111">
        <f>'Point 1 - Transco'!Z59</f>
        <v>3.7624663447380997</v>
      </c>
      <c r="T53" s="111">
        <f>'Point 2 - TGT'!Z59</f>
        <v>0</v>
      </c>
      <c r="U53" s="111">
        <f>'Point 3 - ColGulf'!Z59</f>
        <v>0</v>
      </c>
      <c r="V53" s="111">
        <f>'Point 4 - Tetco'!Z59</f>
        <v>0</v>
      </c>
      <c r="X53" s="108">
        <f t="shared" si="4"/>
        <v>7173142.0862431871</v>
      </c>
    </row>
    <row r="54" spans="2:24">
      <c r="B54" s="89">
        <f>'Point 1 - Transco'!B60</f>
        <v>38231</v>
      </c>
      <c r="C54" s="101">
        <f>'Point 1 - Transco'!C60</f>
        <v>30</v>
      </c>
      <c r="D54" s="103">
        <f>'Point 1 - Transco'!D60</f>
        <v>38285</v>
      </c>
      <c r="E54" s="101">
        <f>'Point 1 - Transco'!F60</f>
        <v>1396</v>
      </c>
      <c r="G54" s="108">
        <f>'Point 1 - Transco'!Y60</f>
        <v>61500</v>
      </c>
      <c r="H54" s="108">
        <f t="shared" si="0"/>
        <v>1845000</v>
      </c>
      <c r="J54" s="108">
        <f>'Point 2 - TGT'!Y60</f>
        <v>0</v>
      </c>
      <c r="K54" s="108">
        <f t="shared" si="1"/>
        <v>0</v>
      </c>
      <c r="M54" s="108">
        <f>'Point 3 - ColGulf'!Y60</f>
        <v>0</v>
      </c>
      <c r="N54" s="108">
        <f t="shared" si="2"/>
        <v>0</v>
      </c>
      <c r="P54" s="108">
        <f>'Point 4 - Tetco'!Y60</f>
        <v>0</v>
      </c>
      <c r="Q54" s="108">
        <f t="shared" si="3"/>
        <v>0</v>
      </c>
      <c r="S54" s="111">
        <f>'Point 1 - Transco'!Z60</f>
        <v>3.7624663447380997</v>
      </c>
      <c r="T54" s="111">
        <f>'Point 2 - TGT'!Z60</f>
        <v>0</v>
      </c>
      <c r="U54" s="111">
        <f>'Point 3 - ColGulf'!Z60</f>
        <v>0</v>
      </c>
      <c r="V54" s="111">
        <f>'Point 4 - Tetco'!Z60</f>
        <v>0</v>
      </c>
      <c r="X54" s="108">
        <f t="shared" si="4"/>
        <v>6941750.4060417935</v>
      </c>
    </row>
    <row r="55" spans="2:24">
      <c r="B55" s="89">
        <f>'Point 1 - Transco'!B61</f>
        <v>38261</v>
      </c>
      <c r="C55" s="101">
        <f>'Point 1 - Transco'!C61</f>
        <v>31</v>
      </c>
      <c r="D55" s="103">
        <f>'Point 1 - Transco'!D61</f>
        <v>38316</v>
      </c>
      <c r="E55" s="101">
        <f>'Point 1 - Transco'!F61</f>
        <v>1427</v>
      </c>
      <c r="G55" s="108">
        <f>'Point 1 - Transco'!Y61</f>
        <v>61500</v>
      </c>
      <c r="H55" s="108">
        <f t="shared" si="0"/>
        <v>1906500</v>
      </c>
      <c r="J55" s="108">
        <f>'Point 2 - TGT'!Y61</f>
        <v>0</v>
      </c>
      <c r="K55" s="108">
        <f t="shared" si="1"/>
        <v>0</v>
      </c>
      <c r="M55" s="108">
        <f>'Point 3 - ColGulf'!Y61</f>
        <v>0</v>
      </c>
      <c r="N55" s="108">
        <f t="shared" si="2"/>
        <v>0</v>
      </c>
      <c r="P55" s="108">
        <f>'Point 4 - Tetco'!Y61</f>
        <v>0</v>
      </c>
      <c r="Q55" s="108">
        <f t="shared" si="3"/>
        <v>0</v>
      </c>
      <c r="S55" s="111">
        <f>'Point 1 - Transco'!Z61</f>
        <v>3.7624663447380997</v>
      </c>
      <c r="T55" s="111">
        <f>'Point 2 - TGT'!Z61</f>
        <v>0</v>
      </c>
      <c r="U55" s="111">
        <f>'Point 3 - ColGulf'!Z61</f>
        <v>0</v>
      </c>
      <c r="V55" s="111">
        <f>'Point 4 - Tetco'!Z61</f>
        <v>0</v>
      </c>
      <c r="X55" s="108">
        <f t="shared" si="4"/>
        <v>7173142.0862431871</v>
      </c>
    </row>
    <row r="56" spans="2:24">
      <c r="B56" s="89">
        <f>'Point 1 - Transco'!B62</f>
        <v>38292</v>
      </c>
      <c r="C56" s="101">
        <f>'Point 1 - Transco'!C62</f>
        <v>30</v>
      </c>
      <c r="D56" s="103">
        <f>'Point 1 - Transco'!D62</f>
        <v>38348</v>
      </c>
      <c r="E56" s="101">
        <f>'Point 1 - Transco'!F62</f>
        <v>1459</v>
      </c>
      <c r="G56" s="108">
        <f>'Point 1 - Transco'!Y62</f>
        <v>61500</v>
      </c>
      <c r="H56" s="108">
        <f t="shared" si="0"/>
        <v>1845000</v>
      </c>
      <c r="J56" s="108">
        <f>'Point 2 - TGT'!Y62</f>
        <v>0</v>
      </c>
      <c r="K56" s="108">
        <f t="shared" si="1"/>
        <v>0</v>
      </c>
      <c r="M56" s="108">
        <f>'Point 3 - ColGulf'!Y62</f>
        <v>0</v>
      </c>
      <c r="N56" s="108">
        <f t="shared" si="2"/>
        <v>0</v>
      </c>
      <c r="P56" s="108">
        <f>'Point 4 - Tetco'!Y62</f>
        <v>0</v>
      </c>
      <c r="Q56" s="108">
        <f t="shared" si="3"/>
        <v>0</v>
      </c>
      <c r="S56" s="111">
        <f>'Point 1 - Transco'!Z62</f>
        <v>3.7624663447380997</v>
      </c>
      <c r="T56" s="111">
        <f>'Point 2 - TGT'!Z62</f>
        <v>0</v>
      </c>
      <c r="U56" s="111">
        <f>'Point 3 - ColGulf'!Z62</f>
        <v>0</v>
      </c>
      <c r="V56" s="111">
        <f>'Point 4 - Tetco'!Z62</f>
        <v>0</v>
      </c>
      <c r="X56" s="108">
        <f t="shared" si="4"/>
        <v>6941750.4060417935</v>
      </c>
    </row>
    <row r="57" spans="2:24">
      <c r="B57" s="89">
        <f>'Point 1 - Transco'!B63</f>
        <v>38322</v>
      </c>
      <c r="C57" s="101">
        <f>'Point 1 - Transco'!C63</f>
        <v>31</v>
      </c>
      <c r="D57" s="103">
        <f>'Point 1 - Transco'!D63</f>
        <v>38377</v>
      </c>
      <c r="E57" s="101">
        <f>'Point 1 - Transco'!F63</f>
        <v>1488</v>
      </c>
      <c r="G57" s="108">
        <f>'Point 1 - Transco'!Y63</f>
        <v>61500</v>
      </c>
      <c r="H57" s="108">
        <f t="shared" si="0"/>
        <v>1906500</v>
      </c>
      <c r="J57" s="108">
        <f>'Point 2 - TGT'!Y63</f>
        <v>0</v>
      </c>
      <c r="K57" s="108">
        <f t="shared" si="1"/>
        <v>0</v>
      </c>
      <c r="M57" s="108">
        <f>'Point 3 - ColGulf'!Y63</f>
        <v>0</v>
      </c>
      <c r="N57" s="108">
        <f t="shared" si="2"/>
        <v>0</v>
      </c>
      <c r="P57" s="108">
        <f>'Point 4 - Tetco'!Y63</f>
        <v>0</v>
      </c>
      <c r="Q57" s="108">
        <f t="shared" si="3"/>
        <v>0</v>
      </c>
      <c r="S57" s="111">
        <f>'Point 1 - Transco'!Z63</f>
        <v>3.7624663447380997</v>
      </c>
      <c r="T57" s="111">
        <f>'Point 2 - TGT'!Z63</f>
        <v>0</v>
      </c>
      <c r="U57" s="111">
        <f>'Point 3 - ColGulf'!Z63</f>
        <v>0</v>
      </c>
      <c r="V57" s="111">
        <f>'Point 4 - Tetco'!Z63</f>
        <v>0</v>
      </c>
      <c r="X57" s="108">
        <f t="shared" si="4"/>
        <v>7173142.0862431871</v>
      </c>
    </row>
    <row r="58" spans="2:24">
      <c r="B58" s="89">
        <f>'Point 1 - Transco'!B64</f>
        <v>38353</v>
      </c>
      <c r="C58" s="101">
        <f>'Point 1 - Transco'!C64</f>
        <v>31</v>
      </c>
      <c r="D58" s="103">
        <f>'Point 1 - Transco'!D64</f>
        <v>38408</v>
      </c>
      <c r="E58" s="101">
        <f>'Point 1 - Transco'!F64</f>
        <v>1519</v>
      </c>
      <c r="G58" s="108">
        <f>'Point 1 - Transco'!Y64</f>
        <v>61500</v>
      </c>
      <c r="H58" s="108">
        <f t="shared" si="0"/>
        <v>1906500</v>
      </c>
      <c r="J58" s="108">
        <f>'Point 2 - TGT'!Y64</f>
        <v>0</v>
      </c>
      <c r="K58" s="108">
        <f t="shared" si="1"/>
        <v>0</v>
      </c>
      <c r="M58" s="108">
        <f>'Point 3 - ColGulf'!Y64</f>
        <v>0</v>
      </c>
      <c r="N58" s="108">
        <f t="shared" si="2"/>
        <v>0</v>
      </c>
      <c r="P58" s="108">
        <f>'Point 4 - Tetco'!Y64</f>
        <v>0</v>
      </c>
      <c r="Q58" s="108">
        <f t="shared" si="3"/>
        <v>0</v>
      </c>
      <c r="S58" s="111">
        <f>'Point 1 - Transco'!Z64</f>
        <v>3.7624663447380997</v>
      </c>
      <c r="T58" s="111">
        <f>'Point 2 - TGT'!Z64</f>
        <v>0</v>
      </c>
      <c r="U58" s="111">
        <f>'Point 3 - ColGulf'!Z64</f>
        <v>0</v>
      </c>
      <c r="V58" s="111">
        <f>'Point 4 - Tetco'!Z64</f>
        <v>0</v>
      </c>
      <c r="X58" s="108">
        <f t="shared" si="4"/>
        <v>7173142.0862431871</v>
      </c>
    </row>
    <row r="59" spans="2:24">
      <c r="B59" s="89">
        <f>'Point 1 - Transco'!B65</f>
        <v>38384</v>
      </c>
      <c r="C59" s="101">
        <f>'Point 1 - Transco'!C65</f>
        <v>28</v>
      </c>
      <c r="D59" s="103">
        <f>'Point 1 - Transco'!D65</f>
        <v>38436</v>
      </c>
      <c r="E59" s="101">
        <f>'Point 1 - Transco'!F65</f>
        <v>1547</v>
      </c>
      <c r="G59" s="108">
        <f>'Point 1 - Transco'!Y65</f>
        <v>61500</v>
      </c>
      <c r="H59" s="108">
        <f t="shared" si="0"/>
        <v>1722000</v>
      </c>
      <c r="J59" s="108">
        <f>'Point 2 - TGT'!Y65</f>
        <v>0</v>
      </c>
      <c r="K59" s="108">
        <f t="shared" si="1"/>
        <v>0</v>
      </c>
      <c r="M59" s="108">
        <f>'Point 3 - ColGulf'!Y65</f>
        <v>0</v>
      </c>
      <c r="N59" s="108">
        <f t="shared" si="2"/>
        <v>0</v>
      </c>
      <c r="P59" s="108">
        <f>'Point 4 - Tetco'!Y65</f>
        <v>0</v>
      </c>
      <c r="Q59" s="108">
        <f t="shared" si="3"/>
        <v>0</v>
      </c>
      <c r="S59" s="111">
        <f>'Point 1 - Transco'!Z65</f>
        <v>3.7624663447380997</v>
      </c>
      <c r="T59" s="111">
        <f>'Point 2 - TGT'!Z65</f>
        <v>0</v>
      </c>
      <c r="U59" s="111">
        <f>'Point 3 - ColGulf'!Z65</f>
        <v>0</v>
      </c>
      <c r="V59" s="111">
        <f>'Point 4 - Tetco'!Z65</f>
        <v>0</v>
      </c>
      <c r="X59" s="108">
        <f t="shared" si="4"/>
        <v>6478967.0456390074</v>
      </c>
    </row>
    <row r="60" spans="2:24">
      <c r="B60" s="89">
        <f>'Point 1 - Transco'!B66</f>
        <v>38412</v>
      </c>
      <c r="C60" s="101">
        <f>'Point 1 - Transco'!C66</f>
        <v>31</v>
      </c>
      <c r="D60" s="103">
        <f>'Point 1 - Transco'!D66</f>
        <v>38467</v>
      </c>
      <c r="E60" s="101">
        <f>'Point 1 - Transco'!F66</f>
        <v>1578</v>
      </c>
      <c r="G60" s="108">
        <f>'Point 1 - Transco'!Y66</f>
        <v>61500</v>
      </c>
      <c r="H60" s="108">
        <f t="shared" si="0"/>
        <v>1906500</v>
      </c>
      <c r="J60" s="108">
        <f>'Point 2 - TGT'!Y66</f>
        <v>0</v>
      </c>
      <c r="K60" s="108">
        <f t="shared" si="1"/>
        <v>0</v>
      </c>
      <c r="M60" s="108">
        <f>'Point 3 - ColGulf'!Y66</f>
        <v>0</v>
      </c>
      <c r="N60" s="108">
        <f t="shared" si="2"/>
        <v>0</v>
      </c>
      <c r="P60" s="108">
        <f>'Point 4 - Tetco'!Y66</f>
        <v>0</v>
      </c>
      <c r="Q60" s="108">
        <f t="shared" si="3"/>
        <v>0</v>
      </c>
      <c r="S60" s="111">
        <f>'Point 1 - Transco'!Z66</f>
        <v>3.7624663447380997</v>
      </c>
      <c r="T60" s="111">
        <f>'Point 2 - TGT'!Z66</f>
        <v>0</v>
      </c>
      <c r="U60" s="111">
        <f>'Point 3 - ColGulf'!Z66</f>
        <v>0</v>
      </c>
      <c r="V60" s="111">
        <f>'Point 4 - Tetco'!Z66</f>
        <v>0</v>
      </c>
      <c r="X60" s="108">
        <f t="shared" si="4"/>
        <v>7173142.0862431871</v>
      </c>
    </row>
    <row r="61" spans="2:24">
      <c r="B61" s="89">
        <f>'Point 1 - Transco'!B67</f>
        <v>38443</v>
      </c>
      <c r="C61" s="101">
        <f>'Point 1 - Transco'!C67</f>
        <v>30</v>
      </c>
      <c r="D61" s="103">
        <f>'Point 1 - Transco'!D67</f>
        <v>38497</v>
      </c>
      <c r="E61" s="101">
        <f>'Point 1 - Transco'!F67</f>
        <v>1608</v>
      </c>
      <c r="G61" s="108">
        <f>'Point 1 - Transco'!Y67</f>
        <v>61500</v>
      </c>
      <c r="H61" s="108">
        <f t="shared" si="0"/>
        <v>1845000</v>
      </c>
      <c r="J61" s="108">
        <f>'Point 2 - TGT'!Y67</f>
        <v>0</v>
      </c>
      <c r="K61" s="108">
        <f t="shared" si="1"/>
        <v>0</v>
      </c>
      <c r="M61" s="108">
        <f>'Point 3 - ColGulf'!Y67</f>
        <v>0</v>
      </c>
      <c r="N61" s="108">
        <f t="shared" si="2"/>
        <v>0</v>
      </c>
      <c r="P61" s="108">
        <f>'Point 4 - Tetco'!Y67</f>
        <v>0</v>
      </c>
      <c r="Q61" s="108">
        <f t="shared" si="3"/>
        <v>0</v>
      </c>
      <c r="S61" s="111">
        <f>'Point 1 - Transco'!Z67</f>
        <v>3.7624663447380993</v>
      </c>
      <c r="T61" s="111">
        <f>'Point 2 - TGT'!Z67</f>
        <v>0</v>
      </c>
      <c r="U61" s="111">
        <f>'Point 3 - ColGulf'!Z67</f>
        <v>0</v>
      </c>
      <c r="V61" s="111">
        <f>'Point 4 - Tetco'!Z67</f>
        <v>0</v>
      </c>
      <c r="X61" s="108">
        <f t="shared" si="4"/>
        <v>6941750.4060417935</v>
      </c>
    </row>
    <row r="62" spans="2:24">
      <c r="B62" s="89">
        <f>'Point 1 - Transco'!B68</f>
        <v>38473</v>
      </c>
      <c r="C62" s="101">
        <f>'Point 1 - Transco'!C68</f>
        <v>31</v>
      </c>
      <c r="D62" s="103">
        <f>'Point 1 - Transco'!D68</f>
        <v>38530</v>
      </c>
      <c r="E62" s="101">
        <f>'Point 1 - Transco'!F68</f>
        <v>1641</v>
      </c>
      <c r="G62" s="108">
        <f>'Point 1 - Transco'!Y68</f>
        <v>61500</v>
      </c>
      <c r="H62" s="108">
        <f t="shared" si="0"/>
        <v>1906500</v>
      </c>
      <c r="J62" s="108">
        <f>'Point 2 - TGT'!Y68</f>
        <v>0</v>
      </c>
      <c r="K62" s="108">
        <f t="shared" si="1"/>
        <v>0</v>
      </c>
      <c r="M62" s="108">
        <f>'Point 3 - ColGulf'!Y68</f>
        <v>0</v>
      </c>
      <c r="N62" s="108">
        <f t="shared" si="2"/>
        <v>0</v>
      </c>
      <c r="P62" s="108">
        <f>'Point 4 - Tetco'!Y68</f>
        <v>0</v>
      </c>
      <c r="Q62" s="108">
        <f t="shared" si="3"/>
        <v>0</v>
      </c>
      <c r="S62" s="111">
        <f>'Point 1 - Transco'!Z68</f>
        <v>3.7624663447380993</v>
      </c>
      <c r="T62" s="111">
        <f>'Point 2 - TGT'!Z68</f>
        <v>0</v>
      </c>
      <c r="U62" s="111">
        <f>'Point 3 - ColGulf'!Z68</f>
        <v>0</v>
      </c>
      <c r="V62" s="111">
        <f>'Point 4 - Tetco'!Z68</f>
        <v>0</v>
      </c>
      <c r="X62" s="108">
        <f t="shared" si="4"/>
        <v>7173142.0862431861</v>
      </c>
    </row>
    <row r="63" spans="2:24">
      <c r="B63" s="89">
        <f>'Point 1 - Transco'!B69</f>
        <v>38504</v>
      </c>
      <c r="C63" s="101">
        <f>'Point 1 - Transco'!C69</f>
        <v>30</v>
      </c>
      <c r="D63" s="103">
        <f>'Point 1 - Transco'!D69</f>
        <v>38558</v>
      </c>
      <c r="E63" s="101">
        <f>'Point 1 - Transco'!F69</f>
        <v>1669</v>
      </c>
      <c r="G63" s="108">
        <f>'Point 1 - Transco'!Y69</f>
        <v>61500</v>
      </c>
      <c r="H63" s="108">
        <f t="shared" si="0"/>
        <v>1845000</v>
      </c>
      <c r="J63" s="108">
        <f>'Point 2 - TGT'!Y69</f>
        <v>0</v>
      </c>
      <c r="K63" s="108">
        <f t="shared" si="1"/>
        <v>0</v>
      </c>
      <c r="M63" s="108">
        <f>'Point 3 - ColGulf'!Y69</f>
        <v>0</v>
      </c>
      <c r="N63" s="108">
        <f t="shared" si="2"/>
        <v>0</v>
      </c>
      <c r="P63" s="108">
        <f>'Point 4 - Tetco'!Y69</f>
        <v>0</v>
      </c>
      <c r="Q63" s="108">
        <f t="shared" si="3"/>
        <v>0</v>
      </c>
      <c r="S63" s="111">
        <f>'Point 1 - Transco'!Z69</f>
        <v>3.7624663447380993</v>
      </c>
      <c r="T63" s="111">
        <f>'Point 2 - TGT'!Z69</f>
        <v>0</v>
      </c>
      <c r="U63" s="111">
        <f>'Point 3 - ColGulf'!Z69</f>
        <v>0</v>
      </c>
      <c r="V63" s="111">
        <f>'Point 4 - Tetco'!Z69</f>
        <v>0</v>
      </c>
      <c r="X63" s="108">
        <f t="shared" si="4"/>
        <v>6941750.4060417935</v>
      </c>
    </row>
    <row r="64" spans="2:24">
      <c r="B64" s="89">
        <f>'Point 1 - Transco'!B70</f>
        <v>38534</v>
      </c>
      <c r="C64" s="101">
        <f>'Point 1 - Transco'!C70</f>
        <v>31</v>
      </c>
      <c r="D64" s="103">
        <f>'Point 1 - Transco'!D70</f>
        <v>38589</v>
      </c>
      <c r="E64" s="101">
        <f>'Point 1 - Transco'!F70</f>
        <v>1700</v>
      </c>
      <c r="G64" s="108">
        <f>'Point 1 - Transco'!Y70</f>
        <v>61500</v>
      </c>
      <c r="H64" s="108">
        <f t="shared" si="0"/>
        <v>1906500</v>
      </c>
      <c r="J64" s="108">
        <f>'Point 2 - TGT'!Y70</f>
        <v>0</v>
      </c>
      <c r="K64" s="108">
        <f t="shared" si="1"/>
        <v>0</v>
      </c>
      <c r="M64" s="108">
        <f>'Point 3 - ColGulf'!Y70</f>
        <v>0</v>
      </c>
      <c r="N64" s="108">
        <f t="shared" si="2"/>
        <v>0</v>
      </c>
      <c r="P64" s="108">
        <f>'Point 4 - Tetco'!Y70</f>
        <v>0</v>
      </c>
      <c r="Q64" s="108">
        <f t="shared" si="3"/>
        <v>0</v>
      </c>
      <c r="S64" s="111">
        <f>'Point 1 - Transco'!Z70</f>
        <v>3.7624663447380993</v>
      </c>
      <c r="T64" s="111">
        <f>'Point 2 - TGT'!Z70</f>
        <v>0</v>
      </c>
      <c r="U64" s="111">
        <f>'Point 3 - ColGulf'!Z70</f>
        <v>0</v>
      </c>
      <c r="V64" s="111">
        <f>'Point 4 - Tetco'!Z70</f>
        <v>0</v>
      </c>
      <c r="X64" s="108">
        <f t="shared" si="4"/>
        <v>7173142.0862431861</v>
      </c>
    </row>
    <row r="65" spans="2:24">
      <c r="B65" s="89">
        <f>'Point 1 - Transco'!B71</f>
        <v>38565</v>
      </c>
      <c r="C65" s="101">
        <f>'Point 1 - Transco'!C71</f>
        <v>31</v>
      </c>
      <c r="D65" s="103">
        <f>'Point 1 - Transco'!D71</f>
        <v>38621</v>
      </c>
      <c r="E65" s="101">
        <f>'Point 1 - Transco'!F71</f>
        <v>1732</v>
      </c>
      <c r="G65" s="108">
        <f>'Point 1 - Transco'!Y71</f>
        <v>61500</v>
      </c>
      <c r="H65" s="108">
        <f t="shared" si="0"/>
        <v>1906500</v>
      </c>
      <c r="J65" s="108">
        <f>'Point 2 - TGT'!Y71</f>
        <v>0</v>
      </c>
      <c r="K65" s="108">
        <f t="shared" si="1"/>
        <v>0</v>
      </c>
      <c r="M65" s="108">
        <f>'Point 3 - ColGulf'!Y71</f>
        <v>0</v>
      </c>
      <c r="N65" s="108">
        <f t="shared" si="2"/>
        <v>0</v>
      </c>
      <c r="P65" s="108">
        <f>'Point 4 - Tetco'!Y71</f>
        <v>0</v>
      </c>
      <c r="Q65" s="108">
        <f t="shared" si="3"/>
        <v>0</v>
      </c>
      <c r="S65" s="111">
        <f>'Point 1 - Transco'!Z71</f>
        <v>3.7624663447380993</v>
      </c>
      <c r="T65" s="111">
        <f>'Point 2 - TGT'!Z71</f>
        <v>0</v>
      </c>
      <c r="U65" s="111">
        <f>'Point 3 - ColGulf'!Z71</f>
        <v>0</v>
      </c>
      <c r="V65" s="111">
        <f>'Point 4 - Tetco'!Z71</f>
        <v>0</v>
      </c>
      <c r="X65" s="108">
        <f t="shared" si="4"/>
        <v>7173142.0862431861</v>
      </c>
    </row>
    <row r="66" spans="2:24">
      <c r="B66" s="89">
        <f>'Point 1 - Transco'!B72</f>
        <v>38596</v>
      </c>
      <c r="C66" s="101">
        <f>'Point 1 - Transco'!C72</f>
        <v>30</v>
      </c>
      <c r="D66" s="103">
        <f>'Point 1 - Transco'!D72</f>
        <v>38650</v>
      </c>
      <c r="E66" s="101">
        <f>'Point 1 - Transco'!F72</f>
        <v>1761</v>
      </c>
      <c r="G66" s="108">
        <f>'Point 1 - Transco'!Y72</f>
        <v>61500</v>
      </c>
      <c r="H66" s="108">
        <f t="shared" si="0"/>
        <v>1845000</v>
      </c>
      <c r="J66" s="108">
        <f>'Point 2 - TGT'!Y72</f>
        <v>0</v>
      </c>
      <c r="K66" s="108">
        <f t="shared" si="1"/>
        <v>0</v>
      </c>
      <c r="M66" s="108">
        <f>'Point 3 - ColGulf'!Y72</f>
        <v>0</v>
      </c>
      <c r="N66" s="108">
        <f t="shared" si="2"/>
        <v>0</v>
      </c>
      <c r="P66" s="108">
        <f>'Point 4 - Tetco'!Y72</f>
        <v>0</v>
      </c>
      <c r="Q66" s="108">
        <f t="shared" si="3"/>
        <v>0</v>
      </c>
      <c r="S66" s="111">
        <f>'Point 1 - Transco'!Z72</f>
        <v>3.7624663447380993</v>
      </c>
      <c r="T66" s="111">
        <f>'Point 2 - TGT'!Z72</f>
        <v>0</v>
      </c>
      <c r="U66" s="111">
        <f>'Point 3 - ColGulf'!Z72</f>
        <v>0</v>
      </c>
      <c r="V66" s="111">
        <f>'Point 4 - Tetco'!Z72</f>
        <v>0</v>
      </c>
      <c r="X66" s="108">
        <f t="shared" si="4"/>
        <v>6941750.4060417935</v>
      </c>
    </row>
    <row r="67" spans="2:24">
      <c r="B67" s="89">
        <f>'Point 1 - Transco'!B73</f>
        <v>38626</v>
      </c>
      <c r="C67" s="101">
        <f>'Point 1 - Transco'!C73</f>
        <v>31</v>
      </c>
      <c r="D67" s="103">
        <f>'Point 1 - Transco'!D73</f>
        <v>38681</v>
      </c>
      <c r="E67" s="101">
        <f>'Point 1 - Transco'!F73</f>
        <v>1792</v>
      </c>
      <c r="G67" s="108">
        <f>'Point 1 - Transco'!Y73</f>
        <v>61500</v>
      </c>
      <c r="H67" s="108">
        <f t="shared" si="0"/>
        <v>1906500</v>
      </c>
      <c r="J67" s="108">
        <f>'Point 2 - TGT'!Y73</f>
        <v>0</v>
      </c>
      <c r="K67" s="108">
        <f t="shared" si="1"/>
        <v>0</v>
      </c>
      <c r="M67" s="108">
        <f>'Point 3 - ColGulf'!Y73</f>
        <v>0</v>
      </c>
      <c r="N67" s="108">
        <f t="shared" si="2"/>
        <v>0</v>
      </c>
      <c r="P67" s="108">
        <f>'Point 4 - Tetco'!Y73</f>
        <v>0</v>
      </c>
      <c r="Q67" s="108">
        <f t="shared" si="3"/>
        <v>0</v>
      </c>
      <c r="S67" s="111">
        <f>'Point 1 - Transco'!Z73</f>
        <v>3.7624663447380993</v>
      </c>
      <c r="T67" s="111">
        <f>'Point 2 - TGT'!Z73</f>
        <v>0</v>
      </c>
      <c r="U67" s="111">
        <f>'Point 3 - ColGulf'!Z73</f>
        <v>0</v>
      </c>
      <c r="V67" s="111">
        <f>'Point 4 - Tetco'!Z73</f>
        <v>0</v>
      </c>
      <c r="X67" s="108">
        <f t="shared" si="4"/>
        <v>7173142.0862431861</v>
      </c>
    </row>
    <row r="68" spans="2:24">
      <c r="B68" s="89">
        <f>'Point 1 - Transco'!B74</f>
        <v>38657</v>
      </c>
      <c r="C68" s="101">
        <f>'Point 1 - Transco'!C74</f>
        <v>30</v>
      </c>
      <c r="D68" s="103">
        <f>'Point 1 - Transco'!D74</f>
        <v>38712</v>
      </c>
      <c r="E68" s="101">
        <f>'Point 1 - Transco'!F74</f>
        <v>1823</v>
      </c>
      <c r="G68" s="108">
        <f>'Point 1 - Transco'!Y74</f>
        <v>61500</v>
      </c>
      <c r="H68" s="108">
        <f t="shared" si="0"/>
        <v>1845000</v>
      </c>
      <c r="J68" s="108">
        <f>'Point 2 - TGT'!Y74</f>
        <v>0</v>
      </c>
      <c r="K68" s="108">
        <f t="shared" si="1"/>
        <v>0</v>
      </c>
      <c r="M68" s="108">
        <f>'Point 3 - ColGulf'!Y74</f>
        <v>0</v>
      </c>
      <c r="N68" s="108">
        <f t="shared" si="2"/>
        <v>0</v>
      </c>
      <c r="P68" s="108">
        <f>'Point 4 - Tetco'!Y74</f>
        <v>0</v>
      </c>
      <c r="Q68" s="108">
        <f t="shared" si="3"/>
        <v>0</v>
      </c>
      <c r="S68" s="111">
        <f>'Point 1 - Transco'!Z74</f>
        <v>3.7624663447380993</v>
      </c>
      <c r="T68" s="111">
        <f>'Point 2 - TGT'!Z74</f>
        <v>0</v>
      </c>
      <c r="U68" s="111">
        <f>'Point 3 - ColGulf'!Z74</f>
        <v>0</v>
      </c>
      <c r="V68" s="111">
        <f>'Point 4 - Tetco'!Z74</f>
        <v>0</v>
      </c>
      <c r="X68" s="108">
        <f t="shared" si="4"/>
        <v>6941750.4060417935</v>
      </c>
    </row>
    <row r="69" spans="2:24">
      <c r="B69" s="89"/>
      <c r="C69" s="101"/>
      <c r="D69" s="103"/>
      <c r="E69" s="101"/>
    </row>
    <row r="70" spans="2:24">
      <c r="B70" s="89"/>
      <c r="C70" s="101"/>
      <c r="D70" s="103"/>
      <c r="E70" s="101"/>
    </row>
  </sheetData>
  <pageMargins left="0.75" right="0.75" top="1" bottom="1" header="0.5" footer="0.5"/>
  <pageSetup scale="64" orientation="landscape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L83"/>
  <sheetViews>
    <sheetView zoomScale="80" zoomScaleNormal="80" workbookViewId="0">
      <selection activeCell="J10" sqref="J10"/>
    </sheetView>
  </sheetViews>
  <sheetFormatPr defaultRowHeight="12.75"/>
  <cols>
    <col min="1" max="1" width="6.85546875" customWidth="1"/>
    <col min="4" max="4" width="11" bestFit="1" customWidth="1"/>
    <col min="5" max="5" width="10.85546875" customWidth="1"/>
    <col min="6" max="6" width="1.85546875" customWidth="1"/>
    <col min="8" max="8" width="13.85546875" bestFit="1" customWidth="1"/>
    <col min="9" max="9" width="11.42578125" bestFit="1" customWidth="1"/>
    <col min="10" max="10" width="11.42578125" customWidth="1"/>
    <col min="12" max="12" width="1.85546875" customWidth="1"/>
    <col min="13" max="13" width="9.7109375" customWidth="1"/>
    <col min="15" max="15" width="11.42578125" bestFit="1" customWidth="1"/>
    <col min="16" max="17" width="11.28515625" customWidth="1"/>
    <col min="18" max="18" width="12.42578125" customWidth="1"/>
    <col min="19" max="19" width="10" customWidth="1"/>
    <col min="20" max="20" width="14.140625" bestFit="1" customWidth="1"/>
    <col min="21" max="21" width="1.85546875" customWidth="1"/>
    <col min="22" max="22" width="9.7109375" customWidth="1"/>
    <col min="24" max="24" width="11.42578125" bestFit="1" customWidth="1"/>
    <col min="26" max="26" width="10.5703125" customWidth="1"/>
    <col min="27" max="27" width="9.85546875" bestFit="1" customWidth="1"/>
    <col min="28" max="28" width="14.140625" bestFit="1" customWidth="1"/>
    <col min="29" max="29" width="1.85546875" customWidth="1"/>
    <col min="30" max="30" width="9.85546875" customWidth="1"/>
    <col min="32" max="32" width="11.42578125" bestFit="1" customWidth="1"/>
    <col min="34" max="34" width="11.140625" customWidth="1"/>
    <col min="35" max="35" width="9.85546875" bestFit="1" customWidth="1"/>
    <col min="36" max="36" width="14.140625" bestFit="1" customWidth="1"/>
    <col min="37" max="37" width="1.85546875" customWidth="1"/>
    <col min="38" max="38" width="9.7109375" customWidth="1"/>
    <col min="40" max="40" width="11.42578125" bestFit="1" customWidth="1"/>
    <col min="42" max="42" width="10.7109375" customWidth="1"/>
    <col min="43" max="43" width="9.85546875" bestFit="1" customWidth="1"/>
    <col min="44" max="44" width="14.140625" bestFit="1" customWidth="1"/>
    <col min="45" max="45" width="1.85546875" customWidth="1"/>
    <col min="46" max="46" width="10.7109375" customWidth="1"/>
    <col min="47" max="48" width="9.28515625" customWidth="1"/>
    <col min="49" max="49" width="9.7109375" customWidth="1"/>
    <col min="52" max="52" width="1.85546875" customWidth="1"/>
    <col min="53" max="54" width="12" bestFit="1" customWidth="1"/>
    <col min="55" max="55" width="1.85546875" customWidth="1"/>
    <col min="57" max="57" width="14.140625" bestFit="1" customWidth="1"/>
    <col min="58" max="58" width="9.7109375" customWidth="1"/>
    <col min="59" max="59" width="9.85546875" bestFit="1" customWidth="1"/>
    <col min="60" max="60" width="10" bestFit="1" customWidth="1"/>
    <col min="61" max="61" width="10" customWidth="1"/>
  </cols>
  <sheetData>
    <row r="1" spans="1:62">
      <c r="A1" s="80" t="s">
        <v>199</v>
      </c>
    </row>
    <row r="2" spans="1:62">
      <c r="A2" s="80" t="s">
        <v>200</v>
      </c>
      <c r="M2" s="80" t="s">
        <v>202</v>
      </c>
      <c r="V2" s="80" t="s">
        <v>209</v>
      </c>
      <c r="AD2" s="80" t="s">
        <v>210</v>
      </c>
      <c r="AL2" s="80" t="s">
        <v>211</v>
      </c>
      <c r="AT2" s="80" t="s">
        <v>105</v>
      </c>
      <c r="BD2" s="80" t="s">
        <v>236</v>
      </c>
    </row>
    <row r="3" spans="1:62">
      <c r="A3" s="80"/>
      <c r="M3" s="80"/>
      <c r="V3" s="80"/>
      <c r="AD3" s="80"/>
      <c r="AL3" s="80"/>
      <c r="AT3" s="80"/>
    </row>
    <row r="4" spans="1:62">
      <c r="A4" s="80"/>
      <c r="M4" s="80"/>
      <c r="V4" s="80"/>
      <c r="AD4" s="80"/>
      <c r="AL4" s="80"/>
      <c r="AT4" s="80"/>
    </row>
    <row r="5" spans="1:62">
      <c r="A5" s="80"/>
      <c r="B5" s="80" t="s">
        <v>227</v>
      </c>
      <c r="C5" s="80"/>
      <c r="D5" s="80"/>
      <c r="H5" s="119">
        <f>R9</f>
        <v>2367291.4988278477</v>
      </c>
      <c r="M5" s="80"/>
      <c r="N5" t="s">
        <v>212</v>
      </c>
      <c r="R5" s="108">
        <f>SUM(R21:R76)</f>
        <v>337606666.96405929</v>
      </c>
      <c r="V5" s="80"/>
      <c r="W5" t="s">
        <v>212</v>
      </c>
      <c r="Z5" s="108">
        <f>SUM(Z21:Z76)</f>
        <v>0</v>
      </c>
      <c r="AD5" s="80"/>
      <c r="AE5" t="s">
        <v>212</v>
      </c>
      <c r="AH5" s="108">
        <f>SUM(AH21:AH76)</f>
        <v>0</v>
      </c>
      <c r="AL5" s="80"/>
      <c r="AM5" t="s">
        <v>212</v>
      </c>
      <c r="AP5" s="108">
        <f>SUM(AP21:AP76)</f>
        <v>0</v>
      </c>
      <c r="AT5" s="80"/>
    </row>
    <row r="6" spans="1:62">
      <c r="A6" s="80"/>
      <c r="B6" s="80" t="s">
        <v>228</v>
      </c>
      <c r="H6" s="119">
        <f>-BB18</f>
        <v>-3008915.4592661262</v>
      </c>
      <c r="M6" s="80"/>
      <c r="N6" t="s">
        <v>213</v>
      </c>
      <c r="R6" s="120">
        <f>SUM(S21:S76)</f>
        <v>332365029.6976127</v>
      </c>
      <c r="V6" s="80"/>
      <c r="W6" t="s">
        <v>213</v>
      </c>
      <c r="Z6" s="120">
        <f>SUM(AA21:AA76)</f>
        <v>0</v>
      </c>
      <c r="AD6" s="80"/>
      <c r="AE6" t="s">
        <v>213</v>
      </c>
      <c r="AH6" s="120">
        <f>SUM(AI21:AI76)</f>
        <v>0</v>
      </c>
      <c r="AL6" s="80"/>
      <c r="AM6" t="s">
        <v>213</v>
      </c>
      <c r="AP6" s="120">
        <f>SUM(AQ21:AQ76)</f>
        <v>0</v>
      </c>
      <c r="AT6" s="80"/>
    </row>
    <row r="7" spans="1:62">
      <c r="A7" s="80"/>
      <c r="M7" s="80"/>
      <c r="N7" t="s">
        <v>243</v>
      </c>
      <c r="R7" s="108">
        <f>SUM(T21:T76)</f>
        <v>5241637.2664466174</v>
      </c>
      <c r="V7" s="80"/>
      <c r="W7" t="s">
        <v>214</v>
      </c>
      <c r="Z7" s="108">
        <f>SUM(AB21:AB76)</f>
        <v>0</v>
      </c>
      <c r="AD7" s="80"/>
      <c r="AE7" t="s">
        <v>214</v>
      </c>
      <c r="AH7" s="108">
        <f>SUM(AJ21:AJ76)</f>
        <v>0</v>
      </c>
      <c r="AL7" s="80"/>
      <c r="AM7" t="s">
        <v>214</v>
      </c>
      <c r="AP7" s="108">
        <f>SUM(AR21:AR76)</f>
        <v>0</v>
      </c>
      <c r="AT7" s="80"/>
    </row>
    <row r="8" spans="1:62">
      <c r="N8" t="s">
        <v>244</v>
      </c>
      <c r="R8" s="174">
        <f>Drawdown!Q14-Drawdown!L14</f>
        <v>7608928.7652744651</v>
      </c>
    </row>
    <row r="9" spans="1:62">
      <c r="R9" s="108">
        <f>R8-R7</f>
        <v>2367291.4988278477</v>
      </c>
    </row>
    <row r="11" spans="1:62">
      <c r="BJ11" s="101"/>
    </row>
    <row r="12" spans="1:62">
      <c r="E12" s="101" t="s">
        <v>218</v>
      </c>
      <c r="H12" s="101" t="s">
        <v>1</v>
      </c>
      <c r="I12" s="101" t="s">
        <v>221</v>
      </c>
      <c r="J12" s="101" t="s">
        <v>242</v>
      </c>
      <c r="K12" s="101" t="s">
        <v>29</v>
      </c>
      <c r="P12" s="101" t="s">
        <v>241</v>
      </c>
      <c r="Q12" s="101" t="s">
        <v>29</v>
      </c>
      <c r="AT12" s="101" t="s">
        <v>215</v>
      </c>
      <c r="AU12" s="101" t="s">
        <v>216</v>
      </c>
      <c r="AV12" s="101" t="s">
        <v>219</v>
      </c>
      <c r="AW12" s="101" t="s">
        <v>218</v>
      </c>
      <c r="AX12" s="101" t="s">
        <v>219</v>
      </c>
      <c r="AY12" s="101" t="s">
        <v>218</v>
      </c>
      <c r="BA12" s="101" t="s">
        <v>219</v>
      </c>
      <c r="BB12" s="101" t="s">
        <v>218</v>
      </c>
      <c r="BE12" s="101" t="s">
        <v>3</v>
      </c>
      <c r="BI12" s="101" t="s">
        <v>6</v>
      </c>
      <c r="BJ12" s="101"/>
    </row>
    <row r="13" spans="1:62">
      <c r="B13" s="101" t="s">
        <v>27</v>
      </c>
      <c r="C13" s="101" t="s">
        <v>27</v>
      </c>
      <c r="D13" s="101" t="s">
        <v>109</v>
      </c>
      <c r="E13" s="101" t="s">
        <v>3</v>
      </c>
      <c r="H13" s="5" t="s">
        <v>201</v>
      </c>
      <c r="I13" s="101" t="s">
        <v>3</v>
      </c>
      <c r="J13" s="101" t="s">
        <v>3</v>
      </c>
      <c r="K13" s="101" t="s">
        <v>3</v>
      </c>
      <c r="M13" s="101" t="s">
        <v>203</v>
      </c>
      <c r="N13" s="101" t="s">
        <v>32</v>
      </c>
      <c r="O13" s="101" t="s">
        <v>32</v>
      </c>
      <c r="P13" s="101" t="s">
        <v>2</v>
      </c>
      <c r="Q13" s="101" t="s">
        <v>2</v>
      </c>
      <c r="R13" s="101" t="s">
        <v>206</v>
      </c>
      <c r="S13" s="101" t="s">
        <v>241</v>
      </c>
      <c r="T13" s="101" t="s">
        <v>32</v>
      </c>
      <c r="V13" s="101" t="s">
        <v>203</v>
      </c>
      <c r="W13" s="101" t="s">
        <v>32</v>
      </c>
      <c r="X13" s="101" t="s">
        <v>32</v>
      </c>
      <c r="Y13" s="101" t="s">
        <v>2</v>
      </c>
      <c r="Z13" s="101" t="s">
        <v>206</v>
      </c>
      <c r="AA13" s="101" t="s">
        <v>207</v>
      </c>
      <c r="AB13" s="101" t="s">
        <v>32</v>
      </c>
      <c r="AD13" s="101" t="s">
        <v>203</v>
      </c>
      <c r="AE13" s="101" t="s">
        <v>32</v>
      </c>
      <c r="AF13" s="101" t="s">
        <v>32</v>
      </c>
      <c r="AG13" s="101" t="s">
        <v>2</v>
      </c>
      <c r="AH13" s="101" t="s">
        <v>206</v>
      </c>
      <c r="AI13" s="101" t="s">
        <v>207</v>
      </c>
      <c r="AJ13" s="101" t="s">
        <v>32</v>
      </c>
      <c r="AL13" s="101" t="s">
        <v>203</v>
      </c>
      <c r="AM13" s="101" t="s">
        <v>32</v>
      </c>
      <c r="AN13" s="101" t="s">
        <v>32</v>
      </c>
      <c r="AO13" s="101" t="s">
        <v>2</v>
      </c>
      <c r="AP13" s="101" t="s">
        <v>206</v>
      </c>
      <c r="AQ13" s="101" t="s">
        <v>207</v>
      </c>
      <c r="AR13" s="101" t="s">
        <v>32</v>
      </c>
      <c r="AT13" s="5" t="s">
        <v>32</v>
      </c>
      <c r="AU13" s="5" t="s">
        <v>217</v>
      </c>
      <c r="AV13" s="5" t="s">
        <v>220</v>
      </c>
      <c r="AW13" s="5" t="s">
        <v>3</v>
      </c>
      <c r="AX13" s="5" t="s">
        <v>3</v>
      </c>
      <c r="AY13" s="5" t="s">
        <v>3</v>
      </c>
      <c r="BA13" s="5" t="s">
        <v>2</v>
      </c>
      <c r="BB13" s="5" t="s">
        <v>2</v>
      </c>
      <c r="BE13" s="101" t="s">
        <v>4</v>
      </c>
      <c r="BF13" s="101" t="s">
        <v>207</v>
      </c>
      <c r="BG13" s="101" t="s">
        <v>2</v>
      </c>
      <c r="BH13" s="101" t="s">
        <v>2</v>
      </c>
      <c r="BI13" s="101" t="s">
        <v>238</v>
      </c>
      <c r="BJ13" s="101"/>
    </row>
    <row r="14" spans="1:62">
      <c r="B14" s="102" t="s">
        <v>9</v>
      </c>
      <c r="C14" s="102" t="s">
        <v>33</v>
      </c>
      <c r="D14" s="102" t="s">
        <v>9</v>
      </c>
      <c r="E14" s="102" t="s">
        <v>33</v>
      </c>
      <c r="G14" s="102" t="s">
        <v>6</v>
      </c>
      <c r="H14" s="102" t="s">
        <v>221</v>
      </c>
      <c r="I14" s="102" t="s">
        <v>4</v>
      </c>
      <c r="J14" s="102" t="s">
        <v>4</v>
      </c>
      <c r="K14" s="102" t="s">
        <v>4</v>
      </c>
      <c r="M14" s="102" t="s">
        <v>204</v>
      </c>
      <c r="N14" s="102" t="s">
        <v>85</v>
      </c>
      <c r="O14" s="102" t="s">
        <v>205</v>
      </c>
      <c r="P14" s="102" t="s">
        <v>131</v>
      </c>
      <c r="Q14" s="102" t="s">
        <v>131</v>
      </c>
      <c r="R14" s="102" t="s">
        <v>128</v>
      </c>
      <c r="S14" s="102" t="s">
        <v>128</v>
      </c>
      <c r="T14" s="102" t="s">
        <v>208</v>
      </c>
      <c r="V14" s="102" t="s">
        <v>204</v>
      </c>
      <c r="W14" s="102" t="s">
        <v>85</v>
      </c>
      <c r="X14" s="102" t="s">
        <v>205</v>
      </c>
      <c r="Y14" s="102" t="s">
        <v>131</v>
      </c>
      <c r="Z14" s="102" t="s">
        <v>128</v>
      </c>
      <c r="AA14" s="102" t="s">
        <v>128</v>
      </c>
      <c r="AB14" s="102" t="s">
        <v>208</v>
      </c>
      <c r="AD14" s="102" t="s">
        <v>204</v>
      </c>
      <c r="AE14" s="102" t="s">
        <v>85</v>
      </c>
      <c r="AF14" s="102" t="s">
        <v>205</v>
      </c>
      <c r="AG14" s="102" t="s">
        <v>131</v>
      </c>
      <c r="AH14" s="102" t="s">
        <v>128</v>
      </c>
      <c r="AI14" s="102" t="s">
        <v>128</v>
      </c>
      <c r="AJ14" s="102" t="s">
        <v>208</v>
      </c>
      <c r="AL14" s="102" t="s">
        <v>204</v>
      </c>
      <c r="AM14" s="102" t="s">
        <v>85</v>
      </c>
      <c r="AN14" s="102" t="s">
        <v>205</v>
      </c>
      <c r="AO14" s="102" t="s">
        <v>131</v>
      </c>
      <c r="AP14" s="102" t="s">
        <v>128</v>
      </c>
      <c r="AQ14" s="102" t="s">
        <v>128</v>
      </c>
      <c r="AR14" s="102" t="s">
        <v>208</v>
      </c>
      <c r="AT14" s="102" t="s">
        <v>128</v>
      </c>
      <c r="AU14" s="102" t="s">
        <v>129</v>
      </c>
      <c r="AV14" s="102" t="s">
        <v>33</v>
      </c>
      <c r="AW14" s="102" t="s">
        <v>33</v>
      </c>
      <c r="AX14" s="102" t="s">
        <v>4</v>
      </c>
      <c r="AY14" s="102" t="s">
        <v>4</v>
      </c>
      <c r="BA14" s="102" t="s">
        <v>128</v>
      </c>
      <c r="BB14" s="102" t="s">
        <v>128</v>
      </c>
      <c r="BD14" s="102" t="s">
        <v>6</v>
      </c>
      <c r="BE14" s="102" t="s">
        <v>237</v>
      </c>
      <c r="BF14" s="102" t="s">
        <v>111</v>
      </c>
      <c r="BG14" s="102" t="s">
        <v>111</v>
      </c>
      <c r="BH14" s="102" t="s">
        <v>112</v>
      </c>
      <c r="BI14" s="102" t="s">
        <v>85</v>
      </c>
      <c r="BJ14" s="102"/>
    </row>
    <row r="15" spans="1:62">
      <c r="AU15" s="101"/>
      <c r="AV15" s="101"/>
    </row>
    <row r="16" spans="1:62">
      <c r="D16" s="103">
        <f>'Enron Proposal'!D8</f>
        <v>36889</v>
      </c>
      <c r="AU16" s="5"/>
      <c r="AV16" s="5"/>
    </row>
    <row r="17" spans="2:64">
      <c r="B17" s="89">
        <f>'Enron Proposal'!B9</f>
        <v>36861</v>
      </c>
      <c r="C17" s="101">
        <f>'Enron Proposal'!C9</f>
        <v>31</v>
      </c>
      <c r="D17" s="103">
        <f>'Enron Proposal'!D9</f>
        <v>36916</v>
      </c>
      <c r="E17" s="101">
        <f>D17-$D$16</f>
        <v>27</v>
      </c>
      <c r="AX17" s="97" t="s">
        <v>222</v>
      </c>
      <c r="BA17" s="108">
        <f>SUM(BA21:BA76)</f>
        <v>340652018.89901912</v>
      </c>
      <c r="BB17" s="108">
        <f>SUM(BB21:BB76)</f>
        <v>337643103.439753</v>
      </c>
    </row>
    <row r="18" spans="2:64">
      <c r="B18" s="89">
        <f>'Enron Proposal'!B10</f>
        <v>36892</v>
      </c>
      <c r="C18" s="101">
        <f>'Enron Proposal'!C10</f>
        <v>31</v>
      </c>
      <c r="D18" s="103">
        <f>'Enron Proposal'!D10</f>
        <v>36948</v>
      </c>
      <c r="E18" s="101">
        <f>D18-$D$16</f>
        <v>59</v>
      </c>
      <c r="AX18" s="97" t="s">
        <v>116</v>
      </c>
      <c r="BB18" s="108">
        <f>BA17-BB17</f>
        <v>3008915.4592661262</v>
      </c>
    </row>
    <row r="19" spans="2:64">
      <c r="B19" s="89">
        <f>'Enron Proposal'!B11</f>
        <v>36923</v>
      </c>
      <c r="C19" s="101">
        <f>'Enron Proposal'!C11</f>
        <v>28</v>
      </c>
      <c r="D19" s="103">
        <f>'Enron Proposal'!D11</f>
        <v>36976</v>
      </c>
      <c r="E19" s="101">
        <f t="shared" ref="E19:E76" si="0">D19-$D$16</f>
        <v>87</v>
      </c>
    </row>
    <row r="20" spans="2:64">
      <c r="B20" s="89">
        <f>'Enron Proposal'!B12</f>
        <v>36951</v>
      </c>
      <c r="C20" s="101">
        <f>'Enron Proposal'!C12</f>
        <v>31</v>
      </c>
      <c r="D20" s="103">
        <f>'Enron Proposal'!D12</f>
        <v>37006</v>
      </c>
      <c r="E20" s="101">
        <f t="shared" si="0"/>
        <v>117</v>
      </c>
    </row>
    <row r="21" spans="2:64">
      <c r="B21" s="89">
        <f>'Enron Proposal'!B13</f>
        <v>36982</v>
      </c>
      <c r="C21" s="101">
        <f>'Enron Proposal'!C13</f>
        <v>30</v>
      </c>
      <c r="D21" s="103">
        <f>'Enron Proposal'!D13</f>
        <v>37036</v>
      </c>
      <c r="E21" s="101">
        <f t="shared" si="0"/>
        <v>147</v>
      </c>
      <c r="G21" s="106">
        <f>Curves!B5</f>
        <v>6.07</v>
      </c>
      <c r="H21" s="117">
        <f>_xll.Spline('Financing Assumptions'!$G$20:$G$29,'Financing Assumptions'!$F$20:$F$29,B21,1)+Curves!C5</f>
        <v>6.8793423675732671E-2</v>
      </c>
      <c r="I21" s="110">
        <f>(1+H21/2)^(-2*E21/365.25)</f>
        <v>0.97314580495015746</v>
      </c>
      <c r="J21" s="110">
        <f>(1+(H21+0.00135)/2)^(-2*E21/365.25)</f>
        <v>0.97263495190812921</v>
      </c>
      <c r="K21" s="110">
        <f>'Point 1 - Transco'!H19</f>
        <v>0.97434335231379643</v>
      </c>
      <c r="M21">
        <f>Curves!D5+Curves!E5</f>
        <v>3.2500000000000001E-2</v>
      </c>
      <c r="N21" s="106">
        <f>'Enron Proposal'!S13</f>
        <v>5.3316055345943125</v>
      </c>
      <c r="O21" s="108">
        <f>'Enron Proposal'!G13</f>
        <v>43400</v>
      </c>
      <c r="P21" s="108">
        <f>O21*C21*I21</f>
        <v>1267035.8380451051</v>
      </c>
      <c r="Q21" s="108">
        <f>O21*K21*C21</f>
        <v>1268595.0447125628</v>
      </c>
      <c r="R21" s="108">
        <f>(G21+M21)*Q21</f>
        <v>7741601.2603584146</v>
      </c>
      <c r="S21" s="108">
        <f>P21*N21</f>
        <v>6755335.2866506251</v>
      </c>
      <c r="T21" s="108">
        <f>R21-S21</f>
        <v>986265.97370778956</v>
      </c>
      <c r="V21" s="111">
        <f>Curves!F5+Curves!G5</f>
        <v>-1.7500000000000002E-2</v>
      </c>
      <c r="W21" s="111">
        <f>'Enron Proposal'!T13</f>
        <v>0</v>
      </c>
      <c r="X21" s="108">
        <f>'Enron Proposal'!J13</f>
        <v>0</v>
      </c>
      <c r="Y21" s="108">
        <f t="shared" ref="Y21:Y52" si="1">X21*C21*I21</f>
        <v>0</v>
      </c>
      <c r="Z21" s="108">
        <f t="shared" ref="Z21:Z52" si="2">(G21+V21)*Y21</f>
        <v>0</v>
      </c>
      <c r="AA21" s="108">
        <f>Y21*W21</f>
        <v>0</v>
      </c>
      <c r="AB21" s="108">
        <f>Z21-AA21</f>
        <v>0</v>
      </c>
      <c r="AD21" s="111">
        <f>Curves!H5+Curves!I5</f>
        <v>-1.4999999999999999E-2</v>
      </c>
      <c r="AE21" s="111">
        <f>'Enron Proposal'!U13</f>
        <v>0</v>
      </c>
      <c r="AF21" s="108">
        <f>'Enron Proposal'!M13</f>
        <v>0</v>
      </c>
      <c r="AG21" s="108">
        <f t="shared" ref="AG21:AG52" si="3">AF21*C21*I21</f>
        <v>0</v>
      </c>
      <c r="AH21" s="108">
        <f t="shared" ref="AH21:AH52" si="4">(G21+AD21)*AG21</f>
        <v>0</v>
      </c>
      <c r="AI21" s="108">
        <f>AG21*AE21</f>
        <v>0</v>
      </c>
      <c r="AJ21" s="108">
        <f>AH21-AI21</f>
        <v>0</v>
      </c>
      <c r="AL21" s="111">
        <f>Curves!J5+Curves!K5</f>
        <v>-5.7500000000000002E-2</v>
      </c>
      <c r="AM21" s="111">
        <f>'Enron Proposal'!V13</f>
        <v>0</v>
      </c>
      <c r="AN21" s="108">
        <f>'Enron Proposal'!P13</f>
        <v>0</v>
      </c>
      <c r="AO21" s="108">
        <f t="shared" ref="AO21:AO52" si="5">AN21*C21*I21</f>
        <v>0</v>
      </c>
      <c r="AP21" s="108">
        <f t="shared" ref="AP21:AP52" si="6">(G21+AL21)*AO21</f>
        <v>0</v>
      </c>
      <c r="AQ21" s="108">
        <f>AO21*AM21</f>
        <v>0</v>
      </c>
      <c r="AR21" s="108">
        <f>AP21-AQ21</f>
        <v>0</v>
      </c>
      <c r="AT21" s="108">
        <f t="shared" ref="AT21:AT52" si="7">(S21+AA21+AI21+AQ21)/I21</f>
        <v>6941750.4060417954</v>
      </c>
      <c r="AU21" s="114">
        <f>Curves!C5</f>
        <v>6.5603579335411027E-2</v>
      </c>
      <c r="AV21">
        <f>B21-$D$16</f>
        <v>93</v>
      </c>
      <c r="AW21">
        <f>D21-$D$16</f>
        <v>147</v>
      </c>
      <c r="AX21" s="110">
        <f>(1+AU21/2)^(-2*AV21/365.25)</f>
        <v>0.98369845373295195</v>
      </c>
      <c r="AY21" s="110">
        <f>(1+AU22/2)^(-2*AW21/365.25)</f>
        <v>0.97470610698928362</v>
      </c>
      <c r="BA21" s="108">
        <f>AT21*AX21</f>
        <v>6828589.1406234056</v>
      </c>
      <c r="BB21" s="108">
        <f>AT21*AY21</f>
        <v>6766166.5139642768</v>
      </c>
      <c r="BD21" s="106">
        <f>G21</f>
        <v>6.07</v>
      </c>
      <c r="BE21" s="92">
        <f>'Point 1 - Transco'!H19</f>
        <v>0.97434335231379643</v>
      </c>
      <c r="BF21" s="108">
        <f>O21</f>
        <v>43400</v>
      </c>
      <c r="BG21" s="108">
        <f t="shared" ref="BG21:BG52" si="8">BF21*BE21*C21</f>
        <v>1268595.0447125628</v>
      </c>
      <c r="BH21" s="108">
        <f t="shared" ref="BH21:BH52" si="9">BG21*(BD21+M21)</f>
        <v>7741601.2603584146</v>
      </c>
      <c r="BI21" s="111">
        <f>ROUND(SUM(BH21:BH32)/SUM(BG21:BG32),4)</f>
        <v>5.3353000000000002</v>
      </c>
    </row>
    <row r="22" spans="2:64">
      <c r="B22" s="89">
        <f>'Enron Proposal'!B14</f>
        <v>37012</v>
      </c>
      <c r="C22" s="101">
        <f>'Enron Proposal'!C14</f>
        <v>31</v>
      </c>
      <c r="D22" s="103">
        <f>'Enron Proposal'!D14</f>
        <v>37067</v>
      </c>
      <c r="E22" s="101">
        <f t="shared" si="0"/>
        <v>178</v>
      </c>
      <c r="G22" s="106">
        <f>Curves!B6</f>
        <v>5.3550000000000004</v>
      </c>
      <c r="H22" s="117">
        <f>_xll.Spline('Financing Assumptions'!$G$20:$G$29,'Financing Assumptions'!$F$20:$F$29,B22,1)+Curves!C6</f>
        <v>6.8181978025414453E-2</v>
      </c>
      <c r="I22" s="110">
        <f t="shared" ref="I22:I76" si="10">(1+H22/2)^(-2*E22/365.25)</f>
        <v>0.96785422100968088</v>
      </c>
      <c r="J22" s="110">
        <f t="shared" ref="J22:J75" si="11">(1+(H22+0.00135)/2)^(-2*E22/365.25)</f>
        <v>0.96723885296945644</v>
      </c>
      <c r="K22" s="110">
        <f>'Point 1 - Transco'!H20</f>
        <v>0.96944001457790185</v>
      </c>
      <c r="M22">
        <f>Curves!D6+Curves!E6</f>
        <v>3.2500000000000001E-2</v>
      </c>
      <c r="N22" s="106">
        <f>'Enron Proposal'!S14</f>
        <v>5.3316055345943125</v>
      </c>
      <c r="O22" s="108">
        <f>'Enron Proposal'!G14</f>
        <v>43400</v>
      </c>
      <c r="P22" s="108">
        <f t="shared" ref="P22:P76" si="12">O22*C22*I22</f>
        <v>1302151.0689464246</v>
      </c>
      <c r="Q22" s="108">
        <f t="shared" ref="Q22:Q75" si="13">O22*K22*C22</f>
        <v>1304284.5956131092</v>
      </c>
      <c r="R22" s="108">
        <f t="shared" ref="R22:R76" si="14">(G22+M22)*Q22</f>
        <v>7026833.2588656256</v>
      </c>
      <c r="S22" s="108">
        <f t="shared" ref="S22:S76" si="15">P22*N22</f>
        <v>6942555.846072658</v>
      </c>
      <c r="T22" s="108">
        <f t="shared" ref="T22:T76" si="16">R22-S22</f>
        <v>84277.412792967632</v>
      </c>
      <c r="V22" s="111">
        <f>Curves!F6+Curves!G6</f>
        <v>-1.7500000000000002E-2</v>
      </c>
      <c r="W22" s="111">
        <f>'Enron Proposal'!T14</f>
        <v>0</v>
      </c>
      <c r="X22" s="108">
        <f>'Enron Proposal'!J14</f>
        <v>0</v>
      </c>
      <c r="Y22" s="108">
        <f t="shared" si="1"/>
        <v>0</v>
      </c>
      <c r="Z22" s="108">
        <f t="shared" si="2"/>
        <v>0</v>
      </c>
      <c r="AA22" s="108">
        <f t="shared" ref="AA22:AA76" si="17">Y22*W22</f>
        <v>0</v>
      </c>
      <c r="AB22" s="108">
        <f t="shared" ref="AB22:AB76" si="18">Z22-AA22</f>
        <v>0</v>
      </c>
      <c r="AD22" s="111">
        <f>Curves!H6+Curves!I6</f>
        <v>-1.4999999999999999E-2</v>
      </c>
      <c r="AE22" s="111">
        <f>'Enron Proposal'!U14</f>
        <v>0</v>
      </c>
      <c r="AF22" s="108">
        <f>'Enron Proposal'!M14</f>
        <v>0</v>
      </c>
      <c r="AG22" s="108">
        <f t="shared" si="3"/>
        <v>0</v>
      </c>
      <c r="AH22" s="108">
        <f t="shared" si="4"/>
        <v>0</v>
      </c>
      <c r="AI22" s="108">
        <f t="shared" ref="AI22:AI76" si="19">AG22*AE22</f>
        <v>0</v>
      </c>
      <c r="AJ22" s="108">
        <f t="shared" ref="AJ22:AJ76" si="20">AH22-AI22</f>
        <v>0</v>
      </c>
      <c r="AL22" s="111">
        <f>Curves!J6+Curves!K6</f>
        <v>-5.7500000000000002E-2</v>
      </c>
      <c r="AM22" s="111">
        <f>'Enron Proposal'!V14</f>
        <v>0</v>
      </c>
      <c r="AN22" s="108">
        <f>'Enron Proposal'!P14</f>
        <v>0</v>
      </c>
      <c r="AO22" s="108">
        <f t="shared" si="5"/>
        <v>0</v>
      </c>
      <c r="AP22" s="108">
        <f t="shared" si="6"/>
        <v>0</v>
      </c>
      <c r="AQ22" s="108">
        <f t="shared" ref="AQ22:AQ76" si="21">AO22*AM22</f>
        <v>0</v>
      </c>
      <c r="AR22" s="108">
        <f t="shared" ref="AR22:AR76" si="22">AP22-AQ22</f>
        <v>0</v>
      </c>
      <c r="AT22" s="108">
        <f t="shared" si="7"/>
        <v>7173142.086243188</v>
      </c>
      <c r="AU22" s="114">
        <f>Curves!C6</f>
        <v>6.4679931020306017E-2</v>
      </c>
      <c r="AV22">
        <f t="shared" ref="AV22:AV76" si="23">B22-$D$16</f>
        <v>123</v>
      </c>
      <c r="AW22">
        <f t="shared" ref="AW22:AW76" si="24">D22-$D$16</f>
        <v>178</v>
      </c>
      <c r="AX22" s="110">
        <f t="shared" ref="AX22:AX76" si="25">(1+AU22/2)^(-2*AV22/365.25)</f>
        <v>0.97879158745061401</v>
      </c>
      <c r="AY22" s="110">
        <f t="shared" ref="AY22:AY76" si="26">(1+AU23/2)^(-2*AW22/365.25)</f>
        <v>0.96988608526022257</v>
      </c>
      <c r="BA22" s="108">
        <f t="shared" ref="BA22:BA76" si="27">AT22*AX22</f>
        <v>7021011.1296027796</v>
      </c>
      <c r="BB22" s="108">
        <f t="shared" ref="BB22:BB76" si="28">AT22*AY22</f>
        <v>6957130.6970417518</v>
      </c>
      <c r="BD22" s="106">
        <f t="shared" ref="BD22:BD76" si="29">G22</f>
        <v>5.3550000000000004</v>
      </c>
      <c r="BE22" s="92">
        <f>'Point 1 - Transco'!H20</f>
        <v>0.96944001457790185</v>
      </c>
      <c r="BF22" s="108">
        <f t="shared" ref="BF22:BF76" si="30">O22</f>
        <v>43400</v>
      </c>
      <c r="BG22" s="108">
        <f t="shared" si="8"/>
        <v>1304284.5956131092</v>
      </c>
      <c r="BH22" s="108">
        <f t="shared" si="9"/>
        <v>7026833.2588656256</v>
      </c>
      <c r="BI22" s="111">
        <f>$BI$21</f>
        <v>5.3353000000000002</v>
      </c>
    </row>
    <row r="23" spans="2:64">
      <c r="B23" s="89">
        <f>'Enron Proposal'!B15</f>
        <v>37043</v>
      </c>
      <c r="C23" s="101">
        <f>'Enron Proposal'!C15</f>
        <v>30</v>
      </c>
      <c r="D23" s="103">
        <f>'Enron Proposal'!D15</f>
        <v>37097</v>
      </c>
      <c r="E23" s="101">
        <f t="shared" si="0"/>
        <v>208</v>
      </c>
      <c r="G23" s="106">
        <f>Curves!B7</f>
        <v>5.2850000000000001</v>
      </c>
      <c r="H23" s="117">
        <f>_xll.Spline('Financing Assumptions'!$G$20:$G$29,'Financing Assumptions'!$F$20:$F$29,B23,1)+Curves!C7</f>
        <v>6.7532200457365382E-2</v>
      </c>
      <c r="I23" s="110">
        <f t="shared" si="10"/>
        <v>0.96288361280679613</v>
      </c>
      <c r="J23" s="110">
        <f t="shared" si="11"/>
        <v>0.96216803771506465</v>
      </c>
      <c r="K23" s="110">
        <f>'Point 1 - Transco'!H21</f>
        <v>0.96488433390603545</v>
      </c>
      <c r="M23">
        <f>Curves!D7+Curves!E7</f>
        <v>3.2500000000000001E-2</v>
      </c>
      <c r="N23" s="106">
        <f>'Enron Proposal'!S15</f>
        <v>5.3316055345943125</v>
      </c>
      <c r="O23" s="108">
        <f>'Enron Proposal'!G15</f>
        <v>43400</v>
      </c>
      <c r="P23" s="108">
        <f t="shared" si="12"/>
        <v>1253674.4638744486</v>
      </c>
      <c r="Q23" s="108">
        <f t="shared" si="13"/>
        <v>1256279.4027456581</v>
      </c>
      <c r="R23" s="108">
        <f t="shared" si="14"/>
        <v>6680265.7241000365</v>
      </c>
      <c r="S23" s="108">
        <f t="shared" si="15"/>
        <v>6684097.7101725675</v>
      </c>
      <c r="T23" s="108">
        <f t="shared" si="16"/>
        <v>-3831.98607253097</v>
      </c>
      <c r="V23" s="111">
        <f>Curves!F7+Curves!G7</f>
        <v>-1.7500000000000002E-2</v>
      </c>
      <c r="W23" s="111">
        <f>'Enron Proposal'!T15</f>
        <v>0</v>
      </c>
      <c r="X23" s="108">
        <f>'Enron Proposal'!J15</f>
        <v>0</v>
      </c>
      <c r="Y23" s="108">
        <f t="shared" si="1"/>
        <v>0</v>
      </c>
      <c r="Z23" s="108">
        <f t="shared" si="2"/>
        <v>0</v>
      </c>
      <c r="AA23" s="108">
        <f t="shared" si="17"/>
        <v>0</v>
      </c>
      <c r="AB23" s="108">
        <f t="shared" si="18"/>
        <v>0</v>
      </c>
      <c r="AD23" s="111">
        <f>Curves!H7+Curves!I7</f>
        <v>-1.4999999999999999E-2</v>
      </c>
      <c r="AE23" s="111">
        <f>'Enron Proposal'!U15</f>
        <v>0</v>
      </c>
      <c r="AF23" s="108">
        <f>'Enron Proposal'!M15</f>
        <v>0</v>
      </c>
      <c r="AG23" s="108">
        <f t="shared" si="3"/>
        <v>0</v>
      </c>
      <c r="AH23" s="108">
        <f t="shared" si="4"/>
        <v>0</v>
      </c>
      <c r="AI23" s="108">
        <f t="shared" si="19"/>
        <v>0</v>
      </c>
      <c r="AJ23" s="108">
        <f t="shared" si="20"/>
        <v>0</v>
      </c>
      <c r="AL23" s="111">
        <f>Curves!J7+Curves!K7</f>
        <v>-5.7500000000000002E-2</v>
      </c>
      <c r="AM23" s="111">
        <f>'Enron Proposal'!V15</f>
        <v>0</v>
      </c>
      <c r="AN23" s="108">
        <f>'Enron Proposal'!P15</f>
        <v>0</v>
      </c>
      <c r="AO23" s="108">
        <f t="shared" si="5"/>
        <v>0</v>
      </c>
      <c r="AP23" s="108">
        <f t="shared" si="6"/>
        <v>0</v>
      </c>
      <c r="AQ23" s="108">
        <f t="shared" si="21"/>
        <v>0</v>
      </c>
      <c r="AR23" s="108">
        <f t="shared" si="22"/>
        <v>0</v>
      </c>
      <c r="AT23" s="108">
        <f t="shared" si="7"/>
        <v>6941750.4060417954</v>
      </c>
      <c r="AU23" s="114">
        <f>Curves!C7</f>
        <v>6.3736780045205013E-2</v>
      </c>
      <c r="AV23">
        <f t="shared" si="23"/>
        <v>154</v>
      </c>
      <c r="AW23">
        <f t="shared" si="24"/>
        <v>208</v>
      </c>
      <c r="AX23" s="110">
        <f t="shared" si="25"/>
        <v>0.97389288319741329</v>
      </c>
      <c r="AY23" s="110">
        <f t="shared" si="26"/>
        <v>0.96533182014282648</v>
      </c>
      <c r="BA23" s="108">
        <f t="shared" si="27"/>
        <v>6760521.3173768586</v>
      </c>
      <c r="BB23" s="108">
        <f t="shared" si="28"/>
        <v>6701092.5544415312</v>
      </c>
      <c r="BD23" s="106">
        <f t="shared" si="29"/>
        <v>5.2850000000000001</v>
      </c>
      <c r="BE23" s="92">
        <f>'Point 1 - Transco'!H21</f>
        <v>0.96488433390603545</v>
      </c>
      <c r="BF23" s="108">
        <f t="shared" si="30"/>
        <v>43400</v>
      </c>
      <c r="BG23" s="108">
        <f t="shared" si="8"/>
        <v>1256279.4027456581</v>
      </c>
      <c r="BH23" s="108">
        <f t="shared" si="9"/>
        <v>6680265.7241000365</v>
      </c>
      <c r="BI23" s="111">
        <f t="shared" ref="BI23:BI32" si="31">$BI$21</f>
        <v>5.3353000000000002</v>
      </c>
    </row>
    <row r="24" spans="2:64">
      <c r="B24" s="89">
        <f>'Enron Proposal'!B16</f>
        <v>37073</v>
      </c>
      <c r="C24" s="101">
        <f>'Enron Proposal'!C16</f>
        <v>31</v>
      </c>
      <c r="D24" s="103">
        <f>'Enron Proposal'!D16</f>
        <v>37130</v>
      </c>
      <c r="E24" s="101">
        <f t="shared" si="0"/>
        <v>241</v>
      </c>
      <c r="G24" s="106">
        <f>Curves!B8</f>
        <v>5.2649999999999997</v>
      </c>
      <c r="H24" s="117">
        <f>_xll.Spline('Financing Assumptions'!$G$20:$G$29,'Financing Assumptions'!$F$20:$F$29,B24,1)+Curves!C8</f>
        <v>6.6980219611930542E-2</v>
      </c>
      <c r="I24" s="110">
        <f t="shared" si="10"/>
        <v>0.95746022844058343</v>
      </c>
      <c r="J24" s="110">
        <f t="shared" si="11"/>
        <v>0.95663562311567019</v>
      </c>
      <c r="K24" s="110">
        <f>'Point 1 - Transco'!H22</f>
        <v>0.95992434092487156</v>
      </c>
      <c r="M24">
        <f>Curves!D8+Curves!E8</f>
        <v>3.2500000000000001E-2</v>
      </c>
      <c r="N24" s="106">
        <f>'Enron Proposal'!S16</f>
        <v>5.3316055345943125</v>
      </c>
      <c r="O24" s="108">
        <f>'Enron Proposal'!G16</f>
        <v>43400</v>
      </c>
      <c r="P24" s="108">
        <f t="shared" si="12"/>
        <v>1288166.9913439609</v>
      </c>
      <c r="Q24" s="108">
        <f t="shared" si="13"/>
        <v>1291482.2082803221</v>
      </c>
      <c r="R24" s="108">
        <f t="shared" si="14"/>
        <v>6841626.9983650055</v>
      </c>
      <c r="S24" s="108">
        <f t="shared" si="15"/>
        <v>6867998.2605311656</v>
      </c>
      <c r="T24" s="108">
        <f t="shared" si="16"/>
        <v>-26371.262166160159</v>
      </c>
      <c r="V24" s="111">
        <f>Curves!F8+Curves!G8</f>
        <v>-1.7500000000000002E-2</v>
      </c>
      <c r="W24" s="111">
        <f>'Enron Proposal'!T16</f>
        <v>0</v>
      </c>
      <c r="X24" s="108">
        <f>'Enron Proposal'!J16</f>
        <v>0</v>
      </c>
      <c r="Y24" s="108">
        <f t="shared" si="1"/>
        <v>0</v>
      </c>
      <c r="Z24" s="108">
        <f t="shared" si="2"/>
        <v>0</v>
      </c>
      <c r="AA24" s="108">
        <f t="shared" si="17"/>
        <v>0</v>
      </c>
      <c r="AB24" s="108">
        <f t="shared" si="18"/>
        <v>0</v>
      </c>
      <c r="AD24" s="111">
        <f>Curves!H8+Curves!I8</f>
        <v>-1.4999999999999999E-2</v>
      </c>
      <c r="AE24" s="111">
        <f>'Enron Proposal'!U16</f>
        <v>0</v>
      </c>
      <c r="AF24" s="108">
        <f>'Enron Proposal'!M16</f>
        <v>0</v>
      </c>
      <c r="AG24" s="108">
        <f t="shared" si="3"/>
        <v>0</v>
      </c>
      <c r="AH24" s="108">
        <f t="shared" si="4"/>
        <v>0</v>
      </c>
      <c r="AI24" s="108">
        <f t="shared" si="19"/>
        <v>0</v>
      </c>
      <c r="AJ24" s="108">
        <f t="shared" si="20"/>
        <v>0</v>
      </c>
      <c r="AL24" s="111">
        <f>Curves!J8+Curves!K8</f>
        <v>-5.7500000000000002E-2</v>
      </c>
      <c r="AM24" s="111">
        <f>'Enron Proposal'!V16</f>
        <v>0</v>
      </c>
      <c r="AN24" s="108">
        <f>'Enron Proposal'!P16</f>
        <v>0</v>
      </c>
      <c r="AO24" s="108">
        <f t="shared" si="5"/>
        <v>0</v>
      </c>
      <c r="AP24" s="108">
        <f t="shared" si="6"/>
        <v>0</v>
      </c>
      <c r="AQ24" s="108">
        <f t="shared" si="21"/>
        <v>0</v>
      </c>
      <c r="AR24" s="108">
        <f t="shared" si="22"/>
        <v>0</v>
      </c>
      <c r="AT24" s="108">
        <f t="shared" si="7"/>
        <v>7173142.086243188</v>
      </c>
      <c r="AU24" s="114">
        <f>Curves!C8</f>
        <v>6.2927641988127017E-2</v>
      </c>
      <c r="AV24">
        <f t="shared" si="23"/>
        <v>184</v>
      </c>
      <c r="AW24">
        <f t="shared" si="24"/>
        <v>241</v>
      </c>
      <c r="AX24" s="110">
        <f t="shared" si="25"/>
        <v>0.96926985061575066</v>
      </c>
      <c r="AY24" s="110">
        <f t="shared" si="26"/>
        <v>0.96033741706193521</v>
      </c>
      <c r="BA24" s="108">
        <f t="shared" si="27"/>
        <v>6952710.3583784886</v>
      </c>
      <c r="BB24" s="108">
        <f t="shared" si="28"/>
        <v>6888636.7433210444</v>
      </c>
      <c r="BD24" s="106">
        <f t="shared" si="29"/>
        <v>5.2649999999999997</v>
      </c>
      <c r="BE24" s="92">
        <f>'Point 1 - Transco'!H22</f>
        <v>0.95992434092487156</v>
      </c>
      <c r="BF24" s="108">
        <f t="shared" si="30"/>
        <v>43400</v>
      </c>
      <c r="BG24" s="108">
        <f t="shared" si="8"/>
        <v>1291482.2082803221</v>
      </c>
      <c r="BH24" s="108">
        <f t="shared" si="9"/>
        <v>6841626.9983650055</v>
      </c>
      <c r="BI24" s="111">
        <f t="shared" si="31"/>
        <v>5.3353000000000002</v>
      </c>
    </row>
    <row r="25" spans="2:64">
      <c r="B25" s="89">
        <f>'Enron Proposal'!B17</f>
        <v>37104</v>
      </c>
      <c r="C25" s="101">
        <f>'Enron Proposal'!C17</f>
        <v>31</v>
      </c>
      <c r="D25" s="103">
        <f>'Enron Proposal'!D17</f>
        <v>37159</v>
      </c>
      <c r="E25" s="101">
        <f t="shared" si="0"/>
        <v>270</v>
      </c>
      <c r="G25" s="106">
        <f>Curves!B9</f>
        <v>5.2450000000000001</v>
      </c>
      <c r="H25" s="117">
        <f>_xll.Spline('Financing Assumptions'!$G$20:$G$29,'Financing Assumptions'!$F$20:$F$29,B25,1)+Curves!C9</f>
        <v>6.6578073464096305E-2</v>
      </c>
      <c r="I25" s="110">
        <f t="shared" si="10"/>
        <v>0.95273890152835228</v>
      </c>
      <c r="J25" s="110">
        <f t="shared" si="11"/>
        <v>0.95181949425182899</v>
      </c>
      <c r="K25" s="110">
        <f>'Point 1 - Transco'!H23</f>
        <v>0.95565119209176064</v>
      </c>
      <c r="M25">
        <f>Curves!D9+Curves!E9</f>
        <v>3.2500000000000001E-2</v>
      </c>
      <c r="N25" s="106">
        <f>'Enron Proposal'!S17</f>
        <v>5.3316055345943125</v>
      </c>
      <c r="O25" s="108">
        <f>'Enron Proposal'!G17</f>
        <v>43400</v>
      </c>
      <c r="P25" s="108">
        <f t="shared" si="12"/>
        <v>1281814.9181162452</v>
      </c>
      <c r="Q25" s="108">
        <f t="shared" si="13"/>
        <v>1285733.1138402547</v>
      </c>
      <c r="R25" s="108">
        <f t="shared" si="14"/>
        <v>6785456.5082919439</v>
      </c>
      <c r="S25" s="108">
        <f t="shared" si="15"/>
        <v>6834131.5117541282</v>
      </c>
      <c r="T25" s="108">
        <f t="shared" si="16"/>
        <v>-48675.003462184221</v>
      </c>
      <c r="V25" s="111">
        <f>Curves!F9+Curves!G9</f>
        <v>-1.7500000000000002E-2</v>
      </c>
      <c r="W25" s="111">
        <f>'Enron Proposal'!T17</f>
        <v>0</v>
      </c>
      <c r="X25" s="108">
        <f>'Enron Proposal'!J17</f>
        <v>0</v>
      </c>
      <c r="Y25" s="108">
        <f t="shared" si="1"/>
        <v>0</v>
      </c>
      <c r="Z25" s="108">
        <f t="shared" si="2"/>
        <v>0</v>
      </c>
      <c r="AA25" s="108">
        <f t="shared" si="17"/>
        <v>0</v>
      </c>
      <c r="AB25" s="108">
        <f t="shared" si="18"/>
        <v>0</v>
      </c>
      <c r="AD25" s="111">
        <f>Curves!H9+Curves!I9</f>
        <v>-1.4999999999999999E-2</v>
      </c>
      <c r="AE25" s="111">
        <f>'Enron Proposal'!U17</f>
        <v>0</v>
      </c>
      <c r="AF25" s="108">
        <f>'Enron Proposal'!M17</f>
        <v>0</v>
      </c>
      <c r="AG25" s="108">
        <f t="shared" si="3"/>
        <v>0</v>
      </c>
      <c r="AH25" s="108">
        <f t="shared" si="4"/>
        <v>0</v>
      </c>
      <c r="AI25" s="108">
        <f t="shared" si="19"/>
        <v>0</v>
      </c>
      <c r="AJ25" s="108">
        <f t="shared" si="20"/>
        <v>0</v>
      </c>
      <c r="AL25" s="111">
        <f>Curves!J9+Curves!K9</f>
        <v>-5.7500000000000002E-2</v>
      </c>
      <c r="AM25" s="111">
        <f>'Enron Proposal'!V17</f>
        <v>0</v>
      </c>
      <c r="AN25" s="108">
        <f>'Enron Proposal'!P17</f>
        <v>0</v>
      </c>
      <c r="AO25" s="108">
        <f t="shared" si="5"/>
        <v>0</v>
      </c>
      <c r="AP25" s="108">
        <f t="shared" si="6"/>
        <v>0</v>
      </c>
      <c r="AQ25" s="108">
        <f t="shared" si="21"/>
        <v>0</v>
      </c>
      <c r="AR25" s="108">
        <f t="shared" si="22"/>
        <v>0</v>
      </c>
      <c r="AT25" s="108">
        <f t="shared" si="7"/>
        <v>7173142.086243188</v>
      </c>
      <c r="AU25" s="114">
        <f>Curves!C9</f>
        <v>6.2285801793593006E-2</v>
      </c>
      <c r="AV25">
        <f t="shared" si="23"/>
        <v>215</v>
      </c>
      <c r="AW25">
        <f t="shared" si="24"/>
        <v>270</v>
      </c>
      <c r="AX25" s="110">
        <f t="shared" si="25"/>
        <v>0.96453953291728167</v>
      </c>
      <c r="AY25" s="110">
        <f t="shared" si="26"/>
        <v>0.95611193938480388</v>
      </c>
      <c r="BA25" s="108">
        <f t="shared" si="27"/>
        <v>6918779.1174143003</v>
      </c>
      <c r="BB25" s="108">
        <f t="shared" si="28"/>
        <v>6858326.7915607328</v>
      </c>
      <c r="BD25" s="106">
        <f t="shared" si="29"/>
        <v>5.2450000000000001</v>
      </c>
      <c r="BE25" s="92">
        <f>'Point 1 - Transco'!H23</f>
        <v>0.95565119209176064</v>
      </c>
      <c r="BF25" s="108">
        <f t="shared" si="30"/>
        <v>43400</v>
      </c>
      <c r="BG25" s="108">
        <f t="shared" si="8"/>
        <v>1285733.1138402547</v>
      </c>
      <c r="BH25" s="108">
        <f t="shared" si="9"/>
        <v>6785456.5082919439</v>
      </c>
      <c r="BI25" s="111">
        <f t="shared" si="31"/>
        <v>5.3353000000000002</v>
      </c>
    </row>
    <row r="26" spans="2:64">
      <c r="B26" s="89">
        <f>'Enron Proposal'!B18</f>
        <v>37135</v>
      </c>
      <c r="C26" s="101">
        <f>'Enron Proposal'!C18</f>
        <v>30</v>
      </c>
      <c r="D26" s="103">
        <f>'Enron Proposal'!D18</f>
        <v>37189</v>
      </c>
      <c r="E26" s="101">
        <f t="shared" si="0"/>
        <v>300</v>
      </c>
      <c r="G26" s="106">
        <f>Curves!B10</f>
        <v>5.2149999999999999</v>
      </c>
      <c r="H26" s="117">
        <f>_xll.Spline('Financing Assumptions'!$G$20:$G$29,'Financing Assumptions'!$F$20:$F$29,B26,1)+Curves!C10</f>
        <v>6.6151101173482788E-2</v>
      </c>
      <c r="I26" s="110">
        <f t="shared" si="10"/>
        <v>0.94794923108263085</v>
      </c>
      <c r="J26" s="110">
        <f t="shared" si="11"/>
        <v>0.94693264776748975</v>
      </c>
      <c r="K26" s="110">
        <f>'Point 1 - Transco'!H24</f>
        <v>0.95133305026883863</v>
      </c>
      <c r="M26">
        <f>Curves!D10+Curves!E10</f>
        <v>3.2500000000000001E-2</v>
      </c>
      <c r="N26" s="106">
        <f>'Enron Proposal'!S18</f>
        <v>5.3316055345943125</v>
      </c>
      <c r="O26" s="108">
        <f>'Enron Proposal'!G18</f>
        <v>43400</v>
      </c>
      <c r="P26" s="108">
        <f t="shared" si="12"/>
        <v>1234229.8988695855</v>
      </c>
      <c r="Q26" s="108">
        <f t="shared" si="13"/>
        <v>1238635.6314500279</v>
      </c>
      <c r="R26" s="108">
        <f t="shared" si="14"/>
        <v>6499740.476034021</v>
      </c>
      <c r="S26" s="108">
        <f t="shared" si="15"/>
        <v>6580426.9597748602</v>
      </c>
      <c r="T26" s="108">
        <f t="shared" si="16"/>
        <v>-80686.483740839176</v>
      </c>
      <c r="V26" s="111">
        <f>Curves!F10+Curves!G10</f>
        <v>-1.7500000000000002E-2</v>
      </c>
      <c r="W26" s="111">
        <f>'Enron Proposal'!T18</f>
        <v>0</v>
      </c>
      <c r="X26" s="108">
        <f>'Enron Proposal'!J18</f>
        <v>0</v>
      </c>
      <c r="Y26" s="108">
        <f t="shared" si="1"/>
        <v>0</v>
      </c>
      <c r="Z26" s="108">
        <f t="shared" si="2"/>
        <v>0</v>
      </c>
      <c r="AA26" s="108">
        <f t="shared" si="17"/>
        <v>0</v>
      </c>
      <c r="AB26" s="108">
        <f t="shared" si="18"/>
        <v>0</v>
      </c>
      <c r="AD26" s="111">
        <f>Curves!H10+Curves!I10</f>
        <v>-1.4999999999999999E-2</v>
      </c>
      <c r="AE26" s="111">
        <f>'Enron Proposal'!U18</f>
        <v>0</v>
      </c>
      <c r="AF26" s="108">
        <f>'Enron Proposal'!M18</f>
        <v>0</v>
      </c>
      <c r="AG26" s="108">
        <f t="shared" si="3"/>
        <v>0</v>
      </c>
      <c r="AH26" s="108">
        <f t="shared" si="4"/>
        <v>0</v>
      </c>
      <c r="AI26" s="108">
        <f t="shared" si="19"/>
        <v>0</v>
      </c>
      <c r="AJ26" s="108">
        <f t="shared" si="20"/>
        <v>0</v>
      </c>
      <c r="AL26" s="111">
        <f>Curves!J10+Curves!K10</f>
        <v>-5.7500000000000002E-2</v>
      </c>
      <c r="AM26" s="111">
        <f>'Enron Proposal'!V18</f>
        <v>0</v>
      </c>
      <c r="AN26" s="108">
        <f>'Enron Proposal'!P18</f>
        <v>0</v>
      </c>
      <c r="AO26" s="108">
        <f t="shared" si="5"/>
        <v>0</v>
      </c>
      <c r="AP26" s="108">
        <f t="shared" si="6"/>
        <v>0</v>
      </c>
      <c r="AQ26" s="108">
        <f t="shared" si="21"/>
        <v>0</v>
      </c>
      <c r="AR26" s="108">
        <f t="shared" si="22"/>
        <v>0</v>
      </c>
      <c r="AT26" s="108">
        <f t="shared" si="7"/>
        <v>6941750.4060417954</v>
      </c>
      <c r="AU26" s="114">
        <f>Curves!C10</f>
        <v>6.164396173578502E-2</v>
      </c>
      <c r="AV26">
        <f t="shared" si="23"/>
        <v>246</v>
      </c>
      <c r="AW26">
        <f t="shared" si="24"/>
        <v>300</v>
      </c>
      <c r="AX26" s="110">
        <f t="shared" si="25"/>
        <v>0.95993383090736939</v>
      </c>
      <c r="AY26" s="110">
        <f t="shared" si="26"/>
        <v>0.95176733038628081</v>
      </c>
      <c r="BA26" s="108">
        <f t="shared" si="27"/>
        <v>6663621.060474488</v>
      </c>
      <c r="BB26" s="108">
        <f t="shared" si="28"/>
        <v>6606931.2521662805</v>
      </c>
      <c r="BD26" s="106">
        <f t="shared" si="29"/>
        <v>5.2149999999999999</v>
      </c>
      <c r="BE26" s="92">
        <f>'Point 1 - Transco'!H24</f>
        <v>0.95133305026883863</v>
      </c>
      <c r="BF26" s="108">
        <f t="shared" si="30"/>
        <v>43400</v>
      </c>
      <c r="BG26" s="108">
        <f t="shared" si="8"/>
        <v>1238635.6314500279</v>
      </c>
      <c r="BH26" s="108">
        <f t="shared" si="9"/>
        <v>6499740.476034021</v>
      </c>
      <c r="BI26" s="111">
        <f t="shared" si="31"/>
        <v>5.3353000000000002</v>
      </c>
    </row>
    <row r="27" spans="2:64">
      <c r="B27" s="89">
        <f>'Enron Proposal'!B19</f>
        <v>37165</v>
      </c>
      <c r="C27" s="101">
        <f>'Enron Proposal'!C19</f>
        <v>31</v>
      </c>
      <c r="D27" s="103">
        <f>'Enron Proposal'!D19</f>
        <v>37221</v>
      </c>
      <c r="E27" s="101">
        <f t="shared" si="0"/>
        <v>332</v>
      </c>
      <c r="G27" s="106">
        <f>Curves!B11</f>
        <v>5.21</v>
      </c>
      <c r="H27" s="117">
        <f>_xll.Spline('Financing Assumptions'!$G$20:$G$29,'Financing Assumptions'!$F$20:$F$29,B27,1)+Curves!C11</f>
        <v>6.5794475337428354E-2</v>
      </c>
      <c r="I27" s="110">
        <f t="shared" si="10"/>
        <v>0.94285542896467867</v>
      </c>
      <c r="J27" s="110">
        <f t="shared" si="11"/>
        <v>0.9417363264172699</v>
      </c>
      <c r="K27" s="110">
        <f>'Point 1 - Transco'!H25</f>
        <v>0.94673673258212543</v>
      </c>
      <c r="M27">
        <f>Curves!D11+Curves!E11</f>
        <v>3.2500000000000001E-2</v>
      </c>
      <c r="N27" s="106">
        <f>'Enron Proposal'!S19</f>
        <v>5.3316055345943125</v>
      </c>
      <c r="O27" s="108">
        <f>'Enron Proposal'!G19</f>
        <v>43400</v>
      </c>
      <c r="P27" s="108">
        <f t="shared" si="12"/>
        <v>1268517.6941290786</v>
      </c>
      <c r="Q27" s="108">
        <f t="shared" si="13"/>
        <v>1273739.6000159916</v>
      </c>
      <c r="R27" s="108">
        <f t="shared" si="14"/>
        <v>6677579.8530838359</v>
      </c>
      <c r="S27" s="108">
        <f t="shared" si="15"/>
        <v>6763235.9587494107</v>
      </c>
      <c r="T27" s="108">
        <f t="shared" si="16"/>
        <v>-85656.105665574782</v>
      </c>
      <c r="V27" s="111">
        <f>Curves!F11+Curves!G11</f>
        <v>-1.7500000000000002E-2</v>
      </c>
      <c r="W27" s="111">
        <f>'Enron Proposal'!T19</f>
        <v>0</v>
      </c>
      <c r="X27" s="108">
        <f>'Enron Proposal'!J19</f>
        <v>0</v>
      </c>
      <c r="Y27" s="108">
        <f t="shared" si="1"/>
        <v>0</v>
      </c>
      <c r="Z27" s="108">
        <f t="shared" si="2"/>
        <v>0</v>
      </c>
      <c r="AA27" s="108">
        <f t="shared" si="17"/>
        <v>0</v>
      </c>
      <c r="AB27" s="108">
        <f t="shared" si="18"/>
        <v>0</v>
      </c>
      <c r="AD27" s="111">
        <f>Curves!H11+Curves!I11</f>
        <v>-1.4999999999999999E-2</v>
      </c>
      <c r="AE27" s="111">
        <f>'Enron Proposal'!U19</f>
        <v>0</v>
      </c>
      <c r="AF27" s="108">
        <f>'Enron Proposal'!M19</f>
        <v>0</v>
      </c>
      <c r="AG27" s="108">
        <f t="shared" si="3"/>
        <v>0</v>
      </c>
      <c r="AH27" s="108">
        <f t="shared" si="4"/>
        <v>0</v>
      </c>
      <c r="AI27" s="108">
        <f t="shared" si="19"/>
        <v>0</v>
      </c>
      <c r="AJ27" s="108">
        <f t="shared" si="20"/>
        <v>0</v>
      </c>
      <c r="AL27" s="111">
        <f>Curves!J11+Curves!K11</f>
        <v>-5.7500000000000002E-2</v>
      </c>
      <c r="AM27" s="111">
        <f>'Enron Proposal'!V19</f>
        <v>0</v>
      </c>
      <c r="AN27" s="108">
        <f>'Enron Proposal'!P19</f>
        <v>0</v>
      </c>
      <c r="AO27" s="108">
        <f t="shared" si="5"/>
        <v>0</v>
      </c>
      <c r="AP27" s="108">
        <f t="shared" si="6"/>
        <v>0</v>
      </c>
      <c r="AQ27" s="108">
        <f t="shared" si="21"/>
        <v>0</v>
      </c>
      <c r="AR27" s="108">
        <f t="shared" si="22"/>
        <v>0</v>
      </c>
      <c r="AT27" s="108">
        <f t="shared" si="7"/>
        <v>7173142.086243188</v>
      </c>
      <c r="AU27" s="114">
        <f>Curves!C11</f>
        <v>6.1101479969497011E-2</v>
      </c>
      <c r="AV27">
        <f t="shared" si="23"/>
        <v>276</v>
      </c>
      <c r="AW27">
        <f t="shared" si="24"/>
        <v>332</v>
      </c>
      <c r="AX27" s="110">
        <f t="shared" si="25"/>
        <v>0.95553880782705092</v>
      </c>
      <c r="AY27" s="110">
        <f t="shared" si="26"/>
        <v>0.94712345683905297</v>
      </c>
      <c r="BA27" s="108">
        <f t="shared" si="27"/>
        <v>6854215.6374628609</v>
      </c>
      <c r="BB27" s="108">
        <f t="shared" si="28"/>
        <v>6793851.1291203443</v>
      </c>
      <c r="BD27" s="106">
        <f t="shared" si="29"/>
        <v>5.21</v>
      </c>
      <c r="BE27" s="92">
        <f>'Point 1 - Transco'!H25</f>
        <v>0.94673673258212543</v>
      </c>
      <c r="BF27" s="108">
        <f t="shared" si="30"/>
        <v>43400</v>
      </c>
      <c r="BG27" s="108">
        <f t="shared" si="8"/>
        <v>1273739.6000159916</v>
      </c>
      <c r="BH27" s="108">
        <f t="shared" si="9"/>
        <v>6677579.8530838359</v>
      </c>
      <c r="BI27" s="111">
        <f t="shared" si="31"/>
        <v>5.3353000000000002</v>
      </c>
    </row>
    <row r="28" spans="2:64">
      <c r="B28" s="89">
        <f>'Enron Proposal'!B20</f>
        <v>37196</v>
      </c>
      <c r="C28" s="101">
        <f>'Enron Proposal'!C20</f>
        <v>30</v>
      </c>
      <c r="D28" s="103">
        <f>'Enron Proposal'!D20</f>
        <v>37250</v>
      </c>
      <c r="E28" s="101">
        <f t="shared" si="0"/>
        <v>361</v>
      </c>
      <c r="G28" s="106">
        <f>Curves!B12</f>
        <v>5.2949999999999999</v>
      </c>
      <c r="H28" s="117">
        <f>_xll.Spline('Financing Assumptions'!$G$20:$G$29,'Financing Assumptions'!$F$20:$F$29,B28,1)+Curves!C12</f>
        <v>6.553240514327778E-2</v>
      </c>
      <c r="I28" s="110">
        <f t="shared" si="10"/>
        <v>0.93825700798230061</v>
      </c>
      <c r="J28" s="110">
        <f t="shared" si="11"/>
        <v>0.93704599656787746</v>
      </c>
      <c r="K28" s="110">
        <f>'Point 1 - Transco'!H26</f>
        <v>0.94261262508496724</v>
      </c>
      <c r="M28" s="106">
        <f>Curves!D12+Curves!E12</f>
        <v>3.5000000000000003E-2</v>
      </c>
      <c r="N28" s="106">
        <f>'Enron Proposal'!S20</f>
        <v>5.3316055345943125</v>
      </c>
      <c r="O28" s="108">
        <f>'Enron Proposal'!G20</f>
        <v>43400</v>
      </c>
      <c r="P28" s="108">
        <f t="shared" si="12"/>
        <v>1221610.6243929553</v>
      </c>
      <c r="Q28" s="108">
        <f t="shared" si="13"/>
        <v>1227281.6378606271</v>
      </c>
      <c r="R28" s="108">
        <f t="shared" si="14"/>
        <v>6541411.1297971429</v>
      </c>
      <c r="S28" s="108">
        <f t="shared" si="15"/>
        <v>6513145.9661326949</v>
      </c>
      <c r="T28" s="108">
        <f t="shared" si="16"/>
        <v>28265.163664448075</v>
      </c>
      <c r="V28" s="111">
        <f>Curves!F12+Curves!G12</f>
        <v>-0.02</v>
      </c>
      <c r="W28" s="111">
        <f>'Enron Proposal'!T20</f>
        <v>0</v>
      </c>
      <c r="X28" s="108">
        <f>'Enron Proposal'!J20</f>
        <v>0</v>
      </c>
      <c r="Y28" s="108">
        <f t="shared" si="1"/>
        <v>0</v>
      </c>
      <c r="Z28" s="108">
        <f t="shared" si="2"/>
        <v>0</v>
      </c>
      <c r="AA28" s="108">
        <f t="shared" si="17"/>
        <v>0</v>
      </c>
      <c r="AB28" s="108">
        <f t="shared" si="18"/>
        <v>0</v>
      </c>
      <c r="AD28" s="111">
        <f>Curves!H12+Curves!I12</f>
        <v>-1.2499999999999999E-2</v>
      </c>
      <c r="AE28" s="111">
        <f>'Enron Proposal'!U20</f>
        <v>0</v>
      </c>
      <c r="AF28" s="108">
        <f>'Enron Proposal'!M20</f>
        <v>0</v>
      </c>
      <c r="AG28" s="108">
        <f t="shared" si="3"/>
        <v>0</v>
      </c>
      <c r="AH28" s="108">
        <f t="shared" si="4"/>
        <v>0</v>
      </c>
      <c r="AI28" s="108">
        <f t="shared" si="19"/>
        <v>0</v>
      </c>
      <c r="AJ28" s="108">
        <f t="shared" si="20"/>
        <v>0</v>
      </c>
      <c r="AL28" s="111">
        <f>Curves!J12+Curves!K12</f>
        <v>-6.0000000000000005E-2</v>
      </c>
      <c r="AM28" s="111">
        <f>'Enron Proposal'!V20</f>
        <v>0</v>
      </c>
      <c r="AN28" s="108">
        <f>'Enron Proposal'!P20</f>
        <v>0</v>
      </c>
      <c r="AO28" s="108">
        <f t="shared" si="5"/>
        <v>0</v>
      </c>
      <c r="AP28" s="108">
        <f t="shared" si="6"/>
        <v>0</v>
      </c>
      <c r="AQ28" s="108">
        <f t="shared" si="21"/>
        <v>0</v>
      </c>
      <c r="AR28" s="108">
        <f t="shared" si="22"/>
        <v>0</v>
      </c>
      <c r="AT28" s="108">
        <f t="shared" si="7"/>
        <v>6941750.4060417954</v>
      </c>
      <c r="AU28" s="114">
        <f>Curves!C12</f>
        <v>6.0668566070369016E-2</v>
      </c>
      <c r="AV28">
        <f t="shared" si="23"/>
        <v>307</v>
      </c>
      <c r="AW28">
        <f t="shared" si="24"/>
        <v>361</v>
      </c>
      <c r="AX28" s="110">
        <f t="shared" si="25"/>
        <v>0.95100588547047138</v>
      </c>
      <c r="AY28" s="110">
        <f t="shared" si="26"/>
        <v>0.94301863765023808</v>
      </c>
      <c r="BA28" s="108">
        <f t="shared" si="27"/>
        <v>6601645.4916127818</v>
      </c>
      <c r="BB28" s="108">
        <f t="shared" si="28"/>
        <v>6546200.0108135212</v>
      </c>
      <c r="BD28" s="106">
        <f t="shared" si="29"/>
        <v>5.2949999999999999</v>
      </c>
      <c r="BE28" s="92">
        <f>'Point 1 - Transco'!H26</f>
        <v>0.94261262508496724</v>
      </c>
      <c r="BF28" s="108">
        <f t="shared" si="30"/>
        <v>43400</v>
      </c>
      <c r="BG28" s="108">
        <f t="shared" si="8"/>
        <v>1227281.6378606271</v>
      </c>
      <c r="BH28" s="108">
        <f t="shared" si="9"/>
        <v>6541411.1297971429</v>
      </c>
      <c r="BI28" s="111">
        <f t="shared" si="31"/>
        <v>5.3353000000000002</v>
      </c>
    </row>
    <row r="29" spans="2:64">
      <c r="B29" s="89">
        <f>'Enron Proposal'!B21</f>
        <v>37226</v>
      </c>
      <c r="C29" s="101">
        <f>'Enron Proposal'!C21</f>
        <v>31</v>
      </c>
      <c r="D29" s="103">
        <f>'Enron Proposal'!D21</f>
        <v>37281</v>
      </c>
      <c r="E29" s="101">
        <f t="shared" si="0"/>
        <v>392</v>
      </c>
      <c r="G29" s="106">
        <f>Curves!B13</f>
        <v>5.38</v>
      </c>
      <c r="H29" s="117">
        <f>_xll.Spline('Financing Assumptions'!$G$20:$G$29,'Financing Assumptions'!$F$20:$F$29,B29,1)+Curves!C13</f>
        <v>6.5259805952025449E-2</v>
      </c>
      <c r="I29" s="110">
        <f t="shared" si="10"/>
        <v>0.93340055715340287</v>
      </c>
      <c r="J29" s="110">
        <f t="shared" si="11"/>
        <v>0.93209225961653108</v>
      </c>
      <c r="K29" s="110">
        <f>'Point 1 - Transco'!H27</f>
        <v>0.93825044935725477</v>
      </c>
      <c r="M29" s="106">
        <f>Curves!D13+Curves!E13</f>
        <v>3.5000000000000003E-2</v>
      </c>
      <c r="N29" s="106">
        <f>'Enron Proposal'!S21</f>
        <v>5.3316055345943125</v>
      </c>
      <c r="O29" s="108">
        <f>'Enron Proposal'!G21</f>
        <v>43400</v>
      </c>
      <c r="P29" s="108">
        <f t="shared" si="12"/>
        <v>1255797.1095941882</v>
      </c>
      <c r="Q29" s="108">
        <f t="shared" si="13"/>
        <v>1262322.1545652507</v>
      </c>
      <c r="R29" s="108">
        <f t="shared" si="14"/>
        <v>6835474.466970833</v>
      </c>
      <c r="S29" s="108">
        <f t="shared" si="15"/>
        <v>6695414.8198399143</v>
      </c>
      <c r="T29" s="108">
        <f t="shared" si="16"/>
        <v>140059.64713091869</v>
      </c>
      <c r="V29" s="111">
        <f>Curves!F13+Curves!G13</f>
        <v>-0.02</v>
      </c>
      <c r="W29" s="111">
        <f>'Enron Proposal'!T21</f>
        <v>0</v>
      </c>
      <c r="X29" s="108">
        <f>'Enron Proposal'!J21</f>
        <v>0</v>
      </c>
      <c r="Y29" s="108">
        <f t="shared" si="1"/>
        <v>0</v>
      </c>
      <c r="Z29" s="108">
        <f t="shared" si="2"/>
        <v>0</v>
      </c>
      <c r="AA29" s="108">
        <f t="shared" si="17"/>
        <v>0</v>
      </c>
      <c r="AB29" s="108">
        <f t="shared" si="18"/>
        <v>0</v>
      </c>
      <c r="AD29" s="111">
        <f>Curves!H13+Curves!I13</f>
        <v>-1.2499999999999999E-2</v>
      </c>
      <c r="AE29" s="111">
        <f>'Enron Proposal'!U21</f>
        <v>0</v>
      </c>
      <c r="AF29" s="108">
        <f>'Enron Proposal'!M21</f>
        <v>0</v>
      </c>
      <c r="AG29" s="108">
        <f t="shared" si="3"/>
        <v>0</v>
      </c>
      <c r="AH29" s="108">
        <f t="shared" si="4"/>
        <v>0</v>
      </c>
      <c r="AI29" s="108">
        <f t="shared" si="19"/>
        <v>0</v>
      </c>
      <c r="AJ29" s="108">
        <f t="shared" si="20"/>
        <v>0</v>
      </c>
      <c r="AL29" s="111">
        <f>Curves!J13+Curves!K13</f>
        <v>-6.0000000000000005E-2</v>
      </c>
      <c r="AM29" s="111">
        <f>'Enron Proposal'!V21</f>
        <v>0</v>
      </c>
      <c r="AN29" s="108">
        <f>'Enron Proposal'!P21</f>
        <v>0</v>
      </c>
      <c r="AO29" s="108">
        <f t="shared" si="5"/>
        <v>0</v>
      </c>
      <c r="AP29" s="108">
        <f t="shared" si="6"/>
        <v>0</v>
      </c>
      <c r="AQ29" s="108">
        <f t="shared" si="21"/>
        <v>0</v>
      </c>
      <c r="AR29" s="108">
        <f t="shared" si="22"/>
        <v>0</v>
      </c>
      <c r="AT29" s="108">
        <f t="shared" si="7"/>
        <v>7173142.086243188</v>
      </c>
      <c r="AU29" s="114">
        <f>Curves!C13</f>
        <v>6.0249617195000015E-2</v>
      </c>
      <c r="AV29">
        <f t="shared" si="23"/>
        <v>337</v>
      </c>
      <c r="AW29">
        <f t="shared" si="24"/>
        <v>392</v>
      </c>
      <c r="AX29" s="110">
        <f t="shared" si="25"/>
        <v>0.94670401505078328</v>
      </c>
      <c r="AY29" s="110">
        <f t="shared" si="26"/>
        <v>0.93859943141380475</v>
      </c>
      <c r="BA29" s="108">
        <f t="shared" si="27"/>
        <v>6790842.4135761783</v>
      </c>
      <c r="BB29" s="108">
        <f t="shared" si="28"/>
        <v>6732707.0835982896</v>
      </c>
      <c r="BD29" s="106">
        <f t="shared" si="29"/>
        <v>5.38</v>
      </c>
      <c r="BE29" s="92">
        <f>'Point 1 - Transco'!H27</f>
        <v>0.93825044935725477</v>
      </c>
      <c r="BF29" s="108">
        <f t="shared" si="30"/>
        <v>43400</v>
      </c>
      <c r="BG29" s="108">
        <f t="shared" si="8"/>
        <v>1262322.1545652507</v>
      </c>
      <c r="BH29" s="108">
        <f t="shared" si="9"/>
        <v>6835474.466970833</v>
      </c>
      <c r="BI29" s="111">
        <f t="shared" si="31"/>
        <v>5.3353000000000002</v>
      </c>
      <c r="BL29" t="s">
        <v>240</v>
      </c>
    </row>
    <row r="30" spans="2:64">
      <c r="B30" s="89">
        <f>'Enron Proposal'!B22</f>
        <v>37257</v>
      </c>
      <c r="C30" s="101">
        <f>'Enron Proposal'!C22</f>
        <v>31</v>
      </c>
      <c r="D30" s="103">
        <f>'Enron Proposal'!D22</f>
        <v>37312</v>
      </c>
      <c r="E30" s="101">
        <f t="shared" si="0"/>
        <v>423</v>
      </c>
      <c r="G30" s="106">
        <f>Curves!B14</f>
        <v>5.37</v>
      </c>
      <c r="H30" s="117">
        <f>_xll.Spline('Financing Assumptions'!$G$20:$G$29,'Financing Assumptions'!$F$20:$F$29,B30,1)+Curves!C14</f>
        <v>6.5065915735791985E-2</v>
      </c>
      <c r="I30" s="110">
        <f t="shared" si="10"/>
        <v>0.92852891168934915</v>
      </c>
      <c r="J30" s="110">
        <f t="shared" si="11"/>
        <v>0.92712446632570189</v>
      </c>
      <c r="K30" s="110">
        <f>'Point 1 - Transco'!H28</f>
        <v>0.93387656741301606</v>
      </c>
      <c r="M30" s="106">
        <f>Curves!D14+Curves!E14</f>
        <v>3.5000000000000003E-2</v>
      </c>
      <c r="N30" s="106">
        <f>'Enron Proposal'!S22</f>
        <v>5.3316055345943125</v>
      </c>
      <c r="O30" s="108">
        <f>'Enron Proposal'!G22</f>
        <v>43400</v>
      </c>
      <c r="P30" s="108">
        <f t="shared" si="12"/>
        <v>1249242.7977868502</v>
      </c>
      <c r="Q30" s="108">
        <f t="shared" si="13"/>
        <v>1256437.5337974718</v>
      </c>
      <c r="R30" s="108">
        <f t="shared" si="14"/>
        <v>6791044.8701753356</v>
      </c>
      <c r="S30" s="108">
        <f t="shared" si="15"/>
        <v>6660469.8147324547</v>
      </c>
      <c r="T30" s="108">
        <f t="shared" si="16"/>
        <v>130575.05544288084</v>
      </c>
      <c r="V30" s="111">
        <f>Curves!F14+Curves!G14</f>
        <v>-0.01</v>
      </c>
      <c r="W30" s="111">
        <f>'Enron Proposal'!T22</f>
        <v>0</v>
      </c>
      <c r="X30" s="108">
        <f>'Enron Proposal'!J22</f>
        <v>0</v>
      </c>
      <c r="Y30" s="108">
        <f t="shared" si="1"/>
        <v>0</v>
      </c>
      <c r="Z30" s="108">
        <f t="shared" si="2"/>
        <v>0</v>
      </c>
      <c r="AA30" s="108">
        <f t="shared" si="17"/>
        <v>0</v>
      </c>
      <c r="AB30" s="108">
        <f t="shared" si="18"/>
        <v>0</v>
      </c>
      <c r="AD30" s="111">
        <f>Curves!H14+Curves!I14</f>
        <v>-1.2499999999999999E-2</v>
      </c>
      <c r="AE30" s="111">
        <f>'Enron Proposal'!U22</f>
        <v>0</v>
      </c>
      <c r="AF30" s="108">
        <f>'Enron Proposal'!M22</f>
        <v>0</v>
      </c>
      <c r="AG30" s="108">
        <f t="shared" si="3"/>
        <v>0</v>
      </c>
      <c r="AH30" s="108">
        <f t="shared" si="4"/>
        <v>0</v>
      </c>
      <c r="AI30" s="108">
        <f t="shared" si="19"/>
        <v>0</v>
      </c>
      <c r="AJ30" s="108">
        <f t="shared" si="20"/>
        <v>0</v>
      </c>
      <c r="AL30" s="111">
        <f>Curves!J14+Curves!K14</f>
        <v>-5.5E-2</v>
      </c>
      <c r="AM30" s="111">
        <f>'Enron Proposal'!V22</f>
        <v>0</v>
      </c>
      <c r="AN30" s="108">
        <f>'Enron Proposal'!P22</f>
        <v>0</v>
      </c>
      <c r="AO30" s="108">
        <f t="shared" si="5"/>
        <v>0</v>
      </c>
      <c r="AP30" s="108">
        <f t="shared" si="6"/>
        <v>0</v>
      </c>
      <c r="AQ30" s="108">
        <f t="shared" si="21"/>
        <v>0</v>
      </c>
      <c r="AR30" s="108">
        <f t="shared" si="22"/>
        <v>0</v>
      </c>
      <c r="AT30" s="108">
        <f t="shared" si="7"/>
        <v>7173142.086243188</v>
      </c>
      <c r="AU30" s="114">
        <f>Curves!C14</f>
        <v>5.9922505453547006E-2</v>
      </c>
      <c r="AV30">
        <f t="shared" si="23"/>
        <v>368</v>
      </c>
      <c r="AW30">
        <f t="shared" si="24"/>
        <v>423</v>
      </c>
      <c r="AX30" s="110">
        <f t="shared" si="25"/>
        <v>0.94224787610098037</v>
      </c>
      <c r="AY30" s="110">
        <f t="shared" si="26"/>
        <v>0.93409745180691472</v>
      </c>
      <c r="BA30" s="108">
        <f t="shared" si="27"/>
        <v>6758877.8957331991</v>
      </c>
      <c r="BB30" s="108">
        <f t="shared" si="28"/>
        <v>6700413.7442086982</v>
      </c>
      <c r="BD30" s="106">
        <f t="shared" si="29"/>
        <v>5.37</v>
      </c>
      <c r="BE30" s="92">
        <f>'Point 1 - Transco'!H28</f>
        <v>0.93387656741301606</v>
      </c>
      <c r="BF30" s="108">
        <f t="shared" si="30"/>
        <v>43400</v>
      </c>
      <c r="BG30" s="108">
        <f t="shared" si="8"/>
        <v>1256437.5337974718</v>
      </c>
      <c r="BH30" s="108">
        <f t="shared" si="9"/>
        <v>6791044.8701753356</v>
      </c>
      <c r="BI30" s="111">
        <f t="shared" si="31"/>
        <v>5.3353000000000002</v>
      </c>
    </row>
    <row r="31" spans="2:64">
      <c r="B31" s="89">
        <f>'Enron Proposal'!B23</f>
        <v>37288</v>
      </c>
      <c r="C31" s="101">
        <f>'Enron Proposal'!C23</f>
        <v>28</v>
      </c>
      <c r="D31" s="103">
        <f>'Enron Proposal'!D23</f>
        <v>37340</v>
      </c>
      <c r="E31" s="101">
        <f t="shared" si="0"/>
        <v>451</v>
      </c>
      <c r="G31" s="106">
        <f>Curves!B15</f>
        <v>5.1150000000000002</v>
      </c>
      <c r="H31" s="117">
        <f>_xll.Spline('Financing Assumptions'!$G$20:$G$29,'Financing Assumptions'!$F$20:$F$29,B31,1)+Curves!C15</f>
        <v>6.5001854597976763E-2</v>
      </c>
      <c r="I31" s="110">
        <f t="shared" si="10"/>
        <v>0.92405316226966117</v>
      </c>
      <c r="J31" s="110">
        <f t="shared" si="11"/>
        <v>0.9225629976244466</v>
      </c>
      <c r="K31" s="110">
        <f>'Point 1 - Transco'!H29</f>
        <v>0.92985856436879144</v>
      </c>
      <c r="M31" s="106">
        <f>Curves!D15+Curves!E15</f>
        <v>3.5000000000000003E-2</v>
      </c>
      <c r="N31" s="106">
        <f>'Enron Proposal'!S23</f>
        <v>5.3316055345943125</v>
      </c>
      <c r="O31" s="108">
        <f>'Enron Proposal'!G23</f>
        <v>43400</v>
      </c>
      <c r="P31" s="108">
        <f t="shared" si="12"/>
        <v>1122909.4027900922</v>
      </c>
      <c r="Q31" s="108">
        <f t="shared" si="13"/>
        <v>1129964.1274209553</v>
      </c>
      <c r="R31" s="108">
        <f t="shared" si="14"/>
        <v>5819315.2562179202</v>
      </c>
      <c r="S31" s="108">
        <f t="shared" si="15"/>
        <v>5986909.9867636496</v>
      </c>
      <c r="T31" s="108">
        <f t="shared" si="16"/>
        <v>-167594.7305457294</v>
      </c>
      <c r="V31" s="111">
        <f>Curves!F15+Curves!G15</f>
        <v>-0.01</v>
      </c>
      <c r="W31" s="111">
        <f>'Enron Proposal'!T23</f>
        <v>0</v>
      </c>
      <c r="X31" s="108">
        <f>'Enron Proposal'!J23</f>
        <v>0</v>
      </c>
      <c r="Y31" s="108">
        <f t="shared" si="1"/>
        <v>0</v>
      </c>
      <c r="Z31" s="108">
        <f t="shared" si="2"/>
        <v>0</v>
      </c>
      <c r="AA31" s="108">
        <f t="shared" si="17"/>
        <v>0</v>
      </c>
      <c r="AB31" s="108">
        <f t="shared" si="18"/>
        <v>0</v>
      </c>
      <c r="AD31" s="111">
        <f>Curves!H15+Curves!I15</f>
        <v>-1.2499999999999999E-2</v>
      </c>
      <c r="AE31" s="111">
        <f>'Enron Proposal'!U23</f>
        <v>0</v>
      </c>
      <c r="AF31" s="108">
        <f>'Enron Proposal'!M23</f>
        <v>0</v>
      </c>
      <c r="AG31" s="108">
        <f t="shared" si="3"/>
        <v>0</v>
      </c>
      <c r="AH31" s="108">
        <f t="shared" si="4"/>
        <v>0</v>
      </c>
      <c r="AI31" s="108">
        <f t="shared" si="19"/>
        <v>0</v>
      </c>
      <c r="AJ31" s="108">
        <f t="shared" si="20"/>
        <v>0</v>
      </c>
      <c r="AL31" s="111">
        <f>Curves!J15+Curves!K15</f>
        <v>-5.5E-2</v>
      </c>
      <c r="AM31" s="111">
        <f>'Enron Proposal'!V23</f>
        <v>0</v>
      </c>
      <c r="AN31" s="108">
        <f>'Enron Proposal'!P23</f>
        <v>0</v>
      </c>
      <c r="AO31" s="108">
        <f t="shared" si="5"/>
        <v>0</v>
      </c>
      <c r="AP31" s="108">
        <f t="shared" si="6"/>
        <v>0</v>
      </c>
      <c r="AQ31" s="108">
        <f t="shared" si="21"/>
        <v>0</v>
      </c>
      <c r="AR31" s="108">
        <f t="shared" si="22"/>
        <v>0</v>
      </c>
      <c r="AT31" s="108">
        <f t="shared" si="7"/>
        <v>6478967.0456390083</v>
      </c>
      <c r="AU31" s="114">
        <f>Curves!C15</f>
        <v>5.9741888863486005E-2</v>
      </c>
      <c r="AV31">
        <f t="shared" si="23"/>
        <v>399</v>
      </c>
      <c r="AW31">
        <f t="shared" si="24"/>
        <v>451</v>
      </c>
      <c r="AX31" s="110">
        <f t="shared" si="25"/>
        <v>0.93771759111608588</v>
      </c>
      <c r="AY31" s="110">
        <f t="shared" si="26"/>
        <v>0.93007352311164548</v>
      </c>
      <c r="BA31" s="108">
        <f t="shared" si="27"/>
        <v>6075441.3709571147</v>
      </c>
      <c r="BB31" s="108">
        <f t="shared" si="28"/>
        <v>6025915.7062617214</v>
      </c>
      <c r="BD31" s="106">
        <f t="shared" si="29"/>
        <v>5.1150000000000002</v>
      </c>
      <c r="BE31" s="92">
        <f>'Point 1 - Transco'!H29</f>
        <v>0.92985856436879144</v>
      </c>
      <c r="BF31" s="108">
        <f t="shared" si="30"/>
        <v>43400</v>
      </c>
      <c r="BG31" s="108">
        <f t="shared" si="8"/>
        <v>1129964.1274209553</v>
      </c>
      <c r="BH31" s="108">
        <f t="shared" si="9"/>
        <v>5819315.2562179202</v>
      </c>
      <c r="BI31" s="111">
        <f t="shared" si="31"/>
        <v>5.3353000000000002</v>
      </c>
    </row>
    <row r="32" spans="2:64">
      <c r="B32" s="89">
        <f>'Enron Proposal'!B24</f>
        <v>37316</v>
      </c>
      <c r="C32" s="101">
        <f>'Enron Proposal'!C24</f>
        <v>31</v>
      </c>
      <c r="D32" s="103">
        <f>'Enron Proposal'!D24</f>
        <v>37371</v>
      </c>
      <c r="E32" s="101">
        <f t="shared" si="0"/>
        <v>482</v>
      </c>
      <c r="G32" s="106">
        <f>Curves!B16</f>
        <v>4.7850000000000001</v>
      </c>
      <c r="H32" s="117">
        <f>_xll.Spline('Financing Assumptions'!$G$20:$G$29,'Financing Assumptions'!$F$20:$F$29,B32,1)+Curves!C16</f>
        <v>6.4931043358127688E-2</v>
      </c>
      <c r="I32" s="110">
        <f t="shared" si="10"/>
        <v>0.91913309716703007</v>
      </c>
      <c r="J32" s="110">
        <f t="shared" si="11"/>
        <v>0.91754901760275864</v>
      </c>
      <c r="K32" s="110">
        <f>'Point 1 - Transco'!H30</f>
        <v>0.92541558683837677</v>
      </c>
      <c r="M32" s="106">
        <f>Curves!D16+Curves!E16</f>
        <v>3.5000000000000003E-2</v>
      </c>
      <c r="N32" s="106">
        <f>'Enron Proposal'!S24</f>
        <v>5.3316055345943125</v>
      </c>
      <c r="O32" s="108">
        <f>'Enron Proposal'!G24</f>
        <v>43400</v>
      </c>
      <c r="P32" s="108">
        <f t="shared" si="12"/>
        <v>1236601.6689285222</v>
      </c>
      <c r="Q32" s="108">
        <f t="shared" si="13"/>
        <v>1245054.1305323523</v>
      </c>
      <c r="R32" s="108">
        <f t="shared" si="14"/>
        <v>6001160.9091659384</v>
      </c>
      <c r="S32" s="108">
        <f t="shared" si="15"/>
        <v>6593072.3021478727</v>
      </c>
      <c r="T32" s="108">
        <f t="shared" si="16"/>
        <v>-591911.39298193436</v>
      </c>
      <c r="V32" s="111">
        <f>Curves!F16+Curves!G16</f>
        <v>0.03</v>
      </c>
      <c r="W32" s="111">
        <f>'Enron Proposal'!T24</f>
        <v>0</v>
      </c>
      <c r="X32" s="108">
        <f>'Enron Proposal'!J24</f>
        <v>0</v>
      </c>
      <c r="Y32" s="108">
        <f t="shared" si="1"/>
        <v>0</v>
      </c>
      <c r="Z32" s="108">
        <f t="shared" si="2"/>
        <v>0</v>
      </c>
      <c r="AA32" s="108">
        <f t="shared" si="17"/>
        <v>0</v>
      </c>
      <c r="AB32" s="108">
        <f t="shared" si="18"/>
        <v>0</v>
      </c>
      <c r="AD32" s="111">
        <f>Curves!H16+Curves!I16</f>
        <v>-1.2499999999999999E-2</v>
      </c>
      <c r="AE32" s="111">
        <f>'Enron Proposal'!U24</f>
        <v>0</v>
      </c>
      <c r="AF32" s="108">
        <f>'Enron Proposal'!M24</f>
        <v>0</v>
      </c>
      <c r="AG32" s="108">
        <f t="shared" si="3"/>
        <v>0</v>
      </c>
      <c r="AH32" s="108">
        <f t="shared" si="4"/>
        <v>0</v>
      </c>
      <c r="AI32" s="108">
        <f t="shared" si="19"/>
        <v>0</v>
      </c>
      <c r="AJ32" s="108">
        <f t="shared" si="20"/>
        <v>0</v>
      </c>
      <c r="AL32" s="111">
        <f>Curves!J16+Curves!K16</f>
        <v>-5.5E-2</v>
      </c>
      <c r="AM32" s="111">
        <f>'Enron Proposal'!V24</f>
        <v>0</v>
      </c>
      <c r="AN32" s="108">
        <f>'Enron Proposal'!P24</f>
        <v>0</v>
      </c>
      <c r="AO32" s="108">
        <f t="shared" si="5"/>
        <v>0</v>
      </c>
      <c r="AP32" s="108">
        <f t="shared" si="6"/>
        <v>0</v>
      </c>
      <c r="AQ32" s="108">
        <f t="shared" si="21"/>
        <v>0</v>
      </c>
      <c r="AR32" s="108">
        <f t="shared" si="22"/>
        <v>0</v>
      </c>
      <c r="AT32" s="108">
        <f t="shared" si="7"/>
        <v>7173142.086243188</v>
      </c>
      <c r="AU32" s="114">
        <f>Curves!C16</f>
        <v>5.957875130758801E-2</v>
      </c>
      <c r="AV32">
        <f t="shared" si="23"/>
        <v>427</v>
      </c>
      <c r="AW32">
        <f t="shared" si="24"/>
        <v>482</v>
      </c>
      <c r="AX32" s="110">
        <f t="shared" si="25"/>
        <v>0.93366834888054118</v>
      </c>
      <c r="AY32" s="110">
        <f t="shared" si="26"/>
        <v>0.92564040109993484</v>
      </c>
      <c r="BA32" s="108">
        <f t="shared" si="27"/>
        <v>6697335.7279481981</v>
      </c>
      <c r="BB32" s="108">
        <f t="shared" si="28"/>
        <v>6639750.1178569682</v>
      </c>
      <c r="BD32" s="106">
        <f t="shared" si="29"/>
        <v>4.7850000000000001</v>
      </c>
      <c r="BE32" s="92">
        <f>'Point 1 - Transco'!H30</f>
        <v>0.92541558683837677</v>
      </c>
      <c r="BF32" s="108">
        <f t="shared" si="30"/>
        <v>43400</v>
      </c>
      <c r="BG32" s="108">
        <f t="shared" si="8"/>
        <v>1245054.1305323523</v>
      </c>
      <c r="BH32" s="108">
        <f t="shared" si="9"/>
        <v>6001160.9091659384</v>
      </c>
      <c r="BI32" s="111">
        <f t="shared" si="31"/>
        <v>5.3353000000000002</v>
      </c>
    </row>
    <row r="33" spans="2:61">
      <c r="B33" s="89">
        <f>'Enron Proposal'!B25</f>
        <v>37347</v>
      </c>
      <c r="C33" s="101">
        <f>'Enron Proposal'!C25</f>
        <v>30</v>
      </c>
      <c r="D33" s="103">
        <f>'Enron Proposal'!D25</f>
        <v>37403</v>
      </c>
      <c r="E33" s="101">
        <f t="shared" si="0"/>
        <v>514</v>
      </c>
      <c r="G33" s="106">
        <f>Curves!B17</f>
        <v>4.3150000000000004</v>
      </c>
      <c r="H33" s="117">
        <f>_xll.Spline('Financing Assumptions'!$G$20:$G$29,'Financing Assumptions'!$F$20:$F$29,B33,1)+Curves!C17</f>
        <v>6.4860497481882703E-2</v>
      </c>
      <c r="I33" s="110">
        <f t="shared" si="10"/>
        <v>0.91408978508932126</v>
      </c>
      <c r="J33" s="110">
        <f t="shared" si="11"/>
        <v>0.91240984620786569</v>
      </c>
      <c r="K33" s="110">
        <f>'Point 1 - Transco'!H31</f>
        <v>0.92086691386918318</v>
      </c>
      <c r="M33">
        <f>Curves!D17+Curves!E17</f>
        <v>3.3500000000000002E-2</v>
      </c>
      <c r="N33" s="106">
        <f>'Enron Proposal'!S25</f>
        <v>4.2379428608313763</v>
      </c>
      <c r="O33" s="108">
        <f>'Enron Proposal'!G25</f>
        <v>54600</v>
      </c>
      <c r="P33" s="108">
        <f t="shared" si="12"/>
        <v>1497279.0679763083</v>
      </c>
      <c r="Q33" s="108">
        <f t="shared" si="13"/>
        <v>1508380.004917722</v>
      </c>
      <c r="R33" s="108">
        <f t="shared" si="14"/>
        <v>6559190.4513847148</v>
      </c>
      <c r="S33" s="108">
        <f t="shared" si="15"/>
        <v>6345383.1368024526</v>
      </c>
      <c r="T33" s="108">
        <f t="shared" si="16"/>
        <v>213807.31458226219</v>
      </c>
      <c r="V33" s="111">
        <f>Curves!F17+Curves!G17</f>
        <v>-1.6500000000000001E-2</v>
      </c>
      <c r="W33" s="111">
        <f>'Enron Proposal'!T25</f>
        <v>0</v>
      </c>
      <c r="X33" s="108">
        <f>'Enron Proposal'!J25</f>
        <v>0</v>
      </c>
      <c r="Y33" s="108">
        <f t="shared" si="1"/>
        <v>0</v>
      </c>
      <c r="Z33" s="108">
        <f t="shared" si="2"/>
        <v>0</v>
      </c>
      <c r="AA33" s="108">
        <f t="shared" si="17"/>
        <v>0</v>
      </c>
      <c r="AB33" s="108">
        <f t="shared" si="18"/>
        <v>0</v>
      </c>
      <c r="AD33" s="111">
        <f>Curves!H17+Curves!I17</f>
        <v>-1.4999999999999999E-2</v>
      </c>
      <c r="AE33" s="111">
        <f>'Enron Proposal'!U25</f>
        <v>0</v>
      </c>
      <c r="AF33" s="108">
        <f>'Enron Proposal'!M25</f>
        <v>0</v>
      </c>
      <c r="AG33" s="108">
        <f t="shared" si="3"/>
        <v>0</v>
      </c>
      <c r="AH33" s="108">
        <f t="shared" si="4"/>
        <v>0</v>
      </c>
      <c r="AI33" s="108">
        <f t="shared" si="19"/>
        <v>0</v>
      </c>
      <c r="AJ33" s="108">
        <f t="shared" si="20"/>
        <v>0</v>
      </c>
      <c r="AL33" s="111">
        <f>Curves!J17+Curves!K17</f>
        <v>-5.7500000000000002E-2</v>
      </c>
      <c r="AM33" s="111">
        <f>'Enron Proposal'!V25</f>
        <v>0</v>
      </c>
      <c r="AN33" s="108">
        <f>'Enron Proposal'!P25</f>
        <v>0</v>
      </c>
      <c r="AO33" s="108">
        <f t="shared" si="5"/>
        <v>0</v>
      </c>
      <c r="AP33" s="108">
        <f t="shared" si="6"/>
        <v>0</v>
      </c>
      <c r="AQ33" s="108">
        <f t="shared" si="21"/>
        <v>0</v>
      </c>
      <c r="AR33" s="108">
        <f t="shared" si="22"/>
        <v>0</v>
      </c>
      <c r="AT33" s="108">
        <f t="shared" si="7"/>
        <v>6941750.4060417945</v>
      </c>
      <c r="AU33" s="114">
        <f>Curves!C17</f>
        <v>5.9418801421727015E-2</v>
      </c>
      <c r="AV33">
        <f t="shared" si="23"/>
        <v>458</v>
      </c>
      <c r="AW33">
        <f t="shared" si="24"/>
        <v>514</v>
      </c>
      <c r="AX33" s="110">
        <f t="shared" si="25"/>
        <v>0.92920860847449771</v>
      </c>
      <c r="AY33" s="110">
        <f t="shared" si="26"/>
        <v>0.9210641729826331</v>
      </c>
      <c r="BA33" s="108">
        <f t="shared" si="27"/>
        <v>6450334.2351753749</v>
      </c>
      <c r="BB33" s="108">
        <f t="shared" si="28"/>
        <v>6393797.5967927426</v>
      </c>
      <c r="BD33" s="106">
        <f t="shared" si="29"/>
        <v>4.3150000000000004</v>
      </c>
      <c r="BE33" s="92">
        <f>'Point 1 - Transco'!H31</f>
        <v>0.92086691386918318</v>
      </c>
      <c r="BF33" s="108">
        <f t="shared" si="30"/>
        <v>54600</v>
      </c>
      <c r="BG33" s="108">
        <f t="shared" si="8"/>
        <v>1508380.004917722</v>
      </c>
      <c r="BH33" s="108">
        <f t="shared" si="9"/>
        <v>6559190.4513847148</v>
      </c>
      <c r="BI33" s="111">
        <f>ROUND(SUM(BH33:BH44)/SUM(BG33:BG44),4)</f>
        <v>4.2404999999999999</v>
      </c>
    </row>
    <row r="34" spans="2:61">
      <c r="B34" s="89">
        <f>'Enron Proposal'!B26</f>
        <v>37377</v>
      </c>
      <c r="C34" s="101">
        <f>'Enron Proposal'!C26</f>
        <v>31</v>
      </c>
      <c r="D34" s="103">
        <f>'Enron Proposal'!D26</f>
        <v>37432</v>
      </c>
      <c r="E34" s="101">
        <f t="shared" si="0"/>
        <v>543</v>
      </c>
      <c r="G34" s="106">
        <f>Curves!B18</f>
        <v>4.1900000000000004</v>
      </c>
      <c r="H34" s="117">
        <f>_xll.Spline('Financing Assumptions'!$G$20:$G$29,'Financing Assumptions'!$F$20:$F$29,B34,1)+Curves!C18</f>
        <v>6.4808527036884847E-2</v>
      </c>
      <c r="I34" s="110">
        <f t="shared" si="10"/>
        <v>0.90953693274371927</v>
      </c>
      <c r="J34" s="110">
        <f t="shared" si="11"/>
        <v>0.90777109798050692</v>
      </c>
      <c r="K34" s="110">
        <f>'Point 1 - Transco'!H32</f>
        <v>0.91676202672501605</v>
      </c>
      <c r="M34">
        <f>Curves!D18+Curves!E18</f>
        <v>3.3500000000000002E-2</v>
      </c>
      <c r="N34" s="106">
        <f>'Enron Proposal'!S26</f>
        <v>4.2379428608313763</v>
      </c>
      <c r="O34" s="108">
        <f>'Enron Proposal'!G26</f>
        <v>54600</v>
      </c>
      <c r="P34" s="108">
        <f t="shared" si="12"/>
        <v>1539482.2123620193</v>
      </c>
      <c r="Q34" s="108">
        <f t="shared" si="13"/>
        <v>1551711.4064347621</v>
      </c>
      <c r="R34" s="108">
        <f t="shared" si="14"/>
        <v>6553653.1250772187</v>
      </c>
      <c r="S34" s="108">
        <f t="shared" si="15"/>
        <v>6524237.6512565129</v>
      </c>
      <c r="T34" s="108">
        <f t="shared" si="16"/>
        <v>29415.473820705898</v>
      </c>
      <c r="V34" s="111">
        <f>Curves!F18+Curves!G18</f>
        <v>-1.6500000000000001E-2</v>
      </c>
      <c r="W34" s="111">
        <f>'Enron Proposal'!T26</f>
        <v>0</v>
      </c>
      <c r="X34" s="108">
        <f>'Enron Proposal'!J26</f>
        <v>0</v>
      </c>
      <c r="Y34" s="108">
        <f t="shared" si="1"/>
        <v>0</v>
      </c>
      <c r="Z34" s="108">
        <f t="shared" si="2"/>
        <v>0</v>
      </c>
      <c r="AA34" s="108">
        <f t="shared" si="17"/>
        <v>0</v>
      </c>
      <c r="AB34" s="108">
        <f t="shared" si="18"/>
        <v>0</v>
      </c>
      <c r="AD34" s="111">
        <f>Curves!H18+Curves!I18</f>
        <v>-1.4999999999999999E-2</v>
      </c>
      <c r="AE34" s="111">
        <f>'Enron Proposal'!U26</f>
        <v>0</v>
      </c>
      <c r="AF34" s="108">
        <f>'Enron Proposal'!M26</f>
        <v>0</v>
      </c>
      <c r="AG34" s="108">
        <f t="shared" si="3"/>
        <v>0</v>
      </c>
      <c r="AH34" s="108">
        <f t="shared" si="4"/>
        <v>0</v>
      </c>
      <c r="AI34" s="108">
        <f t="shared" si="19"/>
        <v>0</v>
      </c>
      <c r="AJ34" s="108">
        <f t="shared" si="20"/>
        <v>0</v>
      </c>
      <c r="AL34" s="111">
        <f>Curves!J18+Curves!K18</f>
        <v>-5.7500000000000002E-2</v>
      </c>
      <c r="AM34" s="111">
        <f>'Enron Proposal'!V26</f>
        <v>0</v>
      </c>
      <c r="AN34" s="108">
        <f>'Enron Proposal'!P26</f>
        <v>0</v>
      </c>
      <c r="AO34" s="108">
        <f t="shared" si="5"/>
        <v>0</v>
      </c>
      <c r="AP34" s="108">
        <f t="shared" si="6"/>
        <v>0</v>
      </c>
      <c r="AQ34" s="108">
        <f t="shared" si="21"/>
        <v>0</v>
      </c>
      <c r="AR34" s="108">
        <f t="shared" si="22"/>
        <v>0</v>
      </c>
      <c r="AT34" s="108">
        <f t="shared" si="7"/>
        <v>7173142.086243188</v>
      </c>
      <c r="AU34" s="114">
        <f>Curves!C18</f>
        <v>5.9291625860958021E-2</v>
      </c>
      <c r="AV34">
        <f t="shared" si="23"/>
        <v>488</v>
      </c>
      <c r="AW34">
        <f t="shared" si="24"/>
        <v>543</v>
      </c>
      <c r="AX34" s="110">
        <f t="shared" si="25"/>
        <v>0.92490310557170796</v>
      </c>
      <c r="AY34" s="110">
        <f t="shared" si="26"/>
        <v>0.91697506017396402</v>
      </c>
      <c r="BA34" s="108">
        <f t="shared" si="27"/>
        <v>6634461.3922734447</v>
      </c>
      <c r="BB34" s="108">
        <f t="shared" si="28"/>
        <v>6577592.3961692415</v>
      </c>
      <c r="BD34" s="106">
        <f t="shared" si="29"/>
        <v>4.1900000000000004</v>
      </c>
      <c r="BE34" s="92">
        <f>'Point 1 - Transco'!H32</f>
        <v>0.91676202672501605</v>
      </c>
      <c r="BF34" s="108">
        <f t="shared" si="30"/>
        <v>54600</v>
      </c>
      <c r="BG34" s="108">
        <f t="shared" si="8"/>
        <v>1551711.4064347621</v>
      </c>
      <c r="BH34" s="108">
        <f t="shared" si="9"/>
        <v>6553653.1250772187</v>
      </c>
      <c r="BI34" s="111">
        <f>$BI$33</f>
        <v>4.2404999999999999</v>
      </c>
    </row>
    <row r="35" spans="2:61">
      <c r="B35" s="89">
        <f>'Enron Proposal'!B27</f>
        <v>37408</v>
      </c>
      <c r="C35" s="101">
        <f>'Enron Proposal'!C27</f>
        <v>30</v>
      </c>
      <c r="D35" s="103">
        <f>'Enron Proposal'!D27</f>
        <v>37462</v>
      </c>
      <c r="E35" s="101">
        <f t="shared" si="0"/>
        <v>573</v>
      </c>
      <c r="G35" s="106">
        <f>Curves!B19</f>
        <v>4.16</v>
      </c>
      <c r="H35" s="117">
        <f>_xll.Spline('Financing Assumptions'!$G$20:$G$29,'Financing Assumptions'!$F$20:$F$29,B35,1)+Curves!C19</f>
        <v>6.4744741409070716E-2</v>
      </c>
      <c r="I35" s="110">
        <f t="shared" si="10"/>
        <v>0.90487234247533488</v>
      </c>
      <c r="J35" s="110">
        <f t="shared" si="11"/>
        <v>0.90301854655739733</v>
      </c>
      <c r="K35" s="110">
        <f>'Point 1 - Transco'!H33</f>
        <v>0.91255349410585263</v>
      </c>
      <c r="M35">
        <f>Curves!D19+Curves!E19</f>
        <v>3.3500000000000002E-2</v>
      </c>
      <c r="N35" s="106">
        <f>'Enron Proposal'!S27</f>
        <v>4.2379428608313763</v>
      </c>
      <c r="O35" s="108">
        <f>'Enron Proposal'!G27</f>
        <v>54600</v>
      </c>
      <c r="P35" s="108">
        <f t="shared" si="12"/>
        <v>1482180.8969745985</v>
      </c>
      <c r="Q35" s="108">
        <f t="shared" si="13"/>
        <v>1494762.6233453867</v>
      </c>
      <c r="R35" s="108">
        <f t="shared" si="14"/>
        <v>6268287.0609988794</v>
      </c>
      <c r="S35" s="108">
        <f t="shared" si="15"/>
        <v>6281397.9507941455</v>
      </c>
      <c r="T35" s="108">
        <f t="shared" si="16"/>
        <v>-13110.889795266092</v>
      </c>
      <c r="V35" s="111">
        <f>Curves!F19+Curves!G19</f>
        <v>-1.6500000000000001E-2</v>
      </c>
      <c r="W35" s="111">
        <f>'Enron Proposal'!T27</f>
        <v>0</v>
      </c>
      <c r="X35" s="108">
        <f>'Enron Proposal'!J27</f>
        <v>0</v>
      </c>
      <c r="Y35" s="108">
        <f t="shared" si="1"/>
        <v>0</v>
      </c>
      <c r="Z35" s="108">
        <f t="shared" si="2"/>
        <v>0</v>
      </c>
      <c r="AA35" s="108">
        <f t="shared" si="17"/>
        <v>0</v>
      </c>
      <c r="AB35" s="108">
        <f t="shared" si="18"/>
        <v>0</v>
      </c>
      <c r="AD35" s="111">
        <f>Curves!H19+Curves!I19</f>
        <v>-1.4999999999999999E-2</v>
      </c>
      <c r="AE35" s="111">
        <f>'Enron Proposal'!U27</f>
        <v>0</v>
      </c>
      <c r="AF35" s="108">
        <f>'Enron Proposal'!M27</f>
        <v>0</v>
      </c>
      <c r="AG35" s="108">
        <f t="shared" si="3"/>
        <v>0</v>
      </c>
      <c r="AH35" s="108">
        <f t="shared" si="4"/>
        <v>0</v>
      </c>
      <c r="AI35" s="108">
        <f t="shared" si="19"/>
        <v>0</v>
      </c>
      <c r="AJ35" s="108">
        <f t="shared" si="20"/>
        <v>0</v>
      </c>
      <c r="AL35" s="111">
        <f>Curves!J19+Curves!K19</f>
        <v>-5.7500000000000002E-2</v>
      </c>
      <c r="AM35" s="111">
        <f>'Enron Proposal'!V27</f>
        <v>0</v>
      </c>
      <c r="AN35" s="108">
        <f>'Enron Proposal'!P27</f>
        <v>0</v>
      </c>
      <c r="AO35" s="108">
        <f t="shared" si="5"/>
        <v>0</v>
      </c>
      <c r="AP35" s="108">
        <f t="shared" si="6"/>
        <v>0</v>
      </c>
      <c r="AQ35" s="108">
        <f t="shared" si="21"/>
        <v>0</v>
      </c>
      <c r="AR35" s="108">
        <f t="shared" si="22"/>
        <v>0</v>
      </c>
      <c r="AT35" s="108">
        <f t="shared" si="7"/>
        <v>6941750.4060417945</v>
      </c>
      <c r="AU35" s="114">
        <f>Curves!C19</f>
        <v>5.9160211120477015E-2</v>
      </c>
      <c r="AV35">
        <f t="shared" si="23"/>
        <v>519</v>
      </c>
      <c r="AW35">
        <f t="shared" si="24"/>
        <v>573</v>
      </c>
      <c r="AX35" s="110">
        <f t="shared" si="25"/>
        <v>0.92049467348370217</v>
      </c>
      <c r="AY35" s="110">
        <f t="shared" si="26"/>
        <v>0.91272091421469725</v>
      </c>
      <c r="BA35" s="108">
        <f t="shared" si="27"/>
        <v>6389844.273414799</v>
      </c>
      <c r="BB35" s="108">
        <f t="shared" si="28"/>
        <v>6335880.776852713</v>
      </c>
      <c r="BD35" s="106">
        <f t="shared" si="29"/>
        <v>4.16</v>
      </c>
      <c r="BE35" s="92">
        <f>'Point 1 - Transco'!H33</f>
        <v>0.91255349410585263</v>
      </c>
      <c r="BF35" s="108">
        <f t="shared" si="30"/>
        <v>54600</v>
      </c>
      <c r="BG35" s="108">
        <f t="shared" si="8"/>
        <v>1494762.6233453867</v>
      </c>
      <c r="BH35" s="108">
        <f t="shared" si="9"/>
        <v>6268287.0609988794</v>
      </c>
      <c r="BI35" s="111">
        <f t="shared" ref="BI35:BI43" si="32">$BI$33</f>
        <v>4.2404999999999999</v>
      </c>
    </row>
    <row r="36" spans="2:61">
      <c r="B36" s="89">
        <f>'Enron Proposal'!B28</f>
        <v>37438</v>
      </c>
      <c r="C36" s="101">
        <f>'Enron Proposal'!C28</f>
        <v>31</v>
      </c>
      <c r="D36" s="103">
        <f>'Enron Proposal'!D28</f>
        <v>37494</v>
      </c>
      <c r="E36" s="101">
        <f t="shared" si="0"/>
        <v>605</v>
      </c>
      <c r="G36" s="106">
        <f>Curves!B20</f>
        <v>4.16</v>
      </c>
      <c r="H36" s="117">
        <f>_xll.Spline('Financing Assumptions'!$G$20:$G$29,'Financing Assumptions'!$F$20:$F$29,B36,1)+Curves!C20</f>
        <v>6.4711042467822222E-2</v>
      </c>
      <c r="I36" s="110">
        <f t="shared" si="10"/>
        <v>0.89988363272932304</v>
      </c>
      <c r="J36" s="110">
        <f t="shared" si="11"/>
        <v>0.89793717969019848</v>
      </c>
      <c r="K36" s="110">
        <f>'Point 1 - Transco'!H34</f>
        <v>0.90803472073447566</v>
      </c>
      <c r="M36">
        <f>Curves!D20+Curves!E20</f>
        <v>3.3500000000000002E-2</v>
      </c>
      <c r="N36" s="106">
        <f>'Enron Proposal'!S28</f>
        <v>4.2379428608313763</v>
      </c>
      <c r="O36" s="108">
        <f>'Enron Proposal'!G28</f>
        <v>54600</v>
      </c>
      <c r="P36" s="108">
        <f t="shared" si="12"/>
        <v>1523143.0367576522</v>
      </c>
      <c r="Q36" s="108">
        <f t="shared" si="13"/>
        <v>1536939.5683151735</v>
      </c>
      <c r="R36" s="108">
        <f t="shared" si="14"/>
        <v>6445156.07972968</v>
      </c>
      <c r="S36" s="108">
        <f t="shared" si="15"/>
        <v>6454993.1586521147</v>
      </c>
      <c r="T36" s="108">
        <f t="shared" si="16"/>
        <v>-9837.07892243471</v>
      </c>
      <c r="V36" s="111">
        <f>Curves!F20+Curves!G20</f>
        <v>-1.6500000000000001E-2</v>
      </c>
      <c r="W36" s="111">
        <f>'Enron Proposal'!T28</f>
        <v>0</v>
      </c>
      <c r="X36" s="108">
        <f>'Enron Proposal'!J28</f>
        <v>0</v>
      </c>
      <c r="Y36" s="108">
        <f t="shared" si="1"/>
        <v>0</v>
      </c>
      <c r="Z36" s="108">
        <f t="shared" si="2"/>
        <v>0</v>
      </c>
      <c r="AA36" s="108">
        <f t="shared" si="17"/>
        <v>0</v>
      </c>
      <c r="AB36" s="108">
        <f t="shared" si="18"/>
        <v>0</v>
      </c>
      <c r="AD36" s="111">
        <f>Curves!H20+Curves!I20</f>
        <v>-1.4999999999999999E-2</v>
      </c>
      <c r="AE36" s="111">
        <f>'Enron Proposal'!U28</f>
        <v>0</v>
      </c>
      <c r="AF36" s="108">
        <f>'Enron Proposal'!M28</f>
        <v>0</v>
      </c>
      <c r="AG36" s="108">
        <f t="shared" si="3"/>
        <v>0</v>
      </c>
      <c r="AH36" s="108">
        <f t="shared" si="4"/>
        <v>0</v>
      </c>
      <c r="AI36" s="108">
        <f t="shared" si="19"/>
        <v>0</v>
      </c>
      <c r="AJ36" s="108">
        <f t="shared" si="20"/>
        <v>0</v>
      </c>
      <c r="AL36" s="111">
        <f>Curves!J20+Curves!K20</f>
        <v>-5.7500000000000002E-2</v>
      </c>
      <c r="AM36" s="111">
        <f>'Enron Proposal'!V28</f>
        <v>0</v>
      </c>
      <c r="AN36" s="108">
        <f>'Enron Proposal'!P28</f>
        <v>0</v>
      </c>
      <c r="AO36" s="108">
        <f t="shared" si="5"/>
        <v>0</v>
      </c>
      <c r="AP36" s="108">
        <f t="shared" si="6"/>
        <v>0</v>
      </c>
      <c r="AQ36" s="108">
        <f t="shared" si="21"/>
        <v>0</v>
      </c>
      <c r="AR36" s="108">
        <f t="shared" si="22"/>
        <v>0</v>
      </c>
      <c r="AT36" s="108">
        <f t="shared" si="7"/>
        <v>7173142.086243188</v>
      </c>
      <c r="AU36" s="114">
        <f>Curves!C20</f>
        <v>5.9069281859315002E-2</v>
      </c>
      <c r="AV36">
        <f t="shared" si="23"/>
        <v>549</v>
      </c>
      <c r="AW36">
        <f t="shared" si="24"/>
        <v>605</v>
      </c>
      <c r="AX36" s="110">
        <f t="shared" si="25"/>
        <v>0.9162188817944672</v>
      </c>
      <c r="AY36" s="110">
        <f t="shared" si="26"/>
        <v>0.90812803472585679</v>
      </c>
      <c r="BA36" s="108">
        <f t="shared" si="27"/>
        <v>6572168.2212105654</v>
      </c>
      <c r="BB36" s="108">
        <f t="shared" si="28"/>
        <v>6514131.4255893584</v>
      </c>
      <c r="BD36" s="106">
        <f t="shared" si="29"/>
        <v>4.16</v>
      </c>
      <c r="BE36" s="92">
        <f>'Point 1 - Transco'!H34</f>
        <v>0.90803472073447566</v>
      </c>
      <c r="BF36" s="108">
        <f t="shared" si="30"/>
        <v>54600</v>
      </c>
      <c r="BG36" s="108">
        <f t="shared" si="8"/>
        <v>1536939.5683151735</v>
      </c>
      <c r="BH36" s="108">
        <f t="shared" si="9"/>
        <v>6445156.07972968</v>
      </c>
      <c r="BI36" s="111">
        <f t="shared" si="32"/>
        <v>4.2404999999999999</v>
      </c>
    </row>
    <row r="37" spans="2:61">
      <c r="B37" s="89">
        <f>'Enron Proposal'!B29</f>
        <v>37469</v>
      </c>
      <c r="C37" s="101">
        <f>'Enron Proposal'!C29</f>
        <v>31</v>
      </c>
      <c r="D37" s="103">
        <f>'Enron Proposal'!D29</f>
        <v>37524</v>
      </c>
      <c r="E37" s="101">
        <f t="shared" si="0"/>
        <v>635</v>
      </c>
      <c r="G37" s="106">
        <f>Curves!B21</f>
        <v>4.16</v>
      </c>
      <c r="H37" s="117">
        <f>_xll.Spline('Financing Assumptions'!$G$20:$G$29,'Financing Assumptions'!$F$20:$F$29,B37,1)+Curves!C21</f>
        <v>6.4728862737638129E-2</v>
      </c>
      <c r="I37" s="110">
        <f t="shared" si="10"/>
        <v>0.89516185700533335</v>
      </c>
      <c r="J37" s="110">
        <f t="shared" si="11"/>
        <v>0.89312973187460831</v>
      </c>
      <c r="K37" s="110">
        <f>'Point 1 - Transco'!H35</f>
        <v>0.90375383485423977</v>
      </c>
      <c r="M37">
        <f>Curves!D21+Curves!E21</f>
        <v>3.3500000000000002E-2</v>
      </c>
      <c r="N37" s="106">
        <f>'Enron Proposal'!S29</f>
        <v>4.2379428608313763</v>
      </c>
      <c r="O37" s="108">
        <f>'Enron Proposal'!G29</f>
        <v>54600</v>
      </c>
      <c r="P37" s="108">
        <f t="shared" si="12"/>
        <v>1515150.9591672271</v>
      </c>
      <c r="Q37" s="108">
        <f t="shared" si="13"/>
        <v>1529693.740874286</v>
      </c>
      <c r="R37" s="108">
        <f t="shared" si="14"/>
        <v>6414770.7023563189</v>
      </c>
      <c r="S37" s="108">
        <f t="shared" si="15"/>
        <v>6421123.190484562</v>
      </c>
      <c r="T37" s="108">
        <f t="shared" si="16"/>
        <v>-6352.4881282430142</v>
      </c>
      <c r="V37" s="111">
        <f>Curves!F21+Curves!G21</f>
        <v>-1.6500000000000001E-2</v>
      </c>
      <c r="W37" s="111">
        <f>'Enron Proposal'!T29</f>
        <v>0</v>
      </c>
      <c r="X37" s="108">
        <f>'Enron Proposal'!J29</f>
        <v>0</v>
      </c>
      <c r="Y37" s="108">
        <f t="shared" si="1"/>
        <v>0</v>
      </c>
      <c r="Z37" s="108">
        <f t="shared" si="2"/>
        <v>0</v>
      </c>
      <c r="AA37" s="108">
        <f t="shared" si="17"/>
        <v>0</v>
      </c>
      <c r="AB37" s="108">
        <f t="shared" si="18"/>
        <v>0</v>
      </c>
      <c r="AD37" s="111">
        <f>Curves!H21+Curves!I21</f>
        <v>-1.4999999999999999E-2</v>
      </c>
      <c r="AE37" s="111">
        <f>'Enron Proposal'!U29</f>
        <v>0</v>
      </c>
      <c r="AF37" s="108">
        <f>'Enron Proposal'!M29</f>
        <v>0</v>
      </c>
      <c r="AG37" s="108">
        <f t="shared" si="3"/>
        <v>0</v>
      </c>
      <c r="AH37" s="108">
        <f t="shared" si="4"/>
        <v>0</v>
      </c>
      <c r="AI37" s="108">
        <f t="shared" si="19"/>
        <v>0</v>
      </c>
      <c r="AJ37" s="108">
        <f t="shared" si="20"/>
        <v>0</v>
      </c>
      <c r="AL37" s="111">
        <f>Curves!J21+Curves!K21</f>
        <v>-5.7500000000000002E-2</v>
      </c>
      <c r="AM37" s="111">
        <f>'Enron Proposal'!V29</f>
        <v>0</v>
      </c>
      <c r="AN37" s="108">
        <f>'Enron Proposal'!P29</f>
        <v>0</v>
      </c>
      <c r="AO37" s="108">
        <f t="shared" si="5"/>
        <v>0</v>
      </c>
      <c r="AP37" s="108">
        <f t="shared" si="6"/>
        <v>0</v>
      </c>
      <c r="AQ37" s="108">
        <f t="shared" si="21"/>
        <v>0</v>
      </c>
      <c r="AR37" s="108">
        <f t="shared" si="22"/>
        <v>0</v>
      </c>
      <c r="AT37" s="108">
        <f t="shared" si="7"/>
        <v>7173142.0862431861</v>
      </c>
      <c r="AU37" s="114">
        <f>Curves!C21</f>
        <v>5.9034846030954012E-2</v>
      </c>
      <c r="AV37">
        <f t="shared" si="23"/>
        <v>580</v>
      </c>
      <c r="AW37">
        <f t="shared" si="24"/>
        <v>635</v>
      </c>
      <c r="AX37" s="110">
        <f t="shared" si="25"/>
        <v>0.91175161723839304</v>
      </c>
      <c r="AY37" s="110">
        <f t="shared" si="26"/>
        <v>0.9038512994501241</v>
      </c>
      <c r="BA37" s="108">
        <f t="shared" si="27"/>
        <v>6540123.8978130054</v>
      </c>
      <c r="BB37" s="108">
        <f t="shared" si="28"/>
        <v>6483453.7957912777</v>
      </c>
      <c r="BD37" s="106">
        <f t="shared" si="29"/>
        <v>4.16</v>
      </c>
      <c r="BE37" s="92">
        <f>'Point 1 - Transco'!H35</f>
        <v>0.90375383485423977</v>
      </c>
      <c r="BF37" s="108">
        <f t="shared" si="30"/>
        <v>54600</v>
      </c>
      <c r="BG37" s="108">
        <f t="shared" si="8"/>
        <v>1529693.740874286</v>
      </c>
      <c r="BH37" s="108">
        <f t="shared" si="9"/>
        <v>6414770.7023563189</v>
      </c>
      <c r="BI37" s="111">
        <f t="shared" si="32"/>
        <v>4.2404999999999999</v>
      </c>
    </row>
    <row r="38" spans="2:61">
      <c r="B38" s="89">
        <f>'Enron Proposal'!B30</f>
        <v>37500</v>
      </c>
      <c r="C38" s="101">
        <f>'Enron Proposal'!C30</f>
        <v>30</v>
      </c>
      <c r="D38" s="103">
        <f>'Enron Proposal'!D30</f>
        <v>37554</v>
      </c>
      <c r="E38" s="101">
        <f t="shared" si="0"/>
        <v>665</v>
      </c>
      <c r="G38" s="106">
        <f>Curves!B22</f>
        <v>4.1550000000000002</v>
      </c>
      <c r="H38" s="117">
        <f>_xll.Spline('Financing Assumptions'!$G$20:$G$29,'Financing Assumptions'!$F$20:$F$29,B38,1)+Curves!C22</f>
        <v>6.4741323887714336E-2</v>
      </c>
      <c r="I38" s="110">
        <f t="shared" si="10"/>
        <v>0.89047074814967675</v>
      </c>
      <c r="J38" s="110">
        <f t="shared" si="11"/>
        <v>0.88835389597027592</v>
      </c>
      <c r="K38" s="110">
        <f>'Point 1 - Transco'!H36</f>
        <v>0.89949807577600638</v>
      </c>
      <c r="M38">
        <f>Curves!D22+Curves!E22</f>
        <v>3.3500000000000002E-2</v>
      </c>
      <c r="N38" s="106">
        <f>'Enron Proposal'!S30</f>
        <v>4.2379428608313763</v>
      </c>
      <c r="O38" s="108">
        <f>'Enron Proposal'!G30</f>
        <v>54600</v>
      </c>
      <c r="P38" s="108">
        <f t="shared" si="12"/>
        <v>1458591.0854691705</v>
      </c>
      <c r="Q38" s="108">
        <f t="shared" si="13"/>
        <v>1473377.8481210985</v>
      </c>
      <c r="R38" s="108">
        <f t="shared" si="14"/>
        <v>6171243.1168552218</v>
      </c>
      <c r="S38" s="108">
        <f t="shared" si="15"/>
        <v>6181425.6775363591</v>
      </c>
      <c r="T38" s="108">
        <f t="shared" si="16"/>
        <v>-10182.560681137256</v>
      </c>
      <c r="V38" s="111">
        <f>Curves!F22+Curves!G22</f>
        <v>-1.6500000000000001E-2</v>
      </c>
      <c r="W38" s="111">
        <f>'Enron Proposal'!T30</f>
        <v>0</v>
      </c>
      <c r="X38" s="108">
        <f>'Enron Proposal'!J30</f>
        <v>0</v>
      </c>
      <c r="Y38" s="108">
        <f t="shared" si="1"/>
        <v>0</v>
      </c>
      <c r="Z38" s="108">
        <f t="shared" si="2"/>
        <v>0</v>
      </c>
      <c r="AA38" s="108">
        <f t="shared" si="17"/>
        <v>0</v>
      </c>
      <c r="AB38" s="108">
        <f t="shared" si="18"/>
        <v>0</v>
      </c>
      <c r="AD38" s="111">
        <f>Curves!H22+Curves!I22</f>
        <v>-1.4999999999999999E-2</v>
      </c>
      <c r="AE38" s="111">
        <f>'Enron Proposal'!U30</f>
        <v>0</v>
      </c>
      <c r="AF38" s="108">
        <f>'Enron Proposal'!M30</f>
        <v>0</v>
      </c>
      <c r="AG38" s="108">
        <f t="shared" si="3"/>
        <v>0</v>
      </c>
      <c r="AH38" s="108">
        <f t="shared" si="4"/>
        <v>0</v>
      </c>
      <c r="AI38" s="108">
        <f t="shared" si="19"/>
        <v>0</v>
      </c>
      <c r="AJ38" s="108">
        <f t="shared" si="20"/>
        <v>0</v>
      </c>
      <c r="AL38" s="111">
        <f>Curves!J22+Curves!K22</f>
        <v>-5.7500000000000002E-2</v>
      </c>
      <c r="AM38" s="111">
        <f>'Enron Proposal'!V30</f>
        <v>0</v>
      </c>
      <c r="AN38" s="108">
        <f>'Enron Proposal'!P30</f>
        <v>0</v>
      </c>
      <c r="AO38" s="108">
        <f t="shared" si="5"/>
        <v>0</v>
      </c>
      <c r="AP38" s="108">
        <f t="shared" si="6"/>
        <v>0</v>
      </c>
      <c r="AQ38" s="108">
        <f t="shared" si="21"/>
        <v>0</v>
      </c>
      <c r="AR38" s="108">
        <f t="shared" si="22"/>
        <v>0</v>
      </c>
      <c r="AT38" s="108">
        <f t="shared" si="7"/>
        <v>6941750.4060417945</v>
      </c>
      <c r="AU38" s="114">
        <f>Curves!C22</f>
        <v>5.900041020298602E-2</v>
      </c>
      <c r="AV38">
        <f t="shared" si="23"/>
        <v>611</v>
      </c>
      <c r="AW38">
        <f t="shared" si="24"/>
        <v>665</v>
      </c>
      <c r="AX38" s="110">
        <f t="shared" si="25"/>
        <v>0.90731128629943592</v>
      </c>
      <c r="AY38" s="110">
        <f t="shared" si="26"/>
        <v>0.89957440672238875</v>
      </c>
      <c r="BA38" s="108">
        <f t="shared" si="27"/>
        <v>6298328.4900754122</v>
      </c>
      <c r="BB38" s="108">
        <f t="shared" si="28"/>
        <v>6244621.0031299489</v>
      </c>
      <c r="BD38" s="106">
        <f t="shared" si="29"/>
        <v>4.1550000000000002</v>
      </c>
      <c r="BE38" s="92">
        <f>'Point 1 - Transco'!H36</f>
        <v>0.89949807577600638</v>
      </c>
      <c r="BF38" s="108">
        <f t="shared" si="30"/>
        <v>54600</v>
      </c>
      <c r="BG38" s="108">
        <f t="shared" si="8"/>
        <v>1473377.8481210985</v>
      </c>
      <c r="BH38" s="108">
        <f t="shared" si="9"/>
        <v>6171243.1168552218</v>
      </c>
      <c r="BI38" s="111">
        <f t="shared" si="32"/>
        <v>4.2404999999999999</v>
      </c>
    </row>
    <row r="39" spans="2:61">
      <c r="B39" s="89">
        <f>'Enron Proposal'!B31</f>
        <v>37530</v>
      </c>
      <c r="C39" s="101">
        <f>'Enron Proposal'!C31</f>
        <v>31</v>
      </c>
      <c r="D39" s="103">
        <f>'Enron Proposal'!D31</f>
        <v>37585</v>
      </c>
      <c r="E39" s="101">
        <f t="shared" si="0"/>
        <v>696</v>
      </c>
      <c r="G39" s="106">
        <f>Curves!B23</f>
        <v>4.1550000000000002</v>
      </c>
      <c r="H39" s="117">
        <f>_xll.Spline('Financing Assumptions'!$G$20:$G$29,'Financing Assumptions'!$F$20:$F$29,B39,1)+Curves!C23</f>
        <v>6.4764593161020859E-2</v>
      </c>
      <c r="I39" s="110">
        <f t="shared" si="10"/>
        <v>0.88563026047198234</v>
      </c>
      <c r="J39" s="110">
        <f t="shared" si="11"/>
        <v>0.88342691830109621</v>
      </c>
      <c r="K39" s="110">
        <f>'Point 1 - Transco'!H37</f>
        <v>0.89509848217560961</v>
      </c>
      <c r="M39">
        <f>Curves!D23+Curves!E23</f>
        <v>3.3500000000000002E-2</v>
      </c>
      <c r="N39" s="106">
        <f>'Enron Proposal'!S31</f>
        <v>4.2379428608313763</v>
      </c>
      <c r="O39" s="108">
        <f>'Enron Proposal'!G31</f>
        <v>54600</v>
      </c>
      <c r="P39" s="108">
        <f t="shared" si="12"/>
        <v>1499017.7788748774</v>
      </c>
      <c r="Q39" s="108">
        <f t="shared" si="13"/>
        <v>1515043.6909304368</v>
      </c>
      <c r="R39" s="108">
        <f t="shared" si="14"/>
        <v>6345760.4994621351</v>
      </c>
      <c r="S39" s="108">
        <f t="shared" si="15"/>
        <v>6352751.6942420928</v>
      </c>
      <c r="T39" s="108">
        <f t="shared" si="16"/>
        <v>-6991.1947799576446</v>
      </c>
      <c r="V39" s="111">
        <f>Curves!F23+Curves!G23</f>
        <v>-1.6500000000000001E-2</v>
      </c>
      <c r="W39" s="111">
        <f>'Enron Proposal'!T31</f>
        <v>0</v>
      </c>
      <c r="X39" s="108">
        <f>'Enron Proposal'!J31</f>
        <v>0</v>
      </c>
      <c r="Y39" s="108">
        <f t="shared" si="1"/>
        <v>0</v>
      </c>
      <c r="Z39" s="108">
        <f t="shared" si="2"/>
        <v>0</v>
      </c>
      <c r="AA39" s="108">
        <f t="shared" si="17"/>
        <v>0</v>
      </c>
      <c r="AB39" s="108">
        <f t="shared" si="18"/>
        <v>0</v>
      </c>
      <c r="AD39" s="111">
        <f>Curves!H23+Curves!I23</f>
        <v>-1.4999999999999999E-2</v>
      </c>
      <c r="AE39" s="111">
        <f>'Enron Proposal'!U31</f>
        <v>0</v>
      </c>
      <c r="AF39" s="108">
        <f>'Enron Proposal'!M31</f>
        <v>0</v>
      </c>
      <c r="AG39" s="108">
        <f t="shared" si="3"/>
        <v>0</v>
      </c>
      <c r="AH39" s="108">
        <f t="shared" si="4"/>
        <v>0</v>
      </c>
      <c r="AI39" s="108">
        <f t="shared" si="19"/>
        <v>0</v>
      </c>
      <c r="AJ39" s="108">
        <f t="shared" si="20"/>
        <v>0</v>
      </c>
      <c r="AL39" s="111">
        <f>Curves!J23+Curves!K23</f>
        <v>-5.7500000000000002E-2</v>
      </c>
      <c r="AM39" s="111">
        <f>'Enron Proposal'!V31</f>
        <v>0</v>
      </c>
      <c r="AN39" s="108">
        <f>'Enron Proposal'!P31</f>
        <v>0</v>
      </c>
      <c r="AO39" s="108">
        <f t="shared" si="5"/>
        <v>0</v>
      </c>
      <c r="AP39" s="108">
        <f t="shared" si="6"/>
        <v>0</v>
      </c>
      <c r="AQ39" s="108">
        <f t="shared" si="21"/>
        <v>0</v>
      </c>
      <c r="AR39" s="108">
        <f t="shared" si="22"/>
        <v>0</v>
      </c>
      <c r="AT39" s="108">
        <f t="shared" si="7"/>
        <v>7173142.0862431871</v>
      </c>
      <c r="AU39" s="114">
        <f>Curves!C23</f>
        <v>5.8981840594013006E-2</v>
      </c>
      <c r="AV39">
        <f t="shared" si="23"/>
        <v>641</v>
      </c>
      <c r="AW39">
        <f t="shared" si="24"/>
        <v>696</v>
      </c>
      <c r="AX39" s="110">
        <f t="shared" si="25"/>
        <v>0.90301695114259539</v>
      </c>
      <c r="AY39" s="110">
        <f t="shared" si="26"/>
        <v>0.89514397544204272</v>
      </c>
      <c r="BA39" s="108">
        <f t="shared" si="27"/>
        <v>6477468.8968319586</v>
      </c>
      <c r="BB39" s="108">
        <f t="shared" si="28"/>
        <v>6420994.9234903548</v>
      </c>
      <c r="BD39" s="106">
        <f t="shared" si="29"/>
        <v>4.1550000000000002</v>
      </c>
      <c r="BE39" s="92">
        <f>'Point 1 - Transco'!H37</f>
        <v>0.89509848217560961</v>
      </c>
      <c r="BF39" s="108">
        <f t="shared" si="30"/>
        <v>54600</v>
      </c>
      <c r="BG39" s="108">
        <f t="shared" si="8"/>
        <v>1515043.6909304368</v>
      </c>
      <c r="BH39" s="108">
        <f t="shared" si="9"/>
        <v>6345760.4994621351</v>
      </c>
      <c r="BI39" s="111">
        <f t="shared" si="32"/>
        <v>4.2404999999999999</v>
      </c>
    </row>
    <row r="40" spans="2:61">
      <c r="B40" s="89">
        <f>'Enron Proposal'!B32</f>
        <v>37561</v>
      </c>
      <c r="C40" s="101">
        <f>'Enron Proposal'!C32</f>
        <v>30</v>
      </c>
      <c r="D40" s="103">
        <f>'Enron Proposal'!D32</f>
        <v>37615</v>
      </c>
      <c r="E40" s="101">
        <f t="shared" si="0"/>
        <v>726</v>
      </c>
      <c r="G40" s="106">
        <f>Curves!B24</f>
        <v>4.2519999999999998</v>
      </c>
      <c r="H40" s="117">
        <f>_xll.Spline('Financing Assumptions'!$G$20:$G$29,'Financing Assumptions'!$F$20:$F$29,B40,1)+Curves!C24</f>
        <v>6.4807720692323226E-2</v>
      </c>
      <c r="I40" s="110">
        <f t="shared" si="10"/>
        <v>0.88093280835882792</v>
      </c>
      <c r="J40" s="110">
        <f t="shared" si="11"/>
        <v>0.87864685532374087</v>
      </c>
      <c r="K40" s="110">
        <f>'Point 1 - Transco'!H38</f>
        <v>0.89082962843407576</v>
      </c>
      <c r="M40">
        <f>Curves!D24+Curves!E24</f>
        <v>0.03</v>
      </c>
      <c r="N40" s="106">
        <f>'Enron Proposal'!S32</f>
        <v>4.2379428608313763</v>
      </c>
      <c r="O40" s="108">
        <f>'Enron Proposal'!G32</f>
        <v>54600</v>
      </c>
      <c r="P40" s="108">
        <f t="shared" si="12"/>
        <v>1442967.9400917601</v>
      </c>
      <c r="Q40" s="108">
        <f t="shared" si="13"/>
        <v>1459178.931375016</v>
      </c>
      <c r="R40" s="108">
        <f t="shared" si="14"/>
        <v>6248204.1841478189</v>
      </c>
      <c r="S40" s="108">
        <f t="shared" si="15"/>
        <v>6115215.6801204318</v>
      </c>
      <c r="T40" s="108">
        <f t="shared" si="16"/>
        <v>132988.50402738713</v>
      </c>
      <c r="V40" s="111">
        <f>Curves!F24+Curves!G24</f>
        <v>-1.9E-2</v>
      </c>
      <c r="W40" s="111">
        <f>'Enron Proposal'!T32</f>
        <v>0</v>
      </c>
      <c r="X40" s="108">
        <f>'Enron Proposal'!J32</f>
        <v>0</v>
      </c>
      <c r="Y40" s="108">
        <f t="shared" si="1"/>
        <v>0</v>
      </c>
      <c r="Z40" s="108">
        <f t="shared" si="2"/>
        <v>0</v>
      </c>
      <c r="AA40" s="108">
        <f t="shared" si="17"/>
        <v>0</v>
      </c>
      <c r="AB40" s="108">
        <f t="shared" si="18"/>
        <v>0</v>
      </c>
      <c r="AD40" s="111">
        <f>Curves!H24+Curves!I24</f>
        <v>-2.0500000000000004E-2</v>
      </c>
      <c r="AE40" s="111">
        <f>'Enron Proposal'!U32</f>
        <v>0</v>
      </c>
      <c r="AF40" s="108">
        <f>'Enron Proposal'!M32</f>
        <v>0</v>
      </c>
      <c r="AG40" s="108">
        <f t="shared" si="3"/>
        <v>0</v>
      </c>
      <c r="AH40" s="108">
        <f t="shared" si="4"/>
        <v>0</v>
      </c>
      <c r="AI40" s="108">
        <f t="shared" si="19"/>
        <v>0</v>
      </c>
      <c r="AJ40" s="108">
        <f t="shared" si="20"/>
        <v>0</v>
      </c>
      <c r="AL40" s="111">
        <f>Curves!J24+Curves!K24</f>
        <v>-6.0000000000000005E-2</v>
      </c>
      <c r="AM40" s="111">
        <f>'Enron Proposal'!V32</f>
        <v>0</v>
      </c>
      <c r="AN40" s="108">
        <f>'Enron Proposal'!P32</f>
        <v>0</v>
      </c>
      <c r="AO40" s="108">
        <f t="shared" si="5"/>
        <v>0</v>
      </c>
      <c r="AP40" s="108">
        <f t="shared" si="6"/>
        <v>0</v>
      </c>
      <c r="AQ40" s="108">
        <f t="shared" si="21"/>
        <v>0</v>
      </c>
      <c r="AR40" s="108">
        <f t="shared" si="22"/>
        <v>0</v>
      </c>
      <c r="AT40" s="108">
        <f t="shared" si="7"/>
        <v>6941750.4060417945</v>
      </c>
      <c r="AU40" s="114">
        <f>Curves!C24</f>
        <v>5.8983788863626006E-2</v>
      </c>
      <c r="AV40">
        <f t="shared" si="23"/>
        <v>672</v>
      </c>
      <c r="AW40">
        <f t="shared" si="24"/>
        <v>726</v>
      </c>
      <c r="AX40" s="110">
        <f t="shared" si="25"/>
        <v>0.89856967696393553</v>
      </c>
      <c r="AY40" s="110">
        <f t="shared" si="26"/>
        <v>0.8908769654735057</v>
      </c>
      <c r="BA40" s="108">
        <f t="shared" si="27"/>
        <v>6237646.4199212436</v>
      </c>
      <c r="BB40" s="108">
        <f t="shared" si="28"/>
        <v>6184245.5368089899</v>
      </c>
      <c r="BD40" s="106">
        <f t="shared" si="29"/>
        <v>4.2519999999999998</v>
      </c>
      <c r="BE40" s="92">
        <f>'Point 1 - Transco'!H38</f>
        <v>0.89082962843407576</v>
      </c>
      <c r="BF40" s="108">
        <f t="shared" si="30"/>
        <v>54600</v>
      </c>
      <c r="BG40" s="108">
        <f t="shared" si="8"/>
        <v>1459178.931375016</v>
      </c>
      <c r="BH40" s="108">
        <f t="shared" si="9"/>
        <v>6248204.1841478189</v>
      </c>
      <c r="BI40" s="111">
        <f t="shared" si="32"/>
        <v>4.2404999999999999</v>
      </c>
    </row>
    <row r="41" spans="2:61">
      <c r="B41" s="89">
        <f>'Enron Proposal'!B33</f>
        <v>37591</v>
      </c>
      <c r="C41" s="101">
        <f>'Enron Proposal'!C33</f>
        <v>31</v>
      </c>
      <c r="D41" s="103">
        <f>'Enron Proposal'!D33</f>
        <v>37648</v>
      </c>
      <c r="E41" s="101">
        <f t="shared" si="0"/>
        <v>759</v>
      </c>
      <c r="G41" s="106">
        <f>Curves!B25</f>
        <v>4.3499999999999996</v>
      </c>
      <c r="H41" s="117">
        <f>_xll.Spline('Financing Assumptions'!$G$20:$G$29,'Financing Assumptions'!$F$20:$F$29,B41,1)+Curves!C25</f>
        <v>6.4849009407978872E-2</v>
      </c>
      <c r="I41" s="110">
        <f t="shared" si="10"/>
        <v>0.87579828761936862</v>
      </c>
      <c r="J41" s="110">
        <f t="shared" si="11"/>
        <v>0.87342254460150259</v>
      </c>
      <c r="K41" s="110">
        <f>'Point 1 - Transco'!H39</f>
        <v>0.8861575427316839</v>
      </c>
      <c r="M41">
        <f>Curves!D25+Curves!E25</f>
        <v>0.03</v>
      </c>
      <c r="N41" s="106">
        <f>'Enron Proposal'!S33</f>
        <v>4.2379428608313763</v>
      </c>
      <c r="O41" s="108">
        <f>'Enron Proposal'!G33</f>
        <v>54600</v>
      </c>
      <c r="P41" s="108">
        <f t="shared" si="12"/>
        <v>1482376.1816245434</v>
      </c>
      <c r="Q41" s="108">
        <f t="shared" si="13"/>
        <v>1499910.2568276483</v>
      </c>
      <c r="R41" s="108">
        <f t="shared" si="14"/>
        <v>6569606.924905099</v>
      </c>
      <c r="S41" s="108">
        <f t="shared" si="15"/>
        <v>6282225.5559822088</v>
      </c>
      <c r="T41" s="108">
        <f t="shared" si="16"/>
        <v>287381.36892289016</v>
      </c>
      <c r="V41" s="111">
        <f>Curves!F25+Curves!G25</f>
        <v>-1.9E-2</v>
      </c>
      <c r="W41" s="111">
        <f>'Enron Proposal'!T33</f>
        <v>0</v>
      </c>
      <c r="X41" s="108">
        <f>'Enron Proposal'!J33</f>
        <v>0</v>
      </c>
      <c r="Y41" s="108">
        <f t="shared" si="1"/>
        <v>0</v>
      </c>
      <c r="Z41" s="108">
        <f t="shared" si="2"/>
        <v>0</v>
      </c>
      <c r="AA41" s="108">
        <f t="shared" si="17"/>
        <v>0</v>
      </c>
      <c r="AB41" s="108">
        <f t="shared" si="18"/>
        <v>0</v>
      </c>
      <c r="AD41" s="111">
        <f>Curves!H25+Curves!I25</f>
        <v>-2.0500000000000004E-2</v>
      </c>
      <c r="AE41" s="111">
        <f>'Enron Proposal'!U33</f>
        <v>0</v>
      </c>
      <c r="AF41" s="108">
        <f>'Enron Proposal'!M33</f>
        <v>0</v>
      </c>
      <c r="AG41" s="108">
        <f t="shared" si="3"/>
        <v>0</v>
      </c>
      <c r="AH41" s="108">
        <f t="shared" si="4"/>
        <v>0</v>
      </c>
      <c r="AI41" s="108">
        <f t="shared" si="19"/>
        <v>0</v>
      </c>
      <c r="AJ41" s="108">
        <f t="shared" si="20"/>
        <v>0</v>
      </c>
      <c r="AL41" s="111">
        <f>Curves!J25+Curves!K25</f>
        <v>-6.0000000000000005E-2</v>
      </c>
      <c r="AM41" s="111">
        <f>'Enron Proposal'!V33</f>
        <v>0</v>
      </c>
      <c r="AN41" s="108">
        <f>'Enron Proposal'!P33</f>
        <v>0</v>
      </c>
      <c r="AO41" s="108">
        <f t="shared" si="5"/>
        <v>0</v>
      </c>
      <c r="AP41" s="108">
        <f t="shared" si="6"/>
        <v>0</v>
      </c>
      <c r="AQ41" s="108">
        <f t="shared" si="21"/>
        <v>0</v>
      </c>
      <c r="AR41" s="108">
        <f t="shared" si="22"/>
        <v>0</v>
      </c>
      <c r="AT41" s="108">
        <f t="shared" si="7"/>
        <v>7173142.0862431871</v>
      </c>
      <c r="AU41" s="114">
        <f>Curves!C25</f>
        <v>5.8985674285833012E-2</v>
      </c>
      <c r="AV41">
        <f t="shared" si="23"/>
        <v>702</v>
      </c>
      <c r="AW41">
        <f t="shared" si="24"/>
        <v>759</v>
      </c>
      <c r="AX41" s="110">
        <f t="shared" si="25"/>
        <v>0.89428644483479169</v>
      </c>
      <c r="AY41" s="110">
        <f t="shared" si="26"/>
        <v>0.88617132338383098</v>
      </c>
      <c r="BA41" s="108">
        <f t="shared" si="27"/>
        <v>6414843.7346012406</v>
      </c>
      <c r="BB41" s="108">
        <f t="shared" si="28"/>
        <v>6356632.8153863791</v>
      </c>
      <c r="BD41" s="106">
        <f t="shared" si="29"/>
        <v>4.3499999999999996</v>
      </c>
      <c r="BE41" s="92">
        <f>'Point 1 - Transco'!H39</f>
        <v>0.8861575427316839</v>
      </c>
      <c r="BF41" s="108">
        <f t="shared" si="30"/>
        <v>54600</v>
      </c>
      <c r="BG41" s="108">
        <f t="shared" si="8"/>
        <v>1499910.2568276483</v>
      </c>
      <c r="BH41" s="108">
        <f t="shared" si="9"/>
        <v>6569606.924905099</v>
      </c>
      <c r="BI41" s="111">
        <f t="shared" si="32"/>
        <v>4.2404999999999999</v>
      </c>
    </row>
    <row r="42" spans="2:61">
      <c r="B42" s="89">
        <f>'Enron Proposal'!B34</f>
        <v>37622</v>
      </c>
      <c r="C42" s="101">
        <f>'Enron Proposal'!C34</f>
        <v>31</v>
      </c>
      <c r="D42" s="103">
        <f>'Enron Proposal'!D34</f>
        <v>37677</v>
      </c>
      <c r="E42" s="101">
        <f t="shared" si="0"/>
        <v>788</v>
      </c>
      <c r="G42" s="106">
        <f>Curves!B26</f>
        <v>4.3719999999999999</v>
      </c>
      <c r="H42" s="117">
        <f>_xll.Spline('Financing Assumptions'!$G$20:$G$29,'Financing Assumptions'!$F$20:$F$29,B42,1)+Curves!C26</f>
        <v>6.4912519240523214E-2</v>
      </c>
      <c r="I42" s="110">
        <f t="shared" si="10"/>
        <v>0.87125607879861733</v>
      </c>
      <c r="J42" s="110">
        <f t="shared" si="11"/>
        <v>0.8688025578432188</v>
      </c>
      <c r="K42" s="110">
        <f>'Point 1 - Transco'!H40</f>
        <v>0.88203469598220596</v>
      </c>
      <c r="M42">
        <f>Curves!D26+Curves!E26</f>
        <v>3.5000000000000003E-2</v>
      </c>
      <c r="N42" s="106">
        <f>'Enron Proposal'!S34</f>
        <v>4.2379428608313763</v>
      </c>
      <c r="O42" s="108">
        <f>'Enron Proposal'!G34</f>
        <v>54600</v>
      </c>
      <c r="P42" s="108">
        <f t="shared" si="12"/>
        <v>1474688.0389745396</v>
      </c>
      <c r="Q42" s="108">
        <f t="shared" si="13"/>
        <v>1492931.9264194819</v>
      </c>
      <c r="R42" s="108">
        <f t="shared" si="14"/>
        <v>6579350.9997306569</v>
      </c>
      <c r="S42" s="108">
        <f t="shared" si="15"/>
        <v>6249643.6467255726</v>
      </c>
      <c r="T42" s="108">
        <f t="shared" si="16"/>
        <v>329707.35300508421</v>
      </c>
      <c r="V42" s="111">
        <f>Curves!F26+Curves!G26</f>
        <v>-9.0000000000000028E-3</v>
      </c>
      <c r="W42" s="111">
        <f>'Enron Proposal'!T34</f>
        <v>0</v>
      </c>
      <c r="X42" s="108">
        <f>'Enron Proposal'!J34</f>
        <v>0</v>
      </c>
      <c r="Y42" s="108">
        <f t="shared" si="1"/>
        <v>0</v>
      </c>
      <c r="Z42" s="108">
        <f t="shared" si="2"/>
        <v>0</v>
      </c>
      <c r="AA42" s="108">
        <f t="shared" si="17"/>
        <v>0</v>
      </c>
      <c r="AB42" s="108">
        <f t="shared" si="18"/>
        <v>0</v>
      </c>
      <c r="AD42" s="111">
        <f>Curves!H26+Curves!I26</f>
        <v>-1.4999999999999999E-2</v>
      </c>
      <c r="AE42" s="111">
        <f>'Enron Proposal'!U34</f>
        <v>0</v>
      </c>
      <c r="AF42" s="108">
        <f>'Enron Proposal'!M34</f>
        <v>0</v>
      </c>
      <c r="AG42" s="108">
        <f t="shared" si="3"/>
        <v>0</v>
      </c>
      <c r="AH42" s="108">
        <f t="shared" si="4"/>
        <v>0</v>
      </c>
      <c r="AI42" s="108">
        <f t="shared" si="19"/>
        <v>0</v>
      </c>
      <c r="AJ42" s="108">
        <f t="shared" si="20"/>
        <v>0</v>
      </c>
      <c r="AL42" s="111">
        <f>Curves!J26+Curves!K26</f>
        <v>-5.5E-2</v>
      </c>
      <c r="AM42" s="111">
        <f>'Enron Proposal'!V34</f>
        <v>0</v>
      </c>
      <c r="AN42" s="108">
        <f>'Enron Proposal'!P34</f>
        <v>0</v>
      </c>
      <c r="AO42" s="108">
        <f t="shared" si="5"/>
        <v>0</v>
      </c>
      <c r="AP42" s="108">
        <f t="shared" si="6"/>
        <v>0</v>
      </c>
      <c r="AQ42" s="108">
        <f t="shared" si="21"/>
        <v>0</v>
      </c>
      <c r="AR42" s="108">
        <f t="shared" si="22"/>
        <v>0</v>
      </c>
      <c r="AT42" s="108">
        <f t="shared" si="7"/>
        <v>7173142.0862431871</v>
      </c>
      <c r="AU42" s="114">
        <f>Curves!C26</f>
        <v>5.9007377684004006E-2</v>
      </c>
      <c r="AV42">
        <f t="shared" si="23"/>
        <v>733</v>
      </c>
      <c r="AW42">
        <f t="shared" si="24"/>
        <v>788</v>
      </c>
      <c r="AX42" s="110">
        <f t="shared" si="25"/>
        <v>0.88984733685507555</v>
      </c>
      <c r="AY42" s="110">
        <f t="shared" si="26"/>
        <v>0.88200461044230927</v>
      </c>
      <c r="BA42" s="108">
        <f t="shared" si="27"/>
        <v>6383001.382326561</v>
      </c>
      <c r="BB42" s="108">
        <f t="shared" si="28"/>
        <v>6326744.3914242554</v>
      </c>
      <c r="BD42" s="106">
        <f t="shared" si="29"/>
        <v>4.3719999999999999</v>
      </c>
      <c r="BE42" s="92">
        <f>'Point 1 - Transco'!H40</f>
        <v>0.88203469598220596</v>
      </c>
      <c r="BF42" s="108">
        <f t="shared" si="30"/>
        <v>54600</v>
      </c>
      <c r="BG42" s="108">
        <f t="shared" si="8"/>
        <v>1492931.9264194819</v>
      </c>
      <c r="BH42" s="108">
        <f t="shared" si="9"/>
        <v>6579350.9997306569</v>
      </c>
      <c r="BI42" s="111">
        <f t="shared" si="32"/>
        <v>4.2404999999999999</v>
      </c>
    </row>
    <row r="43" spans="2:61">
      <c r="B43" s="89">
        <f>'Enron Proposal'!B35</f>
        <v>37653</v>
      </c>
      <c r="C43" s="101">
        <f>'Enron Proposal'!C35</f>
        <v>28</v>
      </c>
      <c r="D43" s="103">
        <f>'Enron Proposal'!D35</f>
        <v>37705</v>
      </c>
      <c r="E43" s="101">
        <f t="shared" si="0"/>
        <v>816</v>
      </c>
      <c r="G43" s="106">
        <f>Curves!B27</f>
        <v>4.2119999999999997</v>
      </c>
      <c r="H43" s="117">
        <f>_xll.Spline('Financing Assumptions'!$G$20:$G$29,'Financing Assumptions'!$F$20:$F$29,B43,1)+Curves!C27</f>
        <v>6.5001649591017382E-2</v>
      </c>
      <c r="I43" s="110">
        <f t="shared" si="10"/>
        <v>0.86683265690778033</v>
      </c>
      <c r="J43" s="110">
        <f t="shared" si="11"/>
        <v>0.86430508979876119</v>
      </c>
      <c r="K43" s="110">
        <f>'Point 1 - Transco'!H41</f>
        <v>0.87802228124275328</v>
      </c>
      <c r="M43">
        <f>Curves!D27+Curves!E27</f>
        <v>3.5000000000000003E-2</v>
      </c>
      <c r="N43" s="106">
        <f>'Enron Proposal'!S35</f>
        <v>4.2379428608313763</v>
      </c>
      <c r="O43" s="108">
        <f>'Enron Proposal'!G35</f>
        <v>54600</v>
      </c>
      <c r="P43" s="108">
        <f t="shared" si="12"/>
        <v>1325213.7658806145</v>
      </c>
      <c r="Q43" s="108">
        <f t="shared" si="13"/>
        <v>1342320.4635639212</v>
      </c>
      <c r="R43" s="108">
        <f t="shared" si="14"/>
        <v>5700835.0087559726</v>
      </c>
      <c r="S43" s="108">
        <f t="shared" si="15"/>
        <v>5616180.2181892134</v>
      </c>
      <c r="T43" s="108">
        <f t="shared" si="16"/>
        <v>84654.790566759184</v>
      </c>
      <c r="V43" s="111">
        <f>Curves!F27+Curves!G27</f>
        <v>-9.0000000000000028E-3</v>
      </c>
      <c r="W43" s="111">
        <f>'Enron Proposal'!T35</f>
        <v>0</v>
      </c>
      <c r="X43" s="108">
        <f>'Enron Proposal'!J35</f>
        <v>0</v>
      </c>
      <c r="Y43" s="108">
        <f t="shared" si="1"/>
        <v>0</v>
      </c>
      <c r="Z43" s="108">
        <f t="shared" si="2"/>
        <v>0</v>
      </c>
      <c r="AA43" s="108">
        <f t="shared" si="17"/>
        <v>0</v>
      </c>
      <c r="AB43" s="108">
        <f t="shared" si="18"/>
        <v>0</v>
      </c>
      <c r="AD43" s="111">
        <f>Curves!H27+Curves!I27</f>
        <v>-1.4999999999999999E-2</v>
      </c>
      <c r="AE43" s="111">
        <f>'Enron Proposal'!U35</f>
        <v>0</v>
      </c>
      <c r="AF43" s="108">
        <f>'Enron Proposal'!M35</f>
        <v>0</v>
      </c>
      <c r="AG43" s="108">
        <f t="shared" si="3"/>
        <v>0</v>
      </c>
      <c r="AH43" s="108">
        <f t="shared" si="4"/>
        <v>0</v>
      </c>
      <c r="AI43" s="108">
        <f t="shared" si="19"/>
        <v>0</v>
      </c>
      <c r="AJ43" s="108">
        <f t="shared" si="20"/>
        <v>0</v>
      </c>
      <c r="AL43" s="111">
        <f>Curves!J27+Curves!K27</f>
        <v>-5.5E-2</v>
      </c>
      <c r="AM43" s="111">
        <f>'Enron Proposal'!V35</f>
        <v>0</v>
      </c>
      <c r="AN43" s="108">
        <f>'Enron Proposal'!P35</f>
        <v>0</v>
      </c>
      <c r="AO43" s="108">
        <f t="shared" si="5"/>
        <v>0</v>
      </c>
      <c r="AP43" s="108">
        <f t="shared" si="6"/>
        <v>0</v>
      </c>
      <c r="AQ43" s="108">
        <f t="shared" si="21"/>
        <v>0</v>
      </c>
      <c r="AR43" s="108">
        <f t="shared" si="22"/>
        <v>0</v>
      </c>
      <c r="AT43" s="108">
        <f t="shared" si="7"/>
        <v>6478967.0456390083</v>
      </c>
      <c r="AU43" s="114">
        <f>Curves!C27</f>
        <v>5.9053069453069006E-2</v>
      </c>
      <c r="AV43">
        <f t="shared" si="23"/>
        <v>764</v>
      </c>
      <c r="AW43">
        <f t="shared" si="24"/>
        <v>816</v>
      </c>
      <c r="AX43" s="110">
        <f t="shared" si="25"/>
        <v>0.88538394283820676</v>
      </c>
      <c r="AY43" s="110">
        <f t="shared" si="26"/>
        <v>0.87799972121143033</v>
      </c>
      <c r="BA43" s="108">
        <f t="shared" si="27"/>
        <v>5736373.3883866733</v>
      </c>
      <c r="BB43" s="108">
        <f t="shared" si="28"/>
        <v>5688531.2598090935</v>
      </c>
      <c r="BD43" s="106">
        <f t="shared" si="29"/>
        <v>4.2119999999999997</v>
      </c>
      <c r="BE43" s="92">
        <f>'Point 1 - Transco'!H41</f>
        <v>0.87802228124275328</v>
      </c>
      <c r="BF43" s="108">
        <f t="shared" si="30"/>
        <v>54600</v>
      </c>
      <c r="BG43" s="108">
        <f t="shared" si="8"/>
        <v>1342320.4635639212</v>
      </c>
      <c r="BH43" s="108">
        <f t="shared" si="9"/>
        <v>5700835.0087559726</v>
      </c>
      <c r="BI43" s="111">
        <f t="shared" si="32"/>
        <v>4.2404999999999999</v>
      </c>
    </row>
    <row r="44" spans="2:61">
      <c r="B44" s="89">
        <f>'Enron Proposal'!B36</f>
        <v>37681</v>
      </c>
      <c r="C44" s="101">
        <f>'Enron Proposal'!C36</f>
        <v>31</v>
      </c>
      <c r="D44" s="103">
        <f>'Enron Proposal'!D36</f>
        <v>37736</v>
      </c>
      <c r="E44" s="101">
        <f t="shared" si="0"/>
        <v>847</v>
      </c>
      <c r="G44" s="106">
        <f>Curves!B28</f>
        <v>4.0069999999999997</v>
      </c>
      <c r="H44" s="117">
        <f>_xll.Spline('Financing Assumptions'!$G$20:$G$29,'Financing Assumptions'!$F$20:$F$29,B44,1)+Curves!C28</f>
        <v>6.5083235151335808E-2</v>
      </c>
      <c r="I44" s="110">
        <f t="shared" si="10"/>
        <v>0.86198128211790936</v>
      </c>
      <c r="J44" s="110">
        <f t="shared" si="11"/>
        <v>0.85937262311114704</v>
      </c>
      <c r="K44" s="110">
        <f>'Point 1 - Transco'!H42</f>
        <v>0.87361265794293563</v>
      </c>
      <c r="M44">
        <f>Curves!D28+Curves!E28</f>
        <v>3.5000000000000003E-2</v>
      </c>
      <c r="N44" s="106">
        <f>'Enron Proposal'!S36</f>
        <v>4.2379428608313763</v>
      </c>
      <c r="O44" s="108">
        <f>'Enron Proposal'!G36</f>
        <v>54600</v>
      </c>
      <c r="P44" s="108">
        <f t="shared" si="12"/>
        <v>1458989.5181127733</v>
      </c>
      <c r="Q44" s="108">
        <f t="shared" si="13"/>
        <v>1478676.7848342129</v>
      </c>
      <c r="R44" s="108">
        <f t="shared" si="14"/>
        <v>5976811.564299888</v>
      </c>
      <c r="S44" s="108">
        <f t="shared" si="15"/>
        <v>6183114.2123138374</v>
      </c>
      <c r="T44" s="108">
        <f t="shared" si="16"/>
        <v>-206302.64801394939</v>
      </c>
      <c r="V44" s="111">
        <f>Curves!F28+Curves!G28</f>
        <v>3.1E-2</v>
      </c>
      <c r="W44" s="111">
        <f>'Enron Proposal'!T36</f>
        <v>0</v>
      </c>
      <c r="X44" s="108">
        <f>'Enron Proposal'!J36</f>
        <v>0</v>
      </c>
      <c r="Y44" s="108">
        <f t="shared" si="1"/>
        <v>0</v>
      </c>
      <c r="Z44" s="108">
        <f t="shared" si="2"/>
        <v>0</v>
      </c>
      <c r="AA44" s="108">
        <f t="shared" si="17"/>
        <v>0</v>
      </c>
      <c r="AB44" s="108">
        <f t="shared" si="18"/>
        <v>0</v>
      </c>
      <c r="AD44" s="111">
        <f>Curves!H28+Curves!I28</f>
        <v>-1.4999999999999999E-2</v>
      </c>
      <c r="AE44" s="111">
        <f>'Enron Proposal'!U36</f>
        <v>0</v>
      </c>
      <c r="AF44" s="108">
        <f>'Enron Proposal'!M36</f>
        <v>0</v>
      </c>
      <c r="AG44" s="108">
        <f t="shared" si="3"/>
        <v>0</v>
      </c>
      <c r="AH44" s="108">
        <f t="shared" si="4"/>
        <v>0</v>
      </c>
      <c r="AI44" s="108">
        <f t="shared" si="19"/>
        <v>0</v>
      </c>
      <c r="AJ44" s="108">
        <f t="shared" si="20"/>
        <v>0</v>
      </c>
      <c r="AL44" s="111">
        <f>Curves!J28+Curves!K28</f>
        <v>-5.5E-2</v>
      </c>
      <c r="AM44" s="111">
        <f>'Enron Proposal'!V36</f>
        <v>0</v>
      </c>
      <c r="AN44" s="108">
        <f>'Enron Proposal'!P36</f>
        <v>0</v>
      </c>
      <c r="AO44" s="108">
        <f t="shared" si="5"/>
        <v>0</v>
      </c>
      <c r="AP44" s="108">
        <f t="shared" si="6"/>
        <v>0</v>
      </c>
      <c r="AQ44" s="108">
        <f t="shared" si="21"/>
        <v>0</v>
      </c>
      <c r="AR44" s="108">
        <f t="shared" si="22"/>
        <v>0</v>
      </c>
      <c r="AT44" s="108">
        <f t="shared" si="7"/>
        <v>7173142.0862431871</v>
      </c>
      <c r="AU44" s="114">
        <f>Curves!C28</f>
        <v>5.9094339438627019E-2</v>
      </c>
      <c r="AV44">
        <f t="shared" si="23"/>
        <v>792</v>
      </c>
      <c r="AW44">
        <f t="shared" si="24"/>
        <v>847</v>
      </c>
      <c r="AX44" s="110">
        <f t="shared" si="25"/>
        <v>0.88136603068682107</v>
      </c>
      <c r="AY44" s="110">
        <f t="shared" si="26"/>
        <v>0.87359649428950836</v>
      </c>
      <c r="BA44" s="108">
        <f t="shared" si="27"/>
        <v>6322163.7681047404</v>
      </c>
      <c r="BB44" s="108">
        <f t="shared" si="28"/>
        <v>6266431.7795825787</v>
      </c>
      <c r="BD44" s="106">
        <f t="shared" si="29"/>
        <v>4.0069999999999997</v>
      </c>
      <c r="BE44" s="92">
        <f>'Point 1 - Transco'!H42</f>
        <v>0.87361265794293563</v>
      </c>
      <c r="BF44" s="108">
        <f t="shared" si="30"/>
        <v>54600</v>
      </c>
      <c r="BG44" s="108">
        <f t="shared" si="8"/>
        <v>1478676.7848342129</v>
      </c>
      <c r="BH44" s="108">
        <f t="shared" si="9"/>
        <v>5976811.564299888</v>
      </c>
      <c r="BI44" s="111">
        <f>$BI$33</f>
        <v>4.2404999999999999</v>
      </c>
    </row>
    <row r="45" spans="2:61">
      <c r="B45" s="89">
        <f>'Enron Proposal'!B37</f>
        <v>37712</v>
      </c>
      <c r="C45" s="101">
        <f>'Enron Proposal'!C37</f>
        <v>30</v>
      </c>
      <c r="D45" s="103">
        <f>'Enron Proposal'!D37</f>
        <v>37767</v>
      </c>
      <c r="E45" s="101">
        <f t="shared" si="0"/>
        <v>878</v>
      </c>
      <c r="G45" s="106">
        <f>Curves!B29</f>
        <v>3.7690000000000006</v>
      </c>
      <c r="H45" s="117">
        <f>_xll.Spline('Financing Assumptions'!$G$20:$G$29,'Financing Assumptions'!$F$20:$F$29,B45,1)+Curves!C29</f>
        <v>6.5166336566251995E-2</v>
      </c>
      <c r="I45" s="110">
        <f t="shared" si="10"/>
        <v>0.85714254383418587</v>
      </c>
      <c r="J45" s="110">
        <f t="shared" si="11"/>
        <v>0.8544538452629139</v>
      </c>
      <c r="K45" s="110">
        <f>'Point 1 - Transco'!H43</f>
        <v>0.86922660123368523</v>
      </c>
      <c r="M45">
        <f>Curves!D29+Curves!E29</f>
        <v>3.3500000000000002E-2</v>
      </c>
      <c r="N45" s="106">
        <f>'Enron Proposal'!S37</f>
        <v>3.8629662804907032</v>
      </c>
      <c r="O45" s="108">
        <f>'Enron Proposal'!G37</f>
        <v>59900</v>
      </c>
      <c r="P45" s="108">
        <f t="shared" si="12"/>
        <v>1540285.1512700319</v>
      </c>
      <c r="Q45" s="108">
        <f t="shared" si="13"/>
        <v>1562000.2024169324</v>
      </c>
      <c r="R45" s="108">
        <f t="shared" si="14"/>
        <v>5939505.769690387</v>
      </c>
      <c r="S45" s="108">
        <f t="shared" si="15"/>
        <v>5950069.6016966552</v>
      </c>
      <c r="T45" s="108">
        <f t="shared" si="16"/>
        <v>-10563.832006268203</v>
      </c>
      <c r="V45" s="111">
        <f>Curves!F29+Curves!G29</f>
        <v>-1.5500000000000003E-2</v>
      </c>
      <c r="W45" s="111">
        <f>'Enron Proposal'!T37</f>
        <v>0</v>
      </c>
      <c r="X45" s="108">
        <f>'Enron Proposal'!J37</f>
        <v>0</v>
      </c>
      <c r="Y45" s="108">
        <f t="shared" si="1"/>
        <v>0</v>
      </c>
      <c r="Z45" s="108">
        <f t="shared" si="2"/>
        <v>0</v>
      </c>
      <c r="AA45" s="108">
        <f t="shared" si="17"/>
        <v>0</v>
      </c>
      <c r="AB45" s="108">
        <f t="shared" si="18"/>
        <v>0</v>
      </c>
      <c r="AD45" s="111">
        <f>Curves!H29+Curves!I29</f>
        <v>-1.4999999999999999E-2</v>
      </c>
      <c r="AE45" s="111">
        <f>'Enron Proposal'!U37</f>
        <v>0</v>
      </c>
      <c r="AF45" s="108">
        <f>'Enron Proposal'!M37</f>
        <v>0</v>
      </c>
      <c r="AG45" s="108">
        <f t="shared" si="3"/>
        <v>0</v>
      </c>
      <c r="AH45" s="108">
        <f t="shared" si="4"/>
        <v>0</v>
      </c>
      <c r="AI45" s="108">
        <f t="shared" si="19"/>
        <v>0</v>
      </c>
      <c r="AJ45" s="108">
        <f t="shared" si="20"/>
        <v>0</v>
      </c>
      <c r="AL45" s="111">
        <f>Curves!J29+Curves!K29</f>
        <v>-6.0000000000000005E-2</v>
      </c>
      <c r="AM45" s="111">
        <f>'Enron Proposal'!V37</f>
        <v>0</v>
      </c>
      <c r="AN45" s="108">
        <f>'Enron Proposal'!P37</f>
        <v>0</v>
      </c>
      <c r="AO45" s="108">
        <f t="shared" si="5"/>
        <v>0</v>
      </c>
      <c r="AP45" s="108">
        <f t="shared" si="6"/>
        <v>0</v>
      </c>
      <c r="AQ45" s="108">
        <f t="shared" si="21"/>
        <v>0</v>
      </c>
      <c r="AR45" s="108">
        <f t="shared" si="22"/>
        <v>0</v>
      </c>
      <c r="AT45" s="108">
        <f t="shared" si="7"/>
        <v>6941750.4060417935</v>
      </c>
      <c r="AU45" s="114">
        <f>Curves!C29</f>
        <v>5.9131996178329004E-2</v>
      </c>
      <c r="AV45">
        <f t="shared" si="23"/>
        <v>823</v>
      </c>
      <c r="AW45">
        <f t="shared" si="24"/>
        <v>878</v>
      </c>
      <c r="AX45" s="110">
        <f t="shared" si="25"/>
        <v>0.87694802909276359</v>
      </c>
      <c r="AY45" s="110">
        <f t="shared" si="26"/>
        <v>0.86923438661446117</v>
      </c>
      <c r="BA45" s="108">
        <f t="shared" si="27"/>
        <v>6087554.3370322427</v>
      </c>
      <c r="BB45" s="108">
        <f t="shared" si="28"/>
        <v>6034008.1562264254</v>
      </c>
      <c r="BD45" s="106">
        <f t="shared" si="29"/>
        <v>3.7690000000000006</v>
      </c>
      <c r="BE45" s="92">
        <f>'Point 1 - Transco'!H43</f>
        <v>0.86922660123368523</v>
      </c>
      <c r="BF45" s="108">
        <f t="shared" si="30"/>
        <v>59900</v>
      </c>
      <c r="BG45" s="108">
        <f t="shared" si="8"/>
        <v>1562000.2024169324</v>
      </c>
      <c r="BH45" s="108">
        <f t="shared" si="9"/>
        <v>5939505.769690387</v>
      </c>
      <c r="BI45" s="111">
        <f>ROUND(SUM(BH45:BH56)/SUM(BG45:BG56),4)</f>
        <v>3.8601999999999999</v>
      </c>
    </row>
    <row r="46" spans="2:61">
      <c r="B46" s="89">
        <f>'Enron Proposal'!B38</f>
        <v>37742</v>
      </c>
      <c r="C46" s="101">
        <f>'Enron Proposal'!C38</f>
        <v>31</v>
      </c>
      <c r="D46" s="103">
        <f>'Enron Proposal'!D38</f>
        <v>37797</v>
      </c>
      <c r="E46" s="101">
        <f t="shared" si="0"/>
        <v>908</v>
      </c>
      <c r="G46" s="106">
        <f>Curves!B30</f>
        <v>3.7149999999999999</v>
      </c>
      <c r="H46" s="117">
        <f>_xll.Spline('Financing Assumptions'!$G$20:$G$29,'Financing Assumptions'!$F$20:$F$29,B46,1)+Curves!C30</f>
        <v>6.523636035670384E-2</v>
      </c>
      <c r="I46" s="110">
        <f t="shared" si="10"/>
        <v>0.85249601319776591</v>
      </c>
      <c r="J46" s="110">
        <f t="shared" si="11"/>
        <v>0.84973076091692901</v>
      </c>
      <c r="K46" s="110">
        <f>'Point 1 - Transco'!H44</f>
        <v>0.86502049844240447</v>
      </c>
      <c r="M46">
        <f>Curves!D30+Curves!E30</f>
        <v>3.3500000000000002E-2</v>
      </c>
      <c r="N46" s="106">
        <f>'Enron Proposal'!S38</f>
        <v>3.8629662804907032</v>
      </c>
      <c r="O46" s="108">
        <f>'Enron Proposal'!G38</f>
        <v>59900</v>
      </c>
      <c r="P46" s="108">
        <f t="shared" si="12"/>
        <v>1582999.8469069316</v>
      </c>
      <c r="Q46" s="108">
        <f t="shared" si="13"/>
        <v>1606256.5635577007</v>
      </c>
      <c r="R46" s="108">
        <f t="shared" si="14"/>
        <v>6021052.7284960411</v>
      </c>
      <c r="S46" s="108">
        <f t="shared" si="15"/>
        <v>6115075.030623422</v>
      </c>
      <c r="T46" s="108">
        <f t="shared" si="16"/>
        <v>-94022.302127380855</v>
      </c>
      <c r="V46" s="111">
        <f>Curves!F30+Curves!G30</f>
        <v>-1.5500000000000003E-2</v>
      </c>
      <c r="W46" s="111">
        <f>'Enron Proposal'!T38</f>
        <v>0</v>
      </c>
      <c r="X46" s="108">
        <f>'Enron Proposal'!J38</f>
        <v>0</v>
      </c>
      <c r="Y46" s="108">
        <f t="shared" si="1"/>
        <v>0</v>
      </c>
      <c r="Z46" s="108">
        <f t="shared" si="2"/>
        <v>0</v>
      </c>
      <c r="AA46" s="108">
        <f t="shared" si="17"/>
        <v>0</v>
      </c>
      <c r="AB46" s="108">
        <f t="shared" si="18"/>
        <v>0</v>
      </c>
      <c r="AD46" s="111">
        <f>Curves!H30+Curves!I30</f>
        <v>-1.4999999999999999E-2</v>
      </c>
      <c r="AE46" s="111">
        <f>'Enron Proposal'!U38</f>
        <v>0</v>
      </c>
      <c r="AF46" s="108">
        <f>'Enron Proposal'!M38</f>
        <v>0</v>
      </c>
      <c r="AG46" s="108">
        <f t="shared" si="3"/>
        <v>0</v>
      </c>
      <c r="AH46" s="108">
        <f t="shared" si="4"/>
        <v>0</v>
      </c>
      <c r="AI46" s="108">
        <f t="shared" si="19"/>
        <v>0</v>
      </c>
      <c r="AJ46" s="108">
        <f t="shared" si="20"/>
        <v>0</v>
      </c>
      <c r="AL46" s="111">
        <f>Curves!J30+Curves!K30</f>
        <v>-6.0000000000000005E-2</v>
      </c>
      <c r="AM46" s="111">
        <f>'Enron Proposal'!V38</f>
        <v>0</v>
      </c>
      <c r="AN46" s="108">
        <f>'Enron Proposal'!P38</f>
        <v>0</v>
      </c>
      <c r="AO46" s="108">
        <f t="shared" si="5"/>
        <v>0</v>
      </c>
      <c r="AP46" s="108">
        <f t="shared" si="6"/>
        <v>0</v>
      </c>
      <c r="AQ46" s="108">
        <f t="shared" si="21"/>
        <v>0</v>
      </c>
      <c r="AR46" s="108">
        <f t="shared" si="22"/>
        <v>0</v>
      </c>
      <c r="AT46" s="108">
        <f t="shared" si="7"/>
        <v>7173142.0862431871</v>
      </c>
      <c r="AU46" s="114">
        <f>Curves!C30</f>
        <v>5.9157614088050016E-2</v>
      </c>
      <c r="AV46">
        <f t="shared" si="23"/>
        <v>853</v>
      </c>
      <c r="AW46">
        <f t="shared" si="24"/>
        <v>908</v>
      </c>
      <c r="AX46" s="110">
        <f t="shared" si="25"/>
        <v>0.87270989987269576</v>
      </c>
      <c r="AY46" s="110">
        <f t="shared" si="26"/>
        <v>0.86502674418494274</v>
      </c>
      <c r="BA46" s="108">
        <f t="shared" si="27"/>
        <v>6260072.1118579116</v>
      </c>
      <c r="BB46" s="108">
        <f t="shared" si="28"/>
        <v>6204959.7444389323</v>
      </c>
      <c r="BD46" s="106">
        <f t="shared" si="29"/>
        <v>3.7149999999999999</v>
      </c>
      <c r="BE46" s="92">
        <f>'Point 1 - Transco'!H44</f>
        <v>0.86502049844240447</v>
      </c>
      <c r="BF46" s="108">
        <f t="shared" si="30"/>
        <v>59900</v>
      </c>
      <c r="BG46" s="108">
        <f t="shared" si="8"/>
        <v>1606256.5635577007</v>
      </c>
      <c r="BH46" s="108">
        <f t="shared" si="9"/>
        <v>6021052.7284960411</v>
      </c>
      <c r="BI46" s="111">
        <f>$BI$45</f>
        <v>3.8601999999999999</v>
      </c>
    </row>
    <row r="47" spans="2:61">
      <c r="B47" s="89">
        <f>'Enron Proposal'!B39</f>
        <v>37773</v>
      </c>
      <c r="C47" s="101">
        <f>'Enron Proposal'!C39</f>
        <v>30</v>
      </c>
      <c r="D47" s="103">
        <f>'Enron Proposal'!D39</f>
        <v>37827</v>
      </c>
      <c r="E47" s="101">
        <f t="shared" si="0"/>
        <v>938</v>
      </c>
      <c r="G47" s="106">
        <f>Curves!B31</f>
        <v>3.7250000000000001</v>
      </c>
      <c r="H47" s="117">
        <f>_xll.Spline('Financing Assumptions'!$G$20:$G$29,'Financing Assumptions'!$F$20:$F$29,B47,1)+Curves!C31</f>
        <v>6.5308750723644796E-2</v>
      </c>
      <c r="I47" s="110">
        <f t="shared" si="10"/>
        <v>0.84786024112602809</v>
      </c>
      <c r="J47" s="110">
        <f t="shared" si="11"/>
        <v>0.84501941159601679</v>
      </c>
      <c r="K47" s="110">
        <f>'Point 1 - Transco'!H45</f>
        <v>0.8608293955449885</v>
      </c>
      <c r="M47">
        <f>Curves!D31+Curves!E31</f>
        <v>3.3500000000000002E-2</v>
      </c>
      <c r="N47" s="106">
        <f>'Enron Proposal'!S39</f>
        <v>3.8629662804907032</v>
      </c>
      <c r="O47" s="108">
        <f>'Enron Proposal'!G39</f>
        <v>59900</v>
      </c>
      <c r="P47" s="108">
        <f t="shared" si="12"/>
        <v>1523604.8533034725</v>
      </c>
      <c r="Q47" s="108">
        <f t="shared" si="13"/>
        <v>1546910.4237943443</v>
      </c>
      <c r="R47" s="108">
        <f t="shared" si="14"/>
        <v>5814062.8278310429</v>
      </c>
      <c r="S47" s="108">
        <f t="shared" si="15"/>
        <v>5885634.173103299</v>
      </c>
      <c r="T47" s="108">
        <f t="shared" si="16"/>
        <v>-71571.345272256061</v>
      </c>
      <c r="V47" s="111">
        <f>Curves!F31+Curves!G31</f>
        <v>-1.5500000000000003E-2</v>
      </c>
      <c r="W47" s="111">
        <f>'Enron Proposal'!T39</f>
        <v>0</v>
      </c>
      <c r="X47" s="108">
        <f>'Enron Proposal'!J39</f>
        <v>0</v>
      </c>
      <c r="Y47" s="108">
        <f t="shared" si="1"/>
        <v>0</v>
      </c>
      <c r="Z47" s="108">
        <f t="shared" si="2"/>
        <v>0</v>
      </c>
      <c r="AA47" s="108">
        <f t="shared" si="17"/>
        <v>0</v>
      </c>
      <c r="AB47" s="108">
        <f t="shared" si="18"/>
        <v>0</v>
      </c>
      <c r="AD47" s="111">
        <f>Curves!H31+Curves!I31</f>
        <v>-1.4999999999999999E-2</v>
      </c>
      <c r="AE47" s="111">
        <f>'Enron Proposal'!U39</f>
        <v>0</v>
      </c>
      <c r="AF47" s="108">
        <f>'Enron Proposal'!M39</f>
        <v>0</v>
      </c>
      <c r="AG47" s="108">
        <f t="shared" si="3"/>
        <v>0</v>
      </c>
      <c r="AH47" s="108">
        <f t="shared" si="4"/>
        <v>0</v>
      </c>
      <c r="AI47" s="108">
        <f t="shared" si="19"/>
        <v>0</v>
      </c>
      <c r="AJ47" s="108">
        <f t="shared" si="20"/>
        <v>0</v>
      </c>
      <c r="AL47" s="111">
        <f>Curves!J31+Curves!K31</f>
        <v>-6.0000000000000005E-2</v>
      </c>
      <c r="AM47" s="111">
        <f>'Enron Proposal'!V39</f>
        <v>0</v>
      </c>
      <c r="AN47" s="108">
        <f>'Enron Proposal'!P39</f>
        <v>0</v>
      </c>
      <c r="AO47" s="108">
        <f t="shared" si="5"/>
        <v>0</v>
      </c>
      <c r="AP47" s="108">
        <f t="shared" si="6"/>
        <v>0</v>
      </c>
      <c r="AQ47" s="108">
        <f t="shared" si="21"/>
        <v>0</v>
      </c>
      <c r="AR47" s="108">
        <f t="shared" si="22"/>
        <v>0</v>
      </c>
      <c r="AT47" s="108">
        <f t="shared" si="7"/>
        <v>6941750.4060417945</v>
      </c>
      <c r="AU47" s="114">
        <f>Curves!C31</f>
        <v>5.9184085928326011E-2</v>
      </c>
      <c r="AV47">
        <f t="shared" si="23"/>
        <v>884</v>
      </c>
      <c r="AW47">
        <f t="shared" si="24"/>
        <v>938</v>
      </c>
      <c r="AX47" s="110">
        <f t="shared" si="25"/>
        <v>0.86834828805439757</v>
      </c>
      <c r="AY47" s="110">
        <f t="shared" si="26"/>
        <v>0.86083292235192044</v>
      </c>
      <c r="BA47" s="108">
        <f t="shared" si="27"/>
        <v>6027857.0811873116</v>
      </c>
      <c r="BB47" s="108">
        <f t="shared" si="28"/>
        <v>5975687.288270588</v>
      </c>
      <c r="BD47" s="106">
        <f t="shared" si="29"/>
        <v>3.7250000000000001</v>
      </c>
      <c r="BE47" s="92">
        <f>'Point 1 - Transco'!H45</f>
        <v>0.8608293955449885</v>
      </c>
      <c r="BF47" s="108">
        <f t="shared" si="30"/>
        <v>59900</v>
      </c>
      <c r="BG47" s="108">
        <f t="shared" si="8"/>
        <v>1546910.4237943443</v>
      </c>
      <c r="BH47" s="108">
        <f t="shared" si="9"/>
        <v>5814062.8278310429</v>
      </c>
      <c r="BI47" s="111">
        <f t="shared" ref="BI47:BI56" si="33">$BI$45</f>
        <v>3.8601999999999999</v>
      </c>
    </row>
    <row r="48" spans="2:61">
      <c r="B48" s="89">
        <f>'Enron Proposal'!B40</f>
        <v>37803</v>
      </c>
      <c r="C48" s="101">
        <f>'Enron Proposal'!C40</f>
        <v>31</v>
      </c>
      <c r="D48" s="103">
        <f>'Enron Proposal'!D40</f>
        <v>37858</v>
      </c>
      <c r="E48" s="101">
        <f t="shared" si="0"/>
        <v>969</v>
      </c>
      <c r="G48" s="106">
        <f>Curves!B32</f>
        <v>3.74</v>
      </c>
      <c r="H48" s="117">
        <f>_xll.Spline('Financing Assumptions'!$G$20:$G$29,'Financing Assumptions'!$F$20:$F$29,B48,1)+Curves!C32</f>
        <v>6.5380655985914762E-2</v>
      </c>
      <c r="I48" s="110">
        <f t="shared" si="10"/>
        <v>0.84309250800340996</v>
      </c>
      <c r="J48" s="110">
        <f t="shared" si="11"/>
        <v>0.84017455756514869</v>
      </c>
      <c r="K48" s="110">
        <f>'Point 1 - Transco'!H46</f>
        <v>0.85651507413135819</v>
      </c>
      <c r="M48">
        <f>Curves!D32+Curves!E32</f>
        <v>3.3500000000000002E-2</v>
      </c>
      <c r="N48" s="106">
        <f>'Enron Proposal'!S40</f>
        <v>3.8629662804907032</v>
      </c>
      <c r="O48" s="108">
        <f>'Enron Proposal'!G40</f>
        <v>59900</v>
      </c>
      <c r="P48" s="108">
        <f t="shared" si="12"/>
        <v>1565538.4781115321</v>
      </c>
      <c r="Q48" s="108">
        <f t="shared" si="13"/>
        <v>1590462.8411545192</v>
      </c>
      <c r="R48" s="108">
        <f t="shared" si="14"/>
        <v>6001611.5310965786</v>
      </c>
      <c r="S48" s="108">
        <f t="shared" si="15"/>
        <v>6047622.3517555809</v>
      </c>
      <c r="T48" s="108">
        <f t="shared" si="16"/>
        <v>-46010.820659002289</v>
      </c>
      <c r="V48" s="111">
        <f>Curves!F32+Curves!G32</f>
        <v>-1.5500000000000003E-2</v>
      </c>
      <c r="W48" s="111">
        <f>'Enron Proposal'!T40</f>
        <v>0</v>
      </c>
      <c r="X48" s="108">
        <f>'Enron Proposal'!J40</f>
        <v>0</v>
      </c>
      <c r="Y48" s="108">
        <f t="shared" si="1"/>
        <v>0</v>
      </c>
      <c r="Z48" s="108">
        <f t="shared" si="2"/>
        <v>0</v>
      </c>
      <c r="AA48" s="108">
        <f t="shared" si="17"/>
        <v>0</v>
      </c>
      <c r="AB48" s="108">
        <f t="shared" si="18"/>
        <v>0</v>
      </c>
      <c r="AD48" s="111">
        <f>Curves!H32+Curves!I32</f>
        <v>-1.4999999999999999E-2</v>
      </c>
      <c r="AE48" s="111">
        <f>'Enron Proposal'!U40</f>
        <v>0</v>
      </c>
      <c r="AF48" s="108">
        <f>'Enron Proposal'!M40</f>
        <v>0</v>
      </c>
      <c r="AG48" s="108">
        <f t="shared" si="3"/>
        <v>0</v>
      </c>
      <c r="AH48" s="108">
        <f t="shared" si="4"/>
        <v>0</v>
      </c>
      <c r="AI48" s="108">
        <f t="shared" si="19"/>
        <v>0</v>
      </c>
      <c r="AJ48" s="108">
        <f t="shared" si="20"/>
        <v>0</v>
      </c>
      <c r="AL48" s="111">
        <f>Curves!J32+Curves!K32</f>
        <v>-6.0000000000000005E-2</v>
      </c>
      <c r="AM48" s="111">
        <f>'Enron Proposal'!V40</f>
        <v>0</v>
      </c>
      <c r="AN48" s="108">
        <f>'Enron Proposal'!P40</f>
        <v>0</v>
      </c>
      <c r="AO48" s="108">
        <f t="shared" si="5"/>
        <v>0</v>
      </c>
      <c r="AP48" s="108">
        <f t="shared" si="6"/>
        <v>0</v>
      </c>
      <c r="AQ48" s="108">
        <f t="shared" si="21"/>
        <v>0</v>
      </c>
      <c r="AR48" s="108">
        <f t="shared" si="22"/>
        <v>0</v>
      </c>
      <c r="AT48" s="108">
        <f t="shared" si="7"/>
        <v>7173142.0862431871</v>
      </c>
      <c r="AU48" s="114">
        <f>Curves!C32</f>
        <v>5.9211913961496013E-2</v>
      </c>
      <c r="AV48">
        <f t="shared" si="23"/>
        <v>914</v>
      </c>
      <c r="AW48">
        <f t="shared" si="24"/>
        <v>969</v>
      </c>
      <c r="AX48" s="110">
        <f t="shared" si="25"/>
        <v>0.8641398974000033</v>
      </c>
      <c r="AY48" s="110">
        <f t="shared" si="26"/>
        <v>0.85650966630128988</v>
      </c>
      <c r="BA48" s="108">
        <f t="shared" si="27"/>
        <v>6198598.2664418332</v>
      </c>
      <c r="BB48" s="108">
        <f t="shared" si="28"/>
        <v>6143865.5346198902</v>
      </c>
      <c r="BD48" s="106">
        <f t="shared" si="29"/>
        <v>3.74</v>
      </c>
      <c r="BE48" s="92">
        <f>'Point 1 - Transco'!H46</f>
        <v>0.85651507413135819</v>
      </c>
      <c r="BF48" s="108">
        <f t="shared" si="30"/>
        <v>59900</v>
      </c>
      <c r="BG48" s="108">
        <f t="shared" si="8"/>
        <v>1590462.8411545192</v>
      </c>
      <c r="BH48" s="108">
        <f t="shared" si="9"/>
        <v>6001611.5310965786</v>
      </c>
      <c r="BI48" s="111">
        <f t="shared" si="33"/>
        <v>3.8601999999999999</v>
      </c>
    </row>
    <row r="49" spans="2:61">
      <c r="B49" s="89">
        <f>'Enron Proposal'!B41</f>
        <v>37834</v>
      </c>
      <c r="C49" s="101">
        <f>'Enron Proposal'!C41</f>
        <v>31</v>
      </c>
      <c r="D49" s="103">
        <f>'Enron Proposal'!D41</f>
        <v>37889</v>
      </c>
      <c r="E49" s="101">
        <f t="shared" si="0"/>
        <v>1000</v>
      </c>
      <c r="G49" s="106">
        <f>Curves!B33</f>
        <v>3.7349999999999999</v>
      </c>
      <c r="H49" s="117">
        <f>_xll.Spline('Financing Assumptions'!$G$20:$G$29,'Financing Assumptions'!$F$20:$F$29,B49,1)+Curves!C33</f>
        <v>6.5457351229073507E-2</v>
      </c>
      <c r="I49" s="110">
        <f t="shared" si="10"/>
        <v>0.83833103602130543</v>
      </c>
      <c r="J49" s="110">
        <f t="shared" si="11"/>
        <v>0.83533701886184408</v>
      </c>
      <c r="K49" s="110">
        <f>'Point 1 - Transco'!H47</f>
        <v>0.85220916726197959</v>
      </c>
      <c r="M49">
        <f>Curves!D33+Curves!E33</f>
        <v>3.3500000000000002E-2</v>
      </c>
      <c r="N49" s="106">
        <f>'Enron Proposal'!S41</f>
        <v>3.8629662804907032</v>
      </c>
      <c r="O49" s="108">
        <f>'Enron Proposal'!G41</f>
        <v>59900</v>
      </c>
      <c r="P49" s="108">
        <f t="shared" si="12"/>
        <v>1556696.9007879621</v>
      </c>
      <c r="Q49" s="108">
        <f t="shared" si="13"/>
        <v>1582467.2026887699</v>
      </c>
      <c r="R49" s="108">
        <f t="shared" si="14"/>
        <v>5963527.6533326292</v>
      </c>
      <c r="S49" s="108">
        <f t="shared" si="15"/>
        <v>6013467.636688279</v>
      </c>
      <c r="T49" s="108">
        <f t="shared" si="16"/>
        <v>-49939.983355649747</v>
      </c>
      <c r="V49" s="111">
        <f>Curves!F33+Curves!G33</f>
        <v>-1.5500000000000003E-2</v>
      </c>
      <c r="W49" s="111">
        <f>'Enron Proposal'!T41</f>
        <v>0</v>
      </c>
      <c r="X49" s="108">
        <f>'Enron Proposal'!J41</f>
        <v>0</v>
      </c>
      <c r="Y49" s="108">
        <f t="shared" si="1"/>
        <v>0</v>
      </c>
      <c r="Z49" s="108">
        <f t="shared" si="2"/>
        <v>0</v>
      </c>
      <c r="AA49" s="108">
        <f t="shared" si="17"/>
        <v>0</v>
      </c>
      <c r="AB49" s="108">
        <f t="shared" si="18"/>
        <v>0</v>
      </c>
      <c r="AD49" s="111">
        <f>Curves!H33+Curves!I33</f>
        <v>-1.4999999999999999E-2</v>
      </c>
      <c r="AE49" s="111">
        <f>'Enron Proposal'!U41</f>
        <v>0</v>
      </c>
      <c r="AF49" s="108">
        <f>'Enron Proposal'!M41</f>
        <v>0</v>
      </c>
      <c r="AG49" s="108">
        <f t="shared" si="3"/>
        <v>0</v>
      </c>
      <c r="AH49" s="108">
        <f t="shared" si="4"/>
        <v>0</v>
      </c>
      <c r="AI49" s="108">
        <f t="shared" si="19"/>
        <v>0</v>
      </c>
      <c r="AJ49" s="108">
        <f t="shared" si="20"/>
        <v>0</v>
      </c>
      <c r="AL49" s="111">
        <f>Curves!J33+Curves!K33</f>
        <v>-6.0000000000000005E-2</v>
      </c>
      <c r="AM49" s="111">
        <f>'Enron Proposal'!V41</f>
        <v>0</v>
      </c>
      <c r="AN49" s="108">
        <f>'Enron Proposal'!P41</f>
        <v>0</v>
      </c>
      <c r="AO49" s="108">
        <f t="shared" si="5"/>
        <v>0</v>
      </c>
      <c r="AP49" s="108">
        <f t="shared" si="6"/>
        <v>0</v>
      </c>
      <c r="AQ49" s="108">
        <f t="shared" si="21"/>
        <v>0</v>
      </c>
      <c r="AR49" s="108">
        <f t="shared" si="22"/>
        <v>0</v>
      </c>
      <c r="AT49" s="108">
        <f t="shared" si="7"/>
        <v>7173142.0862431871</v>
      </c>
      <c r="AU49" s="114">
        <f>Curves!C33</f>
        <v>5.9243843742811012E-2</v>
      </c>
      <c r="AV49">
        <f t="shared" si="23"/>
        <v>945</v>
      </c>
      <c r="AW49">
        <f t="shared" si="24"/>
        <v>1000</v>
      </c>
      <c r="AX49" s="110">
        <f t="shared" si="25"/>
        <v>0.85980178515807626</v>
      </c>
      <c r="AY49" s="110">
        <f t="shared" si="26"/>
        <v>0.85220363744742123</v>
      </c>
      <c r="BA49" s="108">
        <f t="shared" si="27"/>
        <v>6167480.3709444199</v>
      </c>
      <c r="BB49" s="108">
        <f t="shared" si="28"/>
        <v>6112977.7778236279</v>
      </c>
      <c r="BD49" s="106">
        <f t="shared" si="29"/>
        <v>3.7349999999999999</v>
      </c>
      <c r="BE49" s="92">
        <f>'Point 1 - Transco'!H47</f>
        <v>0.85220916726197959</v>
      </c>
      <c r="BF49" s="108">
        <f t="shared" si="30"/>
        <v>59900</v>
      </c>
      <c r="BG49" s="108">
        <f t="shared" si="8"/>
        <v>1582467.2026887699</v>
      </c>
      <c r="BH49" s="108">
        <f t="shared" si="9"/>
        <v>5963527.6533326292</v>
      </c>
      <c r="BI49" s="111">
        <f t="shared" si="33"/>
        <v>3.8601999999999999</v>
      </c>
    </row>
    <row r="50" spans="2:61">
      <c r="B50" s="89">
        <f>'Enron Proposal'!B42</f>
        <v>37865</v>
      </c>
      <c r="C50" s="101">
        <f>'Enron Proposal'!C42</f>
        <v>30</v>
      </c>
      <c r="D50" s="103">
        <f>'Enron Proposal'!D42</f>
        <v>37921</v>
      </c>
      <c r="E50" s="101">
        <f t="shared" si="0"/>
        <v>1032</v>
      </c>
      <c r="G50" s="106">
        <f>Curves!B34</f>
        <v>3.7469999999999999</v>
      </c>
      <c r="H50" s="117">
        <f>_xll.Spline('Financing Assumptions'!$G$20:$G$29,'Financing Assumptions'!$F$20:$F$29,B50,1)+Curves!C34</f>
        <v>6.5532837005174163E-2</v>
      </c>
      <c r="I50" s="110">
        <f t="shared" si="10"/>
        <v>0.8334415578028187</v>
      </c>
      <c r="J50" s="110">
        <f t="shared" si="11"/>
        <v>0.83037004092332833</v>
      </c>
      <c r="K50" s="110">
        <f>'Point 1 - Transco'!H48</f>
        <v>0.8477847801210795</v>
      </c>
      <c r="M50">
        <f>Curves!D34+Curves!E34</f>
        <v>3.3500000000000002E-2</v>
      </c>
      <c r="N50" s="106">
        <f>'Enron Proposal'!S42</f>
        <v>3.8629662804907032</v>
      </c>
      <c r="O50" s="108">
        <f>'Enron Proposal'!G42</f>
        <v>59900</v>
      </c>
      <c r="P50" s="108">
        <f t="shared" si="12"/>
        <v>1497694.4793716653</v>
      </c>
      <c r="Q50" s="108">
        <f t="shared" si="13"/>
        <v>1523469.24987758</v>
      </c>
      <c r="R50" s="108">
        <f t="shared" si="14"/>
        <v>5759475.4991621906</v>
      </c>
      <c r="S50" s="108">
        <f t="shared" si="15"/>
        <v>5785543.2722898219</v>
      </c>
      <c r="T50" s="108">
        <f t="shared" si="16"/>
        <v>-26067.773127631284</v>
      </c>
      <c r="V50" s="111">
        <f>Curves!F34+Curves!G34</f>
        <v>-1.5500000000000003E-2</v>
      </c>
      <c r="W50" s="111">
        <f>'Enron Proposal'!T42</f>
        <v>0</v>
      </c>
      <c r="X50" s="108">
        <f>'Enron Proposal'!J42</f>
        <v>0</v>
      </c>
      <c r="Y50" s="108">
        <f t="shared" si="1"/>
        <v>0</v>
      </c>
      <c r="Z50" s="108">
        <f t="shared" si="2"/>
        <v>0</v>
      </c>
      <c r="AA50" s="108">
        <f t="shared" si="17"/>
        <v>0</v>
      </c>
      <c r="AB50" s="108">
        <f t="shared" si="18"/>
        <v>0</v>
      </c>
      <c r="AD50" s="111">
        <f>Curves!H34+Curves!I34</f>
        <v>-1.4999999999999999E-2</v>
      </c>
      <c r="AE50" s="111">
        <f>'Enron Proposal'!U42</f>
        <v>0</v>
      </c>
      <c r="AF50" s="108">
        <f>'Enron Proposal'!M42</f>
        <v>0</v>
      </c>
      <c r="AG50" s="108">
        <f t="shared" si="3"/>
        <v>0</v>
      </c>
      <c r="AH50" s="108">
        <f t="shared" si="4"/>
        <v>0</v>
      </c>
      <c r="AI50" s="108">
        <f t="shared" si="19"/>
        <v>0</v>
      </c>
      <c r="AJ50" s="108">
        <f t="shared" si="20"/>
        <v>0</v>
      </c>
      <c r="AL50" s="111">
        <f>Curves!J34+Curves!K34</f>
        <v>-6.0000000000000005E-2</v>
      </c>
      <c r="AM50" s="111">
        <f>'Enron Proposal'!V42</f>
        <v>0</v>
      </c>
      <c r="AN50" s="108">
        <f>'Enron Proposal'!P42</f>
        <v>0</v>
      </c>
      <c r="AO50" s="108">
        <f t="shared" si="5"/>
        <v>0</v>
      </c>
      <c r="AP50" s="108">
        <f t="shared" si="6"/>
        <v>0</v>
      </c>
      <c r="AQ50" s="108">
        <f t="shared" si="21"/>
        <v>0</v>
      </c>
      <c r="AR50" s="108">
        <f t="shared" si="22"/>
        <v>0</v>
      </c>
      <c r="AT50" s="108">
        <f t="shared" si="7"/>
        <v>6941750.4060417935</v>
      </c>
      <c r="AU50" s="114">
        <f>Curves!C34</f>
        <v>5.9275773524464011E-2</v>
      </c>
      <c r="AV50">
        <f t="shared" si="23"/>
        <v>976</v>
      </c>
      <c r="AW50">
        <f t="shared" si="24"/>
        <v>1032</v>
      </c>
      <c r="AX50" s="110">
        <f t="shared" si="25"/>
        <v>0.85548094865312041</v>
      </c>
      <c r="AY50" s="110">
        <f t="shared" si="26"/>
        <v>0.8477775018986321</v>
      </c>
      <c r="BA50" s="108">
        <f t="shared" si="27"/>
        <v>5938535.2226738175</v>
      </c>
      <c r="BB50" s="108">
        <f t="shared" si="28"/>
        <v>5885059.8180379272</v>
      </c>
      <c r="BD50" s="106">
        <f t="shared" si="29"/>
        <v>3.7469999999999999</v>
      </c>
      <c r="BE50" s="92">
        <f>'Point 1 - Transco'!H48</f>
        <v>0.8477847801210795</v>
      </c>
      <c r="BF50" s="108">
        <f t="shared" si="30"/>
        <v>59900</v>
      </c>
      <c r="BG50" s="108">
        <f t="shared" si="8"/>
        <v>1523469.24987758</v>
      </c>
      <c r="BH50" s="108">
        <f t="shared" si="9"/>
        <v>5759475.4991621906</v>
      </c>
      <c r="BI50" s="111">
        <f t="shared" si="33"/>
        <v>3.8601999999999999</v>
      </c>
    </row>
    <row r="51" spans="2:61">
      <c r="B51" s="89">
        <f>'Enron Proposal'!B43</f>
        <v>37895</v>
      </c>
      <c r="C51" s="101">
        <f>'Enron Proposal'!C43</f>
        <v>31</v>
      </c>
      <c r="D51" s="103">
        <f>'Enron Proposal'!D43</f>
        <v>37950</v>
      </c>
      <c r="E51" s="101">
        <f t="shared" si="0"/>
        <v>1061</v>
      </c>
      <c r="G51" s="106">
        <f>Curves!B35</f>
        <v>3.7650000000000001</v>
      </c>
      <c r="H51" s="117">
        <f>_xll.Spline('Financing Assumptions'!$G$20:$G$29,'Financing Assumptions'!$F$20:$F$29,B51,1)+Curves!C35</f>
        <v>6.5606068773134213E-2</v>
      </c>
      <c r="I51" s="110">
        <f t="shared" si="10"/>
        <v>0.82901469409350093</v>
      </c>
      <c r="J51" s="110">
        <f t="shared" si="11"/>
        <v>0.82587391211034167</v>
      </c>
      <c r="K51" s="110">
        <f>'Point 1 - Transco'!H49</f>
        <v>0.84378227179255172</v>
      </c>
      <c r="M51">
        <f>Curves!D35+Curves!E35</f>
        <v>3.3500000000000002E-2</v>
      </c>
      <c r="N51" s="106">
        <f>'Enron Proposal'!S43</f>
        <v>3.8629662804907032</v>
      </c>
      <c r="O51" s="108">
        <f>'Enron Proposal'!G43</f>
        <v>59900</v>
      </c>
      <c r="P51" s="108">
        <f t="shared" si="12"/>
        <v>1539397.3854622219</v>
      </c>
      <c r="Q51" s="108">
        <f t="shared" si="13"/>
        <v>1566819.3004915894</v>
      </c>
      <c r="R51" s="108">
        <f t="shared" si="14"/>
        <v>5951563.1129173022</v>
      </c>
      <c r="S51" s="108">
        <f t="shared" si="15"/>
        <v>5946640.192316113</v>
      </c>
      <c r="T51" s="108">
        <f t="shared" si="16"/>
        <v>4922.9206011891365</v>
      </c>
      <c r="V51" s="111">
        <f>Curves!F35+Curves!G35</f>
        <v>-1.5500000000000003E-2</v>
      </c>
      <c r="W51" s="111">
        <f>'Enron Proposal'!T43</f>
        <v>0</v>
      </c>
      <c r="X51" s="108">
        <f>'Enron Proposal'!J43</f>
        <v>0</v>
      </c>
      <c r="Y51" s="108">
        <f t="shared" si="1"/>
        <v>0</v>
      </c>
      <c r="Z51" s="108">
        <f t="shared" si="2"/>
        <v>0</v>
      </c>
      <c r="AA51" s="108">
        <f t="shared" si="17"/>
        <v>0</v>
      </c>
      <c r="AB51" s="108">
        <f t="shared" si="18"/>
        <v>0</v>
      </c>
      <c r="AD51" s="111">
        <f>Curves!H35+Curves!I35</f>
        <v>-1.4999999999999999E-2</v>
      </c>
      <c r="AE51" s="111">
        <f>'Enron Proposal'!U43</f>
        <v>0</v>
      </c>
      <c r="AF51" s="108">
        <f>'Enron Proposal'!M43</f>
        <v>0</v>
      </c>
      <c r="AG51" s="108">
        <f t="shared" si="3"/>
        <v>0</v>
      </c>
      <c r="AH51" s="108">
        <f t="shared" si="4"/>
        <v>0</v>
      </c>
      <c r="AI51" s="108">
        <f t="shared" si="19"/>
        <v>0</v>
      </c>
      <c r="AJ51" s="108">
        <f t="shared" si="20"/>
        <v>0</v>
      </c>
      <c r="AL51" s="111">
        <f>Curves!J35+Curves!K35</f>
        <v>-6.0000000000000005E-2</v>
      </c>
      <c r="AM51" s="111">
        <f>'Enron Proposal'!V43</f>
        <v>0</v>
      </c>
      <c r="AN51" s="108">
        <f>'Enron Proposal'!P43</f>
        <v>0</v>
      </c>
      <c r="AO51" s="108">
        <f t="shared" si="5"/>
        <v>0</v>
      </c>
      <c r="AP51" s="108">
        <f t="shared" si="6"/>
        <v>0</v>
      </c>
      <c r="AQ51" s="108">
        <f t="shared" si="21"/>
        <v>0</v>
      </c>
      <c r="AR51" s="108">
        <f t="shared" si="22"/>
        <v>0</v>
      </c>
      <c r="AT51" s="108">
        <f t="shared" si="7"/>
        <v>7173142.0862431871</v>
      </c>
      <c r="AU51" s="114">
        <f>Curves!C35</f>
        <v>5.9308401663754021E-2</v>
      </c>
      <c r="AV51">
        <f t="shared" si="23"/>
        <v>1006</v>
      </c>
      <c r="AW51">
        <f t="shared" si="24"/>
        <v>1061</v>
      </c>
      <c r="AX51" s="110">
        <f t="shared" si="25"/>
        <v>0.85131196798287312</v>
      </c>
      <c r="AY51" s="110">
        <f t="shared" si="26"/>
        <v>0.84376709576466424</v>
      </c>
      <c r="BA51" s="108">
        <f t="shared" si="27"/>
        <v>6106581.7060604598</v>
      </c>
      <c r="BB51" s="108">
        <f t="shared" si="28"/>
        <v>6052461.2656166991</v>
      </c>
      <c r="BD51" s="106">
        <f t="shared" si="29"/>
        <v>3.7650000000000001</v>
      </c>
      <c r="BE51" s="92">
        <f>'Point 1 - Transco'!H49</f>
        <v>0.84378227179255172</v>
      </c>
      <c r="BF51" s="108">
        <f t="shared" si="30"/>
        <v>59900</v>
      </c>
      <c r="BG51" s="108">
        <f t="shared" si="8"/>
        <v>1566819.3004915894</v>
      </c>
      <c r="BH51" s="108">
        <f t="shared" si="9"/>
        <v>5951563.1129173022</v>
      </c>
      <c r="BI51" s="111">
        <f t="shared" si="33"/>
        <v>3.8601999999999999</v>
      </c>
    </row>
    <row r="52" spans="2:61">
      <c r="B52" s="89">
        <f>'Enron Proposal'!B44</f>
        <v>37926</v>
      </c>
      <c r="C52" s="101">
        <f>'Enron Proposal'!C44</f>
        <v>30</v>
      </c>
      <c r="D52" s="103">
        <f>'Enron Proposal'!D44</f>
        <v>37980</v>
      </c>
      <c r="E52" s="101">
        <f t="shared" si="0"/>
        <v>1091</v>
      </c>
      <c r="G52" s="106">
        <f>Curves!B36</f>
        <v>3.9</v>
      </c>
      <c r="H52" s="117">
        <f>_xll.Spline('Financing Assumptions'!$G$20:$G$29,'Financing Assumptions'!$F$20:$F$29,B52,1)+Curves!C36</f>
        <v>6.5681903247364365E-2</v>
      </c>
      <c r="I52" s="110">
        <f t="shared" si="10"/>
        <v>0.82444997506894035</v>
      </c>
      <c r="J52" s="110">
        <f t="shared" si="11"/>
        <v>0.82123845943739027</v>
      </c>
      <c r="K52" s="110">
        <f>'Point 1 - Transco'!H50</f>
        <v>0.83965198900113958</v>
      </c>
      <c r="M52">
        <f>Curves!D36+Curves!E36</f>
        <v>0.03</v>
      </c>
      <c r="N52" s="106">
        <f>'Enron Proposal'!S44</f>
        <v>3.8629662804907032</v>
      </c>
      <c r="O52" s="108">
        <f>'Enron Proposal'!G44</f>
        <v>59900</v>
      </c>
      <c r="P52" s="108">
        <f t="shared" si="12"/>
        <v>1481536.6051988858</v>
      </c>
      <c r="Q52" s="108">
        <f t="shared" si="13"/>
        <v>1508854.624235048</v>
      </c>
      <c r="R52" s="108">
        <f t="shared" si="14"/>
        <v>5929798.6732437378</v>
      </c>
      <c r="S52" s="108">
        <f t="shared" si="15"/>
        <v>5723125.9491959633</v>
      </c>
      <c r="T52" s="108">
        <f t="shared" si="16"/>
        <v>206672.72404777445</v>
      </c>
      <c r="V52" s="111">
        <f>Curves!F36+Curves!G36</f>
        <v>-1.8000000000000002E-2</v>
      </c>
      <c r="W52" s="111">
        <f>'Enron Proposal'!T44</f>
        <v>0</v>
      </c>
      <c r="X52" s="108">
        <f>'Enron Proposal'!J44</f>
        <v>0</v>
      </c>
      <c r="Y52" s="108">
        <f t="shared" si="1"/>
        <v>0</v>
      </c>
      <c r="Z52" s="108">
        <f t="shared" si="2"/>
        <v>0</v>
      </c>
      <c r="AA52" s="108">
        <f t="shared" si="17"/>
        <v>0</v>
      </c>
      <c r="AB52" s="108">
        <f t="shared" si="18"/>
        <v>0</v>
      </c>
      <c r="AD52" s="111">
        <f>Curves!H36+Curves!I36</f>
        <v>-2.0500000000000004E-2</v>
      </c>
      <c r="AE52" s="111">
        <f>'Enron Proposal'!U44</f>
        <v>0</v>
      </c>
      <c r="AF52" s="108">
        <f>'Enron Proposal'!M44</f>
        <v>0</v>
      </c>
      <c r="AG52" s="108">
        <f t="shared" si="3"/>
        <v>0</v>
      </c>
      <c r="AH52" s="108">
        <f t="shared" si="4"/>
        <v>0</v>
      </c>
      <c r="AI52" s="108">
        <f t="shared" si="19"/>
        <v>0</v>
      </c>
      <c r="AJ52" s="108">
        <f t="shared" si="20"/>
        <v>0</v>
      </c>
      <c r="AL52" s="111">
        <f>Curves!J36+Curves!K36</f>
        <v>-6.0000000000000005E-2</v>
      </c>
      <c r="AM52" s="111">
        <f>'Enron Proposal'!V44</f>
        <v>0</v>
      </c>
      <c r="AN52" s="108">
        <f>'Enron Proposal'!P44</f>
        <v>0</v>
      </c>
      <c r="AO52" s="108">
        <f t="shared" si="5"/>
        <v>0</v>
      </c>
      <c r="AP52" s="108">
        <f t="shared" si="6"/>
        <v>0</v>
      </c>
      <c r="AQ52" s="108">
        <f t="shared" si="21"/>
        <v>0</v>
      </c>
      <c r="AR52" s="108">
        <f t="shared" si="22"/>
        <v>0</v>
      </c>
      <c r="AT52" s="108">
        <f t="shared" si="7"/>
        <v>6941750.4060417935</v>
      </c>
      <c r="AU52" s="114">
        <f>Curves!C36</f>
        <v>5.9344286918144994E-2</v>
      </c>
      <c r="AV52">
        <f t="shared" si="23"/>
        <v>1037</v>
      </c>
      <c r="AW52">
        <f t="shared" si="24"/>
        <v>1091</v>
      </c>
      <c r="AX52" s="110">
        <f t="shared" si="25"/>
        <v>0.84701566599860934</v>
      </c>
      <c r="AY52" s="110">
        <f t="shared" si="26"/>
        <v>0.83963930763072214</v>
      </c>
      <c r="BA52" s="108">
        <f t="shared" si="27"/>
        <v>5879771.3433696069</v>
      </c>
      <c r="BB52" s="108">
        <f t="shared" si="28"/>
        <v>5828566.5046742158</v>
      </c>
      <c r="BD52" s="106">
        <f t="shared" si="29"/>
        <v>3.9</v>
      </c>
      <c r="BE52" s="92">
        <f>'Point 1 - Transco'!H50</f>
        <v>0.83965198900113958</v>
      </c>
      <c r="BF52" s="108">
        <f t="shared" si="30"/>
        <v>59900</v>
      </c>
      <c r="BG52" s="108">
        <f t="shared" si="8"/>
        <v>1508854.624235048</v>
      </c>
      <c r="BH52" s="108">
        <f t="shared" si="9"/>
        <v>5929798.6732437378</v>
      </c>
      <c r="BI52" s="111">
        <f t="shared" si="33"/>
        <v>3.8601999999999999</v>
      </c>
    </row>
    <row r="53" spans="2:61">
      <c r="B53" s="89">
        <f>'Enron Proposal'!B45</f>
        <v>37956</v>
      </c>
      <c r="C53" s="101">
        <f>'Enron Proposal'!C45</f>
        <v>31</v>
      </c>
      <c r="D53" s="103">
        <f>'Enron Proposal'!D45</f>
        <v>38012</v>
      </c>
      <c r="E53" s="101">
        <f t="shared" si="0"/>
        <v>1123</v>
      </c>
      <c r="G53" s="106">
        <f>Curves!B37</f>
        <v>4.0250000000000004</v>
      </c>
      <c r="H53" s="117">
        <f>_xll.Spline('Financing Assumptions'!$G$20:$G$29,'Financing Assumptions'!$F$20:$F$29,B53,1)+Curves!C37</f>
        <v>6.5752956897391968E-2</v>
      </c>
      <c r="I53" s="110">
        <f t="shared" si="10"/>
        <v>0.81962175145946481</v>
      </c>
      <c r="J53" s="110">
        <f t="shared" si="11"/>
        <v>0.8163356991941455</v>
      </c>
      <c r="K53" s="110">
        <f>'Point 1 - Transco'!H51</f>
        <v>0.83527222168447102</v>
      </c>
      <c r="M53">
        <f>Curves!D37+Curves!E37</f>
        <v>0.03</v>
      </c>
      <c r="N53" s="106">
        <f>'Enron Proposal'!S45</f>
        <v>3.8629662804907032</v>
      </c>
      <c r="O53" s="108">
        <f>'Enron Proposal'!G45</f>
        <v>59900</v>
      </c>
      <c r="P53" s="108">
        <f t="shared" si="12"/>
        <v>1521955.6302850803</v>
      </c>
      <c r="Q53" s="108">
        <f t="shared" si="13"/>
        <v>1551016.9884458941</v>
      </c>
      <c r="R53" s="108">
        <f t="shared" si="14"/>
        <v>6289373.888148101</v>
      </c>
      <c r="S53" s="108">
        <f t="shared" si="15"/>
        <v>5879263.2801942406</v>
      </c>
      <c r="T53" s="108">
        <f t="shared" si="16"/>
        <v>410110.60795386042</v>
      </c>
      <c r="V53" s="111">
        <f>Curves!F37+Curves!G37</f>
        <v>-1.8000000000000002E-2</v>
      </c>
      <c r="W53" s="111">
        <f>'Enron Proposal'!T45</f>
        <v>0</v>
      </c>
      <c r="X53" s="108">
        <f>'Enron Proposal'!J45</f>
        <v>0</v>
      </c>
      <c r="Y53" s="108">
        <f t="shared" ref="Y53:Y76" si="34">X53*C53*I53</f>
        <v>0</v>
      </c>
      <c r="Z53" s="108">
        <f t="shared" ref="Z53:Z76" si="35">(G53+V53)*Y53</f>
        <v>0</v>
      </c>
      <c r="AA53" s="108">
        <f t="shared" si="17"/>
        <v>0</v>
      </c>
      <c r="AB53" s="108">
        <f t="shared" si="18"/>
        <v>0</v>
      </c>
      <c r="AD53" s="111">
        <f>Curves!H37+Curves!I37</f>
        <v>-2.0500000000000004E-2</v>
      </c>
      <c r="AE53" s="111">
        <f>'Enron Proposal'!U45</f>
        <v>0</v>
      </c>
      <c r="AF53" s="108">
        <f>'Enron Proposal'!M45</f>
        <v>0</v>
      </c>
      <c r="AG53" s="108">
        <f t="shared" ref="AG53:AG76" si="36">AF53*C53*I53</f>
        <v>0</v>
      </c>
      <c r="AH53" s="108">
        <f t="shared" ref="AH53:AH76" si="37">(G53+AD53)*AG53</f>
        <v>0</v>
      </c>
      <c r="AI53" s="108">
        <f t="shared" si="19"/>
        <v>0</v>
      </c>
      <c r="AJ53" s="108">
        <f t="shared" si="20"/>
        <v>0</v>
      </c>
      <c r="AL53" s="111">
        <f>Curves!J37+Curves!K37</f>
        <v>-6.0000000000000005E-2</v>
      </c>
      <c r="AM53" s="111">
        <f>'Enron Proposal'!V45</f>
        <v>0</v>
      </c>
      <c r="AN53" s="108">
        <f>'Enron Proposal'!P45</f>
        <v>0</v>
      </c>
      <c r="AO53" s="108">
        <f t="shared" ref="AO53:AO76" si="38">AN53*C53*I53</f>
        <v>0</v>
      </c>
      <c r="AP53" s="108">
        <f t="shared" ref="AP53:AP76" si="39">(G53+AL53)*AO53</f>
        <v>0</v>
      </c>
      <c r="AQ53" s="108">
        <f t="shared" si="21"/>
        <v>0</v>
      </c>
      <c r="AR53" s="108">
        <f t="shared" si="22"/>
        <v>0</v>
      </c>
      <c r="AT53" s="108">
        <f t="shared" ref="AT53:AT76" si="40">(S53+AA53+AI53+AQ53)/I53</f>
        <v>7173142.0862431871</v>
      </c>
      <c r="AU53" s="114">
        <f>Curves!C37</f>
        <v>5.9379014584094003E-2</v>
      </c>
      <c r="AV53">
        <f t="shared" si="23"/>
        <v>1067</v>
      </c>
      <c r="AW53">
        <f t="shared" si="24"/>
        <v>1123</v>
      </c>
      <c r="AX53" s="110">
        <f t="shared" si="25"/>
        <v>0.84287385346360044</v>
      </c>
      <c r="AY53" s="110">
        <f t="shared" si="26"/>
        <v>0.83523492149516576</v>
      </c>
      <c r="BA53" s="108">
        <f t="shared" si="27"/>
        <v>6046053.9116737256</v>
      </c>
      <c r="BB53" s="108">
        <f t="shared" si="28"/>
        <v>5991258.7672769977</v>
      </c>
      <c r="BD53" s="106">
        <f t="shared" si="29"/>
        <v>4.0250000000000004</v>
      </c>
      <c r="BE53" s="92">
        <f>'Point 1 - Transco'!H51</f>
        <v>0.83527222168447102</v>
      </c>
      <c r="BF53" s="108">
        <f t="shared" si="30"/>
        <v>59900</v>
      </c>
      <c r="BG53" s="108">
        <f t="shared" ref="BG53:BG76" si="41">BF53*BE53*C53</f>
        <v>1551016.9884458941</v>
      </c>
      <c r="BH53" s="108">
        <f t="shared" ref="BH53:BH76" si="42">BG53*(BD53+M53)</f>
        <v>6289373.888148101</v>
      </c>
      <c r="BI53" s="111">
        <f t="shared" si="33"/>
        <v>3.8601999999999999</v>
      </c>
    </row>
    <row r="54" spans="2:61">
      <c r="B54" s="89">
        <f>'Enron Proposal'!B46</f>
        <v>37987</v>
      </c>
      <c r="C54" s="101">
        <f>'Enron Proposal'!C46</f>
        <v>31</v>
      </c>
      <c r="D54" s="103">
        <f>'Enron Proposal'!D46</f>
        <v>38042</v>
      </c>
      <c r="E54" s="101">
        <f t="shared" si="0"/>
        <v>1153</v>
      </c>
      <c r="G54" s="106">
        <f>Curves!B38</f>
        <v>4.0250000000000004</v>
      </c>
      <c r="H54" s="117">
        <f>_xll.Spline('Financing Assumptions'!$G$20:$G$29,'Financing Assumptions'!$F$20:$F$29,B54,1)+Curves!C38</f>
        <v>6.5832179081085795E-2</v>
      </c>
      <c r="I54" s="110">
        <f t="shared" si="10"/>
        <v>0.81508064609602537</v>
      </c>
      <c r="J54" s="110">
        <f t="shared" si="11"/>
        <v>0.81172581067255223</v>
      </c>
      <c r="K54" s="110">
        <f>'Point 1 - Transco'!H52</f>
        <v>0.83115206904056804</v>
      </c>
      <c r="M54">
        <f>Curves!D38+Curves!E38</f>
        <v>3.5000000000000003E-2</v>
      </c>
      <c r="N54" s="106">
        <f>'Enron Proposal'!S46</f>
        <v>3.8629662804907032</v>
      </c>
      <c r="O54" s="108">
        <f>'Enron Proposal'!G46</f>
        <v>59900</v>
      </c>
      <c r="P54" s="108">
        <f t="shared" si="12"/>
        <v>1513523.2517357096</v>
      </c>
      <c r="Q54" s="108">
        <f t="shared" si="13"/>
        <v>1543366.2770014307</v>
      </c>
      <c r="R54" s="108">
        <f t="shared" si="14"/>
        <v>6266067.0846258095</v>
      </c>
      <c r="S54" s="108">
        <f t="shared" si="15"/>
        <v>5846689.2861936884</v>
      </c>
      <c r="T54" s="108">
        <f t="shared" si="16"/>
        <v>419377.79843212105</v>
      </c>
      <c r="V54" s="111">
        <f>Curves!F38+Curves!G38</f>
        <v>-8.0000000000000019E-3</v>
      </c>
      <c r="W54" s="111">
        <f>'Enron Proposal'!T46</f>
        <v>0</v>
      </c>
      <c r="X54" s="108">
        <f>'Enron Proposal'!J46</f>
        <v>0</v>
      </c>
      <c r="Y54" s="108">
        <f t="shared" si="34"/>
        <v>0</v>
      </c>
      <c r="Z54" s="108">
        <f t="shared" si="35"/>
        <v>0</v>
      </c>
      <c r="AA54" s="108">
        <f t="shared" si="17"/>
        <v>0</v>
      </c>
      <c r="AB54" s="108">
        <f t="shared" si="18"/>
        <v>0</v>
      </c>
      <c r="AD54" s="111">
        <f>Curves!H38+Curves!I38</f>
        <v>-1.7500000000000002E-2</v>
      </c>
      <c r="AE54" s="111">
        <f>'Enron Proposal'!U46</f>
        <v>0</v>
      </c>
      <c r="AF54" s="108">
        <f>'Enron Proposal'!M46</f>
        <v>0</v>
      </c>
      <c r="AG54" s="108">
        <f t="shared" si="36"/>
        <v>0</v>
      </c>
      <c r="AH54" s="108">
        <f t="shared" si="37"/>
        <v>0</v>
      </c>
      <c r="AI54" s="108">
        <f t="shared" si="19"/>
        <v>0</v>
      </c>
      <c r="AJ54" s="108">
        <f t="shared" si="20"/>
        <v>0</v>
      </c>
      <c r="AL54" s="111">
        <f>Curves!J38+Curves!K38</f>
        <v>-5.2999999999999999E-2</v>
      </c>
      <c r="AM54" s="111">
        <f>'Enron Proposal'!V46</f>
        <v>0</v>
      </c>
      <c r="AN54" s="108">
        <f>'Enron Proposal'!P46</f>
        <v>0</v>
      </c>
      <c r="AO54" s="108">
        <f t="shared" si="38"/>
        <v>0</v>
      </c>
      <c r="AP54" s="108">
        <f t="shared" si="39"/>
        <v>0</v>
      </c>
      <c r="AQ54" s="108">
        <f t="shared" si="21"/>
        <v>0</v>
      </c>
      <c r="AR54" s="108">
        <f t="shared" si="22"/>
        <v>0</v>
      </c>
      <c r="AT54" s="108">
        <f t="shared" si="40"/>
        <v>7173142.0862431871</v>
      </c>
      <c r="AU54" s="114">
        <f>Curves!C38</f>
        <v>5.9423502819744012E-2</v>
      </c>
      <c r="AV54">
        <f t="shared" si="23"/>
        <v>1098</v>
      </c>
      <c r="AW54">
        <f t="shared" si="24"/>
        <v>1153</v>
      </c>
      <c r="AX54" s="110">
        <f t="shared" si="25"/>
        <v>0.83858931462890762</v>
      </c>
      <c r="AY54" s="110">
        <f t="shared" si="26"/>
        <v>0.83109061784584815</v>
      </c>
      <c r="BA54" s="108">
        <f t="shared" si="27"/>
        <v>6015320.3058384471</v>
      </c>
      <c r="BB54" s="108">
        <f t="shared" si="28"/>
        <v>5961531.0883519063</v>
      </c>
      <c r="BD54" s="106">
        <f t="shared" si="29"/>
        <v>4.0250000000000004</v>
      </c>
      <c r="BE54" s="92">
        <f>'Point 1 - Transco'!H52</f>
        <v>0.83115206904056804</v>
      </c>
      <c r="BF54" s="108">
        <f t="shared" si="30"/>
        <v>59900</v>
      </c>
      <c r="BG54" s="108">
        <f t="shared" si="41"/>
        <v>1543366.2770014307</v>
      </c>
      <c r="BH54" s="108">
        <f t="shared" si="42"/>
        <v>6266067.0846258095</v>
      </c>
      <c r="BI54" s="111">
        <f t="shared" si="33"/>
        <v>3.8601999999999999</v>
      </c>
    </row>
    <row r="55" spans="2:61">
      <c r="B55" s="89">
        <f>'Enron Proposal'!B47</f>
        <v>38018</v>
      </c>
      <c r="C55" s="101">
        <f>'Enron Proposal'!C47</f>
        <v>29</v>
      </c>
      <c r="D55" s="103">
        <f>'Enron Proposal'!D47</f>
        <v>38071</v>
      </c>
      <c r="E55" s="101">
        <f t="shared" si="0"/>
        <v>1182</v>
      </c>
      <c r="G55" s="106">
        <f>Curves!B39</f>
        <v>3.9819999999999998</v>
      </c>
      <c r="H55" s="117">
        <f>_xll.Spline('Financing Assumptions'!$G$20:$G$29,'Financing Assumptions'!$F$20:$F$29,B55,1)+Curves!C39</f>
        <v>6.591767232668623E-2</v>
      </c>
      <c r="I55" s="110">
        <f t="shared" si="10"/>
        <v>0.81068249188294172</v>
      </c>
      <c r="J55" s="110">
        <f t="shared" si="11"/>
        <v>0.80726215280241598</v>
      </c>
      <c r="K55" s="110">
        <f>'Point 1 - Transco'!H53</f>
        <v>0.82715527673777944</v>
      </c>
      <c r="M55">
        <f>Curves!D39+Curves!E39</f>
        <v>3.5000000000000003E-2</v>
      </c>
      <c r="N55" s="106">
        <f>'Enron Proposal'!S47</f>
        <v>3.8629662804907032</v>
      </c>
      <c r="O55" s="108">
        <f>'Enron Proposal'!G47</f>
        <v>59900</v>
      </c>
      <c r="P55" s="108">
        <f t="shared" si="12"/>
        <v>1408236.5566498581</v>
      </c>
      <c r="Q55" s="108">
        <f t="shared" si="13"/>
        <v>1436851.4312211967</v>
      </c>
      <c r="R55" s="108">
        <f t="shared" si="14"/>
        <v>5771832.1992155463</v>
      </c>
      <c r="S55" s="108">
        <f t="shared" si="15"/>
        <v>5439970.3332927376</v>
      </c>
      <c r="T55" s="108">
        <f t="shared" si="16"/>
        <v>331861.86592280865</v>
      </c>
      <c r="V55" s="111">
        <f>Curves!F39+Curves!G39</f>
        <v>-8.0000000000000019E-3</v>
      </c>
      <c r="W55" s="111">
        <f>'Enron Proposal'!T47</f>
        <v>0</v>
      </c>
      <c r="X55" s="108">
        <f>'Enron Proposal'!J47</f>
        <v>0</v>
      </c>
      <c r="Y55" s="108">
        <f t="shared" si="34"/>
        <v>0</v>
      </c>
      <c r="Z55" s="108">
        <f t="shared" si="35"/>
        <v>0</v>
      </c>
      <c r="AA55" s="108">
        <f t="shared" si="17"/>
        <v>0</v>
      </c>
      <c r="AB55" s="108">
        <f t="shared" si="18"/>
        <v>0</v>
      </c>
      <c r="AD55" s="111">
        <f>Curves!H39+Curves!I39</f>
        <v>-1.7500000000000002E-2</v>
      </c>
      <c r="AE55" s="111">
        <f>'Enron Proposal'!U47</f>
        <v>0</v>
      </c>
      <c r="AF55" s="108">
        <f>'Enron Proposal'!M47</f>
        <v>0</v>
      </c>
      <c r="AG55" s="108">
        <f t="shared" si="36"/>
        <v>0</v>
      </c>
      <c r="AH55" s="108">
        <f t="shared" si="37"/>
        <v>0</v>
      </c>
      <c r="AI55" s="108">
        <f t="shared" si="19"/>
        <v>0</v>
      </c>
      <c r="AJ55" s="108">
        <f t="shared" si="20"/>
        <v>0</v>
      </c>
      <c r="AL55" s="111">
        <f>Curves!J39+Curves!K39</f>
        <v>-5.2999999999999999E-2</v>
      </c>
      <c r="AM55" s="111">
        <f>'Enron Proposal'!V47</f>
        <v>0</v>
      </c>
      <c r="AN55" s="108">
        <f>'Enron Proposal'!P47</f>
        <v>0</v>
      </c>
      <c r="AO55" s="108">
        <f t="shared" si="38"/>
        <v>0</v>
      </c>
      <c r="AP55" s="108">
        <f t="shared" si="39"/>
        <v>0</v>
      </c>
      <c r="AQ55" s="108">
        <f t="shared" si="21"/>
        <v>0</v>
      </c>
      <c r="AR55" s="108">
        <f t="shared" si="22"/>
        <v>0</v>
      </c>
      <c r="AT55" s="108">
        <f t="shared" si="40"/>
        <v>6710358.7258404</v>
      </c>
      <c r="AU55" s="114">
        <f>Curves!C39</f>
        <v>5.9477167568658E-2</v>
      </c>
      <c r="AV55">
        <f t="shared" si="23"/>
        <v>1129</v>
      </c>
      <c r="AW55">
        <f t="shared" si="24"/>
        <v>1182</v>
      </c>
      <c r="AX55" s="110">
        <f t="shared" si="25"/>
        <v>0.83429745702234726</v>
      </c>
      <c r="AY55" s="110">
        <f t="shared" si="26"/>
        <v>0.82710162767013862</v>
      </c>
      <c r="BA55" s="108">
        <f t="shared" si="27"/>
        <v>5598435.2206763644</v>
      </c>
      <c r="BB55" s="108">
        <f t="shared" si="28"/>
        <v>5550148.624393112</v>
      </c>
      <c r="BD55" s="106">
        <f t="shared" si="29"/>
        <v>3.9819999999999998</v>
      </c>
      <c r="BE55" s="92">
        <f>'Point 1 - Transco'!H53</f>
        <v>0.82715527673777944</v>
      </c>
      <c r="BF55" s="108">
        <f t="shared" si="30"/>
        <v>59900</v>
      </c>
      <c r="BG55" s="108">
        <f t="shared" si="41"/>
        <v>1436851.4312211967</v>
      </c>
      <c r="BH55" s="108">
        <f t="shared" si="42"/>
        <v>5771832.1992155463</v>
      </c>
      <c r="BI55" s="111">
        <f t="shared" si="33"/>
        <v>3.8601999999999999</v>
      </c>
    </row>
    <row r="56" spans="2:61">
      <c r="B56" s="89">
        <f>'Enron Proposal'!B48</f>
        <v>38047</v>
      </c>
      <c r="C56" s="101">
        <f>'Enron Proposal'!C48</f>
        <v>31</v>
      </c>
      <c r="D56" s="103">
        <f>'Enron Proposal'!D48</f>
        <v>38103</v>
      </c>
      <c r="E56" s="101">
        <f t="shared" si="0"/>
        <v>1214</v>
      </c>
      <c r="G56" s="106">
        <f>Curves!B40</f>
        <v>3.8170000000000002</v>
      </c>
      <c r="H56" s="117">
        <f>_xll.Spline('Financing Assumptions'!$G$20:$G$29,'Financing Assumptions'!$F$20:$F$29,B56,1)+Curves!C40</f>
        <v>6.5995231660045117E-2</v>
      </c>
      <c r="I56" s="110">
        <f t="shared" si="10"/>
        <v>0.80588811640412017</v>
      </c>
      <c r="J56" s="110">
        <f t="shared" si="11"/>
        <v>0.8023962852969555</v>
      </c>
      <c r="K56" s="110">
        <f>'Point 1 - Transco'!H54</f>
        <v>0.8227833687021866</v>
      </c>
      <c r="M56">
        <f>Curves!D40+Curves!E40</f>
        <v>3.5000000000000003E-2</v>
      </c>
      <c r="N56" s="106">
        <f>'Enron Proposal'!S48</f>
        <v>3.8629662804907032</v>
      </c>
      <c r="O56" s="108">
        <f>'Enron Proposal'!G48</f>
        <v>59900</v>
      </c>
      <c r="P56" s="108">
        <f t="shared" si="12"/>
        <v>1496453.6433508107</v>
      </c>
      <c r="Q56" s="108">
        <f t="shared" si="13"/>
        <v>1527826.4373430903</v>
      </c>
      <c r="R56" s="108">
        <f t="shared" si="14"/>
        <v>5885187.4366455842</v>
      </c>
      <c r="S56" s="108">
        <f t="shared" si="15"/>
        <v>5780749.9645816423</v>
      </c>
      <c r="T56" s="108">
        <f t="shared" si="16"/>
        <v>104437.47206394188</v>
      </c>
      <c r="V56" s="111">
        <f>Curves!F40+Curves!G40</f>
        <v>3.2000000000000001E-2</v>
      </c>
      <c r="W56" s="111">
        <f>'Enron Proposal'!T48</f>
        <v>0</v>
      </c>
      <c r="X56" s="108">
        <f>'Enron Proposal'!J48</f>
        <v>0</v>
      </c>
      <c r="Y56" s="108">
        <f t="shared" si="34"/>
        <v>0</v>
      </c>
      <c r="Z56" s="108">
        <f t="shared" si="35"/>
        <v>0</v>
      </c>
      <c r="AA56" s="108">
        <f t="shared" si="17"/>
        <v>0</v>
      </c>
      <c r="AB56" s="108">
        <f t="shared" si="18"/>
        <v>0</v>
      </c>
      <c r="AD56" s="111">
        <f>Curves!H40+Curves!I40</f>
        <v>-1.7500000000000002E-2</v>
      </c>
      <c r="AE56" s="111">
        <f>'Enron Proposal'!U48</f>
        <v>0</v>
      </c>
      <c r="AF56" s="108">
        <f>'Enron Proposal'!M48</f>
        <v>0</v>
      </c>
      <c r="AG56" s="108">
        <f t="shared" si="36"/>
        <v>0</v>
      </c>
      <c r="AH56" s="108">
        <f t="shared" si="37"/>
        <v>0</v>
      </c>
      <c r="AI56" s="108">
        <f t="shared" si="19"/>
        <v>0</v>
      </c>
      <c r="AJ56" s="108">
        <f t="shared" si="20"/>
        <v>0</v>
      </c>
      <c r="AL56" s="111">
        <f>Curves!J40+Curves!K40</f>
        <v>-5.2999999999999999E-2</v>
      </c>
      <c r="AM56" s="111">
        <f>'Enron Proposal'!V48</f>
        <v>0</v>
      </c>
      <c r="AN56" s="108">
        <f>'Enron Proposal'!P48</f>
        <v>0</v>
      </c>
      <c r="AO56" s="108">
        <f t="shared" si="38"/>
        <v>0</v>
      </c>
      <c r="AP56" s="108">
        <f t="shared" si="39"/>
        <v>0</v>
      </c>
      <c r="AQ56" s="108">
        <f t="shared" si="21"/>
        <v>0</v>
      </c>
      <c r="AR56" s="108">
        <f t="shared" si="22"/>
        <v>0</v>
      </c>
      <c r="AT56" s="108">
        <f t="shared" si="40"/>
        <v>7173142.0862431861</v>
      </c>
      <c r="AU56" s="114">
        <f>Curves!C40</f>
        <v>5.9527370076573015E-2</v>
      </c>
      <c r="AV56">
        <f t="shared" si="23"/>
        <v>1158</v>
      </c>
      <c r="AW56">
        <f t="shared" si="24"/>
        <v>1214</v>
      </c>
      <c r="AX56" s="110">
        <f t="shared" si="25"/>
        <v>0.83029573474648277</v>
      </c>
      <c r="AY56" s="110">
        <f t="shared" si="26"/>
        <v>0.82274410016224786</v>
      </c>
      <c r="BA56" s="108">
        <f t="shared" si="27"/>
        <v>5955829.278938205</v>
      </c>
      <c r="BB56" s="108">
        <f t="shared" si="28"/>
        <v>5901660.3310820991</v>
      </c>
      <c r="BD56" s="106">
        <f t="shared" si="29"/>
        <v>3.8170000000000002</v>
      </c>
      <c r="BE56" s="92">
        <f>'Point 1 - Transco'!H54</f>
        <v>0.8227833687021866</v>
      </c>
      <c r="BF56" s="108">
        <f t="shared" si="30"/>
        <v>59900</v>
      </c>
      <c r="BG56" s="108">
        <f t="shared" si="41"/>
        <v>1527826.4373430903</v>
      </c>
      <c r="BH56" s="108">
        <f t="shared" si="42"/>
        <v>5885187.4366455842</v>
      </c>
      <c r="BI56" s="111">
        <f t="shared" si="33"/>
        <v>3.8601999999999999</v>
      </c>
    </row>
    <row r="57" spans="2:61">
      <c r="B57" s="89">
        <f>'Enron Proposal'!B49</f>
        <v>38078</v>
      </c>
      <c r="C57" s="101">
        <f>'Enron Proposal'!C49</f>
        <v>30</v>
      </c>
      <c r="D57" s="103">
        <f>'Enron Proposal'!D49</f>
        <v>38132</v>
      </c>
      <c r="E57" s="101">
        <f t="shared" si="0"/>
        <v>1243</v>
      </c>
      <c r="G57" s="106">
        <f>Curves!B41</f>
        <v>3.6890000000000005</v>
      </c>
      <c r="H57" s="117">
        <f>_xll.Spline('Financing Assumptions'!$G$20:$G$29,'Financing Assumptions'!$F$20:$F$29,B57,1)+Curves!C41</f>
        <v>6.6066492964574425E-2</v>
      </c>
      <c r="I57" s="110">
        <f t="shared" si="10"/>
        <v>0.80155603739985359</v>
      </c>
      <c r="J57" s="110">
        <f t="shared" si="11"/>
        <v>0.79800031899325419</v>
      </c>
      <c r="K57" s="110">
        <f>'Point 1 - Transco'!H55</f>
        <v>0.81883830759810894</v>
      </c>
      <c r="M57">
        <f>Curves!D41+Curves!E41</f>
        <v>3.3500000000000002E-2</v>
      </c>
      <c r="N57" s="106">
        <f>'Enron Proposal'!S49</f>
        <v>3.7624663447380997</v>
      </c>
      <c r="O57" s="108">
        <f>'Enron Proposal'!G49</f>
        <v>61500</v>
      </c>
      <c r="P57" s="108">
        <f t="shared" si="12"/>
        <v>1478870.8890027299</v>
      </c>
      <c r="Q57" s="108">
        <f t="shared" si="13"/>
        <v>1510756.677518511</v>
      </c>
      <c r="R57" s="108">
        <f t="shared" si="14"/>
        <v>5623791.7320626583</v>
      </c>
      <c r="S57" s="108">
        <f t="shared" si="15"/>
        <v>5564201.9480856853</v>
      </c>
      <c r="T57" s="108">
        <f t="shared" si="16"/>
        <v>59589.783976973034</v>
      </c>
      <c r="V57" s="111">
        <f>Curves!F41+Curves!G41</f>
        <v>-1.4500000000000002E-2</v>
      </c>
      <c r="W57" s="111">
        <f>'Enron Proposal'!T49</f>
        <v>0</v>
      </c>
      <c r="X57" s="108">
        <f>'Enron Proposal'!J49</f>
        <v>0</v>
      </c>
      <c r="Y57" s="108">
        <f t="shared" si="34"/>
        <v>0</v>
      </c>
      <c r="Z57" s="108">
        <f t="shared" si="35"/>
        <v>0</v>
      </c>
      <c r="AA57" s="108">
        <f t="shared" si="17"/>
        <v>0</v>
      </c>
      <c r="AB57" s="108">
        <f t="shared" si="18"/>
        <v>0</v>
      </c>
      <c r="AD57" s="111">
        <f>Curves!H41+Curves!I41</f>
        <v>-1.7500000000000002E-2</v>
      </c>
      <c r="AE57" s="111">
        <f>'Enron Proposal'!U49</f>
        <v>0</v>
      </c>
      <c r="AF57" s="108">
        <f>'Enron Proposal'!M49</f>
        <v>0</v>
      </c>
      <c r="AG57" s="108">
        <f t="shared" si="36"/>
        <v>0</v>
      </c>
      <c r="AH57" s="108">
        <f t="shared" si="37"/>
        <v>0</v>
      </c>
      <c r="AI57" s="108">
        <f t="shared" si="19"/>
        <v>0</v>
      </c>
      <c r="AJ57" s="108">
        <f t="shared" si="20"/>
        <v>0</v>
      </c>
      <c r="AL57" s="111">
        <f>Curves!J41+Curves!K41</f>
        <v>-5.8000000000000003E-2</v>
      </c>
      <c r="AM57" s="111">
        <f>'Enron Proposal'!V49</f>
        <v>0</v>
      </c>
      <c r="AN57" s="108">
        <f>'Enron Proposal'!P49</f>
        <v>0</v>
      </c>
      <c r="AO57" s="108">
        <f t="shared" si="38"/>
        <v>0</v>
      </c>
      <c r="AP57" s="108">
        <f t="shared" si="39"/>
        <v>0</v>
      </c>
      <c r="AQ57" s="108">
        <f t="shared" si="21"/>
        <v>0</v>
      </c>
      <c r="AR57" s="108">
        <f t="shared" si="22"/>
        <v>0</v>
      </c>
      <c r="AT57" s="108">
        <f t="shared" si="40"/>
        <v>6941750.4060417945</v>
      </c>
      <c r="AU57" s="114">
        <f>Curves!C41</f>
        <v>5.9571736182630002E-2</v>
      </c>
      <c r="AV57">
        <f t="shared" si="23"/>
        <v>1189</v>
      </c>
      <c r="AW57">
        <f t="shared" si="24"/>
        <v>1243</v>
      </c>
      <c r="AX57" s="110">
        <f t="shared" si="25"/>
        <v>0.82605646783487485</v>
      </c>
      <c r="AY57" s="110">
        <f t="shared" si="26"/>
        <v>0.818828177775902</v>
      </c>
      <c r="BA57" s="108">
        <f t="shared" si="27"/>
        <v>5734277.8210061928</v>
      </c>
      <c r="BB57" s="108">
        <f t="shared" si="28"/>
        <v>5684100.8355543306</v>
      </c>
      <c r="BD57" s="106">
        <f t="shared" si="29"/>
        <v>3.6890000000000005</v>
      </c>
      <c r="BE57" s="92">
        <f>'Point 1 - Transco'!H55</f>
        <v>0.81883830759810894</v>
      </c>
      <c r="BF57" s="108">
        <f t="shared" si="30"/>
        <v>61500</v>
      </c>
      <c r="BG57" s="108">
        <f t="shared" si="41"/>
        <v>1510756.677518511</v>
      </c>
      <c r="BH57" s="108">
        <f t="shared" si="42"/>
        <v>5623791.7320626583</v>
      </c>
      <c r="BI57" s="111">
        <f>ROUND(SUM(BH57:BH76)/SUM(BG57:BG76),4)</f>
        <v>3.7606000000000002</v>
      </c>
    </row>
    <row r="58" spans="2:61">
      <c r="B58" s="89">
        <f>'Enron Proposal'!B50</f>
        <v>38108</v>
      </c>
      <c r="C58" s="101">
        <f>'Enron Proposal'!C50</f>
        <v>31</v>
      </c>
      <c r="D58" s="103">
        <f>'Enron Proposal'!D50</f>
        <v>38163</v>
      </c>
      <c r="E58" s="101">
        <f t="shared" si="0"/>
        <v>1274</v>
      </c>
      <c r="G58" s="106">
        <f>Curves!B42</f>
        <v>3.64</v>
      </c>
      <c r="H58" s="117">
        <f>_xll.Spline('Financing Assumptions'!$G$20:$G$29,'Financing Assumptions'!$F$20:$F$29,B58,1)+Curves!C42</f>
        <v>6.6123776800609491E-2</v>
      </c>
      <c r="I58" s="110">
        <f t="shared" si="10"/>
        <v>0.79699213207757369</v>
      </c>
      <c r="J58" s="110">
        <f t="shared" si="11"/>
        <v>0.7933687866835879</v>
      </c>
      <c r="K58" s="110">
        <f>'Point 1 - Transco'!H56</f>
        <v>0.81467481515615647</v>
      </c>
      <c r="M58">
        <f>Curves!D42+Curves!E42</f>
        <v>3.3500000000000002E-2</v>
      </c>
      <c r="N58" s="106">
        <f>'Enron Proposal'!S50</f>
        <v>3.7624663447380997</v>
      </c>
      <c r="O58" s="108">
        <f>'Enron Proposal'!G50</f>
        <v>61500</v>
      </c>
      <c r="P58" s="108">
        <f t="shared" si="12"/>
        <v>1519465.4998058942</v>
      </c>
      <c r="Q58" s="108">
        <f t="shared" si="13"/>
        <v>1553177.5350952123</v>
      </c>
      <c r="R58" s="108">
        <f t="shared" si="14"/>
        <v>5705597.6751722628</v>
      </c>
      <c r="S58" s="108">
        <f t="shared" si="15"/>
        <v>5716937.8050103327</v>
      </c>
      <c r="T58" s="108">
        <f t="shared" si="16"/>
        <v>-11340.129838069901</v>
      </c>
      <c r="V58" s="111">
        <f>Curves!F42+Curves!G42</f>
        <v>-1.4500000000000002E-2</v>
      </c>
      <c r="W58" s="111">
        <f>'Enron Proposal'!T50</f>
        <v>0</v>
      </c>
      <c r="X58" s="108">
        <f>'Enron Proposal'!J50</f>
        <v>0</v>
      </c>
      <c r="Y58" s="108">
        <f t="shared" si="34"/>
        <v>0</v>
      </c>
      <c r="Z58" s="108">
        <f t="shared" si="35"/>
        <v>0</v>
      </c>
      <c r="AA58" s="108">
        <f t="shared" si="17"/>
        <v>0</v>
      </c>
      <c r="AB58" s="108">
        <f t="shared" si="18"/>
        <v>0</v>
      </c>
      <c r="AD58" s="111">
        <f>Curves!H42+Curves!I42</f>
        <v>-1.7500000000000002E-2</v>
      </c>
      <c r="AE58" s="111">
        <f>'Enron Proposal'!U50</f>
        <v>0</v>
      </c>
      <c r="AF58" s="108">
        <f>'Enron Proposal'!M50</f>
        <v>0</v>
      </c>
      <c r="AG58" s="108">
        <f t="shared" si="36"/>
        <v>0</v>
      </c>
      <c r="AH58" s="108">
        <f t="shared" si="37"/>
        <v>0</v>
      </c>
      <c r="AI58" s="108">
        <f t="shared" si="19"/>
        <v>0</v>
      </c>
      <c r="AJ58" s="108">
        <f t="shared" si="20"/>
        <v>0</v>
      </c>
      <c r="AL58" s="111">
        <f>Curves!J42+Curves!K42</f>
        <v>-5.8000000000000003E-2</v>
      </c>
      <c r="AM58" s="111">
        <f>'Enron Proposal'!V50</f>
        <v>0</v>
      </c>
      <c r="AN58" s="108">
        <f>'Enron Proposal'!P50</f>
        <v>0</v>
      </c>
      <c r="AO58" s="108">
        <f t="shared" si="38"/>
        <v>0</v>
      </c>
      <c r="AP58" s="108">
        <f t="shared" si="39"/>
        <v>0</v>
      </c>
      <c r="AQ58" s="108">
        <f t="shared" si="21"/>
        <v>0</v>
      </c>
      <c r="AR58" s="108">
        <f t="shared" si="22"/>
        <v>0</v>
      </c>
      <c r="AT58" s="108">
        <f t="shared" si="40"/>
        <v>7173142.0862431871</v>
      </c>
      <c r="AU58" s="114">
        <f>Curves!C42</f>
        <v>5.9605072523503014E-2</v>
      </c>
      <c r="AV58">
        <f t="shared" si="23"/>
        <v>1219</v>
      </c>
      <c r="AW58">
        <f t="shared" si="24"/>
        <v>1274</v>
      </c>
      <c r="AX58" s="110">
        <f t="shared" si="25"/>
        <v>0.82199440985364591</v>
      </c>
      <c r="AY58" s="110">
        <f t="shared" si="26"/>
        <v>0.81466144840215793</v>
      </c>
      <c r="BA58" s="108">
        <f t="shared" si="27"/>
        <v>5896282.6959778192</v>
      </c>
      <c r="BB58" s="108">
        <f t="shared" si="28"/>
        <v>5843682.3215733515</v>
      </c>
      <c r="BD58" s="106">
        <f t="shared" si="29"/>
        <v>3.64</v>
      </c>
      <c r="BE58" s="92">
        <f>'Point 1 - Transco'!H56</f>
        <v>0.81467481515615647</v>
      </c>
      <c r="BF58" s="108">
        <f t="shared" si="30"/>
        <v>61500</v>
      </c>
      <c r="BG58" s="108">
        <f t="shared" si="41"/>
        <v>1553177.5350952123</v>
      </c>
      <c r="BH58" s="108">
        <f t="shared" si="42"/>
        <v>5705597.6751722628</v>
      </c>
      <c r="BI58" s="111">
        <f>$BI$57</f>
        <v>3.7606000000000002</v>
      </c>
    </row>
    <row r="59" spans="2:61">
      <c r="B59" s="89">
        <f>'Enron Proposal'!B51</f>
        <v>38139</v>
      </c>
      <c r="C59" s="101">
        <f>'Enron Proposal'!C51</f>
        <v>30</v>
      </c>
      <c r="D59" s="103">
        <f>'Enron Proposal'!D51</f>
        <v>38194</v>
      </c>
      <c r="E59" s="101">
        <f t="shared" si="0"/>
        <v>1305</v>
      </c>
      <c r="G59" s="106">
        <f>Curves!B43</f>
        <v>3.63</v>
      </c>
      <c r="H59" s="117">
        <f>_xll.Spline('Financing Assumptions'!$G$20:$G$29,'Financing Assumptions'!$F$20:$F$29,B59,1)+Curves!C43</f>
        <v>6.6181063922943512E-2</v>
      </c>
      <c r="I59" s="110">
        <f t="shared" si="10"/>
        <v>0.79244674901546941</v>
      </c>
      <c r="J59" s="110">
        <f t="shared" si="11"/>
        <v>0.78875671129781955</v>
      </c>
      <c r="K59" s="110">
        <f>'Point 1 - Transco'!H57</f>
        <v>0.81052491312886354</v>
      </c>
      <c r="M59">
        <f>Curves!D43+Curves!E43</f>
        <v>3.3500000000000002E-2</v>
      </c>
      <c r="N59" s="106">
        <f>'Enron Proposal'!S51</f>
        <v>3.7624663447380997</v>
      </c>
      <c r="O59" s="108">
        <f>'Enron Proposal'!G51</f>
        <v>61500</v>
      </c>
      <c r="P59" s="108">
        <f t="shared" si="12"/>
        <v>1462064.2519335411</v>
      </c>
      <c r="Q59" s="108">
        <f t="shared" si="13"/>
        <v>1495418.4647227533</v>
      </c>
      <c r="R59" s="108">
        <f t="shared" si="14"/>
        <v>5478465.5455118064</v>
      </c>
      <c r="S59" s="108">
        <f t="shared" si="15"/>
        <v>5500967.5417446345</v>
      </c>
      <c r="T59" s="108">
        <f t="shared" si="16"/>
        <v>-22501.996232828125</v>
      </c>
      <c r="V59" s="111">
        <f>Curves!F43+Curves!G43</f>
        <v>-1.4500000000000002E-2</v>
      </c>
      <c r="W59" s="111">
        <f>'Enron Proposal'!T51</f>
        <v>0</v>
      </c>
      <c r="X59" s="108">
        <f>'Enron Proposal'!J51</f>
        <v>0</v>
      </c>
      <c r="Y59" s="108">
        <f t="shared" si="34"/>
        <v>0</v>
      </c>
      <c r="Z59" s="108">
        <f t="shared" si="35"/>
        <v>0</v>
      </c>
      <c r="AA59" s="108">
        <f t="shared" si="17"/>
        <v>0</v>
      </c>
      <c r="AB59" s="108">
        <f t="shared" si="18"/>
        <v>0</v>
      </c>
      <c r="AD59" s="111">
        <f>Curves!H43+Curves!I43</f>
        <v>-1.7500000000000002E-2</v>
      </c>
      <c r="AE59" s="111">
        <f>'Enron Proposal'!U51</f>
        <v>0</v>
      </c>
      <c r="AF59" s="108">
        <f>'Enron Proposal'!M51</f>
        <v>0</v>
      </c>
      <c r="AG59" s="108">
        <f t="shared" si="36"/>
        <v>0</v>
      </c>
      <c r="AH59" s="108">
        <f t="shared" si="37"/>
        <v>0</v>
      </c>
      <c r="AI59" s="108">
        <f t="shared" si="19"/>
        <v>0</v>
      </c>
      <c r="AJ59" s="108">
        <f t="shared" si="20"/>
        <v>0</v>
      </c>
      <c r="AL59" s="111">
        <f>Curves!J43+Curves!K43</f>
        <v>-5.8000000000000003E-2</v>
      </c>
      <c r="AM59" s="111">
        <f>'Enron Proposal'!V51</f>
        <v>0</v>
      </c>
      <c r="AN59" s="108">
        <f>'Enron Proposal'!P51</f>
        <v>0</v>
      </c>
      <c r="AO59" s="108">
        <f t="shared" si="38"/>
        <v>0</v>
      </c>
      <c r="AP59" s="108">
        <f t="shared" si="39"/>
        <v>0</v>
      </c>
      <c r="AQ59" s="108">
        <f t="shared" si="21"/>
        <v>0</v>
      </c>
      <c r="AR59" s="108">
        <f t="shared" si="22"/>
        <v>0</v>
      </c>
      <c r="AT59" s="108">
        <f t="shared" si="40"/>
        <v>6941750.4060417945</v>
      </c>
      <c r="AU59" s="114">
        <f>Curves!C43</f>
        <v>5.963952007612501E-2</v>
      </c>
      <c r="AV59">
        <f t="shared" si="23"/>
        <v>1250</v>
      </c>
      <c r="AW59">
        <f t="shared" si="24"/>
        <v>1305</v>
      </c>
      <c r="AX59" s="110">
        <f t="shared" si="25"/>
        <v>0.81781336616292188</v>
      </c>
      <c r="AY59" s="110">
        <f t="shared" si="26"/>
        <v>0.81051153357994499</v>
      </c>
      <c r="BA59" s="108">
        <f t="shared" si="27"/>
        <v>5677056.2666278696</v>
      </c>
      <c r="BB59" s="108">
        <f t="shared" si="28"/>
        <v>5626368.7673301408</v>
      </c>
      <c r="BD59" s="106">
        <f t="shared" si="29"/>
        <v>3.63</v>
      </c>
      <c r="BE59" s="92">
        <f>'Point 1 - Transco'!H57</f>
        <v>0.81052491312886354</v>
      </c>
      <c r="BF59" s="108">
        <f t="shared" si="30"/>
        <v>61500</v>
      </c>
      <c r="BG59" s="108">
        <f t="shared" si="41"/>
        <v>1495418.4647227533</v>
      </c>
      <c r="BH59" s="108">
        <f t="shared" si="42"/>
        <v>5478465.5455118064</v>
      </c>
      <c r="BI59" s="111">
        <f t="shared" ref="BI59:BI76" si="43">$BI$57</f>
        <v>3.7606000000000002</v>
      </c>
    </row>
    <row r="60" spans="2:61">
      <c r="B60" s="89">
        <f>'Enron Proposal'!B52</f>
        <v>38169</v>
      </c>
      <c r="C60" s="101">
        <f>'Enron Proposal'!C52</f>
        <v>31</v>
      </c>
      <c r="D60" s="103">
        <f>'Enron Proposal'!D52</f>
        <v>38224</v>
      </c>
      <c r="E60" s="101">
        <f t="shared" si="0"/>
        <v>1335</v>
      </c>
      <c r="G60" s="106">
        <f>Curves!B44</f>
        <v>3.645</v>
      </c>
      <c r="H60" s="117">
        <f>_xll.Spline('Financing Assumptions'!$G$20:$G$29,'Financing Assumptions'!$F$20:$F$29,B60,1)+Curves!C44</f>
        <v>6.6235927051618196E-2</v>
      </c>
      <c r="I60" s="110">
        <f t="shared" si="10"/>
        <v>0.78806722219809922</v>
      </c>
      <c r="J60" s="110">
        <f t="shared" si="11"/>
        <v>0.7843135187908119</v>
      </c>
      <c r="K60" s="110">
        <f>'Point 1 - Transco'!H58</f>
        <v>0.80652168163755977</v>
      </c>
      <c r="M60">
        <f>Curves!D44+Curves!E44</f>
        <v>3.3500000000000002E-2</v>
      </c>
      <c r="N60" s="106">
        <f>'Enron Proposal'!S52</f>
        <v>3.7624663447380997</v>
      </c>
      <c r="O60" s="108">
        <f>'Enron Proposal'!G52</f>
        <v>61500</v>
      </c>
      <c r="P60" s="108">
        <f t="shared" si="12"/>
        <v>1502450.1591206761</v>
      </c>
      <c r="Q60" s="108">
        <f t="shared" si="13"/>
        <v>1537633.5860420077</v>
      </c>
      <c r="R60" s="108">
        <f t="shared" si="14"/>
        <v>5656185.1462555258</v>
      </c>
      <c r="S60" s="108">
        <f t="shared" si="15"/>
        <v>5652918.158337947</v>
      </c>
      <c r="T60" s="108">
        <f t="shared" si="16"/>
        <v>3266.9879175787792</v>
      </c>
      <c r="V60" s="111">
        <f>Curves!F44+Curves!G44</f>
        <v>-1.4500000000000002E-2</v>
      </c>
      <c r="W60" s="111">
        <f>'Enron Proposal'!T52</f>
        <v>0</v>
      </c>
      <c r="X60" s="108">
        <f>'Enron Proposal'!J52</f>
        <v>0</v>
      </c>
      <c r="Y60" s="108">
        <f t="shared" si="34"/>
        <v>0</v>
      </c>
      <c r="Z60" s="108">
        <f t="shared" si="35"/>
        <v>0</v>
      </c>
      <c r="AA60" s="108">
        <f t="shared" si="17"/>
        <v>0</v>
      </c>
      <c r="AB60" s="108">
        <f t="shared" si="18"/>
        <v>0</v>
      </c>
      <c r="AD60" s="111">
        <f>Curves!H44+Curves!I44</f>
        <v>-1.7500000000000002E-2</v>
      </c>
      <c r="AE60" s="111">
        <f>'Enron Proposal'!U52</f>
        <v>0</v>
      </c>
      <c r="AF60" s="108">
        <f>'Enron Proposal'!M52</f>
        <v>0</v>
      </c>
      <c r="AG60" s="108">
        <f t="shared" si="36"/>
        <v>0</v>
      </c>
      <c r="AH60" s="108">
        <f t="shared" si="37"/>
        <v>0</v>
      </c>
      <c r="AI60" s="108">
        <f t="shared" si="19"/>
        <v>0</v>
      </c>
      <c r="AJ60" s="108">
        <f t="shared" si="20"/>
        <v>0</v>
      </c>
      <c r="AL60" s="111">
        <f>Curves!J44+Curves!K44</f>
        <v>-5.8000000000000003E-2</v>
      </c>
      <c r="AM60" s="111">
        <f>'Enron Proposal'!V52</f>
        <v>0</v>
      </c>
      <c r="AN60" s="108">
        <f>'Enron Proposal'!P52</f>
        <v>0</v>
      </c>
      <c r="AO60" s="108">
        <f t="shared" si="38"/>
        <v>0</v>
      </c>
      <c r="AP60" s="108">
        <f t="shared" si="39"/>
        <v>0</v>
      </c>
      <c r="AQ60" s="108">
        <f t="shared" si="21"/>
        <v>0</v>
      </c>
      <c r="AR60" s="108">
        <f t="shared" si="22"/>
        <v>0</v>
      </c>
      <c r="AT60" s="108">
        <f t="shared" si="40"/>
        <v>7173142.0862431871</v>
      </c>
      <c r="AU60" s="114">
        <f>Curves!C44</f>
        <v>5.9673892209691999E-2</v>
      </c>
      <c r="AV60">
        <f t="shared" si="23"/>
        <v>1280</v>
      </c>
      <c r="AW60">
        <f t="shared" si="24"/>
        <v>1335</v>
      </c>
      <c r="AX60" s="110">
        <f t="shared" si="25"/>
        <v>0.81378017831504945</v>
      </c>
      <c r="AY60" s="110">
        <f t="shared" si="26"/>
        <v>0.80650155585963235</v>
      </c>
      <c r="BA60" s="108">
        <f t="shared" si="27"/>
        <v>5837360.8460221663</v>
      </c>
      <c r="BB60" s="108">
        <f t="shared" si="28"/>
        <v>5785150.2529573394</v>
      </c>
      <c r="BD60" s="106">
        <f t="shared" si="29"/>
        <v>3.645</v>
      </c>
      <c r="BE60" s="92">
        <f>'Point 1 - Transco'!H58</f>
        <v>0.80652168163755977</v>
      </c>
      <c r="BF60" s="108">
        <f t="shared" si="30"/>
        <v>61500</v>
      </c>
      <c r="BG60" s="108">
        <f t="shared" si="41"/>
        <v>1537633.5860420077</v>
      </c>
      <c r="BH60" s="108">
        <f t="shared" si="42"/>
        <v>5656185.1462555258</v>
      </c>
      <c r="BI60" s="111">
        <f t="shared" si="43"/>
        <v>3.7606000000000002</v>
      </c>
    </row>
    <row r="61" spans="2:61">
      <c r="B61" s="89">
        <f>'Enron Proposal'!B53</f>
        <v>38200</v>
      </c>
      <c r="C61" s="101">
        <f>'Enron Proposal'!C53</f>
        <v>31</v>
      </c>
      <c r="D61" s="103">
        <f>'Enron Proposal'!D53</f>
        <v>38257</v>
      </c>
      <c r="E61" s="101">
        <f t="shared" si="0"/>
        <v>1368</v>
      </c>
      <c r="G61" s="106">
        <f>Curves!B45</f>
        <v>3.6549999999999998</v>
      </c>
      <c r="H61" s="117">
        <f>_xll.Spline('Financing Assumptions'!$G$20:$G$29,'Financing Assumptions'!$F$20:$F$29,B61,1)+Curves!C45</f>
        <v>6.6292334861857857E-2</v>
      </c>
      <c r="I61" s="110">
        <f t="shared" si="10"/>
        <v>0.78328099807359708</v>
      </c>
      <c r="J61" s="110">
        <f t="shared" si="11"/>
        <v>0.77945819715261</v>
      </c>
      <c r="K61" s="110">
        <f>'Point 1 - Transco'!H59</f>
        <v>0.80213924634637213</v>
      </c>
      <c r="M61">
        <f>Curves!D45+Curves!E45</f>
        <v>3.3500000000000002E-2</v>
      </c>
      <c r="N61" s="106">
        <f>'Enron Proposal'!S53</f>
        <v>3.7624663447380997</v>
      </c>
      <c r="O61" s="108">
        <f>'Enron Proposal'!G53</f>
        <v>61500</v>
      </c>
      <c r="P61" s="108">
        <f t="shared" si="12"/>
        <v>1493325.2228273128</v>
      </c>
      <c r="Q61" s="108">
        <f t="shared" si="13"/>
        <v>1529278.4731593584</v>
      </c>
      <c r="R61" s="108">
        <f t="shared" si="14"/>
        <v>5640743.6482482934</v>
      </c>
      <c r="S61" s="108">
        <f t="shared" si="15"/>
        <v>5618585.892636288</v>
      </c>
      <c r="T61" s="108">
        <f t="shared" si="16"/>
        <v>22157.75561200548</v>
      </c>
      <c r="V61" s="111">
        <f>Curves!F45+Curves!G45</f>
        <v>-1.4500000000000002E-2</v>
      </c>
      <c r="W61" s="111">
        <f>'Enron Proposal'!T53</f>
        <v>0</v>
      </c>
      <c r="X61" s="108">
        <f>'Enron Proposal'!J53</f>
        <v>0</v>
      </c>
      <c r="Y61" s="108">
        <f t="shared" si="34"/>
        <v>0</v>
      </c>
      <c r="Z61" s="108">
        <f t="shared" si="35"/>
        <v>0</v>
      </c>
      <c r="AA61" s="108">
        <f t="shared" si="17"/>
        <v>0</v>
      </c>
      <c r="AB61" s="108">
        <f t="shared" si="18"/>
        <v>0</v>
      </c>
      <c r="AD61" s="111">
        <f>Curves!H45+Curves!I45</f>
        <v>-1.7500000000000002E-2</v>
      </c>
      <c r="AE61" s="111">
        <f>'Enron Proposal'!U53</f>
        <v>0</v>
      </c>
      <c r="AF61" s="108">
        <f>'Enron Proposal'!M53</f>
        <v>0</v>
      </c>
      <c r="AG61" s="108">
        <f t="shared" si="36"/>
        <v>0</v>
      </c>
      <c r="AH61" s="108">
        <f t="shared" si="37"/>
        <v>0</v>
      </c>
      <c r="AI61" s="108">
        <f t="shared" si="19"/>
        <v>0</v>
      </c>
      <c r="AJ61" s="108">
        <f t="shared" si="20"/>
        <v>0</v>
      </c>
      <c r="AL61" s="111">
        <f>Curves!J45+Curves!K45</f>
        <v>-5.8000000000000003E-2</v>
      </c>
      <c r="AM61" s="111">
        <f>'Enron Proposal'!V53</f>
        <v>0</v>
      </c>
      <c r="AN61" s="108">
        <f>'Enron Proposal'!P53</f>
        <v>0</v>
      </c>
      <c r="AO61" s="108">
        <f t="shared" si="38"/>
        <v>0</v>
      </c>
      <c r="AP61" s="108">
        <f t="shared" si="39"/>
        <v>0</v>
      </c>
      <c r="AQ61" s="108">
        <f t="shared" si="21"/>
        <v>0</v>
      </c>
      <c r="AR61" s="108">
        <f t="shared" si="22"/>
        <v>0</v>
      </c>
      <c r="AT61" s="108">
        <f t="shared" si="40"/>
        <v>7173142.0862431871</v>
      </c>
      <c r="AU61" s="114">
        <f>Curves!C45</f>
        <v>5.9710548254904995E-2</v>
      </c>
      <c r="AV61">
        <f t="shared" si="23"/>
        <v>1311</v>
      </c>
      <c r="AW61">
        <f t="shared" si="24"/>
        <v>1368</v>
      </c>
      <c r="AX61" s="110">
        <f t="shared" si="25"/>
        <v>0.80962557222646525</v>
      </c>
      <c r="AY61" s="110">
        <f t="shared" si="26"/>
        <v>0.8021187690259427</v>
      </c>
      <c r="BA61" s="108">
        <f t="shared" si="27"/>
        <v>5807559.2662363807</v>
      </c>
      <c r="BB61" s="108">
        <f t="shared" si="28"/>
        <v>5753711.9002655679</v>
      </c>
      <c r="BD61" s="106">
        <f t="shared" si="29"/>
        <v>3.6549999999999998</v>
      </c>
      <c r="BE61" s="92">
        <f>'Point 1 - Transco'!H59</f>
        <v>0.80213924634637213</v>
      </c>
      <c r="BF61" s="108">
        <f t="shared" si="30"/>
        <v>61500</v>
      </c>
      <c r="BG61" s="108">
        <f t="shared" si="41"/>
        <v>1529278.4731593584</v>
      </c>
      <c r="BH61" s="108">
        <f t="shared" si="42"/>
        <v>5640743.6482482934</v>
      </c>
      <c r="BI61" s="111">
        <f t="shared" si="43"/>
        <v>3.7606000000000002</v>
      </c>
    </row>
    <row r="62" spans="2:61">
      <c r="B62" s="89">
        <f>'Enron Proposal'!B54</f>
        <v>38231</v>
      </c>
      <c r="C62" s="101">
        <f>'Enron Proposal'!C54</f>
        <v>30</v>
      </c>
      <c r="D62" s="103">
        <f>'Enron Proposal'!D54</f>
        <v>38285</v>
      </c>
      <c r="E62" s="101">
        <f t="shared" si="0"/>
        <v>1396</v>
      </c>
      <c r="G62" s="106">
        <f>Curves!B46</f>
        <v>3.6720000000000002</v>
      </c>
      <c r="H62" s="117">
        <f>_xll.Spline('Financing Assumptions'!$G$20:$G$29,'Financing Assumptions'!$F$20:$F$29,B62,1)+Curves!C46</f>
        <v>6.6347544359850935E-2</v>
      </c>
      <c r="I62" s="110">
        <f t="shared" si="10"/>
        <v>0.77921555433118472</v>
      </c>
      <c r="J62" s="110">
        <f t="shared" si="11"/>
        <v>0.77533505397851743</v>
      </c>
      <c r="K62" s="110">
        <f>'Point 1 - Transco'!H60</f>
        <v>0.7984190071933589</v>
      </c>
      <c r="M62">
        <f>Curves!D46+Curves!E46</f>
        <v>3.3500000000000002E-2</v>
      </c>
      <c r="N62" s="106">
        <f>'Enron Proposal'!S54</f>
        <v>3.7624663447380997</v>
      </c>
      <c r="O62" s="108">
        <f>'Enron Proposal'!G54</f>
        <v>61500</v>
      </c>
      <c r="P62" s="108">
        <f t="shared" si="12"/>
        <v>1437652.6977410358</v>
      </c>
      <c r="Q62" s="108">
        <f t="shared" si="13"/>
        <v>1473083.0682717471</v>
      </c>
      <c r="R62" s="108">
        <f t="shared" si="14"/>
        <v>5458509.3094809595</v>
      </c>
      <c r="S62" s="108">
        <f t="shared" si="15"/>
        <v>5409119.8906725831</v>
      </c>
      <c r="T62" s="108">
        <f t="shared" si="16"/>
        <v>49389.418808376417</v>
      </c>
      <c r="V62" s="111">
        <f>Curves!F46+Curves!G46</f>
        <v>-1.4500000000000002E-2</v>
      </c>
      <c r="W62" s="111">
        <f>'Enron Proposal'!T54</f>
        <v>0</v>
      </c>
      <c r="X62" s="108">
        <f>'Enron Proposal'!J54</f>
        <v>0</v>
      </c>
      <c r="Y62" s="108">
        <f t="shared" si="34"/>
        <v>0</v>
      </c>
      <c r="Z62" s="108">
        <f t="shared" si="35"/>
        <v>0</v>
      </c>
      <c r="AA62" s="108">
        <f t="shared" si="17"/>
        <v>0</v>
      </c>
      <c r="AB62" s="108">
        <f t="shared" si="18"/>
        <v>0</v>
      </c>
      <c r="AD62" s="111">
        <f>Curves!H46+Curves!I46</f>
        <v>-1.7500000000000002E-2</v>
      </c>
      <c r="AE62" s="111">
        <f>'Enron Proposal'!U54</f>
        <v>0</v>
      </c>
      <c r="AF62" s="108">
        <f>'Enron Proposal'!M54</f>
        <v>0</v>
      </c>
      <c r="AG62" s="108">
        <f t="shared" si="36"/>
        <v>0</v>
      </c>
      <c r="AH62" s="108">
        <f t="shared" si="37"/>
        <v>0</v>
      </c>
      <c r="AI62" s="108">
        <f t="shared" si="19"/>
        <v>0</v>
      </c>
      <c r="AJ62" s="108">
        <f t="shared" si="20"/>
        <v>0</v>
      </c>
      <c r="AL62" s="111">
        <f>Curves!J46+Curves!K46</f>
        <v>-5.8000000000000003E-2</v>
      </c>
      <c r="AM62" s="111">
        <f>'Enron Proposal'!V54</f>
        <v>0</v>
      </c>
      <c r="AN62" s="108">
        <f>'Enron Proposal'!P54</f>
        <v>0</v>
      </c>
      <c r="AO62" s="108">
        <f t="shared" si="38"/>
        <v>0</v>
      </c>
      <c r="AP62" s="108">
        <f t="shared" si="39"/>
        <v>0</v>
      </c>
      <c r="AQ62" s="108">
        <f t="shared" si="21"/>
        <v>0</v>
      </c>
      <c r="AR62" s="108">
        <f t="shared" si="22"/>
        <v>0</v>
      </c>
      <c r="AT62" s="108">
        <f t="shared" si="40"/>
        <v>6941750.4060417935</v>
      </c>
      <c r="AU62" s="114">
        <f>Curves!C46</f>
        <v>5.9747204300564009E-2</v>
      </c>
      <c r="AV62">
        <f t="shared" si="23"/>
        <v>1342</v>
      </c>
      <c r="AW62">
        <f t="shared" si="24"/>
        <v>1396</v>
      </c>
      <c r="AX62" s="110">
        <f t="shared" si="25"/>
        <v>0.80548731189196532</v>
      </c>
      <c r="AY62" s="110">
        <f t="shared" si="26"/>
        <v>0.79839854918891484</v>
      </c>
      <c r="BA62" s="108">
        <f t="shared" si="27"/>
        <v>5591491.8743875632</v>
      </c>
      <c r="BB62" s="108">
        <f t="shared" si="28"/>
        <v>5542283.4530153284</v>
      </c>
      <c r="BD62" s="106">
        <f t="shared" si="29"/>
        <v>3.6720000000000002</v>
      </c>
      <c r="BE62" s="92">
        <f>'Point 1 - Transco'!H60</f>
        <v>0.7984190071933589</v>
      </c>
      <c r="BF62" s="108">
        <f t="shared" si="30"/>
        <v>61500</v>
      </c>
      <c r="BG62" s="108">
        <f t="shared" si="41"/>
        <v>1473083.0682717471</v>
      </c>
      <c r="BH62" s="108">
        <f t="shared" si="42"/>
        <v>5458509.3094809595</v>
      </c>
      <c r="BI62" s="111">
        <f t="shared" si="43"/>
        <v>3.7606000000000002</v>
      </c>
    </row>
    <row r="63" spans="2:61">
      <c r="B63" s="89">
        <f>'Enron Proposal'!B55</f>
        <v>38261</v>
      </c>
      <c r="C63" s="101">
        <f>'Enron Proposal'!C55</f>
        <v>31</v>
      </c>
      <c r="D63" s="103">
        <f>'Enron Proposal'!D55</f>
        <v>38316</v>
      </c>
      <c r="E63" s="101">
        <f t="shared" si="0"/>
        <v>1427</v>
      </c>
      <c r="G63" s="106">
        <f>Curves!B47</f>
        <v>3.67</v>
      </c>
      <c r="H63" s="117">
        <f>_xll.Spline('Financing Assumptions'!$G$20:$G$29,'Financing Assumptions'!$F$20:$F$29,B63,1)+Curves!C47</f>
        <v>6.6401146179073958E-2</v>
      </c>
      <c r="I63" s="110">
        <f t="shared" si="10"/>
        <v>0.77475377610881591</v>
      </c>
      <c r="J63" s="110">
        <f t="shared" si="11"/>
        <v>0.77081013773562301</v>
      </c>
      <c r="K63" s="110">
        <f>'Point 1 - Transco'!H61</f>
        <v>0.79432738873647935</v>
      </c>
      <c r="M63">
        <f>Curves!D47+Curves!E47</f>
        <v>3.3500000000000002E-2</v>
      </c>
      <c r="N63" s="106">
        <f>'Enron Proposal'!S55</f>
        <v>3.7624663447380997</v>
      </c>
      <c r="O63" s="108">
        <f>'Enron Proposal'!G55</f>
        <v>61500</v>
      </c>
      <c r="P63" s="108">
        <f t="shared" si="12"/>
        <v>1477068.0741514575</v>
      </c>
      <c r="Q63" s="108">
        <f t="shared" si="13"/>
        <v>1514385.1666260979</v>
      </c>
      <c r="R63" s="108">
        <f t="shared" si="14"/>
        <v>5608525.4645997537</v>
      </c>
      <c r="S63" s="108">
        <f t="shared" si="15"/>
        <v>5557418.9178819787</v>
      </c>
      <c r="T63" s="108">
        <f t="shared" si="16"/>
        <v>51106.546717775054</v>
      </c>
      <c r="V63" s="111">
        <f>Curves!F47+Curves!G47</f>
        <v>-1.4500000000000002E-2</v>
      </c>
      <c r="W63" s="111">
        <f>'Enron Proposal'!T55</f>
        <v>0</v>
      </c>
      <c r="X63" s="108">
        <f>'Enron Proposal'!J55</f>
        <v>0</v>
      </c>
      <c r="Y63" s="108">
        <f t="shared" si="34"/>
        <v>0</v>
      </c>
      <c r="Z63" s="108">
        <f t="shared" si="35"/>
        <v>0</v>
      </c>
      <c r="AA63" s="108">
        <f t="shared" si="17"/>
        <v>0</v>
      </c>
      <c r="AB63" s="108">
        <f t="shared" si="18"/>
        <v>0</v>
      </c>
      <c r="AD63" s="111">
        <f>Curves!H47+Curves!I47</f>
        <v>-1.7500000000000002E-2</v>
      </c>
      <c r="AE63" s="111">
        <f>'Enron Proposal'!U55</f>
        <v>0</v>
      </c>
      <c r="AF63" s="108">
        <f>'Enron Proposal'!M55</f>
        <v>0</v>
      </c>
      <c r="AG63" s="108">
        <f t="shared" si="36"/>
        <v>0</v>
      </c>
      <c r="AH63" s="108">
        <f t="shared" si="37"/>
        <v>0</v>
      </c>
      <c r="AI63" s="108">
        <f t="shared" si="19"/>
        <v>0</v>
      </c>
      <c r="AJ63" s="108">
        <f t="shared" si="20"/>
        <v>0</v>
      </c>
      <c r="AL63" s="111">
        <f>Curves!J47+Curves!K47</f>
        <v>-5.8000000000000003E-2</v>
      </c>
      <c r="AM63" s="111">
        <f>'Enron Proposal'!V55</f>
        <v>0</v>
      </c>
      <c r="AN63" s="108">
        <f>'Enron Proposal'!P55</f>
        <v>0</v>
      </c>
      <c r="AO63" s="108">
        <f t="shared" si="38"/>
        <v>0</v>
      </c>
      <c r="AP63" s="108">
        <f t="shared" si="39"/>
        <v>0</v>
      </c>
      <c r="AQ63" s="108">
        <f t="shared" si="21"/>
        <v>0</v>
      </c>
      <c r="AR63" s="108">
        <f t="shared" si="22"/>
        <v>0</v>
      </c>
      <c r="AT63" s="108">
        <f t="shared" si="40"/>
        <v>7173142.0862431871</v>
      </c>
      <c r="AU63" s="114">
        <f>Curves!C47</f>
        <v>5.9783756688708015E-2</v>
      </c>
      <c r="AV63">
        <f t="shared" si="23"/>
        <v>1372</v>
      </c>
      <c r="AW63">
        <f t="shared" si="24"/>
        <v>1427</v>
      </c>
      <c r="AX63" s="110">
        <f t="shared" si="25"/>
        <v>0.80149492190558413</v>
      </c>
      <c r="AY63" s="110">
        <f t="shared" si="26"/>
        <v>0.79429981890271772</v>
      </c>
      <c r="BA63" s="108">
        <f t="shared" si="27"/>
        <v>5749236.9562311424</v>
      </c>
      <c r="BB63" s="108">
        <f t="shared" si="28"/>
        <v>5697625.4600664265</v>
      </c>
      <c r="BD63" s="106">
        <f t="shared" si="29"/>
        <v>3.67</v>
      </c>
      <c r="BE63" s="92">
        <f>'Point 1 - Transco'!H61</f>
        <v>0.79432738873647935</v>
      </c>
      <c r="BF63" s="108">
        <f t="shared" si="30"/>
        <v>61500</v>
      </c>
      <c r="BG63" s="108">
        <f t="shared" si="41"/>
        <v>1514385.1666260979</v>
      </c>
      <c r="BH63" s="108">
        <f t="shared" si="42"/>
        <v>5608525.4645997537</v>
      </c>
      <c r="BI63" s="111">
        <f t="shared" si="43"/>
        <v>3.7606000000000002</v>
      </c>
    </row>
    <row r="64" spans="2:61">
      <c r="B64" s="89">
        <f>'Enron Proposal'!B56</f>
        <v>38292</v>
      </c>
      <c r="C64" s="101">
        <f>'Enron Proposal'!C56</f>
        <v>30</v>
      </c>
      <c r="D64" s="103">
        <f>'Enron Proposal'!D56</f>
        <v>38348</v>
      </c>
      <c r="E64" s="101">
        <f t="shared" si="0"/>
        <v>1459</v>
      </c>
      <c r="G64" s="106">
        <f>Curves!B48</f>
        <v>3.835</v>
      </c>
      <c r="H64" s="117">
        <f>_xll.Spline('Financing Assumptions'!$G$20:$G$29,'Financing Assumptions'!$F$20:$F$29,B64,1)+Curves!C48</f>
        <v>6.6456880510723307E-2</v>
      </c>
      <c r="I64" s="110">
        <f t="shared" si="10"/>
        <v>0.77016655442226833</v>
      </c>
      <c r="J64" s="110">
        <f t="shared" si="11"/>
        <v>0.76615869160134187</v>
      </c>
      <c r="K64" s="110">
        <f>'Point 1 - Transco'!H62</f>
        <v>0.79011747958269762</v>
      </c>
      <c r="M64">
        <f>Curves!D48+Curves!E48</f>
        <v>0.03</v>
      </c>
      <c r="N64" s="106">
        <f>'Enron Proposal'!S56</f>
        <v>3.7624663447380997</v>
      </c>
      <c r="O64" s="108">
        <f>'Enron Proposal'!G56</f>
        <v>61500</v>
      </c>
      <c r="P64" s="108">
        <f t="shared" si="12"/>
        <v>1420957.2929090851</v>
      </c>
      <c r="Q64" s="108">
        <f t="shared" si="13"/>
        <v>1457766.7498300772</v>
      </c>
      <c r="R64" s="108">
        <f t="shared" si="14"/>
        <v>5634268.4880932476</v>
      </c>
      <c r="S64" s="108">
        <f t="shared" si="15"/>
        <v>5346303.9918805901</v>
      </c>
      <c r="T64" s="108">
        <f t="shared" si="16"/>
        <v>287964.49621265754</v>
      </c>
      <c r="V64" s="111">
        <f>Curves!F48+Curves!G48</f>
        <v>-1.7000000000000001E-2</v>
      </c>
      <c r="W64" s="111">
        <f>'Enron Proposal'!T56</f>
        <v>0</v>
      </c>
      <c r="X64" s="108">
        <f>'Enron Proposal'!J56</f>
        <v>0</v>
      </c>
      <c r="Y64" s="108">
        <f t="shared" si="34"/>
        <v>0</v>
      </c>
      <c r="Z64" s="108">
        <f t="shared" si="35"/>
        <v>0</v>
      </c>
      <c r="AA64" s="108">
        <f t="shared" si="17"/>
        <v>0</v>
      </c>
      <c r="AB64" s="108">
        <f t="shared" si="18"/>
        <v>0</v>
      </c>
      <c r="AD64" s="111">
        <f>Curves!H48+Curves!I48</f>
        <v>-2.1800000000000003E-2</v>
      </c>
      <c r="AE64" s="111">
        <f>'Enron Proposal'!U56</f>
        <v>0</v>
      </c>
      <c r="AF64" s="108">
        <f>'Enron Proposal'!M56</f>
        <v>0</v>
      </c>
      <c r="AG64" s="108">
        <f t="shared" si="36"/>
        <v>0</v>
      </c>
      <c r="AH64" s="108">
        <f t="shared" si="37"/>
        <v>0</v>
      </c>
      <c r="AI64" s="108">
        <f t="shared" si="19"/>
        <v>0</v>
      </c>
      <c r="AJ64" s="108">
        <f t="shared" si="20"/>
        <v>0</v>
      </c>
      <c r="AL64" s="111">
        <f>Curves!J48+Curves!K48</f>
        <v>-5.8000000000000003E-2</v>
      </c>
      <c r="AM64" s="111">
        <f>'Enron Proposal'!V56</f>
        <v>0</v>
      </c>
      <c r="AN64" s="108">
        <f>'Enron Proposal'!P56</f>
        <v>0</v>
      </c>
      <c r="AO64" s="108">
        <f t="shared" si="38"/>
        <v>0</v>
      </c>
      <c r="AP64" s="108">
        <f t="shared" si="39"/>
        <v>0</v>
      </c>
      <c r="AQ64" s="108">
        <f t="shared" si="21"/>
        <v>0</v>
      </c>
      <c r="AR64" s="108">
        <f t="shared" si="22"/>
        <v>0</v>
      </c>
      <c r="AT64" s="108">
        <f t="shared" si="40"/>
        <v>6941750.4060417935</v>
      </c>
      <c r="AU64" s="114">
        <f>Curves!C48</f>
        <v>5.9822565703612017E-2</v>
      </c>
      <c r="AV64">
        <f t="shared" si="23"/>
        <v>1403</v>
      </c>
      <c r="AW64">
        <f t="shared" si="24"/>
        <v>1459</v>
      </c>
      <c r="AX64" s="110">
        <f t="shared" si="25"/>
        <v>0.79738227015225038</v>
      </c>
      <c r="AY64" s="110">
        <f t="shared" si="26"/>
        <v>0.79009331487344037</v>
      </c>
      <c r="BA64" s="108">
        <f t="shared" si="27"/>
        <v>5535228.6975999111</v>
      </c>
      <c r="BB64" s="108">
        <f t="shared" si="28"/>
        <v>5484630.5893336115</v>
      </c>
      <c r="BD64" s="106">
        <f t="shared" si="29"/>
        <v>3.835</v>
      </c>
      <c r="BE64" s="92">
        <f>'Point 1 - Transco'!H62</f>
        <v>0.79011747958269762</v>
      </c>
      <c r="BF64" s="108">
        <f t="shared" si="30"/>
        <v>61500</v>
      </c>
      <c r="BG64" s="108">
        <f t="shared" si="41"/>
        <v>1457766.7498300772</v>
      </c>
      <c r="BH64" s="108">
        <f t="shared" si="42"/>
        <v>5634268.4880932476</v>
      </c>
      <c r="BI64" s="111">
        <f t="shared" si="43"/>
        <v>3.7606000000000002</v>
      </c>
    </row>
    <row r="65" spans="2:61">
      <c r="B65" s="89">
        <f>'Enron Proposal'!B57</f>
        <v>38322</v>
      </c>
      <c r="C65" s="101">
        <f>'Enron Proposal'!C57</f>
        <v>31</v>
      </c>
      <c r="D65" s="103">
        <f>'Enron Proposal'!D57</f>
        <v>38377</v>
      </c>
      <c r="E65" s="101">
        <f t="shared" si="0"/>
        <v>1488</v>
      </c>
      <c r="G65" s="106">
        <f>Curves!B49</f>
        <v>3.98</v>
      </c>
      <c r="H65" s="117">
        <f>_xll.Spline('Financing Assumptions'!$G$20:$G$29,'Financing Assumptions'!$F$20:$F$29,B65,1)+Curves!C49</f>
        <v>6.651037974036221E-2</v>
      </c>
      <c r="I65" s="110">
        <f t="shared" si="10"/>
        <v>0.76601756863036685</v>
      </c>
      <c r="J65" s="110">
        <f t="shared" si="11"/>
        <v>0.76195237858430198</v>
      </c>
      <c r="K65" s="110">
        <f>'Point 1 - Transco'!H63</f>
        <v>0.78630961667936372</v>
      </c>
      <c r="M65">
        <f>Curves!D49+Curves!E49</f>
        <v>0.03</v>
      </c>
      <c r="N65" s="106">
        <f>'Enron Proposal'!S57</f>
        <v>3.7624663447380997</v>
      </c>
      <c r="O65" s="108">
        <f>'Enron Proposal'!G57</f>
        <v>61500</v>
      </c>
      <c r="P65" s="108">
        <f t="shared" si="12"/>
        <v>1460412.4945937945</v>
      </c>
      <c r="Q65" s="108">
        <f t="shared" si="13"/>
        <v>1499099.2841992069</v>
      </c>
      <c r="R65" s="108">
        <f t="shared" si="14"/>
        <v>6011388.129638819</v>
      </c>
      <c r="S65" s="108">
        <f t="shared" si="15"/>
        <v>5494752.8603441641</v>
      </c>
      <c r="T65" s="108">
        <f t="shared" si="16"/>
        <v>516635.26929465495</v>
      </c>
      <c r="V65" s="111">
        <f>Curves!F49+Curves!G49</f>
        <v>-1.7000000000000001E-2</v>
      </c>
      <c r="W65" s="111">
        <f>'Enron Proposal'!T57</f>
        <v>0</v>
      </c>
      <c r="X65" s="108">
        <f>'Enron Proposal'!J57</f>
        <v>0</v>
      </c>
      <c r="Y65" s="108">
        <f t="shared" si="34"/>
        <v>0</v>
      </c>
      <c r="Z65" s="108">
        <f t="shared" si="35"/>
        <v>0</v>
      </c>
      <c r="AA65" s="108">
        <f t="shared" si="17"/>
        <v>0</v>
      </c>
      <c r="AB65" s="108">
        <f t="shared" si="18"/>
        <v>0</v>
      </c>
      <c r="AD65" s="111">
        <f>Curves!H49+Curves!I49</f>
        <v>-2.1800000000000003E-2</v>
      </c>
      <c r="AE65" s="111">
        <f>'Enron Proposal'!U57</f>
        <v>0</v>
      </c>
      <c r="AF65" s="108">
        <f>'Enron Proposal'!M57</f>
        <v>0</v>
      </c>
      <c r="AG65" s="108">
        <f t="shared" si="36"/>
        <v>0</v>
      </c>
      <c r="AH65" s="108">
        <f t="shared" si="37"/>
        <v>0</v>
      </c>
      <c r="AI65" s="108">
        <f t="shared" si="19"/>
        <v>0</v>
      </c>
      <c r="AJ65" s="108">
        <f t="shared" si="20"/>
        <v>0</v>
      </c>
      <c r="AL65" s="111">
        <f>Curves!J49+Curves!K49</f>
        <v>-5.8000000000000003E-2</v>
      </c>
      <c r="AM65" s="111">
        <f>'Enron Proposal'!V57</f>
        <v>0</v>
      </c>
      <c r="AN65" s="108">
        <f>'Enron Proposal'!P57</f>
        <v>0</v>
      </c>
      <c r="AO65" s="108">
        <f t="shared" si="38"/>
        <v>0</v>
      </c>
      <c r="AP65" s="108">
        <f t="shared" si="39"/>
        <v>0</v>
      </c>
      <c r="AQ65" s="108">
        <f t="shared" si="21"/>
        <v>0</v>
      </c>
      <c r="AR65" s="108">
        <f t="shared" si="22"/>
        <v>0</v>
      </c>
      <c r="AT65" s="108">
        <f t="shared" si="40"/>
        <v>7173142.086243188</v>
      </c>
      <c r="AU65" s="114">
        <f>Curves!C49</f>
        <v>5.9860122815286021E-2</v>
      </c>
      <c r="AV65">
        <f t="shared" si="23"/>
        <v>1433</v>
      </c>
      <c r="AW65">
        <f t="shared" si="24"/>
        <v>1488</v>
      </c>
      <c r="AX65" s="110">
        <f t="shared" si="25"/>
        <v>0.79341754847677692</v>
      </c>
      <c r="AY65" s="110">
        <f t="shared" si="26"/>
        <v>0.78625771865538341</v>
      </c>
      <c r="BA65" s="108">
        <f t="shared" si="27"/>
        <v>5691296.8089426635</v>
      </c>
      <c r="BB65" s="108">
        <f t="shared" si="28"/>
        <v>5639938.3323204862</v>
      </c>
      <c r="BD65" s="106">
        <f t="shared" si="29"/>
        <v>3.98</v>
      </c>
      <c r="BE65" s="92">
        <f>'Point 1 - Transco'!H63</f>
        <v>0.78630961667936372</v>
      </c>
      <c r="BF65" s="108">
        <f t="shared" si="30"/>
        <v>61500</v>
      </c>
      <c r="BG65" s="108">
        <f t="shared" si="41"/>
        <v>1499099.2841992069</v>
      </c>
      <c r="BH65" s="108">
        <f t="shared" si="42"/>
        <v>6011388.129638819</v>
      </c>
      <c r="BI65" s="111">
        <f t="shared" si="43"/>
        <v>3.7606000000000002</v>
      </c>
    </row>
    <row r="66" spans="2:61">
      <c r="B66" s="89">
        <f>'Enron Proposal'!B58</f>
        <v>38353</v>
      </c>
      <c r="C66" s="101">
        <f>'Enron Proposal'!C58</f>
        <v>31</v>
      </c>
      <c r="D66" s="103">
        <f>'Enron Proposal'!D58</f>
        <v>38408</v>
      </c>
      <c r="E66" s="101">
        <f t="shared" si="0"/>
        <v>1519</v>
      </c>
      <c r="G66" s="106">
        <f>Curves!B50</f>
        <v>4.0149999999999997</v>
      </c>
      <c r="H66" s="117">
        <f>_xll.Spline('Financing Assumptions'!$G$20:$G$29,'Financing Assumptions'!$F$20:$F$29,B66,1)+Curves!C50</f>
        <v>6.6573014789775758E-2</v>
      </c>
      <c r="I66" s="110">
        <f t="shared" si="10"/>
        <v>0.76158354513536253</v>
      </c>
      <c r="J66" s="110">
        <f t="shared" si="11"/>
        <v>0.75745803798171352</v>
      </c>
      <c r="K66" s="110">
        <f>'Point 1 - Transco'!H64</f>
        <v>0.78223476454482732</v>
      </c>
      <c r="M66">
        <f>Curves!D50+Curves!E50</f>
        <v>3.5000000000000003E-2</v>
      </c>
      <c r="N66" s="106">
        <f>'Enron Proposal'!S58</f>
        <v>3.7624663447380997</v>
      </c>
      <c r="O66" s="108">
        <f>'Enron Proposal'!G58</f>
        <v>61500</v>
      </c>
      <c r="P66" s="108">
        <f t="shared" si="12"/>
        <v>1451959.0288005685</v>
      </c>
      <c r="Q66" s="108">
        <f t="shared" si="13"/>
        <v>1491330.5786047133</v>
      </c>
      <c r="R66" s="108">
        <f t="shared" si="14"/>
        <v>6039888.8433490889</v>
      </c>
      <c r="S66" s="108">
        <f t="shared" si="15"/>
        <v>5462946.9798007561</v>
      </c>
      <c r="T66" s="108">
        <f t="shared" si="16"/>
        <v>576941.86354833283</v>
      </c>
      <c r="V66" s="111">
        <f>Curves!F50+Curves!G50</f>
        <v>-7.000000000000001E-3</v>
      </c>
      <c r="W66" s="111">
        <f>'Enron Proposal'!T58</f>
        <v>0</v>
      </c>
      <c r="X66" s="108">
        <f>'Enron Proposal'!J58</f>
        <v>0</v>
      </c>
      <c r="Y66" s="108">
        <f t="shared" si="34"/>
        <v>0</v>
      </c>
      <c r="Z66" s="108">
        <f t="shared" si="35"/>
        <v>0</v>
      </c>
      <c r="AA66" s="108">
        <f t="shared" si="17"/>
        <v>0</v>
      </c>
      <c r="AB66" s="108">
        <f t="shared" si="18"/>
        <v>0</v>
      </c>
      <c r="AD66" s="111">
        <f>Curves!H50+Curves!I50</f>
        <v>-1.6300000000000002E-2</v>
      </c>
      <c r="AE66" s="111">
        <f>'Enron Proposal'!U58</f>
        <v>0</v>
      </c>
      <c r="AF66" s="108">
        <f>'Enron Proposal'!M58</f>
        <v>0</v>
      </c>
      <c r="AG66" s="108">
        <f t="shared" si="36"/>
        <v>0</v>
      </c>
      <c r="AH66" s="108">
        <f t="shared" si="37"/>
        <v>0</v>
      </c>
      <c r="AI66" s="108">
        <f t="shared" si="19"/>
        <v>0</v>
      </c>
      <c r="AJ66" s="108">
        <f t="shared" si="20"/>
        <v>0</v>
      </c>
      <c r="AL66" s="111">
        <f>Curves!J50+Curves!K50</f>
        <v>-5.1000000000000004E-2</v>
      </c>
      <c r="AM66" s="111">
        <f>'Enron Proposal'!V58</f>
        <v>0</v>
      </c>
      <c r="AN66" s="108">
        <f>'Enron Proposal'!P58</f>
        <v>0</v>
      </c>
      <c r="AO66" s="108">
        <f t="shared" si="38"/>
        <v>0</v>
      </c>
      <c r="AP66" s="108">
        <f t="shared" si="39"/>
        <v>0</v>
      </c>
      <c r="AQ66" s="108">
        <f t="shared" si="21"/>
        <v>0</v>
      </c>
      <c r="AR66" s="108">
        <f t="shared" si="22"/>
        <v>0</v>
      </c>
      <c r="AT66" s="108">
        <f t="shared" si="40"/>
        <v>7173142.0862431861</v>
      </c>
      <c r="AU66" s="114">
        <f>Curves!C50</f>
        <v>5.9906492859468009E-2</v>
      </c>
      <c r="AV66">
        <f t="shared" si="23"/>
        <v>1464</v>
      </c>
      <c r="AW66">
        <f t="shared" si="24"/>
        <v>1519</v>
      </c>
      <c r="AX66" s="110">
        <f t="shared" si="25"/>
        <v>0.78931318713217635</v>
      </c>
      <c r="AY66" s="110">
        <f t="shared" si="26"/>
        <v>0.78216244145721736</v>
      </c>
      <c r="BA66" s="108">
        <f t="shared" si="27"/>
        <v>5661855.6418445576</v>
      </c>
      <c r="BB66" s="108">
        <f t="shared" si="28"/>
        <v>5610562.3270954881</v>
      </c>
      <c r="BD66" s="106">
        <f t="shared" si="29"/>
        <v>4.0149999999999997</v>
      </c>
      <c r="BE66" s="92">
        <f>'Point 1 - Transco'!H64</f>
        <v>0.78223476454482732</v>
      </c>
      <c r="BF66" s="108">
        <f t="shared" si="30"/>
        <v>61500</v>
      </c>
      <c r="BG66" s="108">
        <f t="shared" si="41"/>
        <v>1491330.5786047133</v>
      </c>
      <c r="BH66" s="108">
        <f t="shared" si="42"/>
        <v>6039888.8433490889</v>
      </c>
      <c r="BI66" s="111">
        <f t="shared" si="43"/>
        <v>3.7606000000000002</v>
      </c>
    </row>
    <row r="67" spans="2:61">
      <c r="B67" s="89">
        <f>'Enron Proposal'!B59</f>
        <v>38384</v>
      </c>
      <c r="C67" s="101">
        <f>'Enron Proposal'!C59</f>
        <v>28</v>
      </c>
      <c r="D67" s="103">
        <f>'Enron Proposal'!D59</f>
        <v>38436</v>
      </c>
      <c r="E67" s="101">
        <f t="shared" si="0"/>
        <v>1547</v>
      </c>
      <c r="G67" s="106">
        <f>Curves!B51</f>
        <v>3.972</v>
      </c>
      <c r="H67" s="117">
        <f>_xll.Spline('Financing Assumptions'!$G$20:$G$29,'Financing Assumptions'!$F$20:$F$29,B67,1)+Curves!C51</f>
        <v>6.664191190057453E-2</v>
      </c>
      <c r="I67" s="110">
        <f t="shared" si="10"/>
        <v>0.75755572274767524</v>
      </c>
      <c r="J67" s="110">
        <f t="shared" si="11"/>
        <v>0.75337673825213036</v>
      </c>
      <c r="K67" s="110">
        <f>'Point 1 - Transco'!H65</f>
        <v>0.77853298153760409</v>
      </c>
      <c r="M67">
        <f>Curves!D51+Curves!E51</f>
        <v>3.5000000000000003E-2</v>
      </c>
      <c r="N67" s="106">
        <f>'Enron Proposal'!S59</f>
        <v>3.7624663447380997</v>
      </c>
      <c r="O67" s="108">
        <f>'Enron Proposal'!G59</f>
        <v>61500</v>
      </c>
      <c r="P67" s="108">
        <f t="shared" si="12"/>
        <v>1304510.9545714967</v>
      </c>
      <c r="Q67" s="108">
        <f t="shared" si="13"/>
        <v>1340633.7942077541</v>
      </c>
      <c r="R67" s="108">
        <f t="shared" si="14"/>
        <v>5371919.6133904699</v>
      </c>
      <c r="S67" s="108">
        <f t="shared" si="15"/>
        <v>4908178.5629174281</v>
      </c>
      <c r="T67" s="108">
        <f t="shared" si="16"/>
        <v>463741.05047304183</v>
      </c>
      <c r="V67" s="111">
        <f>Curves!F51+Curves!G51</f>
        <v>-7.000000000000001E-3</v>
      </c>
      <c r="W67" s="111">
        <f>'Enron Proposal'!T59</f>
        <v>0</v>
      </c>
      <c r="X67" s="108">
        <f>'Enron Proposal'!J59</f>
        <v>0</v>
      </c>
      <c r="Y67" s="108">
        <f t="shared" si="34"/>
        <v>0</v>
      </c>
      <c r="Z67" s="108">
        <f t="shared" si="35"/>
        <v>0</v>
      </c>
      <c r="AA67" s="108">
        <f t="shared" si="17"/>
        <v>0</v>
      </c>
      <c r="AB67" s="108">
        <f t="shared" si="18"/>
        <v>0</v>
      </c>
      <c r="AD67" s="111">
        <f>Curves!H51+Curves!I51</f>
        <v>-1.6300000000000002E-2</v>
      </c>
      <c r="AE67" s="111">
        <f>'Enron Proposal'!U59</f>
        <v>0</v>
      </c>
      <c r="AF67" s="108">
        <f>'Enron Proposal'!M59</f>
        <v>0</v>
      </c>
      <c r="AG67" s="108">
        <f t="shared" si="36"/>
        <v>0</v>
      </c>
      <c r="AH67" s="108">
        <f t="shared" si="37"/>
        <v>0</v>
      </c>
      <c r="AI67" s="108">
        <f t="shared" si="19"/>
        <v>0</v>
      </c>
      <c r="AJ67" s="108">
        <f t="shared" si="20"/>
        <v>0</v>
      </c>
      <c r="AL67" s="111">
        <f>Curves!J51+Curves!K51</f>
        <v>-5.1000000000000004E-2</v>
      </c>
      <c r="AM67" s="111">
        <f>'Enron Proposal'!V59</f>
        <v>0</v>
      </c>
      <c r="AN67" s="108">
        <f>'Enron Proposal'!P59</f>
        <v>0</v>
      </c>
      <c r="AO67" s="108">
        <f t="shared" si="38"/>
        <v>0</v>
      </c>
      <c r="AP67" s="108">
        <f t="shared" si="39"/>
        <v>0</v>
      </c>
      <c r="AQ67" s="108">
        <f t="shared" si="21"/>
        <v>0</v>
      </c>
      <c r="AR67" s="108">
        <f t="shared" si="22"/>
        <v>0</v>
      </c>
      <c r="AT67" s="108">
        <f t="shared" si="40"/>
        <v>6478967.0456390074</v>
      </c>
      <c r="AU67" s="114">
        <f>Curves!C51</f>
        <v>5.9959089633657002E-2</v>
      </c>
      <c r="AV67">
        <f t="shared" si="23"/>
        <v>1495</v>
      </c>
      <c r="AW67">
        <f t="shared" si="24"/>
        <v>1547</v>
      </c>
      <c r="AX67" s="110">
        <f t="shared" si="25"/>
        <v>0.78520463006577479</v>
      </c>
      <c r="AY67" s="110">
        <f t="shared" si="26"/>
        <v>0.77847602205776245</v>
      </c>
      <c r="BA67" s="108">
        <f t="shared" si="27"/>
        <v>5087314.9222793225</v>
      </c>
      <c r="BB67" s="108">
        <f t="shared" si="28"/>
        <v>5043720.492732388</v>
      </c>
      <c r="BD67" s="106">
        <f t="shared" si="29"/>
        <v>3.972</v>
      </c>
      <c r="BE67" s="92">
        <f>'Point 1 - Transco'!H65</f>
        <v>0.77853298153760409</v>
      </c>
      <c r="BF67" s="108">
        <f t="shared" si="30"/>
        <v>61500</v>
      </c>
      <c r="BG67" s="108">
        <f t="shared" si="41"/>
        <v>1340633.7942077541</v>
      </c>
      <c r="BH67" s="108">
        <f t="shared" si="42"/>
        <v>5371919.6133904699</v>
      </c>
      <c r="BI67" s="111">
        <f t="shared" si="43"/>
        <v>3.7606000000000002</v>
      </c>
    </row>
    <row r="68" spans="2:61">
      <c r="B68" s="89">
        <f>'Enron Proposal'!B60</f>
        <v>38412</v>
      </c>
      <c r="C68" s="101">
        <f>'Enron Proposal'!C60</f>
        <v>31</v>
      </c>
      <c r="D68" s="103">
        <f>'Enron Proposal'!D60</f>
        <v>38467</v>
      </c>
      <c r="E68" s="101">
        <f t="shared" si="0"/>
        <v>1578</v>
      </c>
      <c r="G68" s="106">
        <f>Curves!B52</f>
        <v>3.8069999999999999</v>
      </c>
      <c r="H68" s="117">
        <f>_xll.Spline('Financing Assumptions'!$G$20:$G$29,'Financing Assumptions'!$F$20:$F$29,B68,1)+Curves!C52</f>
        <v>6.6704379828371185E-2</v>
      </c>
      <c r="I68" s="110">
        <f t="shared" si="10"/>
        <v>0.75315570669153165</v>
      </c>
      <c r="J68" s="110">
        <f t="shared" si="11"/>
        <v>0.74891810143100135</v>
      </c>
      <c r="K68" s="110">
        <f>'Point 1 - Transco'!H66</f>
        <v>0.77448279103437223</v>
      </c>
      <c r="M68">
        <f>Curves!D52+Curves!E52</f>
        <v>3.5000000000000003E-2</v>
      </c>
      <c r="N68" s="106">
        <f>'Enron Proposal'!S60</f>
        <v>3.7624663447380997</v>
      </c>
      <c r="O68" s="108">
        <f>'Enron Proposal'!G60</f>
        <v>61500</v>
      </c>
      <c r="P68" s="108">
        <f t="shared" si="12"/>
        <v>1435891.354807405</v>
      </c>
      <c r="Q68" s="108">
        <f t="shared" si="13"/>
        <v>1476551.4411070307</v>
      </c>
      <c r="R68" s="108">
        <f t="shared" si="14"/>
        <v>5672910.6367332125</v>
      </c>
      <c r="S68" s="108">
        <f t="shared" si="15"/>
        <v>5402492.8971632551</v>
      </c>
      <c r="T68" s="108">
        <f t="shared" si="16"/>
        <v>270417.73956995737</v>
      </c>
      <c r="V68" s="111">
        <f>Curves!F52+Curves!G52</f>
        <v>3.3000000000000002E-2</v>
      </c>
      <c r="W68" s="111">
        <f>'Enron Proposal'!T60</f>
        <v>0</v>
      </c>
      <c r="X68" s="108">
        <f>'Enron Proposal'!J60</f>
        <v>0</v>
      </c>
      <c r="Y68" s="108">
        <f t="shared" si="34"/>
        <v>0</v>
      </c>
      <c r="Z68" s="108">
        <f t="shared" si="35"/>
        <v>0</v>
      </c>
      <c r="AA68" s="108">
        <f t="shared" si="17"/>
        <v>0</v>
      </c>
      <c r="AB68" s="108">
        <f t="shared" si="18"/>
        <v>0</v>
      </c>
      <c r="AD68" s="111">
        <f>Curves!H52+Curves!I52</f>
        <v>-1.6300000000000002E-2</v>
      </c>
      <c r="AE68" s="111">
        <f>'Enron Proposal'!U60</f>
        <v>0</v>
      </c>
      <c r="AF68" s="108">
        <f>'Enron Proposal'!M60</f>
        <v>0</v>
      </c>
      <c r="AG68" s="108">
        <f t="shared" si="36"/>
        <v>0</v>
      </c>
      <c r="AH68" s="108">
        <f t="shared" si="37"/>
        <v>0</v>
      </c>
      <c r="AI68" s="108">
        <f t="shared" si="19"/>
        <v>0</v>
      </c>
      <c r="AJ68" s="108">
        <f t="shared" si="20"/>
        <v>0</v>
      </c>
      <c r="AL68" s="111">
        <f>Curves!J52+Curves!K52</f>
        <v>-5.1000000000000004E-2</v>
      </c>
      <c r="AM68" s="111">
        <f>'Enron Proposal'!V60</f>
        <v>0</v>
      </c>
      <c r="AN68" s="108">
        <f>'Enron Proposal'!P60</f>
        <v>0</v>
      </c>
      <c r="AO68" s="108">
        <f t="shared" si="38"/>
        <v>0</v>
      </c>
      <c r="AP68" s="108">
        <f t="shared" si="39"/>
        <v>0</v>
      </c>
      <c r="AQ68" s="108">
        <f t="shared" si="21"/>
        <v>0</v>
      </c>
      <c r="AR68" s="108">
        <f t="shared" si="22"/>
        <v>0</v>
      </c>
      <c r="AT68" s="108">
        <f t="shared" si="40"/>
        <v>7173142.0862431871</v>
      </c>
      <c r="AU68" s="114">
        <f>Curves!C52</f>
        <v>6.0006596398231013E-2</v>
      </c>
      <c r="AV68">
        <f t="shared" si="23"/>
        <v>1523</v>
      </c>
      <c r="AW68">
        <f t="shared" si="24"/>
        <v>1578</v>
      </c>
      <c r="AX68" s="110">
        <f t="shared" si="25"/>
        <v>0.78150624099677257</v>
      </c>
      <c r="AY68" s="110">
        <f t="shared" si="26"/>
        <v>0.77442374569891492</v>
      </c>
      <c r="BA68" s="108">
        <f t="shared" si="27"/>
        <v>5605855.3079556599</v>
      </c>
      <c r="BB68" s="108">
        <f t="shared" si="28"/>
        <v>5555051.5628589783</v>
      </c>
      <c r="BD68" s="106">
        <f t="shared" si="29"/>
        <v>3.8069999999999999</v>
      </c>
      <c r="BE68" s="92">
        <f>'Point 1 - Transco'!H66</f>
        <v>0.77448279103437223</v>
      </c>
      <c r="BF68" s="108">
        <f t="shared" si="30"/>
        <v>61500</v>
      </c>
      <c r="BG68" s="108">
        <f t="shared" si="41"/>
        <v>1476551.4411070307</v>
      </c>
      <c r="BH68" s="108">
        <f t="shared" si="42"/>
        <v>5672910.6367332125</v>
      </c>
      <c r="BI68" s="111">
        <f t="shared" si="43"/>
        <v>3.7606000000000002</v>
      </c>
    </row>
    <row r="69" spans="2:61">
      <c r="B69" s="89">
        <f>'Enron Proposal'!B61</f>
        <v>38443</v>
      </c>
      <c r="C69" s="101">
        <f>'Enron Proposal'!C61</f>
        <v>30</v>
      </c>
      <c r="D69" s="103">
        <f>'Enron Proposal'!D61</f>
        <v>38497</v>
      </c>
      <c r="E69" s="101">
        <f t="shared" si="0"/>
        <v>1608</v>
      </c>
      <c r="G69" s="106">
        <f>Curves!B53</f>
        <v>3.6790000000000003</v>
      </c>
      <c r="H69" s="117">
        <f>_xll.Spline('Financing Assumptions'!$G$20:$G$29,'Financing Assumptions'!$F$20:$F$29,B69,1)+Curves!C53</f>
        <v>6.6769343779277707E-2</v>
      </c>
      <c r="I69" s="110">
        <f t="shared" si="10"/>
        <v>0.7489002565607189</v>
      </c>
      <c r="J69" s="110">
        <f t="shared" si="11"/>
        <v>0.74460685139777461</v>
      </c>
      <c r="K69" s="110">
        <f>'Point 1 - Transco'!H67</f>
        <v>0.77057120886696973</v>
      </c>
      <c r="M69">
        <f>Curves!D53+Curves!E53</f>
        <v>3.3500000000000002E-2</v>
      </c>
      <c r="N69" s="106">
        <f>'Enron Proposal'!S61</f>
        <v>3.7624663447380993</v>
      </c>
      <c r="O69" s="108">
        <f>'Enron Proposal'!G61</f>
        <v>61500</v>
      </c>
      <c r="P69" s="108">
        <f t="shared" si="12"/>
        <v>1381720.9733545263</v>
      </c>
      <c r="Q69" s="108">
        <f t="shared" si="13"/>
        <v>1421703.8803595591</v>
      </c>
      <c r="R69" s="108">
        <f t="shared" si="14"/>
        <v>5278075.6558348639</v>
      </c>
      <c r="S69" s="108">
        <f t="shared" si="15"/>
        <v>5198678.6600651732</v>
      </c>
      <c r="T69" s="108">
        <f t="shared" si="16"/>
        <v>79396.995769690722</v>
      </c>
      <c r="V69" s="111">
        <f>Curves!F53+Curves!G53</f>
        <v>-1.3500000000000002E-2</v>
      </c>
      <c r="W69" s="111">
        <f>'Enron Proposal'!T61</f>
        <v>0</v>
      </c>
      <c r="X69" s="108">
        <f>'Enron Proposal'!J61</f>
        <v>0</v>
      </c>
      <c r="Y69" s="108">
        <f t="shared" si="34"/>
        <v>0</v>
      </c>
      <c r="Z69" s="108">
        <f t="shared" si="35"/>
        <v>0</v>
      </c>
      <c r="AA69" s="108">
        <f t="shared" si="17"/>
        <v>0</v>
      </c>
      <c r="AB69" s="108">
        <f t="shared" si="18"/>
        <v>0</v>
      </c>
      <c r="AD69" s="111">
        <f>Curves!H53+Curves!I53</f>
        <v>-1.6500000000000001E-2</v>
      </c>
      <c r="AE69" s="111">
        <f>'Enron Proposal'!U61</f>
        <v>0</v>
      </c>
      <c r="AF69" s="108">
        <f>'Enron Proposal'!M61</f>
        <v>0</v>
      </c>
      <c r="AG69" s="108">
        <f t="shared" si="36"/>
        <v>0</v>
      </c>
      <c r="AH69" s="108">
        <f t="shared" si="37"/>
        <v>0</v>
      </c>
      <c r="AI69" s="108">
        <f t="shared" si="19"/>
        <v>0</v>
      </c>
      <c r="AJ69" s="108">
        <f t="shared" si="20"/>
        <v>0</v>
      </c>
      <c r="AL69" s="111">
        <f>Curves!J53+Curves!K53</f>
        <v>-5.6000000000000001E-2</v>
      </c>
      <c r="AM69" s="111">
        <f>'Enron Proposal'!V61</f>
        <v>0</v>
      </c>
      <c r="AN69" s="108">
        <f>'Enron Proposal'!P61</f>
        <v>0</v>
      </c>
      <c r="AO69" s="108">
        <f t="shared" si="38"/>
        <v>0</v>
      </c>
      <c r="AP69" s="108">
        <f t="shared" si="39"/>
        <v>0</v>
      </c>
      <c r="AQ69" s="108">
        <f t="shared" si="21"/>
        <v>0</v>
      </c>
      <c r="AR69" s="108">
        <f t="shared" si="22"/>
        <v>0</v>
      </c>
      <c r="AT69" s="108">
        <f t="shared" si="40"/>
        <v>6941750.4060417926</v>
      </c>
      <c r="AU69" s="114">
        <f>Curves!C53</f>
        <v>6.0054502209163002E-2</v>
      </c>
      <c r="AV69">
        <f t="shared" si="23"/>
        <v>1554</v>
      </c>
      <c r="AW69">
        <f t="shared" si="24"/>
        <v>1608</v>
      </c>
      <c r="AX69" s="110">
        <f t="shared" si="25"/>
        <v>0.7774405670683473</v>
      </c>
      <c r="AY69" s="110">
        <f t="shared" si="26"/>
        <v>0.77052879645232619</v>
      </c>
      <c r="BA69" s="108">
        <f t="shared" si="27"/>
        <v>5396798.372120061</v>
      </c>
      <c r="BB69" s="108">
        <f t="shared" si="28"/>
        <v>5348818.5856398288</v>
      </c>
      <c r="BD69" s="106">
        <f t="shared" si="29"/>
        <v>3.6790000000000003</v>
      </c>
      <c r="BE69" s="92">
        <f>'Point 1 - Transco'!H67</f>
        <v>0.77057120886696973</v>
      </c>
      <c r="BF69" s="108">
        <f t="shared" si="30"/>
        <v>61500</v>
      </c>
      <c r="BG69" s="108">
        <f t="shared" si="41"/>
        <v>1421703.8803595591</v>
      </c>
      <c r="BH69" s="108">
        <f t="shared" si="42"/>
        <v>5278075.6558348639</v>
      </c>
      <c r="BI69" s="111">
        <f t="shared" si="43"/>
        <v>3.7606000000000002</v>
      </c>
    </row>
    <row r="70" spans="2:61">
      <c r="B70" s="89">
        <f>'Enron Proposal'!B62</f>
        <v>38473</v>
      </c>
      <c r="C70" s="101">
        <f>'Enron Proposal'!C62</f>
        <v>31</v>
      </c>
      <c r="D70" s="103">
        <f>'Enron Proposal'!D62</f>
        <v>38530</v>
      </c>
      <c r="E70" s="101">
        <f t="shared" si="0"/>
        <v>1641</v>
      </c>
      <c r="G70" s="106">
        <f>Curves!B54</f>
        <v>3.63</v>
      </c>
      <c r="H70" s="117">
        <f>_xll.Spline('Financing Assumptions'!$G$20:$G$29,'Financing Assumptions'!$F$20:$F$29,B70,1)+Curves!C54</f>
        <v>6.6829195608037642E-2</v>
      </c>
      <c r="I70" s="110">
        <f t="shared" si="10"/>
        <v>0.74427571886181887</v>
      </c>
      <c r="J70" s="110">
        <f t="shared" si="11"/>
        <v>0.73992164141360273</v>
      </c>
      <c r="K70" s="110">
        <f>'Point 1 - Transco'!H68</f>
        <v>0.76631820570642994</v>
      </c>
      <c r="M70">
        <f>Curves!D54+Curves!E54</f>
        <v>3.3500000000000002E-2</v>
      </c>
      <c r="N70" s="106">
        <f>'Enron Proposal'!S62</f>
        <v>3.7624663447380993</v>
      </c>
      <c r="O70" s="108">
        <f>'Enron Proposal'!G62</f>
        <v>61500</v>
      </c>
      <c r="P70" s="108">
        <f t="shared" si="12"/>
        <v>1418961.6580100576</v>
      </c>
      <c r="Q70" s="108">
        <f t="shared" si="13"/>
        <v>1460985.6591793087</v>
      </c>
      <c r="R70" s="108">
        <f t="shared" si="14"/>
        <v>5352320.9624033971</v>
      </c>
      <c r="S70" s="108">
        <f t="shared" si="15"/>
        <v>5338795.4827366145</v>
      </c>
      <c r="T70" s="108">
        <f t="shared" si="16"/>
        <v>13525.479666782543</v>
      </c>
      <c r="V70" s="111">
        <f>Curves!F54+Curves!G54</f>
        <v>-1.3500000000000002E-2</v>
      </c>
      <c r="W70" s="111">
        <f>'Enron Proposal'!T62</f>
        <v>0</v>
      </c>
      <c r="X70" s="108">
        <f>'Enron Proposal'!J62</f>
        <v>0</v>
      </c>
      <c r="Y70" s="108">
        <f t="shared" si="34"/>
        <v>0</v>
      </c>
      <c r="Z70" s="108">
        <f t="shared" si="35"/>
        <v>0</v>
      </c>
      <c r="AA70" s="108">
        <f t="shared" si="17"/>
        <v>0</v>
      </c>
      <c r="AB70" s="108">
        <f t="shared" si="18"/>
        <v>0</v>
      </c>
      <c r="AD70" s="111">
        <f>Curves!H54+Curves!I54</f>
        <v>-1.6500000000000001E-2</v>
      </c>
      <c r="AE70" s="111">
        <f>'Enron Proposal'!U62</f>
        <v>0</v>
      </c>
      <c r="AF70" s="108">
        <f>'Enron Proposal'!M62</f>
        <v>0</v>
      </c>
      <c r="AG70" s="108">
        <f t="shared" si="36"/>
        <v>0</v>
      </c>
      <c r="AH70" s="108">
        <f t="shared" si="37"/>
        <v>0</v>
      </c>
      <c r="AI70" s="108">
        <f t="shared" si="19"/>
        <v>0</v>
      </c>
      <c r="AJ70" s="108">
        <f t="shared" si="20"/>
        <v>0</v>
      </c>
      <c r="AL70" s="111">
        <f>Curves!J54+Curves!K54</f>
        <v>-5.6000000000000001E-2</v>
      </c>
      <c r="AM70" s="111">
        <f>'Enron Proposal'!V62</f>
        <v>0</v>
      </c>
      <c r="AN70" s="108">
        <f>'Enron Proposal'!P62</f>
        <v>0</v>
      </c>
      <c r="AO70" s="108">
        <f t="shared" si="38"/>
        <v>0</v>
      </c>
      <c r="AP70" s="108">
        <f t="shared" si="39"/>
        <v>0</v>
      </c>
      <c r="AQ70" s="108">
        <f t="shared" si="21"/>
        <v>0</v>
      </c>
      <c r="AR70" s="108">
        <f t="shared" si="22"/>
        <v>0</v>
      </c>
      <c r="AT70" s="108">
        <f t="shared" si="40"/>
        <v>7173142.0862431861</v>
      </c>
      <c r="AU70" s="114">
        <f>Curves!C54</f>
        <v>6.0097124142042019E-2</v>
      </c>
      <c r="AV70">
        <f t="shared" si="23"/>
        <v>1584</v>
      </c>
      <c r="AW70">
        <f t="shared" si="24"/>
        <v>1641</v>
      </c>
      <c r="AX70" s="110">
        <f t="shared" si="25"/>
        <v>0.77353254796919657</v>
      </c>
      <c r="AY70" s="110">
        <f t="shared" si="26"/>
        <v>0.76627045862262655</v>
      </c>
      <c r="BA70" s="108">
        <f t="shared" si="27"/>
        <v>5548658.8749167705</v>
      </c>
      <c r="BB70" s="108">
        <f t="shared" si="28"/>
        <v>5496566.87619083</v>
      </c>
      <c r="BD70" s="106">
        <f t="shared" si="29"/>
        <v>3.63</v>
      </c>
      <c r="BE70" s="92">
        <f>'Point 1 - Transco'!H68</f>
        <v>0.76631820570642994</v>
      </c>
      <c r="BF70" s="108">
        <f t="shared" si="30"/>
        <v>61500</v>
      </c>
      <c r="BG70" s="108">
        <f t="shared" si="41"/>
        <v>1460985.6591793087</v>
      </c>
      <c r="BH70" s="108">
        <f t="shared" si="42"/>
        <v>5352320.9624033971</v>
      </c>
      <c r="BI70" s="111">
        <f t="shared" si="43"/>
        <v>3.7606000000000002</v>
      </c>
    </row>
    <row r="71" spans="2:61">
      <c r="B71" s="89">
        <f>'Enron Proposal'!B63</f>
        <v>38504</v>
      </c>
      <c r="C71" s="101">
        <f>'Enron Proposal'!C63</f>
        <v>30</v>
      </c>
      <c r="D71" s="103">
        <f>'Enron Proposal'!D63</f>
        <v>38558</v>
      </c>
      <c r="E71" s="101">
        <f t="shared" si="0"/>
        <v>1669</v>
      </c>
      <c r="G71" s="106">
        <f>Curves!B55</f>
        <v>3.62</v>
      </c>
      <c r="H71" s="117">
        <f>_xll.Spline('Financing Assumptions'!$G$20:$G$29,'Financing Assumptions'!$F$20:$F$29,B71,1)+Curves!C55</f>
        <v>6.6892031862342091E-2</v>
      </c>
      <c r="I71" s="110">
        <f t="shared" si="10"/>
        <v>0.74032874293373618</v>
      </c>
      <c r="J71" s="110">
        <f t="shared" si="11"/>
        <v>0.73592421074377923</v>
      </c>
      <c r="K71" s="110">
        <f>'Point 1 - Transco'!H69</f>
        <v>0.76269687418547283</v>
      </c>
      <c r="M71">
        <f>Curves!D55+Curves!E55</f>
        <v>3.3500000000000002E-2</v>
      </c>
      <c r="N71" s="106">
        <f>'Enron Proposal'!S63</f>
        <v>3.7624663447380993</v>
      </c>
      <c r="O71" s="108">
        <f>'Enron Proposal'!G63</f>
        <v>61500</v>
      </c>
      <c r="P71" s="108">
        <f t="shared" si="12"/>
        <v>1365906.5307127433</v>
      </c>
      <c r="Q71" s="108">
        <f t="shared" si="13"/>
        <v>1407175.7328721974</v>
      </c>
      <c r="R71" s="108">
        <f t="shared" si="14"/>
        <v>5141116.5400485732</v>
      </c>
      <c r="S71" s="108">
        <f t="shared" si="15"/>
        <v>5139177.3518646732</v>
      </c>
      <c r="T71" s="108">
        <f t="shared" si="16"/>
        <v>1939.1881838999689</v>
      </c>
      <c r="V71" s="111">
        <f>Curves!F55+Curves!G55</f>
        <v>-1.3500000000000002E-2</v>
      </c>
      <c r="W71" s="111">
        <f>'Enron Proposal'!T63</f>
        <v>0</v>
      </c>
      <c r="X71" s="108">
        <f>'Enron Proposal'!J63</f>
        <v>0</v>
      </c>
      <c r="Y71" s="108">
        <f t="shared" si="34"/>
        <v>0</v>
      </c>
      <c r="Z71" s="108">
        <f t="shared" si="35"/>
        <v>0</v>
      </c>
      <c r="AA71" s="108">
        <f t="shared" si="17"/>
        <v>0</v>
      </c>
      <c r="AB71" s="108">
        <f t="shared" si="18"/>
        <v>0</v>
      </c>
      <c r="AD71" s="111">
        <f>Curves!H55+Curves!I55</f>
        <v>-1.6500000000000001E-2</v>
      </c>
      <c r="AE71" s="111">
        <f>'Enron Proposal'!U63</f>
        <v>0</v>
      </c>
      <c r="AF71" s="108">
        <f>'Enron Proposal'!M63</f>
        <v>0</v>
      </c>
      <c r="AG71" s="108">
        <f t="shared" si="36"/>
        <v>0</v>
      </c>
      <c r="AH71" s="108">
        <f t="shared" si="37"/>
        <v>0</v>
      </c>
      <c r="AI71" s="108">
        <f t="shared" si="19"/>
        <v>0</v>
      </c>
      <c r="AJ71" s="108">
        <f t="shared" si="20"/>
        <v>0</v>
      </c>
      <c r="AL71" s="111">
        <f>Curves!J55+Curves!K55</f>
        <v>-5.6000000000000001E-2</v>
      </c>
      <c r="AM71" s="111">
        <f>'Enron Proposal'!V63</f>
        <v>0</v>
      </c>
      <c r="AN71" s="108">
        <f>'Enron Proposal'!P63</f>
        <v>0</v>
      </c>
      <c r="AO71" s="108">
        <f t="shared" si="38"/>
        <v>0</v>
      </c>
      <c r="AP71" s="108">
        <f t="shared" si="39"/>
        <v>0</v>
      </c>
      <c r="AQ71" s="108">
        <f t="shared" si="21"/>
        <v>0</v>
      </c>
      <c r="AR71" s="108">
        <f t="shared" si="22"/>
        <v>0</v>
      </c>
      <c r="AT71" s="108">
        <f t="shared" si="40"/>
        <v>6941750.4060417926</v>
      </c>
      <c r="AU71" s="114">
        <f>Curves!C55</f>
        <v>6.0141166806651006E-2</v>
      </c>
      <c r="AV71">
        <f t="shared" si="23"/>
        <v>1615</v>
      </c>
      <c r="AW71">
        <f t="shared" si="24"/>
        <v>1669</v>
      </c>
      <c r="AX71" s="110">
        <f t="shared" si="25"/>
        <v>0.76950940625699793</v>
      </c>
      <c r="AY71" s="110">
        <f t="shared" si="26"/>
        <v>0.7626533957584718</v>
      </c>
      <c r="BA71" s="108">
        <f t="shared" si="27"/>
        <v>5341742.2333374945</v>
      </c>
      <c r="BB71" s="108">
        <f t="shared" si="28"/>
        <v>5294149.519675524</v>
      </c>
      <c r="BD71" s="106">
        <f t="shared" si="29"/>
        <v>3.62</v>
      </c>
      <c r="BE71" s="92">
        <f>'Point 1 - Transco'!H69</f>
        <v>0.76269687418547283</v>
      </c>
      <c r="BF71" s="108">
        <f t="shared" si="30"/>
        <v>61500</v>
      </c>
      <c r="BG71" s="108">
        <f t="shared" si="41"/>
        <v>1407175.7328721974</v>
      </c>
      <c r="BH71" s="108">
        <f t="shared" si="42"/>
        <v>5141116.5400485732</v>
      </c>
      <c r="BI71" s="111">
        <f t="shared" si="43"/>
        <v>3.7606000000000002</v>
      </c>
    </row>
    <row r="72" spans="2:61">
      <c r="B72" s="89">
        <f>'Enron Proposal'!B64</f>
        <v>38534</v>
      </c>
      <c r="C72" s="101">
        <f>'Enron Proposal'!C64</f>
        <v>31</v>
      </c>
      <c r="D72" s="103">
        <f>'Enron Proposal'!D64</f>
        <v>38589</v>
      </c>
      <c r="E72" s="101">
        <f t="shared" si="0"/>
        <v>1700</v>
      </c>
      <c r="G72" s="106">
        <f>Curves!B56</f>
        <v>3.6349999999999998</v>
      </c>
      <c r="H72" s="117">
        <f>_xll.Spline('Financing Assumptions'!$G$20:$G$29,'Financing Assumptions'!$F$20:$F$29,B72,1)+Curves!C56</f>
        <v>6.6954031461773603E-2</v>
      </c>
      <c r="I72" s="110">
        <f t="shared" si="10"/>
        <v>0.73600038006489676</v>
      </c>
      <c r="J72" s="110">
        <f t="shared" si="11"/>
        <v>0.73154064793466789</v>
      </c>
      <c r="K72" s="110">
        <f>'Point 1 - Transco'!H70</f>
        <v>0.75872275517131482</v>
      </c>
      <c r="M72">
        <f>Curves!D56+Curves!E56</f>
        <v>3.3500000000000002E-2</v>
      </c>
      <c r="N72" s="106">
        <f>'Enron Proposal'!S64</f>
        <v>3.7624663447380993</v>
      </c>
      <c r="O72" s="108">
        <f>'Enron Proposal'!G64</f>
        <v>61500</v>
      </c>
      <c r="P72" s="108">
        <f t="shared" si="12"/>
        <v>1403184.7245937258</v>
      </c>
      <c r="Q72" s="108">
        <f t="shared" si="13"/>
        <v>1446504.9327341118</v>
      </c>
      <c r="R72" s="108">
        <f t="shared" si="14"/>
        <v>5306503.3457350889</v>
      </c>
      <c r="S72" s="108">
        <f t="shared" si="15"/>
        <v>5279435.3017344922</v>
      </c>
      <c r="T72" s="108">
        <f t="shared" si="16"/>
        <v>27068.044000596739</v>
      </c>
      <c r="V72" s="111">
        <f>Curves!F56+Curves!G56</f>
        <v>-1.3500000000000002E-2</v>
      </c>
      <c r="W72" s="111">
        <f>'Enron Proposal'!T64</f>
        <v>0</v>
      </c>
      <c r="X72" s="108">
        <f>'Enron Proposal'!J64</f>
        <v>0</v>
      </c>
      <c r="Y72" s="108">
        <f t="shared" si="34"/>
        <v>0</v>
      </c>
      <c r="Z72" s="108">
        <f t="shared" si="35"/>
        <v>0</v>
      </c>
      <c r="AA72" s="108">
        <f t="shared" si="17"/>
        <v>0</v>
      </c>
      <c r="AB72" s="108">
        <f t="shared" si="18"/>
        <v>0</v>
      </c>
      <c r="AD72" s="111">
        <f>Curves!H56+Curves!I56</f>
        <v>-1.6500000000000001E-2</v>
      </c>
      <c r="AE72" s="111">
        <f>'Enron Proposal'!U64</f>
        <v>0</v>
      </c>
      <c r="AF72" s="108">
        <f>'Enron Proposal'!M64</f>
        <v>0</v>
      </c>
      <c r="AG72" s="108">
        <f t="shared" si="36"/>
        <v>0</v>
      </c>
      <c r="AH72" s="108">
        <f t="shared" si="37"/>
        <v>0</v>
      </c>
      <c r="AI72" s="108">
        <f t="shared" si="19"/>
        <v>0</v>
      </c>
      <c r="AJ72" s="108">
        <f t="shared" si="20"/>
        <v>0</v>
      </c>
      <c r="AL72" s="111">
        <f>Curves!J56+Curves!K56</f>
        <v>-5.6000000000000001E-2</v>
      </c>
      <c r="AM72" s="111">
        <f>'Enron Proposal'!V64</f>
        <v>0</v>
      </c>
      <c r="AN72" s="108">
        <f>'Enron Proposal'!P64</f>
        <v>0</v>
      </c>
      <c r="AO72" s="108">
        <f t="shared" si="38"/>
        <v>0</v>
      </c>
      <c r="AP72" s="108">
        <f t="shared" si="39"/>
        <v>0</v>
      </c>
      <c r="AQ72" s="108">
        <f t="shared" si="21"/>
        <v>0</v>
      </c>
      <c r="AR72" s="108">
        <f t="shared" si="22"/>
        <v>0</v>
      </c>
      <c r="AT72" s="108">
        <f t="shared" si="40"/>
        <v>7173142.0862431871</v>
      </c>
      <c r="AU72" s="114">
        <f>Curves!C56</f>
        <v>6.0183788740758005E-2</v>
      </c>
      <c r="AV72">
        <f t="shared" si="23"/>
        <v>1645</v>
      </c>
      <c r="AW72">
        <f t="shared" si="24"/>
        <v>1700</v>
      </c>
      <c r="AX72" s="110">
        <f t="shared" si="25"/>
        <v>0.76563067927630724</v>
      </c>
      <c r="AY72" s="110">
        <f t="shared" si="26"/>
        <v>0.75867387610771897</v>
      </c>
      <c r="BA72" s="108">
        <f t="shared" si="27"/>
        <v>5491977.6480358392</v>
      </c>
      <c r="BB72" s="108">
        <f t="shared" si="28"/>
        <v>5442075.5104415286</v>
      </c>
      <c r="BD72" s="106">
        <f t="shared" si="29"/>
        <v>3.6349999999999998</v>
      </c>
      <c r="BE72" s="92">
        <f>'Point 1 - Transco'!H70</f>
        <v>0.75872275517131482</v>
      </c>
      <c r="BF72" s="108">
        <f t="shared" si="30"/>
        <v>61500</v>
      </c>
      <c r="BG72" s="108">
        <f t="shared" si="41"/>
        <v>1446504.9327341118</v>
      </c>
      <c r="BH72" s="108">
        <f t="shared" si="42"/>
        <v>5306503.3457350889</v>
      </c>
      <c r="BI72" s="111">
        <f t="shared" si="43"/>
        <v>3.7606000000000002</v>
      </c>
    </row>
    <row r="73" spans="2:61">
      <c r="B73" s="89">
        <f>'Enron Proposal'!B65</f>
        <v>38565</v>
      </c>
      <c r="C73" s="101">
        <f>'Enron Proposal'!C65</f>
        <v>31</v>
      </c>
      <c r="D73" s="103">
        <f>'Enron Proposal'!D65</f>
        <v>38621</v>
      </c>
      <c r="E73" s="101">
        <f t="shared" si="0"/>
        <v>1732</v>
      </c>
      <c r="G73" s="106">
        <f>Curves!B57</f>
        <v>3.645</v>
      </c>
      <c r="H73" s="117">
        <f>_xll.Spline('Financing Assumptions'!$G$20:$G$29,'Financing Assumptions'!$F$20:$F$29,B73,1)+Curves!C57</f>
        <v>6.7019570991141947E-2</v>
      </c>
      <c r="I73" s="110">
        <f t="shared" si="10"/>
        <v>0.73154595812919287</v>
      </c>
      <c r="J73" s="110">
        <f t="shared" si="11"/>
        <v>0.72703017812991388</v>
      </c>
      <c r="K73" s="110">
        <f>'Point 1 - Transco'!H71</f>
        <v>0.75463644070646685</v>
      </c>
      <c r="M73">
        <f>Curves!D57+Curves!E57</f>
        <v>3.3500000000000002E-2</v>
      </c>
      <c r="N73" s="106">
        <f>'Enron Proposal'!S65</f>
        <v>3.7624663447380993</v>
      </c>
      <c r="O73" s="108">
        <f>'Enron Proposal'!G65</f>
        <v>61500</v>
      </c>
      <c r="P73" s="108">
        <f t="shared" si="12"/>
        <v>1394692.3691733063</v>
      </c>
      <c r="Q73" s="108">
        <f t="shared" si="13"/>
        <v>1438714.3742068792</v>
      </c>
      <c r="R73" s="108">
        <f t="shared" si="14"/>
        <v>5292310.8255200051</v>
      </c>
      <c r="S73" s="108">
        <f t="shared" si="15"/>
        <v>5247483.1002776092</v>
      </c>
      <c r="T73" s="108">
        <f t="shared" si="16"/>
        <v>44827.725242395885</v>
      </c>
      <c r="V73" s="111">
        <f>Curves!F57+Curves!G57</f>
        <v>-1.3500000000000002E-2</v>
      </c>
      <c r="W73" s="111">
        <f>'Enron Proposal'!T65</f>
        <v>0</v>
      </c>
      <c r="X73" s="108">
        <f>'Enron Proposal'!J65</f>
        <v>0</v>
      </c>
      <c r="Y73" s="108">
        <f t="shared" si="34"/>
        <v>0</v>
      </c>
      <c r="Z73" s="108">
        <f t="shared" si="35"/>
        <v>0</v>
      </c>
      <c r="AA73" s="108">
        <f t="shared" si="17"/>
        <v>0</v>
      </c>
      <c r="AB73" s="108">
        <f t="shared" si="18"/>
        <v>0</v>
      </c>
      <c r="AD73" s="111">
        <f>Curves!H57+Curves!I57</f>
        <v>-1.6500000000000001E-2</v>
      </c>
      <c r="AE73" s="111">
        <f>'Enron Proposal'!U65</f>
        <v>0</v>
      </c>
      <c r="AF73" s="108">
        <f>'Enron Proposal'!M65</f>
        <v>0</v>
      </c>
      <c r="AG73" s="108">
        <f t="shared" si="36"/>
        <v>0</v>
      </c>
      <c r="AH73" s="108">
        <f t="shared" si="37"/>
        <v>0</v>
      </c>
      <c r="AI73" s="108">
        <f t="shared" si="19"/>
        <v>0</v>
      </c>
      <c r="AJ73" s="108">
        <f t="shared" si="20"/>
        <v>0</v>
      </c>
      <c r="AL73" s="111">
        <f>Curves!J57+Curves!K57</f>
        <v>-5.6000000000000001E-2</v>
      </c>
      <c r="AM73" s="111">
        <f>'Enron Proposal'!V65</f>
        <v>0</v>
      </c>
      <c r="AN73" s="108">
        <f>'Enron Proposal'!P65</f>
        <v>0</v>
      </c>
      <c r="AO73" s="108">
        <f t="shared" si="38"/>
        <v>0</v>
      </c>
      <c r="AP73" s="108">
        <f t="shared" si="39"/>
        <v>0</v>
      </c>
      <c r="AQ73" s="108">
        <f t="shared" si="21"/>
        <v>0</v>
      </c>
      <c r="AR73" s="108">
        <f t="shared" si="22"/>
        <v>0</v>
      </c>
      <c r="AT73" s="108">
        <f t="shared" si="40"/>
        <v>7173142.0862431861</v>
      </c>
      <c r="AU73" s="114">
        <f>Curves!C57</f>
        <v>6.0227831406635013E-2</v>
      </c>
      <c r="AV73">
        <f t="shared" si="23"/>
        <v>1676</v>
      </c>
      <c r="AW73">
        <f t="shared" si="24"/>
        <v>1732</v>
      </c>
      <c r="AX73" s="110">
        <f t="shared" si="25"/>
        <v>0.76163776392690308</v>
      </c>
      <c r="AY73" s="110">
        <f t="shared" si="26"/>
        <v>0.75458695834605749</v>
      </c>
      <c r="BA73" s="108">
        <f t="shared" si="27"/>
        <v>5463335.8988962211</v>
      </c>
      <c r="BB73" s="108">
        <f t="shared" si="28"/>
        <v>5412759.4686423391</v>
      </c>
      <c r="BD73" s="106">
        <f t="shared" si="29"/>
        <v>3.645</v>
      </c>
      <c r="BE73" s="92">
        <f>'Point 1 - Transco'!H71</f>
        <v>0.75463644070646685</v>
      </c>
      <c r="BF73" s="108">
        <f t="shared" si="30"/>
        <v>61500</v>
      </c>
      <c r="BG73" s="108">
        <f t="shared" si="41"/>
        <v>1438714.3742068792</v>
      </c>
      <c r="BH73" s="108">
        <f t="shared" si="42"/>
        <v>5292310.8255200051</v>
      </c>
      <c r="BI73" s="111">
        <f t="shared" si="43"/>
        <v>3.7606000000000002</v>
      </c>
    </row>
    <row r="74" spans="2:61">
      <c r="B74" s="89">
        <f>'Enron Proposal'!B66</f>
        <v>38596</v>
      </c>
      <c r="C74" s="101">
        <f>'Enron Proposal'!C66</f>
        <v>30</v>
      </c>
      <c r="D74" s="103">
        <f>'Enron Proposal'!D66</f>
        <v>38650</v>
      </c>
      <c r="E74" s="101">
        <f t="shared" si="0"/>
        <v>1761</v>
      </c>
      <c r="G74" s="106">
        <f>Curves!B58</f>
        <v>3.6619999999999999</v>
      </c>
      <c r="H74" s="117">
        <f>_xll.Spline('Financing Assumptions'!$G$20:$G$29,'Financing Assumptions'!$F$20:$F$29,B74,1)+Curves!C58</f>
        <v>6.7086855215559682E-2</v>
      </c>
      <c r="I74" s="110">
        <f t="shared" si="10"/>
        <v>0.72749867882162844</v>
      </c>
      <c r="J74" s="110">
        <f t="shared" si="11"/>
        <v>0.72293307460790446</v>
      </c>
      <c r="K74" s="110">
        <f>'Point 1 - Transco'!H72</f>
        <v>0.75093285699709666</v>
      </c>
      <c r="M74">
        <f>Curves!D58+Curves!E58</f>
        <v>3.3500000000000002E-2</v>
      </c>
      <c r="N74" s="106">
        <f>'Enron Proposal'!S66</f>
        <v>3.7624663447380993</v>
      </c>
      <c r="O74" s="108">
        <f>'Enron Proposal'!G66</f>
        <v>61500</v>
      </c>
      <c r="P74" s="108">
        <f t="shared" si="12"/>
        <v>1342235.0624259044</v>
      </c>
      <c r="Q74" s="108">
        <f t="shared" si="13"/>
        <v>1385471.1211596434</v>
      </c>
      <c r="R74" s="108">
        <f t="shared" si="14"/>
        <v>5120008.5282454621</v>
      </c>
      <c r="S74" s="108">
        <f t="shared" si="15"/>
        <v>5050114.2491049068</v>
      </c>
      <c r="T74" s="108">
        <f t="shared" si="16"/>
        <v>69894.2791405553</v>
      </c>
      <c r="V74" s="111">
        <f>Curves!F58+Curves!G58</f>
        <v>-1.3500000000000002E-2</v>
      </c>
      <c r="W74" s="111">
        <f>'Enron Proposal'!T66</f>
        <v>0</v>
      </c>
      <c r="X74" s="108">
        <f>'Enron Proposal'!J66</f>
        <v>0</v>
      </c>
      <c r="Y74" s="108">
        <f t="shared" si="34"/>
        <v>0</v>
      </c>
      <c r="Z74" s="108">
        <f t="shared" si="35"/>
        <v>0</v>
      </c>
      <c r="AA74" s="108">
        <f t="shared" si="17"/>
        <v>0</v>
      </c>
      <c r="AB74" s="108">
        <f t="shared" si="18"/>
        <v>0</v>
      </c>
      <c r="AD74" s="111">
        <f>Curves!H58+Curves!I58</f>
        <v>-1.6500000000000001E-2</v>
      </c>
      <c r="AE74" s="111">
        <f>'Enron Proposal'!U66</f>
        <v>0</v>
      </c>
      <c r="AF74" s="108">
        <f>'Enron Proposal'!M66</f>
        <v>0</v>
      </c>
      <c r="AG74" s="108">
        <f t="shared" si="36"/>
        <v>0</v>
      </c>
      <c r="AH74" s="108">
        <f t="shared" si="37"/>
        <v>0</v>
      </c>
      <c r="AI74" s="108">
        <f t="shared" si="19"/>
        <v>0</v>
      </c>
      <c r="AJ74" s="108">
        <f t="shared" si="20"/>
        <v>0</v>
      </c>
      <c r="AL74" s="111">
        <f>Curves!J58+Curves!K58</f>
        <v>-5.6000000000000001E-2</v>
      </c>
      <c r="AM74" s="111">
        <f>'Enron Proposal'!V66</f>
        <v>0</v>
      </c>
      <c r="AN74" s="108">
        <f>'Enron Proposal'!P66</f>
        <v>0</v>
      </c>
      <c r="AO74" s="108">
        <f t="shared" si="38"/>
        <v>0</v>
      </c>
      <c r="AP74" s="108">
        <f t="shared" si="39"/>
        <v>0</v>
      </c>
      <c r="AQ74" s="108">
        <f t="shared" si="21"/>
        <v>0</v>
      </c>
      <c r="AR74" s="108">
        <f t="shared" si="22"/>
        <v>0</v>
      </c>
      <c r="AT74" s="108">
        <f t="shared" si="40"/>
        <v>6941750.4060417926</v>
      </c>
      <c r="AU74" s="114">
        <f>Curves!C58</f>
        <v>6.0271874073157018E-2</v>
      </c>
      <c r="AV74">
        <f t="shared" si="23"/>
        <v>1707</v>
      </c>
      <c r="AW74">
        <f t="shared" si="24"/>
        <v>1761</v>
      </c>
      <c r="AX74" s="110">
        <f t="shared" si="25"/>
        <v>0.75766017682215259</v>
      </c>
      <c r="AY74" s="110">
        <f t="shared" si="26"/>
        <v>0.75088783501205159</v>
      </c>
      <c r="BA74" s="108">
        <f t="shared" si="27"/>
        <v>5259487.8400968742</v>
      </c>
      <c r="BB74" s="108">
        <f t="shared" si="28"/>
        <v>5212475.933586752</v>
      </c>
      <c r="BD74" s="106">
        <f t="shared" si="29"/>
        <v>3.6619999999999999</v>
      </c>
      <c r="BE74" s="92">
        <f>'Point 1 - Transco'!H72</f>
        <v>0.75093285699709666</v>
      </c>
      <c r="BF74" s="108">
        <f t="shared" si="30"/>
        <v>61500</v>
      </c>
      <c r="BG74" s="108">
        <f t="shared" si="41"/>
        <v>1385471.1211596434</v>
      </c>
      <c r="BH74" s="108">
        <f t="shared" si="42"/>
        <v>5120008.5282454621</v>
      </c>
      <c r="BI74" s="111">
        <f t="shared" si="43"/>
        <v>3.7606000000000002</v>
      </c>
    </row>
    <row r="75" spans="2:61">
      <c r="B75" s="89">
        <f>'Enron Proposal'!B67</f>
        <v>38626</v>
      </c>
      <c r="C75" s="101">
        <f>'Enron Proposal'!C67</f>
        <v>31</v>
      </c>
      <c r="D75" s="103">
        <f>'Enron Proposal'!D67</f>
        <v>38681</v>
      </c>
      <c r="E75" s="101">
        <f t="shared" si="0"/>
        <v>1792</v>
      </c>
      <c r="G75" s="106">
        <f>Curves!B59</f>
        <v>3.66</v>
      </c>
      <c r="H75" s="117">
        <f>_xll.Spline('Financing Assumptions'!$G$20:$G$29,'Financing Assumptions'!$F$20:$F$29,B75,1)+Curves!C59</f>
        <v>6.7153865593695697E-2</v>
      </c>
      <c r="I75" s="110">
        <f t="shared" si="10"/>
        <v>0.72320564548033117</v>
      </c>
      <c r="J75" s="110">
        <f t="shared" si="11"/>
        <v>0.71858749117591658</v>
      </c>
      <c r="K75" s="110">
        <f>'Point 1 - Transco'!H73</f>
        <v>0.74700421042646992</v>
      </c>
      <c r="M75">
        <f>Curves!D59+Curves!E59</f>
        <v>3.3500000000000002E-2</v>
      </c>
      <c r="N75" s="106">
        <f>'Enron Proposal'!S67</f>
        <v>3.7624663447380993</v>
      </c>
      <c r="O75" s="108">
        <f>'Enron Proposal'!G67</f>
        <v>61500</v>
      </c>
      <c r="P75" s="108">
        <f t="shared" si="12"/>
        <v>1378791.5631082514</v>
      </c>
      <c r="Q75" s="108">
        <f t="shared" si="13"/>
        <v>1424163.5271780649</v>
      </c>
      <c r="R75" s="108">
        <f t="shared" si="14"/>
        <v>5260147.9876321834</v>
      </c>
      <c r="S75" s="108">
        <f t="shared" si="15"/>
        <v>5187656.852603633</v>
      </c>
      <c r="T75" s="108">
        <f t="shared" si="16"/>
        <v>72491.135028550401</v>
      </c>
      <c r="V75" s="111">
        <f>Curves!F59+Curves!G59</f>
        <v>-1.3500000000000002E-2</v>
      </c>
      <c r="W75" s="111">
        <f>'Enron Proposal'!T67</f>
        <v>0</v>
      </c>
      <c r="X75" s="108">
        <f>'Enron Proposal'!J67</f>
        <v>0</v>
      </c>
      <c r="Y75" s="108">
        <f t="shared" si="34"/>
        <v>0</v>
      </c>
      <c r="Z75" s="108">
        <f t="shared" si="35"/>
        <v>0</v>
      </c>
      <c r="AA75" s="108">
        <f t="shared" si="17"/>
        <v>0</v>
      </c>
      <c r="AB75" s="108">
        <f t="shared" si="18"/>
        <v>0</v>
      </c>
      <c r="AD75" s="111">
        <f>Curves!H59+Curves!I59</f>
        <v>-1.6500000000000001E-2</v>
      </c>
      <c r="AE75" s="111">
        <f>'Enron Proposal'!U67</f>
        <v>0</v>
      </c>
      <c r="AF75" s="108">
        <f>'Enron Proposal'!M67</f>
        <v>0</v>
      </c>
      <c r="AG75" s="108">
        <f t="shared" si="36"/>
        <v>0</v>
      </c>
      <c r="AH75" s="108">
        <f t="shared" si="37"/>
        <v>0</v>
      </c>
      <c r="AI75" s="108">
        <f t="shared" si="19"/>
        <v>0</v>
      </c>
      <c r="AJ75" s="108">
        <f t="shared" si="20"/>
        <v>0</v>
      </c>
      <c r="AL75" s="111">
        <f>Curves!J59+Curves!K59</f>
        <v>-5.6000000000000001E-2</v>
      </c>
      <c r="AM75" s="111">
        <f>'Enron Proposal'!V67</f>
        <v>0</v>
      </c>
      <c r="AN75" s="108">
        <f>'Enron Proposal'!P67</f>
        <v>0</v>
      </c>
      <c r="AO75" s="108">
        <f t="shared" si="38"/>
        <v>0</v>
      </c>
      <c r="AP75" s="108">
        <f t="shared" si="39"/>
        <v>0</v>
      </c>
      <c r="AQ75" s="108">
        <f t="shared" si="21"/>
        <v>0</v>
      </c>
      <c r="AR75" s="108">
        <f t="shared" si="22"/>
        <v>0</v>
      </c>
      <c r="AT75" s="108">
        <f t="shared" si="40"/>
        <v>7173142.0862431861</v>
      </c>
      <c r="AU75" s="114">
        <f>Curves!C59</f>
        <v>6.0314496009115016E-2</v>
      </c>
      <c r="AV75">
        <f t="shared" si="23"/>
        <v>1737</v>
      </c>
      <c r="AW75">
        <f t="shared" si="24"/>
        <v>1792</v>
      </c>
      <c r="AX75" s="110">
        <f t="shared" si="25"/>
        <v>0.75382547248375587</v>
      </c>
      <c r="AY75" s="110">
        <f t="shared" si="26"/>
        <v>0.74695362944691501</v>
      </c>
      <c r="BA75" s="108">
        <f t="shared" si="27"/>
        <v>5407297.2223553844</v>
      </c>
      <c r="BB75" s="108">
        <f t="shared" si="28"/>
        <v>5358004.5158577636</v>
      </c>
      <c r="BD75" s="106">
        <f t="shared" si="29"/>
        <v>3.66</v>
      </c>
      <c r="BE75" s="92">
        <f>'Point 1 - Transco'!H73</f>
        <v>0.74700421042646992</v>
      </c>
      <c r="BF75" s="108">
        <f t="shared" si="30"/>
        <v>61500</v>
      </c>
      <c r="BG75" s="108">
        <f t="shared" si="41"/>
        <v>1424163.5271780649</v>
      </c>
      <c r="BH75" s="108">
        <f t="shared" si="42"/>
        <v>5260147.9876321834</v>
      </c>
      <c r="BI75" s="111">
        <f t="shared" si="43"/>
        <v>3.7606000000000002</v>
      </c>
    </row>
    <row r="76" spans="2:61">
      <c r="B76" s="89">
        <f>'Enron Proposal'!B68</f>
        <v>38657</v>
      </c>
      <c r="C76" s="101">
        <f>'Enron Proposal'!C68</f>
        <v>30</v>
      </c>
      <c r="D76" s="103">
        <f>'Enron Proposal'!D68</f>
        <v>38712</v>
      </c>
      <c r="E76" s="101">
        <f t="shared" si="0"/>
        <v>1823</v>
      </c>
      <c r="G76" s="106">
        <f>Curves!B60</f>
        <v>3.8250000000000002</v>
      </c>
      <c r="H76" s="117">
        <f>_xll.Spline('Financing Assumptions'!$G$20:$G$29,'Financing Assumptions'!$F$20:$F$29,B76,1)+Curves!C60</f>
        <v>6.722531276227392E-2</v>
      </c>
      <c r="I76" s="110">
        <f t="shared" si="10"/>
        <v>0.71891463859799365</v>
      </c>
      <c r="J76" s="110">
        <f>(1+(H76+0.00135)/2)^(-2*E76/365.25)</f>
        <v>0.71424488863648916</v>
      </c>
      <c r="K76" s="110">
        <f>'Point 1 - Transco'!H74</f>
        <v>0.74308578368263489</v>
      </c>
      <c r="M76">
        <f>Curves!D60+Curves!E60</f>
        <v>3.1E-2</v>
      </c>
      <c r="N76" s="106">
        <f>'Enron Proposal'!S68</f>
        <v>3.7624663447380993</v>
      </c>
      <c r="O76" s="108">
        <f>'Enron Proposal'!G68</f>
        <v>61500</v>
      </c>
      <c r="P76" s="108">
        <f t="shared" si="12"/>
        <v>1326397.5082132984</v>
      </c>
      <c r="Q76" s="108">
        <f>O76*K76*C76</f>
        <v>1370993.2708944613</v>
      </c>
      <c r="R76" s="108">
        <f t="shared" si="14"/>
        <v>5286550.0525690429</v>
      </c>
      <c r="S76" s="108">
        <f t="shared" si="15"/>
        <v>4990525.9843970118</v>
      </c>
      <c r="T76" s="108">
        <f t="shared" si="16"/>
        <v>296024.06817203108</v>
      </c>
      <c r="V76" s="111">
        <f>Curves!F60+Curves!G60</f>
        <v>-1.6E-2</v>
      </c>
      <c r="W76" s="111">
        <f>'Enron Proposal'!T68</f>
        <v>0</v>
      </c>
      <c r="X76" s="108">
        <f>'Enron Proposal'!J68</f>
        <v>0</v>
      </c>
      <c r="Y76" s="108">
        <f t="shared" si="34"/>
        <v>0</v>
      </c>
      <c r="Z76" s="108">
        <f t="shared" si="35"/>
        <v>0</v>
      </c>
      <c r="AA76" s="108">
        <f t="shared" si="17"/>
        <v>0</v>
      </c>
      <c r="AB76" s="108">
        <f t="shared" si="18"/>
        <v>0</v>
      </c>
      <c r="AD76" s="111">
        <f>Curves!H60+Curves!I60</f>
        <v>-2.1800000000000003E-2</v>
      </c>
      <c r="AE76" s="111">
        <f>'Enron Proposal'!U68</f>
        <v>0</v>
      </c>
      <c r="AF76" s="108">
        <f>'Enron Proposal'!M68</f>
        <v>0</v>
      </c>
      <c r="AG76" s="108">
        <f t="shared" si="36"/>
        <v>0</v>
      </c>
      <c r="AH76" s="108">
        <f t="shared" si="37"/>
        <v>0</v>
      </c>
      <c r="AI76" s="108">
        <f t="shared" si="19"/>
        <v>0</v>
      </c>
      <c r="AJ76" s="108">
        <f t="shared" si="20"/>
        <v>0</v>
      </c>
      <c r="AL76" s="111">
        <f>Curves!J60+Curves!K60</f>
        <v>-5.6000000000000008E-2</v>
      </c>
      <c r="AM76" s="111">
        <f>'Enron Proposal'!V68</f>
        <v>0</v>
      </c>
      <c r="AN76" s="108">
        <f>'Enron Proposal'!P68</f>
        <v>0</v>
      </c>
      <c r="AO76" s="108">
        <f t="shared" si="38"/>
        <v>0</v>
      </c>
      <c r="AP76" s="108">
        <f t="shared" si="39"/>
        <v>0</v>
      </c>
      <c r="AQ76" s="108">
        <f t="shared" si="21"/>
        <v>0</v>
      </c>
      <c r="AR76" s="108">
        <f t="shared" si="22"/>
        <v>0</v>
      </c>
      <c r="AT76" s="108">
        <f t="shared" si="40"/>
        <v>6941750.4060417935</v>
      </c>
      <c r="AU76" s="114">
        <f>Curves!C60</f>
        <v>6.0358538676905001E-2</v>
      </c>
      <c r="AV76">
        <f t="shared" si="23"/>
        <v>1768</v>
      </c>
      <c r="AW76">
        <f t="shared" si="24"/>
        <v>1823</v>
      </c>
      <c r="AX76" s="110">
        <f t="shared" si="25"/>
        <v>0.74987798201856926</v>
      </c>
      <c r="AY76" s="110">
        <f t="shared" si="26"/>
        <v>0.74319321307346231</v>
      </c>
      <c r="BA76" s="108">
        <f t="shared" si="27"/>
        <v>5205465.7861592043</v>
      </c>
      <c r="BB76" s="108">
        <f t="shared" si="28"/>
        <v>5159061.7886202121</v>
      </c>
      <c r="BD76" s="106">
        <f t="shared" si="29"/>
        <v>3.8250000000000002</v>
      </c>
      <c r="BE76" s="92">
        <f>'Point 1 - Transco'!H74</f>
        <v>0.74308578368263489</v>
      </c>
      <c r="BF76" s="108">
        <f t="shared" si="30"/>
        <v>61500</v>
      </c>
      <c r="BG76" s="108">
        <f t="shared" si="41"/>
        <v>1370993.2708944613</v>
      </c>
      <c r="BH76" s="108">
        <f t="shared" si="42"/>
        <v>5286550.0525690429</v>
      </c>
      <c r="BI76" s="111">
        <f t="shared" si="43"/>
        <v>3.7606000000000002</v>
      </c>
    </row>
    <row r="77" spans="2:61">
      <c r="B77" s="89"/>
      <c r="C77" s="101"/>
      <c r="D77" s="103"/>
      <c r="E77" s="101"/>
      <c r="AU77" s="117">
        <f>AU76</f>
        <v>6.0358538676905001E-2</v>
      </c>
      <c r="AV77" s="117"/>
    </row>
    <row r="78" spans="2:61">
      <c r="B78" s="89"/>
      <c r="C78" s="101"/>
      <c r="D78" s="103"/>
      <c r="E78" s="101"/>
    </row>
    <row r="79" spans="2:61">
      <c r="B79" s="89"/>
      <c r="C79" s="101"/>
      <c r="D79" s="103"/>
      <c r="E79" s="101"/>
    </row>
    <row r="80" spans="2:61">
      <c r="B80" s="89"/>
      <c r="C80" s="101"/>
      <c r="D80" s="103"/>
      <c r="E80" s="101"/>
    </row>
    <row r="81" spans="2:5">
      <c r="B81" s="89"/>
      <c r="C81" s="101"/>
      <c r="D81" s="103"/>
      <c r="E81" s="101"/>
    </row>
    <row r="82" spans="2:5">
      <c r="B82" s="89"/>
      <c r="C82" s="101"/>
      <c r="D82" s="103"/>
      <c r="E82" s="101"/>
    </row>
    <row r="83" spans="2:5">
      <c r="B83" s="89"/>
      <c r="C83" s="101"/>
      <c r="D83" s="103"/>
      <c r="E83" s="101"/>
    </row>
  </sheetData>
  <pageMargins left="0.75" right="0.75" top="1" bottom="1" header="0.5" footer="0.5"/>
  <pageSetup paperSize="5" scale="46" orientation="landscape" verticalDpi="0" r:id="rId1"/>
  <headerFooter alignWithMargins="0"/>
  <colBreaks count="2" manualBreakCount="2">
    <brk id="29" max="1048575" man="1"/>
    <brk id="61" max="1048575" man="1"/>
  </col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BB370"/>
  <sheetViews>
    <sheetView zoomScale="75" workbookViewId="0">
      <selection activeCell="AO8" sqref="AO8"/>
    </sheetView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8" width="15.42578125" style="2" customWidth="1"/>
    <col min="19" max="19" width="3.140625" style="2" customWidth="1"/>
    <col min="20" max="26" width="10.7109375" style="5" customWidth="1"/>
    <col min="27" max="27" width="4.28515625" style="2" customWidth="1"/>
    <col min="28" max="28" width="12.28515625" style="2" customWidth="1"/>
    <col min="29" max="29" width="18.85546875" style="2" customWidth="1"/>
    <col min="30" max="30" width="15.85546875" style="2" customWidth="1"/>
    <col min="31" max="31" width="17.140625" style="2" customWidth="1"/>
    <col min="32" max="32" width="20.5703125" style="2" customWidth="1"/>
    <col min="33" max="33" width="20.7109375" style="2" customWidth="1"/>
    <col min="34" max="34" width="14.28515625" style="2" customWidth="1"/>
    <col min="35" max="35" width="16.42578125" style="2" customWidth="1"/>
    <col min="36" max="36" width="15.140625" style="2" customWidth="1"/>
    <col min="37" max="37" width="6.5703125" style="6" customWidth="1"/>
    <col min="38" max="39" width="15.140625" style="2" customWidth="1"/>
    <col min="40" max="40" width="16.85546875" style="2" customWidth="1"/>
    <col min="41" max="41" width="16" style="2" customWidth="1"/>
    <col min="42" max="42" width="5.85546875" customWidth="1"/>
    <col min="43" max="44" width="15.140625" style="2" customWidth="1"/>
    <col min="45" max="45" width="16.85546875" style="2" customWidth="1"/>
    <col min="46" max="46" width="16" style="2" customWidth="1"/>
    <col min="47" max="47" width="6.28515625" style="2" customWidth="1"/>
    <col min="48" max="48" width="18.42578125" style="2" customWidth="1"/>
    <col min="49" max="49" width="3.85546875" style="2" customWidth="1"/>
    <col min="50" max="50" width="18.42578125" style="2" customWidth="1"/>
    <col min="51" max="51" width="9.140625" style="2"/>
    <col min="52" max="52" width="15.28515625" style="2" bestFit="1" customWidth="1"/>
    <col min="53" max="16384" width="9.140625" style="2"/>
  </cols>
  <sheetData>
    <row r="1" spans="1:54" ht="13.5" thickBot="1">
      <c r="A1" s="1"/>
      <c r="B1" s="56" t="s">
        <v>52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B1" s="4"/>
      <c r="AC1" s="59"/>
      <c r="AD1" s="4"/>
      <c r="AE1" s="4"/>
      <c r="AF1" s="59"/>
      <c r="AG1" s="4"/>
      <c r="AH1" s="60"/>
    </row>
    <row r="2" spans="1:54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B2" s="4"/>
      <c r="AC2" s="4"/>
      <c r="AD2" s="4"/>
      <c r="AE2" s="4"/>
      <c r="AF2" s="4"/>
      <c r="AG2" s="4"/>
      <c r="AH2" s="4"/>
      <c r="AO2" s="54" t="s">
        <v>46</v>
      </c>
      <c r="AT2" s="54" t="s">
        <v>45</v>
      </c>
    </row>
    <row r="3" spans="1:54" ht="13.5" thickBot="1">
      <c r="A3" s="78">
        <f>Summary!C5</f>
        <v>36982</v>
      </c>
      <c r="B3" s="79">
        <f>Summary!D5</f>
        <v>38657</v>
      </c>
      <c r="C3" s="15">
        <f>Summary!B5</f>
        <v>36889</v>
      </c>
      <c r="D3" s="15">
        <f ca="1">IF(WEEKDAY(TODAY())=2,TODAY()-3,TODAY()-1)</f>
        <v>36888</v>
      </c>
      <c r="E3" s="16" t="str">
        <f>CONCATENATE(INT(Y8/12)," Y - ",Y8-INT(Y8/12)*12," M")</f>
        <v>4 Y - 8 M</v>
      </c>
      <c r="F3" s="77">
        <v>1</v>
      </c>
      <c r="G3" s="77">
        <v>2</v>
      </c>
      <c r="H3" s="76">
        <v>1</v>
      </c>
      <c r="I3" s="75" t="s">
        <v>51</v>
      </c>
      <c r="J3" s="75" t="s">
        <v>51</v>
      </c>
      <c r="K3" s="75">
        <v>0</v>
      </c>
      <c r="L3" s="62"/>
      <c r="AB3" s="4"/>
      <c r="AE3" s="4"/>
    </row>
    <row r="4" spans="1:54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IF-TRANSCO/Z3-D</v>
      </c>
      <c r="K4" s="18" t="str">
        <f>I3</f>
        <v>IF-TRANSCO/Z3</v>
      </c>
      <c r="L4" s="18" t="str">
        <f>I3</f>
        <v>IF-TRANSCO/Z3</v>
      </c>
      <c r="M4" s="63" t="str">
        <f>CONCATENATE(J3,"-","I")</f>
        <v>IF-TRANSCO/Z3-I</v>
      </c>
      <c r="N4" s="18" t="str">
        <f>J3</f>
        <v>IF-TRANSCO/Z3</v>
      </c>
      <c r="O4" s="18" t="str">
        <f>J3</f>
        <v>IF-TRANSCO/Z3</v>
      </c>
      <c r="Q4" s="18" t="str">
        <f>J4</f>
        <v>IF-TRANSCO/Z3-D</v>
      </c>
      <c r="R4" s="18" t="str">
        <f>K4</f>
        <v>IF-TRANSCO/Z3</v>
      </c>
      <c r="T4" s="19"/>
      <c r="U4" s="19"/>
      <c r="V4" s="19" t="s">
        <v>22</v>
      </c>
      <c r="W4" s="63" t="s">
        <v>44</v>
      </c>
      <c r="X4" s="19"/>
      <c r="Y4" s="19"/>
      <c r="Z4" s="19"/>
      <c r="AB4" s="20"/>
      <c r="AC4" s="20"/>
      <c r="AD4" s="20"/>
      <c r="AE4" s="20" t="str">
        <f>K4</f>
        <v>IF-TRANSCO/Z3</v>
      </c>
      <c r="AF4" s="20" t="str">
        <f>AE4</f>
        <v>IF-TRANSCO/Z3</v>
      </c>
      <c r="AG4" s="20" t="str">
        <f>AF4</f>
        <v>IF-TRANSCO/Z3</v>
      </c>
      <c r="AH4" s="20" t="str">
        <f>AG4</f>
        <v>IF-TRANSCO/Z3</v>
      </c>
      <c r="AI4" s="20" t="str">
        <f>AH4</f>
        <v>IF-TRANSCO/Z3</v>
      </c>
      <c r="AJ4" s="20" t="str">
        <f>AI4</f>
        <v>IF-TRANSCO/Z3</v>
      </c>
      <c r="AK4" s="21"/>
      <c r="AL4" s="22" t="s">
        <v>23</v>
      </c>
      <c r="AM4" s="22" t="s">
        <v>24</v>
      </c>
      <c r="AN4" s="22" t="s">
        <v>25</v>
      </c>
      <c r="AO4" s="22" t="s">
        <v>26</v>
      </c>
      <c r="AQ4" s="22" t="s">
        <v>23</v>
      </c>
      <c r="AR4" s="22" t="s">
        <v>7</v>
      </c>
      <c r="AS4" s="22" t="s">
        <v>25</v>
      </c>
      <c r="AT4" s="22" t="s">
        <v>26</v>
      </c>
      <c r="AU4" s="64"/>
      <c r="AV4" s="50"/>
      <c r="AX4" s="50"/>
    </row>
    <row r="5" spans="1:54">
      <c r="A5" s="17" t="s">
        <v>27</v>
      </c>
      <c r="B5" s="17" t="s">
        <v>1</v>
      </c>
      <c r="C5" s="17"/>
      <c r="D5" s="17" t="s">
        <v>1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T5" s="23" t="s">
        <v>28</v>
      </c>
      <c r="U5" s="23" t="s">
        <v>3</v>
      </c>
      <c r="V5" s="23" t="s">
        <v>3</v>
      </c>
      <c r="W5" s="24" t="s">
        <v>29</v>
      </c>
      <c r="X5" s="23" t="s">
        <v>3</v>
      </c>
      <c r="Y5" s="23" t="s">
        <v>30</v>
      </c>
      <c r="Z5" s="23" t="s">
        <v>30</v>
      </c>
      <c r="AB5" s="25" t="str">
        <f t="shared" ref="AB5:AJ6" si="0">G5</f>
        <v>Nymex</v>
      </c>
      <c r="AC5" s="25" t="str">
        <f t="shared" si="0"/>
        <v>Nymex</v>
      </c>
      <c r="AD5" s="25" t="str">
        <f t="shared" si="0"/>
        <v>Nymex</v>
      </c>
      <c r="AE5" s="25" t="str">
        <f t="shared" si="0"/>
        <v>Basis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Index</v>
      </c>
      <c r="AI5" s="25" t="str">
        <f t="shared" si="0"/>
        <v>Index</v>
      </c>
      <c r="AJ5" s="25" t="str">
        <f t="shared" si="0"/>
        <v>Index</v>
      </c>
      <c r="AK5" s="21"/>
      <c r="AL5" s="26" t="str">
        <f>CHOOSE(G3,"Bid-Contract","Contract-Offer")</f>
        <v>Contract-Offer</v>
      </c>
      <c r="AM5" s="26" t="str">
        <f>AL5</f>
        <v>Contract-Offer</v>
      </c>
      <c r="AN5" s="26" t="str">
        <f>AL5</f>
        <v>Contract-Offer</v>
      </c>
      <c r="AO5" s="26" t="str">
        <f>AL5</f>
        <v>Contract-Offer</v>
      </c>
      <c r="AQ5" s="26" t="str">
        <f>CHOOSE(G3,"Mid-Bid","Offer-Mid")</f>
        <v>Offer-Mid</v>
      </c>
      <c r="AR5" s="26" t="str">
        <f>AQ5</f>
        <v>Offer-Mid</v>
      </c>
      <c r="AS5" s="26" t="str">
        <f>AQ5</f>
        <v>Offer-Mid</v>
      </c>
      <c r="AT5" s="26" t="str">
        <f>AQ5</f>
        <v>Offer-Mid</v>
      </c>
      <c r="AU5" s="64"/>
      <c r="AV5" s="51" t="s">
        <v>26</v>
      </c>
      <c r="AX5" s="51" t="s">
        <v>26</v>
      </c>
    </row>
    <row r="6" spans="1:54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">
        <v>32</v>
      </c>
      <c r="T6" s="29" t="s">
        <v>33</v>
      </c>
      <c r="U6" s="29" t="s">
        <v>9</v>
      </c>
      <c r="V6" s="29" t="s">
        <v>33</v>
      </c>
      <c r="W6" s="30" t="s">
        <v>34</v>
      </c>
      <c r="X6" s="29" t="s">
        <v>4</v>
      </c>
      <c r="Y6" s="29" t="s">
        <v>35</v>
      </c>
      <c r="Z6" s="29" t="s">
        <v>33</v>
      </c>
      <c r="AB6" s="31" t="str">
        <f t="shared" si="0"/>
        <v>Mid</v>
      </c>
      <c r="AC6" s="31" t="str">
        <f t="shared" si="0"/>
        <v>Offer</v>
      </c>
      <c r="AD6" s="31" t="str">
        <f t="shared" si="0"/>
        <v>Contract</v>
      </c>
      <c r="AE6" s="31" t="str">
        <f t="shared" si="0"/>
        <v>Mid</v>
      </c>
      <c r="AF6" s="31" t="str">
        <f t="shared" si="0"/>
        <v>Offer</v>
      </c>
      <c r="AG6" s="31" t="str">
        <f t="shared" si="0"/>
        <v>Contract</v>
      </c>
      <c r="AH6" s="31" t="str">
        <f t="shared" si="0"/>
        <v>Mid</v>
      </c>
      <c r="AI6" s="31" t="str">
        <f t="shared" si="0"/>
        <v>Offer</v>
      </c>
      <c r="AJ6" s="31" t="str">
        <f t="shared" si="0"/>
        <v>Contract</v>
      </c>
      <c r="AK6" s="21"/>
      <c r="AL6" s="32" t="s">
        <v>5</v>
      </c>
      <c r="AM6" s="32" t="s">
        <v>5</v>
      </c>
      <c r="AN6" s="32" t="s">
        <v>5</v>
      </c>
      <c r="AO6" s="32" t="s">
        <v>5</v>
      </c>
      <c r="AQ6" s="32" t="s">
        <v>5</v>
      </c>
      <c r="AR6" s="32" t="s">
        <v>5</v>
      </c>
      <c r="AS6" s="32" t="s">
        <v>5</v>
      </c>
      <c r="AT6" s="32" t="s">
        <v>5</v>
      </c>
      <c r="AU6" s="64"/>
      <c r="AV6" s="51" t="s">
        <v>39</v>
      </c>
      <c r="AX6" s="51" t="s">
        <v>32</v>
      </c>
    </row>
    <row r="7" spans="1:54" ht="13.5" thickBot="1">
      <c r="A7" s="33"/>
      <c r="B7" s="33"/>
      <c r="C7" s="33"/>
      <c r="D7" s="33"/>
      <c r="V7" s="34"/>
      <c r="AV7" s="53"/>
      <c r="AX7" s="53"/>
    </row>
    <row r="8" spans="1:54" ht="13.5" thickBot="1">
      <c r="A8" s="46" t="s">
        <v>36</v>
      </c>
      <c r="B8" s="35"/>
      <c r="C8" s="35"/>
      <c r="D8" s="35">
        <f>SUM(D10:D370)</f>
        <v>21610800</v>
      </c>
      <c r="E8" s="35">
        <f>SUM(E10:E370)</f>
        <v>94306300</v>
      </c>
      <c r="F8" s="35">
        <f>SUM(F10:F370)</f>
        <v>80012158.181944236</v>
      </c>
      <c r="G8" s="36">
        <f t="shared" ref="G8:O8" si="1">AB8/$F$8</f>
        <v>4.1513389014147126</v>
      </c>
      <c r="H8" s="36">
        <f t="shared" si="1"/>
        <v>4.1513389014147126</v>
      </c>
      <c r="I8" s="36">
        <f t="shared" si="1"/>
        <v>4.2100434693383306</v>
      </c>
      <c r="J8" s="36">
        <f t="shared" si="1"/>
        <v>1.7122234483922472E-2</v>
      </c>
      <c r="K8" s="36">
        <f t="shared" si="1"/>
        <v>1.7122234483922472E-2</v>
      </c>
      <c r="L8" s="36">
        <f t="shared" si="1"/>
        <v>0</v>
      </c>
      <c r="M8" s="65">
        <f t="shared" si="1"/>
        <v>1.6193467391468798E-2</v>
      </c>
      <c r="N8" s="36">
        <f t="shared" si="1"/>
        <v>1.6193467391468798E-2</v>
      </c>
      <c r="O8" s="36">
        <f t="shared" si="1"/>
        <v>0</v>
      </c>
      <c r="Q8" s="91">
        <f>M8+J8+G8</f>
        <v>4.1846546032901042</v>
      </c>
      <c r="R8" s="36">
        <f>AX8/$F$8</f>
        <v>4.2100434693383306</v>
      </c>
      <c r="W8" s="37"/>
      <c r="X8" s="14"/>
      <c r="Y8" s="38">
        <f>SUM(Y10:Y370)</f>
        <v>56</v>
      </c>
      <c r="Z8" s="38">
        <f>SUM(Z10:Z370)</f>
        <v>1705</v>
      </c>
      <c r="AB8" s="39">
        <f t="shared" ref="AB8:AJ8" si="2">SUM(AB10:AB370)</f>
        <v>332157584.8468526</v>
      </c>
      <c r="AC8" s="39">
        <f t="shared" si="2"/>
        <v>332157584.8468526</v>
      </c>
      <c r="AD8" s="39">
        <f t="shared" si="2"/>
        <v>336854664.02155977</v>
      </c>
      <c r="AE8" s="39">
        <f t="shared" si="2"/>
        <v>1369986.9339559451</v>
      </c>
      <c r="AF8" s="39">
        <f t="shared" si="2"/>
        <v>1369986.9339559451</v>
      </c>
      <c r="AG8" s="39">
        <f t="shared" si="2"/>
        <v>0</v>
      </c>
      <c r="AH8" s="39">
        <f t="shared" si="2"/>
        <v>1295674.2744403575</v>
      </c>
      <c r="AI8" s="39">
        <f t="shared" si="2"/>
        <v>1295674.2744403575</v>
      </c>
      <c r="AJ8" s="39">
        <f t="shared" si="2"/>
        <v>0</v>
      </c>
      <c r="AK8" s="39"/>
      <c r="AL8" s="39">
        <f>SUM(AL10:AL370)</f>
        <v>4697079.1747072516</v>
      </c>
      <c r="AM8" s="39">
        <f>SUM(AM10:AM370)</f>
        <v>-1369986.9339559451</v>
      </c>
      <c r="AN8" s="39">
        <f>SUM(AN10:AN370)</f>
        <v>-1295674.2744403575</v>
      </c>
      <c r="AO8" s="39">
        <f>SUM(AO10:AO370)</f>
        <v>2031417.9663109486</v>
      </c>
      <c r="AQ8" s="39">
        <f>SUM(AQ10:AQ370)</f>
        <v>0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/>
      <c r="AV8" s="52">
        <f>SUM(AV10:AV370)</f>
        <v>2031417.9663109486</v>
      </c>
      <c r="AX8" s="52">
        <f>SUM(AX10:AX370)</f>
        <v>336854664.02155977</v>
      </c>
      <c r="AZ8" s="87">
        <f>SUM(AZ10:AZ369)</f>
        <v>393577752.20000052</v>
      </c>
    </row>
    <row r="9" spans="1:54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X9" s="14"/>
      <c r="AB9" s="39"/>
      <c r="AC9" s="39"/>
      <c r="AD9" s="39"/>
      <c r="AE9" s="39"/>
      <c r="AF9" s="39"/>
      <c r="AG9" s="39"/>
      <c r="AH9" s="39"/>
      <c r="AI9" s="39"/>
      <c r="AJ9" s="39"/>
      <c r="AK9" s="43"/>
      <c r="AV9" s="53"/>
      <c r="AX9" s="53"/>
    </row>
    <row r="10" spans="1:54">
      <c r="A10" s="44">
        <f>A3</f>
        <v>36982</v>
      </c>
      <c r="B10" s="66">
        <f t="shared" ref="B10:B73" si="3">VLOOKUP($A10,Table2,MATCH(I$3,Curves2,0))</f>
        <v>43200</v>
      </c>
      <c r="C10" s="67"/>
      <c r="D10" s="68">
        <f t="shared" ref="D10:D73" si="4">B10+C10</f>
        <v>43200</v>
      </c>
      <c r="E10" s="35">
        <f t="shared" ref="E10:E73" si="5">IF(Y10=0,0,IF(AND(Y10=1,$H$3=1),D10*T10,IF($H$3=2,D10,"N/A")))</f>
        <v>1296000</v>
      </c>
      <c r="F10" s="35">
        <f t="shared" ref="F10:F73" si="6">E10*X10</f>
        <v>1263219.1146581115</v>
      </c>
      <c r="G10" s="55">
        <f>VLOOKUP($A10,Table,MATCH(G$4,Curves,0))</f>
        <v>6.07</v>
      </c>
      <c r="H10" s="69">
        <f t="shared" ref="H10:H29" si="7">G10</f>
        <v>6.07</v>
      </c>
      <c r="I10" s="55">
        <f t="shared" ref="I10:I73" si="8">VLOOKUP($A10,Table1,MATCH(I$3,Curves1,0))</f>
        <v>5.3434999999999997</v>
      </c>
      <c r="J10" s="55">
        <f t="shared" ref="J10:J73" si="9">VLOOKUP($A10,Table,MATCH(J$4,Curves,0))</f>
        <v>1.7500000000000002E-2</v>
      </c>
      <c r="K10" s="69">
        <f t="shared" ref="K10:K29" si="10">J10</f>
        <v>1.7500000000000002E-2</v>
      </c>
      <c r="L10" s="72">
        <v>0</v>
      </c>
      <c r="M10" s="55">
        <f t="shared" ref="M10:M73" si="11">VLOOKUP($A10,Table,MATCH(M$4,Curves,0))</f>
        <v>1.4999999999999999E-2</v>
      </c>
      <c r="N10" s="69">
        <f t="shared" ref="N10:N29" si="12">M10</f>
        <v>1.4999999999999999E-2</v>
      </c>
      <c r="O10" s="72">
        <v>0</v>
      </c>
      <c r="P10" s="7"/>
      <c r="Q10" s="72">
        <f>M10+J10+G10</f>
        <v>6.1025</v>
      </c>
      <c r="R10" s="72">
        <f t="shared" ref="R10:R73" si="13">O10+L10+I10</f>
        <v>5.3434999999999997</v>
      </c>
      <c r="S10" s="7"/>
      <c r="T10" s="5">
        <f t="shared" ref="T10:T73" si="14">A11-A10</f>
        <v>30</v>
      </c>
      <c r="U10" s="45">
        <f t="shared" ref="U10:U73" si="15">CHOOSE(F$3,A11+24,A10)</f>
        <v>37036</v>
      </c>
      <c r="V10" s="5">
        <f t="shared" ref="V10:V73" si="16">U10-C$3</f>
        <v>147</v>
      </c>
      <c r="W10" s="55">
        <f t="shared" ref="W10:W73" si="17">VLOOKUP($A10,Table,MATCH(W$4,Curves,0))</f>
        <v>6.5603579335411027E-2</v>
      </c>
      <c r="X10" s="47">
        <f t="shared" ref="X10:X73" si="18">1/(1+CHOOSE(F$3,(W11+($K$3/10000))/2,(W10+($K$3/10000))/2))^(2*V10/365.25)</f>
        <v>0.97470610698928362</v>
      </c>
      <c r="Y10" s="5">
        <f t="shared" ref="Y10:Y73" si="19">IF(AND(mthbeg&lt;=A10,mthend&gt;=A10),1,0)</f>
        <v>1</v>
      </c>
      <c r="Z10" s="5">
        <f t="shared" ref="Z10:Z73" si="20">T10*Y10</f>
        <v>30</v>
      </c>
      <c r="AB10" s="39">
        <f t="shared" ref="AB10:AB73" si="21">F10*G10</f>
        <v>7667740.0259747365</v>
      </c>
      <c r="AC10" s="39">
        <f t="shared" ref="AC10:AC73" si="22">$F10*H10</f>
        <v>7667740.0259747365</v>
      </c>
      <c r="AD10" s="39">
        <f t="shared" ref="AD10:AD73" si="23">$F10*I10</f>
        <v>6750011.3391756183</v>
      </c>
      <c r="AE10" s="39">
        <f t="shared" ref="AE10:AE73" si="24">$F10*J10</f>
        <v>22106.334506516952</v>
      </c>
      <c r="AF10" s="39">
        <f t="shared" ref="AF10:AF73" si="25">$F10*K10</f>
        <v>22106.334506516952</v>
      </c>
      <c r="AG10" s="39">
        <f t="shared" ref="AG10:AG73" si="26">$F10*L10</f>
        <v>0</v>
      </c>
      <c r="AH10" s="39">
        <f t="shared" ref="AH10:AH73" si="27">$F10*M10</f>
        <v>18948.28671987167</v>
      </c>
      <c r="AI10" s="39">
        <f t="shared" ref="AI10:AI73" si="28">$F10*N10</f>
        <v>18948.28671987167</v>
      </c>
      <c r="AJ10" s="39">
        <f t="shared" ref="AJ10:AJ73" si="29">F10*O10</f>
        <v>0</v>
      </c>
      <c r="AK10" s="43"/>
      <c r="AL10" s="39">
        <f t="shared" ref="AL10:AL73" si="30">CHOOSE($G$3,AC10-AD10,AD10-AC10)</f>
        <v>-917728.6867991183</v>
      </c>
      <c r="AM10" s="39">
        <f t="shared" ref="AM10:AM73" si="31">CHOOSE($G$3,AF10-AG10,AG10-AF10)</f>
        <v>-22106.334506516952</v>
      </c>
      <c r="AN10" s="39">
        <f t="shared" ref="AN10:AN73" si="32">CHOOSE($G$3,AI10-AJ10,AJ10-AI10)</f>
        <v>-18948.28671987167</v>
      </c>
      <c r="AO10" s="40">
        <f t="shared" ref="AO10:AO73" si="33">SUM(AL10:AN10)</f>
        <v>-958783.30802550691</v>
      </c>
      <c r="AQ10" s="39">
        <f t="shared" ref="AQ10:AQ73" si="34">CHOOSE($G$3,AB10-AC10,AC10-AB10)</f>
        <v>0</v>
      </c>
      <c r="AR10" s="39">
        <f t="shared" ref="AR10:AR73" si="35">CHOOSE($G$3,AE10-AF10,AF10-AE10)</f>
        <v>0</v>
      </c>
      <c r="AS10" s="39">
        <f t="shared" ref="AS10:AS73" si="36">CHOOSE($G$3,AH10-AI10,AI10-AH10)</f>
        <v>0</v>
      </c>
      <c r="AT10" s="40">
        <f t="shared" ref="AT10:AT73" si="37">AQ10+AR10+AS10</f>
        <v>0</v>
      </c>
      <c r="AU10" s="40"/>
      <c r="AV10" s="52">
        <f t="shared" ref="AV10:AV73" si="38">AT10+AO10</f>
        <v>-958783.30802550691</v>
      </c>
      <c r="AX10" s="52">
        <f t="shared" ref="AX10:AX73" si="39">AJ10+AG10+AD10</f>
        <v>6750011.3391756183</v>
      </c>
      <c r="AY10" s="70"/>
      <c r="AZ10" s="2">
        <f>R10*E10</f>
        <v>6925176</v>
      </c>
      <c r="BB10" s="71"/>
    </row>
    <row r="11" spans="1:54">
      <c r="A11" s="44">
        <f t="shared" ref="A11:A74" si="40">EDATE(A10,1)</f>
        <v>37012</v>
      </c>
      <c r="B11" s="66">
        <f t="shared" si="3"/>
        <v>43200</v>
      </c>
      <c r="C11" s="67"/>
      <c r="D11" s="68">
        <f t="shared" si="4"/>
        <v>43200</v>
      </c>
      <c r="E11" s="35">
        <f t="shared" si="5"/>
        <v>1339200</v>
      </c>
      <c r="F11" s="35">
        <f t="shared" si="6"/>
        <v>1298871.44538049</v>
      </c>
      <c r="G11" s="55">
        <f t="shared" ref="G11:G74" si="41">VLOOKUP($A11,Table,MATCH(G$4,Curves,0))</f>
        <v>5.3550000000000004</v>
      </c>
      <c r="H11" s="69">
        <f t="shared" si="7"/>
        <v>5.3550000000000004</v>
      </c>
      <c r="I11" s="55">
        <f t="shared" si="8"/>
        <v>5.3434999999999997</v>
      </c>
      <c r="J11" s="55">
        <f t="shared" si="9"/>
        <v>1.7500000000000002E-2</v>
      </c>
      <c r="K11" s="69">
        <f t="shared" si="10"/>
        <v>1.7500000000000002E-2</v>
      </c>
      <c r="L11" s="72">
        <v>0</v>
      </c>
      <c r="M11" s="55">
        <f t="shared" si="11"/>
        <v>1.4999999999999999E-2</v>
      </c>
      <c r="N11" s="69">
        <f t="shared" si="12"/>
        <v>1.4999999999999999E-2</v>
      </c>
      <c r="O11" s="72">
        <v>0</v>
      </c>
      <c r="P11" s="7"/>
      <c r="Q11" s="72">
        <f t="shared" ref="Q11:Q74" si="42">M11+J11+G11</f>
        <v>5.3875000000000002</v>
      </c>
      <c r="R11" s="72">
        <f t="shared" si="13"/>
        <v>5.3434999999999997</v>
      </c>
      <c r="S11" s="7"/>
      <c r="T11" s="5">
        <f t="shared" si="14"/>
        <v>31</v>
      </c>
      <c r="U11" s="45">
        <f t="shared" si="15"/>
        <v>37067</v>
      </c>
      <c r="V11" s="5">
        <f t="shared" si="16"/>
        <v>178</v>
      </c>
      <c r="W11" s="55">
        <f t="shared" si="17"/>
        <v>6.4679931020306017E-2</v>
      </c>
      <c r="X11" s="47">
        <f t="shared" si="18"/>
        <v>0.96988608526022257</v>
      </c>
      <c r="Y11" s="5">
        <f t="shared" si="19"/>
        <v>1</v>
      </c>
      <c r="Z11" s="5">
        <f t="shared" si="20"/>
        <v>31</v>
      </c>
      <c r="AB11" s="39">
        <f t="shared" si="21"/>
        <v>6955456.5900125243</v>
      </c>
      <c r="AC11" s="39">
        <f t="shared" si="22"/>
        <v>6955456.5900125243</v>
      </c>
      <c r="AD11" s="39">
        <f t="shared" si="23"/>
        <v>6940519.5683906479</v>
      </c>
      <c r="AE11" s="39">
        <f t="shared" si="24"/>
        <v>22730.250294158577</v>
      </c>
      <c r="AF11" s="39">
        <f t="shared" si="25"/>
        <v>22730.250294158577</v>
      </c>
      <c r="AG11" s="39">
        <f t="shared" si="26"/>
        <v>0</v>
      </c>
      <c r="AH11" s="39">
        <f t="shared" si="27"/>
        <v>19483.071680707351</v>
      </c>
      <c r="AI11" s="39">
        <f t="shared" si="28"/>
        <v>19483.071680707351</v>
      </c>
      <c r="AJ11" s="39">
        <f t="shared" si="29"/>
        <v>0</v>
      </c>
      <c r="AK11" s="43"/>
      <c r="AL11" s="39">
        <f t="shared" si="30"/>
        <v>-14937.021621876396</v>
      </c>
      <c r="AM11" s="39">
        <f t="shared" si="31"/>
        <v>-22730.250294158577</v>
      </c>
      <c r="AN11" s="39">
        <f t="shared" si="32"/>
        <v>-19483.071680707351</v>
      </c>
      <c r="AO11" s="40">
        <f t="shared" si="33"/>
        <v>-57150.343596742328</v>
      </c>
      <c r="AQ11" s="39">
        <f t="shared" si="34"/>
        <v>0</v>
      </c>
      <c r="AR11" s="39">
        <f t="shared" si="35"/>
        <v>0</v>
      </c>
      <c r="AS11" s="39">
        <f t="shared" si="36"/>
        <v>0</v>
      </c>
      <c r="AT11" s="40">
        <f t="shared" si="37"/>
        <v>0</v>
      </c>
      <c r="AU11" s="40"/>
      <c r="AV11" s="52">
        <f t="shared" si="38"/>
        <v>-57150.343596742328</v>
      </c>
      <c r="AX11" s="52">
        <f t="shared" si="39"/>
        <v>6940519.5683906479</v>
      </c>
      <c r="AY11" s="70"/>
      <c r="AZ11" s="2">
        <f t="shared" ref="AZ11:AZ74" si="43">R11*E11</f>
        <v>7156015.1999999993</v>
      </c>
    </row>
    <row r="12" spans="1:54">
      <c r="A12" s="44">
        <f t="shared" si="40"/>
        <v>37043</v>
      </c>
      <c r="B12" s="66">
        <f t="shared" si="3"/>
        <v>43200</v>
      </c>
      <c r="C12" s="67"/>
      <c r="D12" s="68">
        <f t="shared" si="4"/>
        <v>43200</v>
      </c>
      <c r="E12" s="35">
        <f t="shared" si="5"/>
        <v>1296000</v>
      </c>
      <c r="F12" s="35">
        <f t="shared" si="6"/>
        <v>1251070.0389051032</v>
      </c>
      <c r="G12" s="55">
        <f t="shared" si="41"/>
        <v>5.2850000000000001</v>
      </c>
      <c r="H12" s="69">
        <f t="shared" si="7"/>
        <v>5.2850000000000001</v>
      </c>
      <c r="I12" s="55">
        <f t="shared" si="8"/>
        <v>5.3434999999999997</v>
      </c>
      <c r="J12" s="55">
        <f t="shared" si="9"/>
        <v>1.7500000000000002E-2</v>
      </c>
      <c r="K12" s="69">
        <f t="shared" si="10"/>
        <v>1.7500000000000002E-2</v>
      </c>
      <c r="L12" s="72">
        <v>0</v>
      </c>
      <c r="M12" s="55">
        <f t="shared" si="11"/>
        <v>1.4999999999999999E-2</v>
      </c>
      <c r="N12" s="69">
        <f t="shared" si="12"/>
        <v>1.4999999999999999E-2</v>
      </c>
      <c r="O12" s="72">
        <v>0</v>
      </c>
      <c r="P12" s="7"/>
      <c r="Q12" s="72">
        <f t="shared" si="42"/>
        <v>5.3174999999999999</v>
      </c>
      <c r="R12" s="72">
        <f t="shared" si="13"/>
        <v>5.3434999999999997</v>
      </c>
      <c r="S12" s="7"/>
      <c r="T12" s="5">
        <f t="shared" si="14"/>
        <v>30</v>
      </c>
      <c r="U12" s="45">
        <f t="shared" si="15"/>
        <v>37097</v>
      </c>
      <c r="V12" s="5">
        <f t="shared" si="16"/>
        <v>208</v>
      </c>
      <c r="W12" s="55">
        <f t="shared" si="17"/>
        <v>6.3736780045205013E-2</v>
      </c>
      <c r="X12" s="47">
        <f t="shared" si="18"/>
        <v>0.96533182014282648</v>
      </c>
      <c r="Y12" s="5">
        <f t="shared" si="19"/>
        <v>1</v>
      </c>
      <c r="Z12" s="5">
        <f t="shared" si="20"/>
        <v>30</v>
      </c>
      <c r="AB12" s="39">
        <f t="shared" si="21"/>
        <v>6611905.1556134708</v>
      </c>
      <c r="AC12" s="39">
        <f t="shared" si="22"/>
        <v>6611905.1556134708</v>
      </c>
      <c r="AD12" s="39">
        <f t="shared" si="23"/>
        <v>6685092.752889419</v>
      </c>
      <c r="AE12" s="39">
        <f t="shared" si="24"/>
        <v>21893.725680839307</v>
      </c>
      <c r="AF12" s="39">
        <f t="shared" si="25"/>
        <v>21893.725680839307</v>
      </c>
      <c r="AG12" s="39">
        <f t="shared" si="26"/>
        <v>0</v>
      </c>
      <c r="AH12" s="39">
        <f t="shared" si="27"/>
        <v>18766.050583576547</v>
      </c>
      <c r="AI12" s="39">
        <f t="shared" si="28"/>
        <v>18766.050583576547</v>
      </c>
      <c r="AJ12" s="39">
        <f t="shared" si="29"/>
        <v>0</v>
      </c>
      <c r="AK12" s="43"/>
      <c r="AL12" s="39">
        <f t="shared" si="30"/>
        <v>73187.597275948152</v>
      </c>
      <c r="AM12" s="39">
        <f t="shared" si="31"/>
        <v>-21893.725680839307</v>
      </c>
      <c r="AN12" s="39">
        <f t="shared" si="32"/>
        <v>-18766.050583576547</v>
      </c>
      <c r="AO12" s="40">
        <f t="shared" si="33"/>
        <v>32527.821011532298</v>
      </c>
      <c r="AQ12" s="39">
        <f t="shared" si="34"/>
        <v>0</v>
      </c>
      <c r="AR12" s="39">
        <f t="shared" si="35"/>
        <v>0</v>
      </c>
      <c r="AS12" s="39">
        <f t="shared" si="36"/>
        <v>0</v>
      </c>
      <c r="AT12" s="40">
        <f t="shared" si="37"/>
        <v>0</v>
      </c>
      <c r="AU12" s="40"/>
      <c r="AV12" s="52">
        <f t="shared" si="38"/>
        <v>32527.821011532298</v>
      </c>
      <c r="AX12" s="52">
        <f t="shared" si="39"/>
        <v>6685092.752889419</v>
      </c>
      <c r="AY12" s="70"/>
      <c r="AZ12" s="2">
        <f t="shared" si="43"/>
        <v>6925176</v>
      </c>
    </row>
    <row r="13" spans="1:54">
      <c r="A13" s="44">
        <f t="shared" si="40"/>
        <v>37073</v>
      </c>
      <c r="B13" s="66">
        <f t="shared" si="3"/>
        <v>43200</v>
      </c>
      <c r="C13" s="67"/>
      <c r="D13" s="68">
        <f t="shared" si="4"/>
        <v>43200</v>
      </c>
      <c r="E13" s="35">
        <f t="shared" si="5"/>
        <v>1339200</v>
      </c>
      <c r="F13" s="35">
        <f t="shared" si="6"/>
        <v>1286515.8797317832</v>
      </c>
      <c r="G13" s="55">
        <f t="shared" si="41"/>
        <v>5.2649999999999997</v>
      </c>
      <c r="H13" s="69">
        <f t="shared" si="7"/>
        <v>5.2649999999999997</v>
      </c>
      <c r="I13" s="55">
        <f t="shared" si="8"/>
        <v>5.3434999999999997</v>
      </c>
      <c r="J13" s="55">
        <f t="shared" si="9"/>
        <v>1.7500000000000002E-2</v>
      </c>
      <c r="K13" s="69">
        <f t="shared" si="10"/>
        <v>1.7500000000000002E-2</v>
      </c>
      <c r="L13" s="72">
        <v>0</v>
      </c>
      <c r="M13" s="55">
        <f t="shared" si="11"/>
        <v>1.4999999999999999E-2</v>
      </c>
      <c r="N13" s="69">
        <f t="shared" si="12"/>
        <v>1.4999999999999999E-2</v>
      </c>
      <c r="O13" s="72">
        <v>0</v>
      </c>
      <c r="P13" s="7"/>
      <c r="Q13" s="72">
        <f t="shared" si="42"/>
        <v>5.2974999999999994</v>
      </c>
      <c r="R13" s="72">
        <f t="shared" si="13"/>
        <v>5.3434999999999997</v>
      </c>
      <c r="S13" s="7"/>
      <c r="T13" s="5">
        <f t="shared" si="14"/>
        <v>31</v>
      </c>
      <c r="U13" s="45">
        <f t="shared" si="15"/>
        <v>37128</v>
      </c>
      <c r="V13" s="5">
        <f t="shared" si="16"/>
        <v>239</v>
      </c>
      <c r="W13" s="55">
        <f t="shared" si="17"/>
        <v>6.2927641988127017E-2</v>
      </c>
      <c r="X13" s="47">
        <f t="shared" si="18"/>
        <v>0.96066000577343436</v>
      </c>
      <c r="Y13" s="5">
        <f t="shared" si="19"/>
        <v>1</v>
      </c>
      <c r="Z13" s="5">
        <f t="shared" si="20"/>
        <v>31</v>
      </c>
      <c r="AB13" s="39">
        <f t="shared" si="21"/>
        <v>6773506.106787838</v>
      </c>
      <c r="AC13" s="39">
        <f t="shared" si="22"/>
        <v>6773506.106787838</v>
      </c>
      <c r="AD13" s="39">
        <f t="shared" si="23"/>
        <v>6874497.6033467827</v>
      </c>
      <c r="AE13" s="39">
        <f t="shared" si="24"/>
        <v>22514.027895306208</v>
      </c>
      <c r="AF13" s="39">
        <f t="shared" si="25"/>
        <v>22514.027895306208</v>
      </c>
      <c r="AG13" s="39">
        <f t="shared" si="26"/>
        <v>0</v>
      </c>
      <c r="AH13" s="39">
        <f t="shared" si="27"/>
        <v>19297.738195976748</v>
      </c>
      <c r="AI13" s="39">
        <f t="shared" si="28"/>
        <v>19297.738195976748</v>
      </c>
      <c r="AJ13" s="39">
        <f t="shared" si="29"/>
        <v>0</v>
      </c>
      <c r="AK13" s="43"/>
      <c r="AL13" s="39">
        <f t="shared" si="30"/>
        <v>100991.49655894469</v>
      </c>
      <c r="AM13" s="39">
        <f t="shared" si="31"/>
        <v>-22514.027895306208</v>
      </c>
      <c r="AN13" s="39">
        <f t="shared" si="32"/>
        <v>-19297.738195976748</v>
      </c>
      <c r="AO13" s="40">
        <f t="shared" si="33"/>
        <v>59179.730467661735</v>
      </c>
      <c r="AQ13" s="39">
        <f t="shared" si="34"/>
        <v>0</v>
      </c>
      <c r="AR13" s="39">
        <f t="shared" si="35"/>
        <v>0</v>
      </c>
      <c r="AS13" s="39">
        <f t="shared" si="36"/>
        <v>0</v>
      </c>
      <c r="AT13" s="40">
        <f t="shared" si="37"/>
        <v>0</v>
      </c>
      <c r="AU13" s="40"/>
      <c r="AV13" s="52">
        <f t="shared" si="38"/>
        <v>59179.730467661735</v>
      </c>
      <c r="AX13" s="52">
        <f t="shared" si="39"/>
        <v>6874497.6033467827</v>
      </c>
      <c r="AY13" s="70"/>
      <c r="AZ13" s="2">
        <f t="shared" si="43"/>
        <v>7156015.1999999993</v>
      </c>
    </row>
    <row r="14" spans="1:54">
      <c r="A14" s="44">
        <f t="shared" si="40"/>
        <v>37104</v>
      </c>
      <c r="B14" s="66">
        <f t="shared" si="3"/>
        <v>43200</v>
      </c>
      <c r="C14" s="67"/>
      <c r="D14" s="68">
        <f t="shared" si="4"/>
        <v>43200</v>
      </c>
      <c r="E14" s="35">
        <f t="shared" si="5"/>
        <v>1339200</v>
      </c>
      <c r="F14" s="35">
        <f t="shared" si="6"/>
        <v>1280425.1092241295</v>
      </c>
      <c r="G14" s="55">
        <f t="shared" si="41"/>
        <v>5.2450000000000001</v>
      </c>
      <c r="H14" s="69">
        <f t="shared" si="7"/>
        <v>5.2450000000000001</v>
      </c>
      <c r="I14" s="55">
        <f t="shared" si="8"/>
        <v>5.3434999999999997</v>
      </c>
      <c r="J14" s="55">
        <f t="shared" si="9"/>
        <v>1.7500000000000002E-2</v>
      </c>
      <c r="K14" s="69">
        <f t="shared" si="10"/>
        <v>1.7500000000000002E-2</v>
      </c>
      <c r="L14" s="72">
        <v>0</v>
      </c>
      <c r="M14" s="55">
        <f t="shared" si="11"/>
        <v>1.4999999999999999E-2</v>
      </c>
      <c r="N14" s="69">
        <f t="shared" si="12"/>
        <v>1.4999999999999999E-2</v>
      </c>
      <c r="O14" s="72">
        <v>0</v>
      </c>
      <c r="P14" s="7"/>
      <c r="Q14" s="72">
        <f t="shared" si="42"/>
        <v>5.2774999999999999</v>
      </c>
      <c r="R14" s="72">
        <f t="shared" si="13"/>
        <v>5.3434999999999997</v>
      </c>
      <c r="S14" s="7"/>
      <c r="T14" s="5">
        <f t="shared" si="14"/>
        <v>31</v>
      </c>
      <c r="U14" s="45">
        <f t="shared" si="15"/>
        <v>37159</v>
      </c>
      <c r="V14" s="5">
        <f t="shared" si="16"/>
        <v>270</v>
      </c>
      <c r="W14" s="55">
        <f t="shared" si="17"/>
        <v>6.2285801793593006E-2</v>
      </c>
      <c r="X14" s="47">
        <f t="shared" si="18"/>
        <v>0.95611193938480388</v>
      </c>
      <c r="Y14" s="5">
        <f t="shared" si="19"/>
        <v>1</v>
      </c>
      <c r="Z14" s="5">
        <f t="shared" si="20"/>
        <v>31</v>
      </c>
      <c r="AB14" s="39">
        <f t="shared" si="21"/>
        <v>6715829.6978805596</v>
      </c>
      <c r="AC14" s="39">
        <f t="shared" si="22"/>
        <v>6715829.6978805596</v>
      </c>
      <c r="AD14" s="39">
        <f t="shared" si="23"/>
        <v>6841951.5711391354</v>
      </c>
      <c r="AE14" s="39">
        <f t="shared" si="24"/>
        <v>22407.439411422267</v>
      </c>
      <c r="AF14" s="39">
        <f t="shared" si="25"/>
        <v>22407.439411422267</v>
      </c>
      <c r="AG14" s="39">
        <f t="shared" si="26"/>
        <v>0</v>
      </c>
      <c r="AH14" s="39">
        <f t="shared" si="27"/>
        <v>19206.37663836194</v>
      </c>
      <c r="AI14" s="39">
        <f t="shared" si="28"/>
        <v>19206.37663836194</v>
      </c>
      <c r="AJ14" s="39">
        <f t="shared" si="29"/>
        <v>0</v>
      </c>
      <c r="AK14" s="43"/>
      <c r="AL14" s="39">
        <f t="shared" si="30"/>
        <v>126121.8732585758</v>
      </c>
      <c r="AM14" s="39">
        <f t="shared" si="31"/>
        <v>-22407.439411422267</v>
      </c>
      <c r="AN14" s="39">
        <f t="shared" si="32"/>
        <v>-19206.37663836194</v>
      </c>
      <c r="AO14" s="40">
        <f t="shared" si="33"/>
        <v>84508.057208791593</v>
      </c>
      <c r="AQ14" s="39">
        <f t="shared" si="34"/>
        <v>0</v>
      </c>
      <c r="AR14" s="39">
        <f t="shared" si="35"/>
        <v>0</v>
      </c>
      <c r="AS14" s="39">
        <f t="shared" si="36"/>
        <v>0</v>
      </c>
      <c r="AT14" s="40">
        <f t="shared" si="37"/>
        <v>0</v>
      </c>
      <c r="AU14" s="40"/>
      <c r="AV14" s="52">
        <f t="shared" si="38"/>
        <v>84508.057208791593</v>
      </c>
      <c r="AX14" s="52">
        <f t="shared" si="39"/>
        <v>6841951.5711391354</v>
      </c>
      <c r="AY14" s="70"/>
      <c r="AZ14" s="2">
        <f t="shared" si="43"/>
        <v>7156015.1999999993</v>
      </c>
    </row>
    <row r="15" spans="1:54">
      <c r="A15" s="44">
        <f t="shared" si="40"/>
        <v>37135</v>
      </c>
      <c r="B15" s="66">
        <f t="shared" si="3"/>
        <v>43200</v>
      </c>
      <c r="C15" s="67"/>
      <c r="D15" s="68">
        <f t="shared" si="4"/>
        <v>43200</v>
      </c>
      <c r="E15" s="35">
        <f t="shared" si="5"/>
        <v>1296000</v>
      </c>
      <c r="F15" s="35">
        <f t="shared" si="6"/>
        <v>1233490.46018062</v>
      </c>
      <c r="G15" s="55">
        <f t="shared" si="41"/>
        <v>5.2149999999999999</v>
      </c>
      <c r="H15" s="69">
        <f t="shared" si="7"/>
        <v>5.2149999999999999</v>
      </c>
      <c r="I15" s="55">
        <f t="shared" si="8"/>
        <v>5.3434999999999997</v>
      </c>
      <c r="J15" s="55">
        <f t="shared" si="9"/>
        <v>1.7500000000000002E-2</v>
      </c>
      <c r="K15" s="69">
        <f t="shared" si="10"/>
        <v>1.7500000000000002E-2</v>
      </c>
      <c r="L15" s="72">
        <v>0</v>
      </c>
      <c r="M15" s="55">
        <f t="shared" si="11"/>
        <v>1.4999999999999999E-2</v>
      </c>
      <c r="N15" s="69">
        <f t="shared" si="12"/>
        <v>1.4999999999999999E-2</v>
      </c>
      <c r="O15" s="72">
        <v>0</v>
      </c>
      <c r="P15" s="7"/>
      <c r="Q15" s="72">
        <f t="shared" si="42"/>
        <v>5.2474999999999996</v>
      </c>
      <c r="R15" s="72">
        <f t="shared" si="13"/>
        <v>5.3434999999999997</v>
      </c>
      <c r="S15" s="7"/>
      <c r="T15" s="5">
        <f t="shared" si="14"/>
        <v>30</v>
      </c>
      <c r="U15" s="45">
        <f t="shared" si="15"/>
        <v>37189</v>
      </c>
      <c r="V15" s="5">
        <f t="shared" si="16"/>
        <v>300</v>
      </c>
      <c r="W15" s="55">
        <f t="shared" si="17"/>
        <v>6.164396173578502E-2</v>
      </c>
      <c r="X15" s="47">
        <f t="shared" si="18"/>
        <v>0.95176733038628081</v>
      </c>
      <c r="Y15" s="5">
        <f t="shared" si="19"/>
        <v>1</v>
      </c>
      <c r="Z15" s="5">
        <f t="shared" si="20"/>
        <v>30</v>
      </c>
      <c r="AB15" s="39">
        <f t="shared" si="21"/>
        <v>6432652.7498419331</v>
      </c>
      <c r="AC15" s="39">
        <f t="shared" si="22"/>
        <v>6432652.7498419331</v>
      </c>
      <c r="AD15" s="39">
        <f t="shared" si="23"/>
        <v>6591156.2739751423</v>
      </c>
      <c r="AE15" s="39">
        <f t="shared" si="24"/>
        <v>21586.083053160852</v>
      </c>
      <c r="AF15" s="39">
        <f t="shared" si="25"/>
        <v>21586.083053160852</v>
      </c>
      <c r="AG15" s="39">
        <f t="shared" si="26"/>
        <v>0</v>
      </c>
      <c r="AH15" s="39">
        <f t="shared" si="27"/>
        <v>18502.3569027093</v>
      </c>
      <c r="AI15" s="39">
        <f t="shared" si="28"/>
        <v>18502.3569027093</v>
      </c>
      <c r="AJ15" s="39">
        <f t="shared" si="29"/>
        <v>0</v>
      </c>
      <c r="AK15" s="43"/>
      <c r="AL15" s="39">
        <f t="shared" si="30"/>
        <v>158503.52413320914</v>
      </c>
      <c r="AM15" s="39">
        <f t="shared" si="31"/>
        <v>-21586.083053160852</v>
      </c>
      <c r="AN15" s="39">
        <f t="shared" si="32"/>
        <v>-18502.3569027093</v>
      </c>
      <c r="AO15" s="40">
        <f t="shared" si="33"/>
        <v>118415.08417733897</v>
      </c>
      <c r="AQ15" s="39">
        <f t="shared" si="34"/>
        <v>0</v>
      </c>
      <c r="AR15" s="39">
        <f t="shared" si="35"/>
        <v>0</v>
      </c>
      <c r="AS15" s="39">
        <f t="shared" si="36"/>
        <v>0</v>
      </c>
      <c r="AT15" s="40">
        <f t="shared" si="37"/>
        <v>0</v>
      </c>
      <c r="AU15" s="40"/>
      <c r="AV15" s="52">
        <f t="shared" si="38"/>
        <v>118415.08417733897</v>
      </c>
      <c r="AX15" s="52">
        <f t="shared" si="39"/>
        <v>6591156.2739751423</v>
      </c>
      <c r="AY15" s="70"/>
      <c r="AZ15" s="2">
        <f t="shared" si="43"/>
        <v>6925176</v>
      </c>
    </row>
    <row r="16" spans="1:54">
      <c r="A16" s="44">
        <f t="shared" si="40"/>
        <v>37165</v>
      </c>
      <c r="B16" s="66">
        <f t="shared" si="3"/>
        <v>43200</v>
      </c>
      <c r="C16" s="67"/>
      <c r="D16" s="68">
        <f t="shared" si="4"/>
        <v>43200</v>
      </c>
      <c r="E16" s="35">
        <f t="shared" si="5"/>
        <v>1339200</v>
      </c>
      <c r="F16" s="35">
        <f t="shared" si="6"/>
        <v>1268595.299217639</v>
      </c>
      <c r="G16" s="55">
        <f t="shared" si="41"/>
        <v>5.21</v>
      </c>
      <c r="H16" s="69">
        <f t="shared" si="7"/>
        <v>5.21</v>
      </c>
      <c r="I16" s="55">
        <f t="shared" si="8"/>
        <v>5.3434999999999997</v>
      </c>
      <c r="J16" s="55">
        <f t="shared" si="9"/>
        <v>1.7500000000000002E-2</v>
      </c>
      <c r="K16" s="69">
        <f t="shared" si="10"/>
        <v>1.7500000000000002E-2</v>
      </c>
      <c r="L16" s="72">
        <v>0</v>
      </c>
      <c r="M16" s="55">
        <f t="shared" si="11"/>
        <v>1.4999999999999999E-2</v>
      </c>
      <c r="N16" s="69">
        <f t="shared" si="12"/>
        <v>1.4999999999999999E-2</v>
      </c>
      <c r="O16" s="72">
        <v>0</v>
      </c>
      <c r="P16" s="7"/>
      <c r="Q16" s="72">
        <f t="shared" si="42"/>
        <v>5.2424999999999997</v>
      </c>
      <c r="R16" s="72">
        <f t="shared" si="13"/>
        <v>5.3434999999999997</v>
      </c>
      <c r="S16" s="7"/>
      <c r="T16" s="5">
        <f t="shared" si="14"/>
        <v>31</v>
      </c>
      <c r="U16" s="45">
        <f t="shared" si="15"/>
        <v>37220</v>
      </c>
      <c r="V16" s="5">
        <f t="shared" si="16"/>
        <v>331</v>
      </c>
      <c r="W16" s="55">
        <f t="shared" si="17"/>
        <v>6.1101479969497011E-2</v>
      </c>
      <c r="X16" s="47">
        <f t="shared" si="18"/>
        <v>0.94727844923658833</v>
      </c>
      <c r="Y16" s="5">
        <f t="shared" si="19"/>
        <v>1</v>
      </c>
      <c r="Z16" s="5">
        <f t="shared" si="20"/>
        <v>31</v>
      </c>
      <c r="AB16" s="39">
        <f t="shared" si="21"/>
        <v>6609381.5089238994</v>
      </c>
      <c r="AC16" s="39">
        <f t="shared" si="22"/>
        <v>6609381.5089238994</v>
      </c>
      <c r="AD16" s="39">
        <f t="shared" si="23"/>
        <v>6778738.9813694535</v>
      </c>
      <c r="AE16" s="39">
        <f t="shared" si="24"/>
        <v>22200.417736308686</v>
      </c>
      <c r="AF16" s="39">
        <f t="shared" si="25"/>
        <v>22200.417736308686</v>
      </c>
      <c r="AG16" s="39">
        <f t="shared" si="26"/>
        <v>0</v>
      </c>
      <c r="AH16" s="39">
        <f t="shared" si="27"/>
        <v>19028.929488264585</v>
      </c>
      <c r="AI16" s="39">
        <f t="shared" si="28"/>
        <v>19028.929488264585</v>
      </c>
      <c r="AJ16" s="39">
        <f t="shared" si="29"/>
        <v>0</v>
      </c>
      <c r="AK16" s="43"/>
      <c r="AL16" s="39">
        <f t="shared" si="30"/>
        <v>169357.4724455541</v>
      </c>
      <c r="AM16" s="39">
        <f t="shared" si="31"/>
        <v>-22200.417736308686</v>
      </c>
      <c r="AN16" s="39">
        <f t="shared" si="32"/>
        <v>-19028.929488264585</v>
      </c>
      <c r="AO16" s="40">
        <f t="shared" si="33"/>
        <v>128128.12522098084</v>
      </c>
      <c r="AQ16" s="39">
        <f t="shared" si="34"/>
        <v>0</v>
      </c>
      <c r="AR16" s="39">
        <f t="shared" si="35"/>
        <v>0</v>
      </c>
      <c r="AS16" s="39">
        <f t="shared" si="36"/>
        <v>0</v>
      </c>
      <c r="AT16" s="40">
        <f t="shared" si="37"/>
        <v>0</v>
      </c>
      <c r="AU16" s="40"/>
      <c r="AV16" s="52">
        <f t="shared" si="38"/>
        <v>128128.12522098084</v>
      </c>
      <c r="AX16" s="52">
        <f t="shared" si="39"/>
        <v>6778738.9813694535</v>
      </c>
      <c r="AY16" s="70"/>
      <c r="AZ16" s="2">
        <f t="shared" si="43"/>
        <v>7156015.1999999993</v>
      </c>
    </row>
    <row r="17" spans="1:52">
      <c r="A17" s="44">
        <f t="shared" si="40"/>
        <v>37196</v>
      </c>
      <c r="B17" s="66">
        <f t="shared" si="3"/>
        <v>43200</v>
      </c>
      <c r="C17" s="67"/>
      <c r="D17" s="68">
        <f t="shared" si="4"/>
        <v>43200</v>
      </c>
      <c r="E17" s="35">
        <f t="shared" si="5"/>
        <v>1296000</v>
      </c>
      <c r="F17" s="35">
        <f t="shared" si="6"/>
        <v>1222152.1543947086</v>
      </c>
      <c r="G17" s="55">
        <f t="shared" si="41"/>
        <v>5.2949999999999999</v>
      </c>
      <c r="H17" s="69">
        <f t="shared" si="7"/>
        <v>5.2949999999999999</v>
      </c>
      <c r="I17" s="55">
        <f t="shared" si="8"/>
        <v>5.3434999999999997</v>
      </c>
      <c r="J17" s="55">
        <f t="shared" si="9"/>
        <v>1.4999999999999999E-2</v>
      </c>
      <c r="K17" s="69">
        <f t="shared" si="10"/>
        <v>1.4999999999999999E-2</v>
      </c>
      <c r="L17" s="72">
        <v>0</v>
      </c>
      <c r="M17" s="55">
        <f t="shared" si="11"/>
        <v>0.02</v>
      </c>
      <c r="N17" s="69">
        <f t="shared" si="12"/>
        <v>0.02</v>
      </c>
      <c r="O17" s="72">
        <v>0</v>
      </c>
      <c r="P17" s="7"/>
      <c r="Q17" s="72">
        <f t="shared" si="42"/>
        <v>5.33</v>
      </c>
      <c r="R17" s="72">
        <f t="shared" si="13"/>
        <v>5.3434999999999997</v>
      </c>
      <c r="S17" s="7"/>
      <c r="T17" s="5">
        <f t="shared" si="14"/>
        <v>30</v>
      </c>
      <c r="U17" s="45">
        <f t="shared" si="15"/>
        <v>37250</v>
      </c>
      <c r="V17" s="5">
        <f t="shared" si="16"/>
        <v>361</v>
      </c>
      <c r="W17" s="55">
        <f t="shared" si="17"/>
        <v>6.0668566070369016E-2</v>
      </c>
      <c r="X17" s="47">
        <f t="shared" si="18"/>
        <v>0.94301863765023808</v>
      </c>
      <c r="Y17" s="5">
        <f t="shared" si="19"/>
        <v>1</v>
      </c>
      <c r="Z17" s="5">
        <f t="shared" si="20"/>
        <v>30</v>
      </c>
      <c r="AB17" s="39">
        <f t="shared" si="21"/>
        <v>6471295.6575199822</v>
      </c>
      <c r="AC17" s="39">
        <f t="shared" si="22"/>
        <v>6471295.6575199822</v>
      </c>
      <c r="AD17" s="39">
        <f t="shared" si="23"/>
        <v>6530570.0370081253</v>
      </c>
      <c r="AE17" s="39">
        <f t="shared" si="24"/>
        <v>18332.282315920627</v>
      </c>
      <c r="AF17" s="39">
        <f t="shared" si="25"/>
        <v>18332.282315920627</v>
      </c>
      <c r="AG17" s="39">
        <f t="shared" si="26"/>
        <v>0</v>
      </c>
      <c r="AH17" s="39">
        <f t="shared" si="27"/>
        <v>24443.043087894173</v>
      </c>
      <c r="AI17" s="39">
        <f t="shared" si="28"/>
        <v>24443.043087894173</v>
      </c>
      <c r="AJ17" s="39">
        <f t="shared" si="29"/>
        <v>0</v>
      </c>
      <c r="AK17" s="43"/>
      <c r="AL17" s="39">
        <f t="shared" si="30"/>
        <v>59274.379488143139</v>
      </c>
      <c r="AM17" s="39">
        <f t="shared" si="31"/>
        <v>-18332.282315920627</v>
      </c>
      <c r="AN17" s="39">
        <f t="shared" si="32"/>
        <v>-24443.043087894173</v>
      </c>
      <c r="AO17" s="40">
        <f t="shared" si="33"/>
        <v>16499.054084328334</v>
      </c>
      <c r="AQ17" s="39">
        <f t="shared" si="34"/>
        <v>0</v>
      </c>
      <c r="AR17" s="39">
        <f t="shared" si="35"/>
        <v>0</v>
      </c>
      <c r="AS17" s="39">
        <f t="shared" si="36"/>
        <v>0</v>
      </c>
      <c r="AT17" s="40">
        <f t="shared" si="37"/>
        <v>0</v>
      </c>
      <c r="AU17" s="40"/>
      <c r="AV17" s="52">
        <f t="shared" si="38"/>
        <v>16499.054084328334</v>
      </c>
      <c r="AX17" s="52">
        <f t="shared" si="39"/>
        <v>6530570.0370081253</v>
      </c>
      <c r="AY17" s="70"/>
      <c r="AZ17" s="2">
        <f t="shared" si="43"/>
        <v>6925176</v>
      </c>
    </row>
    <row r="18" spans="1:52">
      <c r="A18" s="44">
        <f t="shared" si="40"/>
        <v>37226</v>
      </c>
      <c r="B18" s="66">
        <f t="shared" si="3"/>
        <v>43200</v>
      </c>
      <c r="C18" s="67"/>
      <c r="D18" s="68">
        <f t="shared" si="4"/>
        <v>43200</v>
      </c>
      <c r="E18" s="35">
        <f t="shared" si="5"/>
        <v>1339200</v>
      </c>
      <c r="F18" s="35">
        <f t="shared" si="6"/>
        <v>1256972.3585493674</v>
      </c>
      <c r="G18" s="55">
        <f t="shared" si="41"/>
        <v>5.38</v>
      </c>
      <c r="H18" s="69">
        <f t="shared" si="7"/>
        <v>5.38</v>
      </c>
      <c r="I18" s="55">
        <f t="shared" si="8"/>
        <v>5.3434999999999997</v>
      </c>
      <c r="J18" s="55">
        <f t="shared" si="9"/>
        <v>1.4999999999999999E-2</v>
      </c>
      <c r="K18" s="69">
        <f t="shared" si="10"/>
        <v>1.4999999999999999E-2</v>
      </c>
      <c r="L18" s="72">
        <v>0</v>
      </c>
      <c r="M18" s="55">
        <f t="shared" si="11"/>
        <v>0.02</v>
      </c>
      <c r="N18" s="69">
        <f t="shared" si="12"/>
        <v>0.02</v>
      </c>
      <c r="O18" s="72">
        <v>0</v>
      </c>
      <c r="P18" s="7"/>
      <c r="Q18" s="72">
        <f t="shared" si="42"/>
        <v>5.415</v>
      </c>
      <c r="R18" s="72">
        <f t="shared" si="13"/>
        <v>5.3434999999999997</v>
      </c>
      <c r="S18" s="7"/>
      <c r="T18" s="5">
        <f t="shared" si="14"/>
        <v>31</v>
      </c>
      <c r="U18" s="45">
        <f t="shared" si="15"/>
        <v>37281</v>
      </c>
      <c r="V18" s="5">
        <f t="shared" si="16"/>
        <v>392</v>
      </c>
      <c r="W18" s="55">
        <f t="shared" si="17"/>
        <v>6.0249617195000015E-2</v>
      </c>
      <c r="X18" s="47">
        <f t="shared" si="18"/>
        <v>0.93859943141380475</v>
      </c>
      <c r="Y18" s="5">
        <f t="shared" si="19"/>
        <v>1</v>
      </c>
      <c r="Z18" s="5">
        <f t="shared" si="20"/>
        <v>31</v>
      </c>
      <c r="AB18" s="39">
        <f t="shared" si="21"/>
        <v>6762511.2889955966</v>
      </c>
      <c r="AC18" s="39">
        <f t="shared" si="22"/>
        <v>6762511.2889955966</v>
      </c>
      <c r="AD18" s="39">
        <f t="shared" si="23"/>
        <v>6716631.7979085445</v>
      </c>
      <c r="AE18" s="39">
        <f t="shared" si="24"/>
        <v>18854.58537824051</v>
      </c>
      <c r="AF18" s="39">
        <f t="shared" si="25"/>
        <v>18854.58537824051</v>
      </c>
      <c r="AG18" s="39">
        <f t="shared" si="26"/>
        <v>0</v>
      </c>
      <c r="AH18" s="39">
        <f t="shared" si="27"/>
        <v>25139.447170987347</v>
      </c>
      <c r="AI18" s="39">
        <f t="shared" si="28"/>
        <v>25139.447170987347</v>
      </c>
      <c r="AJ18" s="39">
        <f t="shared" si="29"/>
        <v>0</v>
      </c>
      <c r="AK18" s="43"/>
      <c r="AL18" s="39">
        <f t="shared" si="30"/>
        <v>-45879.49108705204</v>
      </c>
      <c r="AM18" s="39">
        <f t="shared" si="31"/>
        <v>-18854.58537824051</v>
      </c>
      <c r="AN18" s="39">
        <f t="shared" si="32"/>
        <v>-25139.447170987347</v>
      </c>
      <c r="AO18" s="40">
        <f t="shared" si="33"/>
        <v>-89873.52363627989</v>
      </c>
      <c r="AQ18" s="39">
        <f t="shared" si="34"/>
        <v>0</v>
      </c>
      <c r="AR18" s="39">
        <f t="shared" si="35"/>
        <v>0</v>
      </c>
      <c r="AS18" s="39">
        <f t="shared" si="36"/>
        <v>0</v>
      </c>
      <c r="AT18" s="40">
        <f t="shared" si="37"/>
        <v>0</v>
      </c>
      <c r="AU18" s="40"/>
      <c r="AV18" s="52">
        <f t="shared" si="38"/>
        <v>-89873.52363627989</v>
      </c>
      <c r="AX18" s="52">
        <f t="shared" si="39"/>
        <v>6716631.7979085445</v>
      </c>
      <c r="AY18" s="70"/>
      <c r="AZ18" s="2">
        <f t="shared" si="43"/>
        <v>7156015.1999999993</v>
      </c>
    </row>
    <row r="19" spans="1:52">
      <c r="A19" s="44">
        <f t="shared" si="40"/>
        <v>37257</v>
      </c>
      <c r="B19" s="66">
        <f t="shared" si="3"/>
        <v>43200</v>
      </c>
      <c r="C19" s="67"/>
      <c r="D19" s="68">
        <f t="shared" si="4"/>
        <v>43200</v>
      </c>
      <c r="E19" s="35">
        <f t="shared" si="5"/>
        <v>1339200</v>
      </c>
      <c r="F19" s="35">
        <f t="shared" si="6"/>
        <v>1250943.3074598203</v>
      </c>
      <c r="G19" s="55">
        <f t="shared" si="41"/>
        <v>5.37</v>
      </c>
      <c r="H19" s="69">
        <f t="shared" si="7"/>
        <v>5.37</v>
      </c>
      <c r="I19" s="55">
        <f t="shared" si="8"/>
        <v>5.3434999999999997</v>
      </c>
      <c r="J19" s="55">
        <f t="shared" si="9"/>
        <v>1.4999999999999999E-2</v>
      </c>
      <c r="K19" s="69">
        <f t="shared" si="10"/>
        <v>1.4999999999999999E-2</v>
      </c>
      <c r="L19" s="72">
        <v>0</v>
      </c>
      <c r="M19" s="55">
        <f t="shared" si="11"/>
        <v>0.02</v>
      </c>
      <c r="N19" s="69">
        <f t="shared" si="12"/>
        <v>0.02</v>
      </c>
      <c r="O19" s="72">
        <v>0</v>
      </c>
      <c r="P19" s="7"/>
      <c r="Q19" s="72">
        <f t="shared" si="42"/>
        <v>5.4050000000000002</v>
      </c>
      <c r="R19" s="72">
        <f t="shared" si="13"/>
        <v>5.3434999999999997</v>
      </c>
      <c r="S19" s="7"/>
      <c r="T19" s="5">
        <f t="shared" si="14"/>
        <v>31</v>
      </c>
      <c r="U19" s="45">
        <f t="shared" si="15"/>
        <v>37312</v>
      </c>
      <c r="V19" s="5">
        <f t="shared" si="16"/>
        <v>423</v>
      </c>
      <c r="W19" s="55">
        <f t="shared" si="17"/>
        <v>5.9922505453547006E-2</v>
      </c>
      <c r="X19" s="47">
        <f t="shared" si="18"/>
        <v>0.93409745180691472</v>
      </c>
      <c r="Y19" s="5">
        <f t="shared" si="19"/>
        <v>1</v>
      </c>
      <c r="Z19" s="5">
        <f t="shared" si="20"/>
        <v>31</v>
      </c>
      <c r="AB19" s="39">
        <f t="shared" si="21"/>
        <v>6717565.5610592347</v>
      </c>
      <c r="AC19" s="39">
        <f t="shared" si="22"/>
        <v>6717565.5610592347</v>
      </c>
      <c r="AD19" s="39">
        <f t="shared" si="23"/>
        <v>6684415.5634115497</v>
      </c>
      <c r="AE19" s="39">
        <f t="shared" si="24"/>
        <v>18764.149611897305</v>
      </c>
      <c r="AF19" s="39">
        <f t="shared" si="25"/>
        <v>18764.149611897305</v>
      </c>
      <c r="AG19" s="39">
        <f t="shared" si="26"/>
        <v>0</v>
      </c>
      <c r="AH19" s="39">
        <f t="shared" si="27"/>
        <v>25018.866149196405</v>
      </c>
      <c r="AI19" s="39">
        <f t="shared" si="28"/>
        <v>25018.866149196405</v>
      </c>
      <c r="AJ19" s="39">
        <f t="shared" si="29"/>
        <v>0</v>
      </c>
      <c r="AK19" s="43"/>
      <c r="AL19" s="39">
        <f t="shared" si="30"/>
        <v>-33149.997647684999</v>
      </c>
      <c r="AM19" s="39">
        <f t="shared" si="31"/>
        <v>-18764.149611897305</v>
      </c>
      <c r="AN19" s="39">
        <f t="shared" si="32"/>
        <v>-25018.866149196405</v>
      </c>
      <c r="AO19" s="40">
        <f t="shared" si="33"/>
        <v>-76933.013408778701</v>
      </c>
      <c r="AQ19" s="39">
        <f t="shared" si="34"/>
        <v>0</v>
      </c>
      <c r="AR19" s="39">
        <f t="shared" si="35"/>
        <v>0</v>
      </c>
      <c r="AS19" s="39">
        <f t="shared" si="36"/>
        <v>0</v>
      </c>
      <c r="AT19" s="40">
        <f t="shared" si="37"/>
        <v>0</v>
      </c>
      <c r="AU19" s="40"/>
      <c r="AV19" s="52">
        <f t="shared" si="38"/>
        <v>-76933.013408778701</v>
      </c>
      <c r="AX19" s="52">
        <f t="shared" si="39"/>
        <v>6684415.5634115497</v>
      </c>
      <c r="AY19" s="70"/>
      <c r="AZ19" s="2">
        <f t="shared" si="43"/>
        <v>7156015.1999999993</v>
      </c>
    </row>
    <row r="20" spans="1:52">
      <c r="A20" s="44">
        <f t="shared" si="40"/>
        <v>37288</v>
      </c>
      <c r="B20" s="66">
        <f t="shared" si="3"/>
        <v>43200</v>
      </c>
      <c r="C20" s="67"/>
      <c r="D20" s="68">
        <f t="shared" si="4"/>
        <v>43200</v>
      </c>
      <c r="E20" s="35">
        <f t="shared" si="5"/>
        <v>1209600</v>
      </c>
      <c r="F20" s="35">
        <f t="shared" si="6"/>
        <v>1125016.9335558463</v>
      </c>
      <c r="G20" s="55">
        <f t="shared" si="41"/>
        <v>5.1150000000000002</v>
      </c>
      <c r="H20" s="69">
        <f t="shared" si="7"/>
        <v>5.1150000000000002</v>
      </c>
      <c r="I20" s="55">
        <f t="shared" si="8"/>
        <v>5.3434999999999997</v>
      </c>
      <c r="J20" s="55">
        <f t="shared" si="9"/>
        <v>1.4999999999999999E-2</v>
      </c>
      <c r="K20" s="69">
        <f t="shared" si="10"/>
        <v>1.4999999999999999E-2</v>
      </c>
      <c r="L20" s="72">
        <v>0</v>
      </c>
      <c r="M20" s="55">
        <f t="shared" si="11"/>
        <v>0.02</v>
      </c>
      <c r="N20" s="69">
        <f t="shared" si="12"/>
        <v>0.02</v>
      </c>
      <c r="O20" s="72">
        <v>0</v>
      </c>
      <c r="P20" s="7"/>
      <c r="Q20" s="72">
        <f t="shared" si="42"/>
        <v>5.15</v>
      </c>
      <c r="R20" s="72">
        <f t="shared" si="13"/>
        <v>5.3434999999999997</v>
      </c>
      <c r="S20" s="7"/>
      <c r="T20" s="5">
        <f t="shared" si="14"/>
        <v>28</v>
      </c>
      <c r="U20" s="45">
        <f t="shared" si="15"/>
        <v>37340</v>
      </c>
      <c r="V20" s="5">
        <f t="shared" si="16"/>
        <v>451</v>
      </c>
      <c r="W20" s="55">
        <f t="shared" si="17"/>
        <v>5.9741888863486005E-2</v>
      </c>
      <c r="X20" s="47">
        <f t="shared" si="18"/>
        <v>0.93007352311164548</v>
      </c>
      <c r="Y20" s="5">
        <f t="shared" si="19"/>
        <v>1</v>
      </c>
      <c r="Z20" s="5">
        <f t="shared" si="20"/>
        <v>28</v>
      </c>
      <c r="AB20" s="39">
        <f t="shared" si="21"/>
        <v>5754461.6151381545</v>
      </c>
      <c r="AC20" s="39">
        <f t="shared" si="22"/>
        <v>5754461.6151381545</v>
      </c>
      <c r="AD20" s="39">
        <f t="shared" si="23"/>
        <v>6011527.9844556646</v>
      </c>
      <c r="AE20" s="39">
        <f t="shared" si="24"/>
        <v>16875.254003337694</v>
      </c>
      <c r="AF20" s="39">
        <f t="shared" si="25"/>
        <v>16875.254003337694</v>
      </c>
      <c r="AG20" s="39">
        <f t="shared" si="26"/>
        <v>0</v>
      </c>
      <c r="AH20" s="39">
        <f t="shared" si="27"/>
        <v>22500.338671116926</v>
      </c>
      <c r="AI20" s="39">
        <f t="shared" si="28"/>
        <v>22500.338671116926</v>
      </c>
      <c r="AJ20" s="39">
        <f t="shared" si="29"/>
        <v>0</v>
      </c>
      <c r="AK20" s="43"/>
      <c r="AL20" s="39">
        <f t="shared" si="30"/>
        <v>257066.36931751017</v>
      </c>
      <c r="AM20" s="39">
        <f t="shared" si="31"/>
        <v>-16875.254003337694</v>
      </c>
      <c r="AN20" s="39">
        <f t="shared" si="32"/>
        <v>-22500.338671116926</v>
      </c>
      <c r="AO20" s="40">
        <f t="shared" si="33"/>
        <v>217690.77664305555</v>
      </c>
      <c r="AQ20" s="39">
        <f t="shared" si="34"/>
        <v>0</v>
      </c>
      <c r="AR20" s="39">
        <f t="shared" si="35"/>
        <v>0</v>
      </c>
      <c r="AS20" s="39">
        <f t="shared" si="36"/>
        <v>0</v>
      </c>
      <c r="AT20" s="40">
        <f t="shared" si="37"/>
        <v>0</v>
      </c>
      <c r="AU20" s="40"/>
      <c r="AV20" s="52">
        <f t="shared" si="38"/>
        <v>217690.77664305555</v>
      </c>
      <c r="AX20" s="52">
        <f t="shared" si="39"/>
        <v>6011527.9844556646</v>
      </c>
      <c r="AY20" s="70"/>
      <c r="AZ20" s="2">
        <f t="shared" si="43"/>
        <v>6463497.5999999996</v>
      </c>
    </row>
    <row r="21" spans="1:52">
      <c r="A21" s="44">
        <f t="shared" si="40"/>
        <v>37316</v>
      </c>
      <c r="B21" s="66">
        <f t="shared" si="3"/>
        <v>43200</v>
      </c>
      <c r="C21" s="67"/>
      <c r="D21" s="68">
        <f t="shared" si="4"/>
        <v>43200</v>
      </c>
      <c r="E21" s="35">
        <f t="shared" si="5"/>
        <v>1339200</v>
      </c>
      <c r="F21" s="35">
        <f t="shared" si="6"/>
        <v>1239617.6251530328</v>
      </c>
      <c r="G21" s="55">
        <f t="shared" si="41"/>
        <v>4.7850000000000001</v>
      </c>
      <c r="H21" s="69">
        <f t="shared" si="7"/>
        <v>4.7850000000000001</v>
      </c>
      <c r="I21" s="55">
        <f t="shared" si="8"/>
        <v>5.3434999999999997</v>
      </c>
      <c r="J21" s="55">
        <f t="shared" si="9"/>
        <v>1.4999999999999999E-2</v>
      </c>
      <c r="K21" s="69">
        <f t="shared" si="10"/>
        <v>1.4999999999999999E-2</v>
      </c>
      <c r="L21" s="72">
        <v>0</v>
      </c>
      <c r="M21" s="55">
        <f t="shared" si="11"/>
        <v>0.02</v>
      </c>
      <c r="N21" s="69">
        <f t="shared" si="12"/>
        <v>0.02</v>
      </c>
      <c r="O21" s="72">
        <v>0</v>
      </c>
      <c r="P21" s="7"/>
      <c r="Q21" s="72">
        <f t="shared" si="42"/>
        <v>4.82</v>
      </c>
      <c r="R21" s="72">
        <f t="shared" si="13"/>
        <v>5.3434999999999997</v>
      </c>
      <c r="S21" s="7"/>
      <c r="T21" s="5">
        <f t="shared" si="14"/>
        <v>31</v>
      </c>
      <c r="U21" s="45">
        <f t="shared" si="15"/>
        <v>37371</v>
      </c>
      <c r="V21" s="5">
        <f t="shared" si="16"/>
        <v>482</v>
      </c>
      <c r="W21" s="55">
        <f t="shared" si="17"/>
        <v>5.957875130758801E-2</v>
      </c>
      <c r="X21" s="47">
        <f t="shared" si="18"/>
        <v>0.92564040109993484</v>
      </c>
      <c r="Y21" s="5">
        <f t="shared" si="19"/>
        <v>1</v>
      </c>
      <c r="Z21" s="5">
        <f t="shared" si="20"/>
        <v>31</v>
      </c>
      <c r="AB21" s="39">
        <f t="shared" si="21"/>
        <v>5931570.336357262</v>
      </c>
      <c r="AC21" s="39">
        <f t="shared" si="22"/>
        <v>5931570.336357262</v>
      </c>
      <c r="AD21" s="39">
        <f t="shared" si="23"/>
        <v>6623896.7800052306</v>
      </c>
      <c r="AE21" s="39">
        <f t="shared" si="24"/>
        <v>18594.264377295491</v>
      </c>
      <c r="AF21" s="39">
        <f t="shared" si="25"/>
        <v>18594.264377295491</v>
      </c>
      <c r="AG21" s="39">
        <f t="shared" si="26"/>
        <v>0</v>
      </c>
      <c r="AH21" s="39">
        <f t="shared" si="27"/>
        <v>24792.352503060658</v>
      </c>
      <c r="AI21" s="39">
        <f t="shared" si="28"/>
        <v>24792.352503060658</v>
      </c>
      <c r="AJ21" s="39">
        <f t="shared" si="29"/>
        <v>0</v>
      </c>
      <c r="AK21" s="43"/>
      <c r="AL21" s="39">
        <f t="shared" si="30"/>
        <v>692326.44364796858</v>
      </c>
      <c r="AM21" s="39">
        <f t="shared" si="31"/>
        <v>-18594.264377295491</v>
      </c>
      <c r="AN21" s="39">
        <f t="shared" si="32"/>
        <v>-24792.352503060658</v>
      </c>
      <c r="AO21" s="40">
        <f t="shared" si="33"/>
        <v>648939.82676761237</v>
      </c>
      <c r="AQ21" s="39">
        <f t="shared" si="34"/>
        <v>0</v>
      </c>
      <c r="AR21" s="39">
        <f t="shared" si="35"/>
        <v>0</v>
      </c>
      <c r="AS21" s="39">
        <f t="shared" si="36"/>
        <v>0</v>
      </c>
      <c r="AT21" s="40">
        <f t="shared" si="37"/>
        <v>0</v>
      </c>
      <c r="AU21" s="40"/>
      <c r="AV21" s="52">
        <f t="shared" si="38"/>
        <v>648939.82676761237</v>
      </c>
      <c r="AX21" s="52">
        <f t="shared" si="39"/>
        <v>6623896.7800052306</v>
      </c>
      <c r="AY21" s="70"/>
      <c r="AZ21" s="2">
        <f t="shared" si="43"/>
        <v>7156015.1999999993</v>
      </c>
    </row>
    <row r="22" spans="1:52">
      <c r="A22" s="44">
        <f t="shared" si="40"/>
        <v>37347</v>
      </c>
      <c r="B22" s="66">
        <f t="shared" si="3"/>
        <v>54200</v>
      </c>
      <c r="C22" s="67"/>
      <c r="D22" s="68">
        <f t="shared" si="4"/>
        <v>54200</v>
      </c>
      <c r="E22" s="35">
        <f t="shared" si="5"/>
        <v>1626000</v>
      </c>
      <c r="F22" s="35">
        <f t="shared" si="6"/>
        <v>1498129.585937646</v>
      </c>
      <c r="G22" s="55">
        <f t="shared" si="41"/>
        <v>4.3150000000000004</v>
      </c>
      <c r="H22" s="69">
        <f t="shared" si="7"/>
        <v>4.3150000000000004</v>
      </c>
      <c r="I22" s="55">
        <f t="shared" si="8"/>
        <v>4.2590000000000003</v>
      </c>
      <c r="J22" s="55">
        <f t="shared" si="9"/>
        <v>1.8500000000000003E-2</v>
      </c>
      <c r="K22" s="69">
        <f t="shared" si="10"/>
        <v>1.8500000000000003E-2</v>
      </c>
      <c r="L22" s="72">
        <v>0</v>
      </c>
      <c r="M22" s="55">
        <f t="shared" si="11"/>
        <v>1.4999999999999999E-2</v>
      </c>
      <c r="N22" s="69">
        <f t="shared" si="12"/>
        <v>1.4999999999999999E-2</v>
      </c>
      <c r="O22" s="72">
        <v>0</v>
      </c>
      <c r="P22" s="7"/>
      <c r="Q22" s="72">
        <f t="shared" si="42"/>
        <v>4.3485000000000005</v>
      </c>
      <c r="R22" s="72">
        <f t="shared" si="13"/>
        <v>4.2590000000000003</v>
      </c>
      <c r="S22" s="7"/>
      <c r="T22" s="5">
        <f t="shared" si="14"/>
        <v>30</v>
      </c>
      <c r="U22" s="45">
        <f t="shared" si="15"/>
        <v>37401</v>
      </c>
      <c r="V22" s="5">
        <f t="shared" si="16"/>
        <v>512</v>
      </c>
      <c r="W22" s="55">
        <f t="shared" si="17"/>
        <v>5.9418801421727015E-2</v>
      </c>
      <c r="X22" s="47">
        <f t="shared" si="18"/>
        <v>0.92135890894074168</v>
      </c>
      <c r="Y22" s="5">
        <f t="shared" si="19"/>
        <v>1</v>
      </c>
      <c r="Z22" s="5">
        <f t="shared" si="20"/>
        <v>30</v>
      </c>
      <c r="AB22" s="39">
        <f t="shared" si="21"/>
        <v>6464429.1633209428</v>
      </c>
      <c r="AC22" s="39">
        <f t="shared" si="22"/>
        <v>6464429.1633209428</v>
      </c>
      <c r="AD22" s="39">
        <f t="shared" si="23"/>
        <v>6380533.9065084346</v>
      </c>
      <c r="AE22" s="39">
        <f t="shared" si="24"/>
        <v>27715.397339846455</v>
      </c>
      <c r="AF22" s="39">
        <f t="shared" si="25"/>
        <v>27715.397339846455</v>
      </c>
      <c r="AG22" s="39">
        <f t="shared" si="26"/>
        <v>0</v>
      </c>
      <c r="AH22" s="39">
        <f t="shared" si="27"/>
        <v>22471.943789064688</v>
      </c>
      <c r="AI22" s="39">
        <f t="shared" si="28"/>
        <v>22471.943789064688</v>
      </c>
      <c r="AJ22" s="39">
        <f t="shared" si="29"/>
        <v>0</v>
      </c>
      <c r="AK22" s="43"/>
      <c r="AL22" s="39">
        <f t="shared" si="30"/>
        <v>-83895.256812508218</v>
      </c>
      <c r="AM22" s="39">
        <f t="shared" si="31"/>
        <v>-27715.397339846455</v>
      </c>
      <c r="AN22" s="39">
        <f t="shared" si="32"/>
        <v>-22471.943789064688</v>
      </c>
      <c r="AO22" s="40">
        <f t="shared" si="33"/>
        <v>-134082.59794141937</v>
      </c>
      <c r="AQ22" s="39">
        <f t="shared" si="34"/>
        <v>0</v>
      </c>
      <c r="AR22" s="39">
        <f t="shared" si="35"/>
        <v>0</v>
      </c>
      <c r="AS22" s="39">
        <f t="shared" si="36"/>
        <v>0</v>
      </c>
      <c r="AT22" s="40">
        <f t="shared" si="37"/>
        <v>0</v>
      </c>
      <c r="AU22" s="40"/>
      <c r="AV22" s="52">
        <f t="shared" si="38"/>
        <v>-134082.59794141937</v>
      </c>
      <c r="AX22" s="52">
        <f t="shared" si="39"/>
        <v>6380533.9065084346</v>
      </c>
      <c r="AY22" s="70"/>
      <c r="AZ22" s="2">
        <f t="shared" si="43"/>
        <v>6925134.0000000009</v>
      </c>
    </row>
    <row r="23" spans="1:52">
      <c r="A23" s="44">
        <f t="shared" si="40"/>
        <v>37377</v>
      </c>
      <c r="B23" s="66">
        <f t="shared" si="3"/>
        <v>54200</v>
      </c>
      <c r="C23" s="67"/>
      <c r="D23" s="68">
        <f t="shared" si="4"/>
        <v>54200</v>
      </c>
      <c r="E23" s="35">
        <f t="shared" si="5"/>
        <v>1680200</v>
      </c>
      <c r="F23" s="35">
        <f t="shared" si="6"/>
        <v>1540701.4961042944</v>
      </c>
      <c r="G23" s="55">
        <f t="shared" si="41"/>
        <v>4.1900000000000004</v>
      </c>
      <c r="H23" s="69">
        <f t="shared" si="7"/>
        <v>4.1900000000000004</v>
      </c>
      <c r="I23" s="55">
        <f t="shared" si="8"/>
        <v>4.2590000000000003</v>
      </c>
      <c r="J23" s="55">
        <f t="shared" si="9"/>
        <v>1.8500000000000003E-2</v>
      </c>
      <c r="K23" s="69">
        <f t="shared" si="10"/>
        <v>1.8500000000000003E-2</v>
      </c>
      <c r="L23" s="72">
        <v>0</v>
      </c>
      <c r="M23" s="55">
        <f t="shared" si="11"/>
        <v>1.4999999999999999E-2</v>
      </c>
      <c r="N23" s="69">
        <f t="shared" si="12"/>
        <v>1.4999999999999999E-2</v>
      </c>
      <c r="O23" s="72">
        <v>0</v>
      </c>
      <c r="P23" s="7"/>
      <c r="Q23" s="72">
        <f t="shared" si="42"/>
        <v>4.2235000000000005</v>
      </c>
      <c r="R23" s="72">
        <f t="shared" si="13"/>
        <v>4.2590000000000003</v>
      </c>
      <c r="S23" s="7"/>
      <c r="T23" s="5">
        <f t="shared" si="14"/>
        <v>31</v>
      </c>
      <c r="U23" s="45">
        <f t="shared" si="15"/>
        <v>37432</v>
      </c>
      <c r="V23" s="5">
        <f t="shared" si="16"/>
        <v>543</v>
      </c>
      <c r="W23" s="55">
        <f t="shared" si="17"/>
        <v>5.9291625860958021E-2</v>
      </c>
      <c r="X23" s="47">
        <f t="shared" si="18"/>
        <v>0.91697506017396402</v>
      </c>
      <c r="Y23" s="5">
        <f t="shared" si="19"/>
        <v>1</v>
      </c>
      <c r="Z23" s="5">
        <f t="shared" si="20"/>
        <v>31</v>
      </c>
      <c r="AB23" s="39">
        <f t="shared" si="21"/>
        <v>6455539.2686769944</v>
      </c>
      <c r="AC23" s="39">
        <f t="shared" si="22"/>
        <v>6455539.2686769944</v>
      </c>
      <c r="AD23" s="39">
        <f t="shared" si="23"/>
        <v>6561847.6719081905</v>
      </c>
      <c r="AE23" s="39">
        <f t="shared" si="24"/>
        <v>28502.977677929452</v>
      </c>
      <c r="AF23" s="39">
        <f t="shared" si="25"/>
        <v>28502.977677929452</v>
      </c>
      <c r="AG23" s="39">
        <f t="shared" si="26"/>
        <v>0</v>
      </c>
      <c r="AH23" s="39">
        <f t="shared" si="27"/>
        <v>23110.522441564415</v>
      </c>
      <c r="AI23" s="39">
        <f t="shared" si="28"/>
        <v>23110.522441564415</v>
      </c>
      <c r="AJ23" s="39">
        <f t="shared" si="29"/>
        <v>0</v>
      </c>
      <c r="AK23" s="43"/>
      <c r="AL23" s="39">
        <f t="shared" si="30"/>
        <v>106308.40323119611</v>
      </c>
      <c r="AM23" s="39">
        <f t="shared" si="31"/>
        <v>-28502.977677929452</v>
      </c>
      <c r="AN23" s="39">
        <f t="shared" si="32"/>
        <v>-23110.522441564415</v>
      </c>
      <c r="AO23" s="40">
        <f t="shared" si="33"/>
        <v>54694.903111702239</v>
      </c>
      <c r="AQ23" s="39">
        <f t="shared" si="34"/>
        <v>0</v>
      </c>
      <c r="AR23" s="39">
        <f t="shared" si="35"/>
        <v>0</v>
      </c>
      <c r="AS23" s="39">
        <f t="shared" si="36"/>
        <v>0</v>
      </c>
      <c r="AT23" s="40">
        <f t="shared" si="37"/>
        <v>0</v>
      </c>
      <c r="AU23" s="40"/>
      <c r="AV23" s="52">
        <f t="shared" si="38"/>
        <v>54694.903111702239</v>
      </c>
      <c r="AX23" s="52">
        <f t="shared" si="39"/>
        <v>6561847.6719081905</v>
      </c>
      <c r="AY23" s="70"/>
      <c r="AZ23" s="2">
        <f t="shared" si="43"/>
        <v>7155971.8000000007</v>
      </c>
    </row>
    <row r="24" spans="1:52">
      <c r="A24" s="44">
        <f t="shared" si="40"/>
        <v>37408</v>
      </c>
      <c r="B24" s="66">
        <f t="shared" si="3"/>
        <v>54200</v>
      </c>
      <c r="C24" s="67"/>
      <c r="D24" s="68">
        <f t="shared" si="4"/>
        <v>54200</v>
      </c>
      <c r="E24" s="35">
        <f t="shared" si="5"/>
        <v>1626000</v>
      </c>
      <c r="F24" s="35">
        <f t="shared" si="6"/>
        <v>1484084.2065130977</v>
      </c>
      <c r="G24" s="55">
        <f t="shared" si="41"/>
        <v>4.16</v>
      </c>
      <c r="H24" s="69">
        <f t="shared" si="7"/>
        <v>4.16</v>
      </c>
      <c r="I24" s="55">
        <f t="shared" si="8"/>
        <v>4.2590000000000003</v>
      </c>
      <c r="J24" s="55">
        <f t="shared" si="9"/>
        <v>1.8500000000000003E-2</v>
      </c>
      <c r="K24" s="69">
        <f t="shared" si="10"/>
        <v>1.8500000000000003E-2</v>
      </c>
      <c r="L24" s="72">
        <v>0</v>
      </c>
      <c r="M24" s="55">
        <f t="shared" si="11"/>
        <v>1.4999999999999999E-2</v>
      </c>
      <c r="N24" s="69">
        <f t="shared" si="12"/>
        <v>1.4999999999999999E-2</v>
      </c>
      <c r="O24" s="72">
        <v>0</v>
      </c>
      <c r="P24" s="7"/>
      <c r="Q24" s="72">
        <f t="shared" si="42"/>
        <v>4.1935000000000002</v>
      </c>
      <c r="R24" s="72">
        <f t="shared" si="13"/>
        <v>4.2590000000000003</v>
      </c>
      <c r="S24" s="7"/>
      <c r="T24" s="5">
        <f t="shared" si="14"/>
        <v>30</v>
      </c>
      <c r="U24" s="45">
        <f t="shared" si="15"/>
        <v>37462</v>
      </c>
      <c r="V24" s="5">
        <f t="shared" si="16"/>
        <v>573</v>
      </c>
      <c r="W24" s="55">
        <f t="shared" si="17"/>
        <v>5.9160211120477015E-2</v>
      </c>
      <c r="X24" s="47">
        <f t="shared" si="18"/>
        <v>0.91272091421469725</v>
      </c>
      <c r="Y24" s="5">
        <f t="shared" si="19"/>
        <v>1</v>
      </c>
      <c r="Z24" s="5">
        <f t="shared" si="20"/>
        <v>30</v>
      </c>
      <c r="AB24" s="39">
        <f t="shared" si="21"/>
        <v>6173790.299094487</v>
      </c>
      <c r="AC24" s="39">
        <f t="shared" si="22"/>
        <v>6173790.299094487</v>
      </c>
      <c r="AD24" s="39">
        <f t="shared" si="23"/>
        <v>6320714.635539284</v>
      </c>
      <c r="AE24" s="39">
        <f t="shared" si="24"/>
        <v>27455.557820492311</v>
      </c>
      <c r="AF24" s="39">
        <f t="shared" si="25"/>
        <v>27455.557820492311</v>
      </c>
      <c r="AG24" s="39">
        <f t="shared" si="26"/>
        <v>0</v>
      </c>
      <c r="AH24" s="39">
        <f t="shared" si="27"/>
        <v>22261.263097696465</v>
      </c>
      <c r="AI24" s="39">
        <f t="shared" si="28"/>
        <v>22261.263097696465</v>
      </c>
      <c r="AJ24" s="39">
        <f t="shared" si="29"/>
        <v>0</v>
      </c>
      <c r="AK24" s="43"/>
      <c r="AL24" s="39">
        <f t="shared" si="30"/>
        <v>146924.33644479699</v>
      </c>
      <c r="AM24" s="39">
        <f t="shared" si="31"/>
        <v>-27455.557820492311</v>
      </c>
      <c r="AN24" s="39">
        <f t="shared" si="32"/>
        <v>-22261.263097696465</v>
      </c>
      <c r="AO24" s="40">
        <f t="shared" si="33"/>
        <v>97207.515526608215</v>
      </c>
      <c r="AQ24" s="39">
        <f t="shared" si="34"/>
        <v>0</v>
      </c>
      <c r="AR24" s="39">
        <f t="shared" si="35"/>
        <v>0</v>
      </c>
      <c r="AS24" s="39">
        <f t="shared" si="36"/>
        <v>0</v>
      </c>
      <c r="AT24" s="40">
        <f t="shared" si="37"/>
        <v>0</v>
      </c>
      <c r="AU24" s="40"/>
      <c r="AV24" s="52">
        <f t="shared" si="38"/>
        <v>97207.515526608215</v>
      </c>
      <c r="AX24" s="52">
        <f t="shared" si="39"/>
        <v>6320714.635539284</v>
      </c>
      <c r="AY24" s="70"/>
      <c r="AZ24" s="2">
        <f t="shared" si="43"/>
        <v>6925134.0000000009</v>
      </c>
    </row>
    <row r="25" spans="1:52">
      <c r="A25" s="44">
        <f t="shared" si="40"/>
        <v>37438</v>
      </c>
      <c r="B25" s="66">
        <f t="shared" si="3"/>
        <v>54200</v>
      </c>
      <c r="C25" s="67"/>
      <c r="D25" s="68">
        <f t="shared" si="4"/>
        <v>54200</v>
      </c>
      <c r="E25" s="35">
        <f t="shared" si="5"/>
        <v>1680200</v>
      </c>
      <c r="F25" s="35">
        <f t="shared" si="6"/>
        <v>1526079.7924569347</v>
      </c>
      <c r="G25" s="55">
        <f t="shared" si="41"/>
        <v>4.16</v>
      </c>
      <c r="H25" s="69">
        <f t="shared" si="7"/>
        <v>4.16</v>
      </c>
      <c r="I25" s="55">
        <f t="shared" si="8"/>
        <v>4.2590000000000003</v>
      </c>
      <c r="J25" s="55">
        <f t="shared" si="9"/>
        <v>1.8500000000000003E-2</v>
      </c>
      <c r="K25" s="69">
        <f t="shared" si="10"/>
        <v>1.8500000000000003E-2</v>
      </c>
      <c r="L25" s="72">
        <v>0</v>
      </c>
      <c r="M25" s="55">
        <f t="shared" si="11"/>
        <v>1.4999999999999999E-2</v>
      </c>
      <c r="N25" s="69">
        <f t="shared" si="12"/>
        <v>1.4999999999999999E-2</v>
      </c>
      <c r="O25" s="72">
        <v>0</v>
      </c>
      <c r="P25" s="7"/>
      <c r="Q25" s="72">
        <f t="shared" si="42"/>
        <v>4.1935000000000002</v>
      </c>
      <c r="R25" s="72">
        <f t="shared" si="13"/>
        <v>4.2590000000000003</v>
      </c>
      <c r="S25" s="7"/>
      <c r="T25" s="5">
        <f t="shared" si="14"/>
        <v>31</v>
      </c>
      <c r="U25" s="45">
        <f t="shared" si="15"/>
        <v>37493</v>
      </c>
      <c r="V25" s="5">
        <f t="shared" si="16"/>
        <v>604</v>
      </c>
      <c r="W25" s="55">
        <f t="shared" si="17"/>
        <v>5.9069281859315002E-2</v>
      </c>
      <c r="X25" s="47">
        <f t="shared" si="18"/>
        <v>0.90827270114089675</v>
      </c>
      <c r="Y25" s="5">
        <f t="shared" si="19"/>
        <v>1</v>
      </c>
      <c r="Z25" s="5">
        <f t="shared" si="20"/>
        <v>31</v>
      </c>
      <c r="AB25" s="39">
        <f t="shared" si="21"/>
        <v>6348491.9366208483</v>
      </c>
      <c r="AC25" s="39">
        <f t="shared" si="22"/>
        <v>6348491.9366208483</v>
      </c>
      <c r="AD25" s="39">
        <f t="shared" si="23"/>
        <v>6499573.836074085</v>
      </c>
      <c r="AE25" s="39">
        <f t="shared" si="24"/>
        <v>28232.476160453294</v>
      </c>
      <c r="AF25" s="39">
        <f t="shared" si="25"/>
        <v>28232.476160453294</v>
      </c>
      <c r="AG25" s="39">
        <f t="shared" si="26"/>
        <v>0</v>
      </c>
      <c r="AH25" s="39">
        <f t="shared" si="27"/>
        <v>22891.196886854021</v>
      </c>
      <c r="AI25" s="39">
        <f t="shared" si="28"/>
        <v>22891.196886854021</v>
      </c>
      <c r="AJ25" s="39">
        <f t="shared" si="29"/>
        <v>0</v>
      </c>
      <c r="AK25" s="43"/>
      <c r="AL25" s="39">
        <f t="shared" si="30"/>
        <v>151081.89945323672</v>
      </c>
      <c r="AM25" s="39">
        <f t="shared" si="31"/>
        <v>-28232.476160453294</v>
      </c>
      <c r="AN25" s="39">
        <f t="shared" si="32"/>
        <v>-22891.196886854021</v>
      </c>
      <c r="AO25" s="40">
        <f t="shared" si="33"/>
        <v>99958.226405929396</v>
      </c>
      <c r="AQ25" s="39">
        <f t="shared" si="34"/>
        <v>0</v>
      </c>
      <c r="AR25" s="39">
        <f t="shared" si="35"/>
        <v>0</v>
      </c>
      <c r="AS25" s="39">
        <f t="shared" si="36"/>
        <v>0</v>
      </c>
      <c r="AT25" s="40">
        <f t="shared" si="37"/>
        <v>0</v>
      </c>
      <c r="AU25" s="40"/>
      <c r="AV25" s="52">
        <f t="shared" si="38"/>
        <v>99958.226405929396</v>
      </c>
      <c r="AX25" s="52">
        <f t="shared" si="39"/>
        <v>6499573.836074085</v>
      </c>
      <c r="AY25" s="70"/>
      <c r="AZ25" s="2">
        <f t="shared" si="43"/>
        <v>7155971.8000000007</v>
      </c>
    </row>
    <row r="26" spans="1:52">
      <c r="A26" s="44">
        <f t="shared" si="40"/>
        <v>37469</v>
      </c>
      <c r="B26" s="66">
        <f t="shared" si="3"/>
        <v>54200</v>
      </c>
      <c r="C26" s="67"/>
      <c r="D26" s="68">
        <f t="shared" si="4"/>
        <v>54200</v>
      </c>
      <c r="E26" s="35">
        <f t="shared" si="5"/>
        <v>1680200</v>
      </c>
      <c r="F26" s="35">
        <f t="shared" si="6"/>
        <v>1518650.9533360985</v>
      </c>
      <c r="G26" s="55">
        <f t="shared" si="41"/>
        <v>4.16</v>
      </c>
      <c r="H26" s="69">
        <f t="shared" si="7"/>
        <v>4.16</v>
      </c>
      <c r="I26" s="55">
        <f t="shared" si="8"/>
        <v>4.2590000000000003</v>
      </c>
      <c r="J26" s="55">
        <f t="shared" si="9"/>
        <v>1.8500000000000003E-2</v>
      </c>
      <c r="K26" s="69">
        <f t="shared" si="10"/>
        <v>1.8500000000000003E-2</v>
      </c>
      <c r="L26" s="72">
        <v>0</v>
      </c>
      <c r="M26" s="55">
        <f t="shared" si="11"/>
        <v>1.4999999999999999E-2</v>
      </c>
      <c r="N26" s="69">
        <f t="shared" si="12"/>
        <v>1.4999999999999999E-2</v>
      </c>
      <c r="O26" s="72">
        <v>0</v>
      </c>
      <c r="P26" s="7"/>
      <c r="Q26" s="72">
        <f t="shared" si="42"/>
        <v>4.1935000000000002</v>
      </c>
      <c r="R26" s="72">
        <f t="shared" si="13"/>
        <v>4.2590000000000003</v>
      </c>
      <c r="S26" s="7"/>
      <c r="T26" s="5">
        <f t="shared" si="14"/>
        <v>31</v>
      </c>
      <c r="U26" s="45">
        <f t="shared" si="15"/>
        <v>37524</v>
      </c>
      <c r="V26" s="5">
        <f t="shared" si="16"/>
        <v>635</v>
      </c>
      <c r="W26" s="55">
        <f t="shared" si="17"/>
        <v>5.9034846030954012E-2</v>
      </c>
      <c r="X26" s="47">
        <f t="shared" si="18"/>
        <v>0.9038512994501241</v>
      </c>
      <c r="Y26" s="5">
        <f t="shared" si="19"/>
        <v>1</v>
      </c>
      <c r="Z26" s="5">
        <f t="shared" si="20"/>
        <v>31</v>
      </c>
      <c r="AB26" s="39">
        <f t="shared" si="21"/>
        <v>6317587.96587817</v>
      </c>
      <c r="AC26" s="39">
        <f t="shared" si="22"/>
        <v>6317587.96587817</v>
      </c>
      <c r="AD26" s="39">
        <f t="shared" si="23"/>
        <v>6467934.410258444</v>
      </c>
      <c r="AE26" s="39">
        <f t="shared" si="24"/>
        <v>28095.042636717826</v>
      </c>
      <c r="AF26" s="39">
        <f t="shared" si="25"/>
        <v>28095.042636717826</v>
      </c>
      <c r="AG26" s="39">
        <f t="shared" si="26"/>
        <v>0</v>
      </c>
      <c r="AH26" s="39">
        <f t="shared" si="27"/>
        <v>22779.764300041476</v>
      </c>
      <c r="AI26" s="39">
        <f t="shared" si="28"/>
        <v>22779.764300041476</v>
      </c>
      <c r="AJ26" s="39">
        <f t="shared" si="29"/>
        <v>0</v>
      </c>
      <c r="AK26" s="43"/>
      <c r="AL26" s="39">
        <f t="shared" si="30"/>
        <v>150346.44438027404</v>
      </c>
      <c r="AM26" s="39">
        <f t="shared" si="31"/>
        <v>-28095.042636717826</v>
      </c>
      <c r="AN26" s="39">
        <f t="shared" si="32"/>
        <v>-22779.764300041476</v>
      </c>
      <c r="AO26" s="40">
        <f t="shared" si="33"/>
        <v>99471.637443514745</v>
      </c>
      <c r="AQ26" s="39">
        <f t="shared" si="34"/>
        <v>0</v>
      </c>
      <c r="AR26" s="39">
        <f t="shared" si="35"/>
        <v>0</v>
      </c>
      <c r="AS26" s="39">
        <f t="shared" si="36"/>
        <v>0</v>
      </c>
      <c r="AT26" s="40">
        <f t="shared" si="37"/>
        <v>0</v>
      </c>
      <c r="AU26" s="40"/>
      <c r="AV26" s="52">
        <f t="shared" si="38"/>
        <v>99471.637443514745</v>
      </c>
      <c r="AX26" s="52">
        <f t="shared" si="39"/>
        <v>6467934.410258444</v>
      </c>
      <c r="AY26" s="70"/>
      <c r="AZ26" s="2">
        <f t="shared" si="43"/>
        <v>7155971.8000000007</v>
      </c>
    </row>
    <row r="27" spans="1:52">
      <c r="A27" s="44">
        <f t="shared" si="40"/>
        <v>37500</v>
      </c>
      <c r="B27" s="66">
        <f t="shared" si="3"/>
        <v>54200</v>
      </c>
      <c r="C27" s="67"/>
      <c r="D27" s="68">
        <f t="shared" si="4"/>
        <v>54200</v>
      </c>
      <c r="E27" s="35">
        <f t="shared" si="5"/>
        <v>1626000</v>
      </c>
      <c r="F27" s="35">
        <f t="shared" si="6"/>
        <v>1462707.985330604</v>
      </c>
      <c r="G27" s="55">
        <f t="shared" si="41"/>
        <v>4.1550000000000002</v>
      </c>
      <c r="H27" s="69">
        <f t="shared" si="7"/>
        <v>4.1550000000000002</v>
      </c>
      <c r="I27" s="55">
        <f t="shared" si="8"/>
        <v>4.2590000000000003</v>
      </c>
      <c r="J27" s="55">
        <f t="shared" si="9"/>
        <v>1.8500000000000003E-2</v>
      </c>
      <c r="K27" s="69">
        <f t="shared" si="10"/>
        <v>1.8500000000000003E-2</v>
      </c>
      <c r="L27" s="72">
        <v>0</v>
      </c>
      <c r="M27" s="55">
        <f t="shared" si="11"/>
        <v>1.4999999999999999E-2</v>
      </c>
      <c r="N27" s="69">
        <f t="shared" si="12"/>
        <v>1.4999999999999999E-2</v>
      </c>
      <c r="O27" s="72">
        <v>0</v>
      </c>
      <c r="P27" s="7"/>
      <c r="Q27" s="72">
        <f t="shared" si="42"/>
        <v>4.1885000000000003</v>
      </c>
      <c r="R27" s="72">
        <f t="shared" si="13"/>
        <v>4.2590000000000003</v>
      </c>
      <c r="S27" s="7"/>
      <c r="T27" s="5">
        <f t="shared" si="14"/>
        <v>30</v>
      </c>
      <c r="U27" s="45">
        <f t="shared" si="15"/>
        <v>37554</v>
      </c>
      <c r="V27" s="5">
        <f t="shared" si="16"/>
        <v>665</v>
      </c>
      <c r="W27" s="55">
        <f t="shared" si="17"/>
        <v>5.900041020298602E-2</v>
      </c>
      <c r="X27" s="47">
        <f t="shared" si="18"/>
        <v>0.89957440672238875</v>
      </c>
      <c r="Y27" s="5">
        <f t="shared" si="19"/>
        <v>1</v>
      </c>
      <c r="Z27" s="5">
        <f t="shared" si="20"/>
        <v>30</v>
      </c>
      <c r="AB27" s="39">
        <f t="shared" si="21"/>
        <v>6077551.6790486602</v>
      </c>
      <c r="AC27" s="39">
        <f t="shared" si="22"/>
        <v>6077551.6790486602</v>
      </c>
      <c r="AD27" s="39">
        <f t="shared" si="23"/>
        <v>6229673.3095230432</v>
      </c>
      <c r="AE27" s="39">
        <f t="shared" si="24"/>
        <v>27060.09772861618</v>
      </c>
      <c r="AF27" s="39">
        <f t="shared" si="25"/>
        <v>27060.09772861618</v>
      </c>
      <c r="AG27" s="39">
        <f t="shared" si="26"/>
        <v>0</v>
      </c>
      <c r="AH27" s="39">
        <f t="shared" si="27"/>
        <v>21940.619779959059</v>
      </c>
      <c r="AI27" s="39">
        <f t="shared" si="28"/>
        <v>21940.619779959059</v>
      </c>
      <c r="AJ27" s="39">
        <f t="shared" si="29"/>
        <v>0</v>
      </c>
      <c r="AK27" s="43"/>
      <c r="AL27" s="39">
        <f t="shared" si="30"/>
        <v>152121.63047438301</v>
      </c>
      <c r="AM27" s="39">
        <f t="shared" si="31"/>
        <v>-27060.09772861618</v>
      </c>
      <c r="AN27" s="39">
        <f t="shared" si="32"/>
        <v>-21940.619779959059</v>
      </c>
      <c r="AO27" s="40">
        <f t="shared" si="33"/>
        <v>103120.91296580777</v>
      </c>
      <c r="AQ27" s="39">
        <f t="shared" si="34"/>
        <v>0</v>
      </c>
      <c r="AR27" s="39">
        <f t="shared" si="35"/>
        <v>0</v>
      </c>
      <c r="AS27" s="39">
        <f t="shared" si="36"/>
        <v>0</v>
      </c>
      <c r="AT27" s="40">
        <f t="shared" si="37"/>
        <v>0</v>
      </c>
      <c r="AU27" s="40"/>
      <c r="AV27" s="52">
        <f t="shared" si="38"/>
        <v>103120.91296580777</v>
      </c>
      <c r="AX27" s="52">
        <f t="shared" si="39"/>
        <v>6229673.3095230432</v>
      </c>
      <c r="AY27" s="70"/>
      <c r="AZ27" s="2">
        <f t="shared" si="43"/>
        <v>6925134.0000000009</v>
      </c>
    </row>
    <row r="28" spans="1:52">
      <c r="A28" s="44">
        <f t="shared" si="40"/>
        <v>37530</v>
      </c>
      <c r="B28" s="66">
        <f t="shared" si="3"/>
        <v>54200</v>
      </c>
      <c r="C28" s="67"/>
      <c r="D28" s="68">
        <f t="shared" si="4"/>
        <v>54200</v>
      </c>
      <c r="E28" s="35">
        <f t="shared" si="5"/>
        <v>1680200</v>
      </c>
      <c r="F28" s="35">
        <f t="shared" si="6"/>
        <v>1504020.9075377202</v>
      </c>
      <c r="G28" s="55">
        <f t="shared" si="41"/>
        <v>4.1550000000000002</v>
      </c>
      <c r="H28" s="69">
        <f t="shared" si="7"/>
        <v>4.1550000000000002</v>
      </c>
      <c r="I28" s="55">
        <f t="shared" si="8"/>
        <v>4.2590000000000003</v>
      </c>
      <c r="J28" s="55">
        <f t="shared" si="9"/>
        <v>1.8500000000000003E-2</v>
      </c>
      <c r="K28" s="69">
        <f t="shared" si="10"/>
        <v>1.8500000000000003E-2</v>
      </c>
      <c r="L28" s="72">
        <v>0</v>
      </c>
      <c r="M28" s="55">
        <f t="shared" si="11"/>
        <v>1.4999999999999999E-2</v>
      </c>
      <c r="N28" s="69">
        <f t="shared" si="12"/>
        <v>1.4999999999999999E-2</v>
      </c>
      <c r="O28" s="72">
        <v>0</v>
      </c>
      <c r="P28" s="7"/>
      <c r="Q28" s="72">
        <f t="shared" si="42"/>
        <v>4.1885000000000003</v>
      </c>
      <c r="R28" s="72">
        <f t="shared" si="13"/>
        <v>4.2590000000000003</v>
      </c>
      <c r="S28" s="7"/>
      <c r="T28" s="5">
        <f t="shared" si="14"/>
        <v>31</v>
      </c>
      <c r="U28" s="45">
        <f t="shared" si="15"/>
        <v>37585</v>
      </c>
      <c r="V28" s="5">
        <f t="shared" si="16"/>
        <v>696</v>
      </c>
      <c r="W28" s="55">
        <f t="shared" si="17"/>
        <v>5.8981840594013006E-2</v>
      </c>
      <c r="X28" s="47">
        <f t="shared" si="18"/>
        <v>0.89514397544204272</v>
      </c>
      <c r="Y28" s="5">
        <f t="shared" si="19"/>
        <v>1</v>
      </c>
      <c r="Z28" s="5">
        <f t="shared" si="20"/>
        <v>31</v>
      </c>
      <c r="AB28" s="39">
        <f t="shared" si="21"/>
        <v>6249206.8708192278</v>
      </c>
      <c r="AC28" s="39">
        <f t="shared" si="22"/>
        <v>6249206.8708192278</v>
      </c>
      <c r="AD28" s="39">
        <f t="shared" si="23"/>
        <v>6405625.0452031503</v>
      </c>
      <c r="AE28" s="39">
        <f t="shared" si="24"/>
        <v>27824.386789447828</v>
      </c>
      <c r="AF28" s="39">
        <f t="shared" si="25"/>
        <v>27824.386789447828</v>
      </c>
      <c r="AG28" s="39">
        <f t="shared" si="26"/>
        <v>0</v>
      </c>
      <c r="AH28" s="39">
        <f t="shared" si="27"/>
        <v>22560.313613065802</v>
      </c>
      <c r="AI28" s="39">
        <f t="shared" si="28"/>
        <v>22560.313613065802</v>
      </c>
      <c r="AJ28" s="39">
        <f t="shared" si="29"/>
        <v>0</v>
      </c>
      <c r="AK28" s="43"/>
      <c r="AL28" s="39">
        <f t="shared" si="30"/>
        <v>156418.17438392248</v>
      </c>
      <c r="AM28" s="39">
        <f t="shared" si="31"/>
        <v>-27824.386789447828</v>
      </c>
      <c r="AN28" s="39">
        <f t="shared" si="32"/>
        <v>-22560.313613065802</v>
      </c>
      <c r="AO28" s="40">
        <f t="shared" si="33"/>
        <v>106033.47398140884</v>
      </c>
      <c r="AQ28" s="39">
        <f t="shared" si="34"/>
        <v>0</v>
      </c>
      <c r="AR28" s="39">
        <f t="shared" si="35"/>
        <v>0</v>
      </c>
      <c r="AS28" s="39">
        <f t="shared" si="36"/>
        <v>0</v>
      </c>
      <c r="AT28" s="40">
        <f t="shared" si="37"/>
        <v>0</v>
      </c>
      <c r="AU28" s="40"/>
      <c r="AV28" s="52">
        <f t="shared" si="38"/>
        <v>106033.47398140884</v>
      </c>
      <c r="AX28" s="52">
        <f t="shared" si="39"/>
        <v>6405625.0452031503</v>
      </c>
      <c r="AY28" s="70"/>
      <c r="AZ28" s="2">
        <f t="shared" si="43"/>
        <v>7155971.8000000007</v>
      </c>
    </row>
    <row r="29" spans="1:52">
      <c r="A29" s="44">
        <f t="shared" si="40"/>
        <v>37561</v>
      </c>
      <c r="B29" s="66">
        <f t="shared" si="3"/>
        <v>54200</v>
      </c>
      <c r="C29" s="67"/>
      <c r="D29" s="68">
        <f t="shared" si="4"/>
        <v>54200</v>
      </c>
      <c r="E29" s="35">
        <f t="shared" si="5"/>
        <v>1626000</v>
      </c>
      <c r="F29" s="35">
        <f t="shared" si="6"/>
        <v>1448565.9458599202</v>
      </c>
      <c r="G29" s="55">
        <f t="shared" si="41"/>
        <v>4.2519999999999998</v>
      </c>
      <c r="H29" s="69">
        <f t="shared" si="7"/>
        <v>4.2519999999999998</v>
      </c>
      <c r="I29" s="55">
        <f t="shared" si="8"/>
        <v>4.2590000000000003</v>
      </c>
      <c r="J29" s="55">
        <f t="shared" si="9"/>
        <v>1.4999999999999999E-2</v>
      </c>
      <c r="K29" s="69">
        <f t="shared" si="10"/>
        <v>1.4999999999999999E-2</v>
      </c>
      <c r="L29" s="72">
        <v>0</v>
      </c>
      <c r="M29" s="55">
        <f t="shared" si="11"/>
        <v>1.4999999999999999E-2</v>
      </c>
      <c r="N29" s="69">
        <f t="shared" si="12"/>
        <v>1.4999999999999999E-2</v>
      </c>
      <c r="O29" s="72">
        <v>0</v>
      </c>
      <c r="P29" s="7"/>
      <c r="Q29" s="72">
        <f t="shared" si="42"/>
        <v>4.282</v>
      </c>
      <c r="R29" s="72">
        <f t="shared" si="13"/>
        <v>4.2590000000000003</v>
      </c>
      <c r="S29" s="7"/>
      <c r="T29" s="5">
        <f t="shared" si="14"/>
        <v>30</v>
      </c>
      <c r="U29" s="45">
        <f t="shared" si="15"/>
        <v>37615</v>
      </c>
      <c r="V29" s="5">
        <f t="shared" si="16"/>
        <v>726</v>
      </c>
      <c r="W29" s="55">
        <f t="shared" si="17"/>
        <v>5.8983788863626006E-2</v>
      </c>
      <c r="X29" s="47">
        <f t="shared" si="18"/>
        <v>0.8908769654735057</v>
      </c>
      <c r="Y29" s="5">
        <f t="shared" si="19"/>
        <v>1</v>
      </c>
      <c r="Z29" s="5">
        <f t="shared" si="20"/>
        <v>30</v>
      </c>
      <c r="AB29" s="39">
        <f t="shared" si="21"/>
        <v>6159302.4017963801</v>
      </c>
      <c r="AC29" s="39">
        <f t="shared" si="22"/>
        <v>6159302.4017963801</v>
      </c>
      <c r="AD29" s="39">
        <f t="shared" si="23"/>
        <v>6169442.363417401</v>
      </c>
      <c r="AE29" s="39">
        <f t="shared" si="24"/>
        <v>21728.489187898802</v>
      </c>
      <c r="AF29" s="39">
        <f t="shared" si="25"/>
        <v>21728.489187898802</v>
      </c>
      <c r="AG29" s="39">
        <f t="shared" si="26"/>
        <v>0</v>
      </c>
      <c r="AH29" s="39">
        <f t="shared" si="27"/>
        <v>21728.489187898802</v>
      </c>
      <c r="AI29" s="39">
        <f t="shared" si="28"/>
        <v>21728.489187898802</v>
      </c>
      <c r="AJ29" s="39">
        <f t="shared" si="29"/>
        <v>0</v>
      </c>
      <c r="AK29" s="43"/>
      <c r="AL29" s="39">
        <f t="shared" si="30"/>
        <v>10139.961621020921</v>
      </c>
      <c r="AM29" s="39">
        <f t="shared" si="31"/>
        <v>-21728.489187898802</v>
      </c>
      <c r="AN29" s="39">
        <f t="shared" si="32"/>
        <v>-21728.489187898802</v>
      </c>
      <c r="AO29" s="40">
        <f t="shared" si="33"/>
        <v>-33317.016754776683</v>
      </c>
      <c r="AQ29" s="39">
        <f t="shared" si="34"/>
        <v>0</v>
      </c>
      <c r="AR29" s="39">
        <f t="shared" si="35"/>
        <v>0</v>
      </c>
      <c r="AS29" s="39">
        <f t="shared" si="36"/>
        <v>0</v>
      </c>
      <c r="AT29" s="40">
        <f t="shared" si="37"/>
        <v>0</v>
      </c>
      <c r="AU29" s="40"/>
      <c r="AV29" s="52">
        <f t="shared" si="38"/>
        <v>-33317.016754776683</v>
      </c>
      <c r="AX29" s="52">
        <f t="shared" si="39"/>
        <v>6169442.363417401</v>
      </c>
      <c r="AY29" s="70"/>
      <c r="AZ29" s="2">
        <f t="shared" si="43"/>
        <v>6925134.0000000009</v>
      </c>
    </row>
    <row r="30" spans="1:52">
      <c r="A30" s="44">
        <f t="shared" si="40"/>
        <v>37591</v>
      </c>
      <c r="B30" s="66">
        <f t="shared" si="3"/>
        <v>54200</v>
      </c>
      <c r="C30" s="67"/>
      <c r="D30" s="68">
        <f t="shared" si="4"/>
        <v>54200</v>
      </c>
      <c r="E30" s="35">
        <f t="shared" si="5"/>
        <v>1680200</v>
      </c>
      <c r="F30" s="35">
        <f t="shared" si="6"/>
        <v>1489419.2609393972</v>
      </c>
      <c r="G30" s="55">
        <f t="shared" si="41"/>
        <v>4.3499999999999996</v>
      </c>
      <c r="H30" s="69">
        <f t="shared" ref="H30:H49" si="44">G30</f>
        <v>4.3499999999999996</v>
      </c>
      <c r="I30" s="55">
        <f t="shared" si="8"/>
        <v>4.2590000000000003</v>
      </c>
      <c r="J30" s="55">
        <f t="shared" si="9"/>
        <v>1.4999999999999999E-2</v>
      </c>
      <c r="K30" s="69">
        <f t="shared" ref="K30:K49" si="45">J30</f>
        <v>1.4999999999999999E-2</v>
      </c>
      <c r="L30" s="72">
        <v>0</v>
      </c>
      <c r="M30" s="55">
        <f t="shared" si="11"/>
        <v>1.4999999999999999E-2</v>
      </c>
      <c r="N30" s="69">
        <f t="shared" ref="N30:N49" si="46">M30</f>
        <v>1.4999999999999999E-2</v>
      </c>
      <c r="O30" s="72">
        <v>0</v>
      </c>
      <c r="P30" s="7"/>
      <c r="Q30" s="72">
        <f t="shared" si="42"/>
        <v>4.38</v>
      </c>
      <c r="R30" s="72">
        <f t="shared" si="13"/>
        <v>4.2590000000000003</v>
      </c>
      <c r="S30" s="7"/>
      <c r="T30" s="5">
        <f t="shared" si="14"/>
        <v>31</v>
      </c>
      <c r="U30" s="45">
        <f t="shared" si="15"/>
        <v>37646</v>
      </c>
      <c r="V30" s="5">
        <f t="shared" si="16"/>
        <v>757</v>
      </c>
      <c r="W30" s="55">
        <f t="shared" si="17"/>
        <v>5.8985674285833012E-2</v>
      </c>
      <c r="X30" s="47">
        <f t="shared" si="18"/>
        <v>0.88645355370753309</v>
      </c>
      <c r="Y30" s="5">
        <f t="shared" si="19"/>
        <v>1</v>
      </c>
      <c r="Z30" s="5">
        <f t="shared" si="20"/>
        <v>31</v>
      </c>
      <c r="AB30" s="39">
        <f t="shared" si="21"/>
        <v>6478973.7850863775</v>
      </c>
      <c r="AC30" s="39">
        <f t="shared" si="22"/>
        <v>6478973.7850863775</v>
      </c>
      <c r="AD30" s="39">
        <f t="shared" si="23"/>
        <v>6343436.6323408931</v>
      </c>
      <c r="AE30" s="39">
        <f t="shared" si="24"/>
        <v>22341.288914090957</v>
      </c>
      <c r="AF30" s="39">
        <f t="shared" si="25"/>
        <v>22341.288914090957</v>
      </c>
      <c r="AG30" s="39">
        <f t="shared" si="26"/>
        <v>0</v>
      </c>
      <c r="AH30" s="39">
        <f t="shared" si="27"/>
        <v>22341.288914090957</v>
      </c>
      <c r="AI30" s="39">
        <f t="shared" si="28"/>
        <v>22341.288914090957</v>
      </c>
      <c r="AJ30" s="39">
        <f t="shared" si="29"/>
        <v>0</v>
      </c>
      <c r="AK30" s="43"/>
      <c r="AL30" s="39">
        <f t="shared" si="30"/>
        <v>-135537.15274548437</v>
      </c>
      <c r="AM30" s="39">
        <f t="shared" si="31"/>
        <v>-22341.288914090957</v>
      </c>
      <c r="AN30" s="39">
        <f t="shared" si="32"/>
        <v>-22341.288914090957</v>
      </c>
      <c r="AO30" s="40">
        <f t="shared" si="33"/>
        <v>-180219.73057366628</v>
      </c>
      <c r="AQ30" s="39">
        <f t="shared" si="34"/>
        <v>0</v>
      </c>
      <c r="AR30" s="39">
        <f t="shared" si="35"/>
        <v>0</v>
      </c>
      <c r="AS30" s="39">
        <f t="shared" si="36"/>
        <v>0</v>
      </c>
      <c r="AT30" s="40">
        <f t="shared" si="37"/>
        <v>0</v>
      </c>
      <c r="AU30" s="40"/>
      <c r="AV30" s="52">
        <f t="shared" si="38"/>
        <v>-180219.73057366628</v>
      </c>
      <c r="AX30" s="52">
        <f t="shared" si="39"/>
        <v>6343436.6323408931</v>
      </c>
      <c r="AY30" s="70"/>
      <c r="AZ30" s="2">
        <f t="shared" si="43"/>
        <v>7155971.8000000007</v>
      </c>
    </row>
    <row r="31" spans="1:52">
      <c r="A31" s="44">
        <f t="shared" si="40"/>
        <v>37622</v>
      </c>
      <c r="B31" s="66">
        <f t="shared" si="3"/>
        <v>54200</v>
      </c>
      <c r="C31" s="67"/>
      <c r="D31" s="68">
        <f t="shared" si="4"/>
        <v>54200</v>
      </c>
      <c r="E31" s="35">
        <f t="shared" si="5"/>
        <v>1680200</v>
      </c>
      <c r="F31" s="35">
        <f t="shared" si="6"/>
        <v>1481944.1464651681</v>
      </c>
      <c r="G31" s="55">
        <f t="shared" si="41"/>
        <v>4.3719999999999999</v>
      </c>
      <c r="H31" s="69">
        <f t="shared" si="44"/>
        <v>4.3719999999999999</v>
      </c>
      <c r="I31" s="55">
        <f t="shared" si="8"/>
        <v>4.2590000000000003</v>
      </c>
      <c r="J31" s="55">
        <f t="shared" si="9"/>
        <v>1.4999999999999999E-2</v>
      </c>
      <c r="K31" s="69">
        <f t="shared" si="45"/>
        <v>1.4999999999999999E-2</v>
      </c>
      <c r="L31" s="72">
        <v>0</v>
      </c>
      <c r="M31" s="55">
        <f t="shared" si="11"/>
        <v>0.02</v>
      </c>
      <c r="N31" s="69">
        <f t="shared" si="46"/>
        <v>0.02</v>
      </c>
      <c r="O31" s="72">
        <v>0</v>
      </c>
      <c r="P31" s="7"/>
      <c r="Q31" s="72">
        <f t="shared" si="42"/>
        <v>4.407</v>
      </c>
      <c r="R31" s="72">
        <f t="shared" si="13"/>
        <v>4.2590000000000003</v>
      </c>
      <c r="S31" s="7"/>
      <c r="T31" s="5">
        <f t="shared" si="14"/>
        <v>31</v>
      </c>
      <c r="U31" s="45">
        <f t="shared" si="15"/>
        <v>37677</v>
      </c>
      <c r="V31" s="5">
        <f t="shared" si="16"/>
        <v>788</v>
      </c>
      <c r="W31" s="55">
        <f t="shared" si="17"/>
        <v>5.9007377684004006E-2</v>
      </c>
      <c r="X31" s="47">
        <f t="shared" si="18"/>
        <v>0.88200461044230927</v>
      </c>
      <c r="Y31" s="5">
        <f t="shared" si="19"/>
        <v>1</v>
      </c>
      <c r="Z31" s="5">
        <f t="shared" si="20"/>
        <v>31</v>
      </c>
      <c r="AB31" s="39">
        <f t="shared" si="21"/>
        <v>6479059.8083457146</v>
      </c>
      <c r="AC31" s="39">
        <f t="shared" si="22"/>
        <v>6479059.8083457146</v>
      </c>
      <c r="AD31" s="39">
        <f t="shared" si="23"/>
        <v>6311600.1197951511</v>
      </c>
      <c r="AE31" s="39">
        <f t="shared" si="24"/>
        <v>22229.162196977522</v>
      </c>
      <c r="AF31" s="39">
        <f t="shared" si="25"/>
        <v>22229.162196977522</v>
      </c>
      <c r="AG31" s="39">
        <f t="shared" si="26"/>
        <v>0</v>
      </c>
      <c r="AH31" s="39">
        <f t="shared" si="27"/>
        <v>29638.882929303363</v>
      </c>
      <c r="AI31" s="39">
        <f t="shared" si="28"/>
        <v>29638.882929303363</v>
      </c>
      <c r="AJ31" s="39">
        <f t="shared" si="29"/>
        <v>0</v>
      </c>
      <c r="AK31" s="43"/>
      <c r="AL31" s="39">
        <f t="shared" si="30"/>
        <v>-167459.68855056353</v>
      </c>
      <c r="AM31" s="39">
        <f t="shared" si="31"/>
        <v>-22229.162196977522</v>
      </c>
      <c r="AN31" s="39">
        <f t="shared" si="32"/>
        <v>-29638.882929303363</v>
      </c>
      <c r="AO31" s="40">
        <f t="shared" si="33"/>
        <v>-219327.73367684442</v>
      </c>
      <c r="AQ31" s="39">
        <f t="shared" si="34"/>
        <v>0</v>
      </c>
      <c r="AR31" s="39">
        <f t="shared" si="35"/>
        <v>0</v>
      </c>
      <c r="AS31" s="39">
        <f t="shared" si="36"/>
        <v>0</v>
      </c>
      <c r="AT31" s="40">
        <f t="shared" si="37"/>
        <v>0</v>
      </c>
      <c r="AU31" s="40"/>
      <c r="AV31" s="52">
        <f t="shared" si="38"/>
        <v>-219327.73367684442</v>
      </c>
      <c r="AX31" s="52">
        <f t="shared" si="39"/>
        <v>6311600.1197951511</v>
      </c>
      <c r="AY31" s="70"/>
      <c r="AZ31" s="2">
        <f t="shared" si="43"/>
        <v>7155971.8000000007</v>
      </c>
    </row>
    <row r="32" spans="1:52">
      <c r="A32" s="44">
        <f t="shared" si="40"/>
        <v>37653</v>
      </c>
      <c r="B32" s="66">
        <f t="shared" si="3"/>
        <v>54200</v>
      </c>
      <c r="C32" s="67"/>
      <c r="D32" s="68">
        <f t="shared" si="4"/>
        <v>54200</v>
      </c>
      <c r="E32" s="35">
        <f t="shared" si="5"/>
        <v>1517600</v>
      </c>
      <c r="F32" s="35">
        <f t="shared" si="6"/>
        <v>1332452.3769104667</v>
      </c>
      <c r="G32" s="55">
        <f t="shared" si="41"/>
        <v>4.2119999999999997</v>
      </c>
      <c r="H32" s="69">
        <f t="shared" si="44"/>
        <v>4.2119999999999997</v>
      </c>
      <c r="I32" s="55">
        <f t="shared" si="8"/>
        <v>4.2590000000000003</v>
      </c>
      <c r="J32" s="55">
        <f t="shared" si="9"/>
        <v>1.4999999999999999E-2</v>
      </c>
      <c r="K32" s="69">
        <f t="shared" si="45"/>
        <v>1.4999999999999999E-2</v>
      </c>
      <c r="L32" s="72">
        <v>0</v>
      </c>
      <c r="M32" s="55">
        <f t="shared" si="11"/>
        <v>0.02</v>
      </c>
      <c r="N32" s="69">
        <f t="shared" si="46"/>
        <v>0.02</v>
      </c>
      <c r="O32" s="72">
        <v>0</v>
      </c>
      <c r="P32" s="7"/>
      <c r="Q32" s="72">
        <f t="shared" si="42"/>
        <v>4.2469999999999999</v>
      </c>
      <c r="R32" s="72">
        <f t="shared" si="13"/>
        <v>4.2590000000000003</v>
      </c>
      <c r="S32" s="7"/>
      <c r="T32" s="5">
        <f t="shared" si="14"/>
        <v>28</v>
      </c>
      <c r="U32" s="45">
        <f t="shared" si="15"/>
        <v>37705</v>
      </c>
      <c r="V32" s="5">
        <f t="shared" si="16"/>
        <v>816</v>
      </c>
      <c r="W32" s="55">
        <f t="shared" si="17"/>
        <v>5.9053069453069006E-2</v>
      </c>
      <c r="X32" s="47">
        <f t="shared" si="18"/>
        <v>0.87799972121143033</v>
      </c>
      <c r="Y32" s="5">
        <f t="shared" si="19"/>
        <v>1</v>
      </c>
      <c r="Z32" s="5">
        <f t="shared" si="20"/>
        <v>28</v>
      </c>
      <c r="AB32" s="39">
        <f t="shared" si="21"/>
        <v>5612289.411546885</v>
      </c>
      <c r="AC32" s="39">
        <f t="shared" si="22"/>
        <v>5612289.411546885</v>
      </c>
      <c r="AD32" s="39">
        <f t="shared" si="23"/>
        <v>5674914.6732616778</v>
      </c>
      <c r="AE32" s="39">
        <f t="shared" si="24"/>
        <v>19986.785653657</v>
      </c>
      <c r="AF32" s="39">
        <f t="shared" si="25"/>
        <v>19986.785653657</v>
      </c>
      <c r="AG32" s="39">
        <f t="shared" si="26"/>
        <v>0</v>
      </c>
      <c r="AH32" s="39">
        <f t="shared" si="27"/>
        <v>26649.047538209335</v>
      </c>
      <c r="AI32" s="39">
        <f t="shared" si="28"/>
        <v>26649.047538209335</v>
      </c>
      <c r="AJ32" s="39">
        <f t="shared" si="29"/>
        <v>0</v>
      </c>
      <c r="AK32" s="43"/>
      <c r="AL32" s="39">
        <f t="shared" si="30"/>
        <v>62625.26171479281</v>
      </c>
      <c r="AM32" s="39">
        <f t="shared" si="31"/>
        <v>-19986.785653657</v>
      </c>
      <c r="AN32" s="39">
        <f t="shared" si="32"/>
        <v>-26649.047538209335</v>
      </c>
      <c r="AO32" s="40">
        <f t="shared" si="33"/>
        <v>15989.428522926471</v>
      </c>
      <c r="AQ32" s="39">
        <f t="shared" si="34"/>
        <v>0</v>
      </c>
      <c r="AR32" s="39">
        <f t="shared" si="35"/>
        <v>0</v>
      </c>
      <c r="AS32" s="39">
        <f t="shared" si="36"/>
        <v>0</v>
      </c>
      <c r="AT32" s="40">
        <f t="shared" si="37"/>
        <v>0</v>
      </c>
      <c r="AU32" s="40"/>
      <c r="AV32" s="52">
        <f t="shared" si="38"/>
        <v>15989.428522926471</v>
      </c>
      <c r="AX32" s="52">
        <f t="shared" si="39"/>
        <v>5674914.6732616778</v>
      </c>
      <c r="AY32" s="70"/>
      <c r="AZ32" s="2">
        <f t="shared" si="43"/>
        <v>6463458.4000000004</v>
      </c>
    </row>
    <row r="33" spans="1:52">
      <c r="A33" s="44">
        <f t="shared" si="40"/>
        <v>37681</v>
      </c>
      <c r="B33" s="66">
        <f t="shared" si="3"/>
        <v>54200</v>
      </c>
      <c r="C33" s="67"/>
      <c r="D33" s="68">
        <f t="shared" si="4"/>
        <v>54200</v>
      </c>
      <c r="E33" s="35">
        <f t="shared" si="5"/>
        <v>1680200</v>
      </c>
      <c r="F33" s="35">
        <f t="shared" si="6"/>
        <v>1467816.8297052321</v>
      </c>
      <c r="G33" s="55">
        <f t="shared" si="41"/>
        <v>4.0069999999999997</v>
      </c>
      <c r="H33" s="69">
        <f t="shared" si="44"/>
        <v>4.0069999999999997</v>
      </c>
      <c r="I33" s="55">
        <f t="shared" si="8"/>
        <v>4.2590000000000003</v>
      </c>
      <c r="J33" s="55">
        <f t="shared" si="9"/>
        <v>1.4999999999999999E-2</v>
      </c>
      <c r="K33" s="69">
        <f t="shared" si="45"/>
        <v>1.4999999999999999E-2</v>
      </c>
      <c r="L33" s="72">
        <v>0</v>
      </c>
      <c r="M33" s="55">
        <f t="shared" si="11"/>
        <v>0.02</v>
      </c>
      <c r="N33" s="69">
        <f t="shared" si="46"/>
        <v>0.02</v>
      </c>
      <c r="O33" s="72">
        <v>0</v>
      </c>
      <c r="P33" s="7"/>
      <c r="Q33" s="72">
        <f t="shared" si="42"/>
        <v>4.0419999999999998</v>
      </c>
      <c r="R33" s="72">
        <f t="shared" si="13"/>
        <v>4.2590000000000003</v>
      </c>
      <c r="S33" s="7"/>
      <c r="T33" s="5">
        <f t="shared" si="14"/>
        <v>31</v>
      </c>
      <c r="U33" s="45">
        <f t="shared" si="15"/>
        <v>37736</v>
      </c>
      <c r="V33" s="5">
        <f t="shared" si="16"/>
        <v>847</v>
      </c>
      <c r="W33" s="55">
        <f t="shared" si="17"/>
        <v>5.9094339438627019E-2</v>
      </c>
      <c r="X33" s="47">
        <f t="shared" si="18"/>
        <v>0.87359649428950836</v>
      </c>
      <c r="Y33" s="5">
        <f t="shared" si="19"/>
        <v>1</v>
      </c>
      <c r="Z33" s="5">
        <f t="shared" si="20"/>
        <v>31</v>
      </c>
      <c r="AB33" s="39">
        <f t="shared" si="21"/>
        <v>5881542.0366288647</v>
      </c>
      <c r="AC33" s="39">
        <f t="shared" si="22"/>
        <v>5881542.0366288647</v>
      </c>
      <c r="AD33" s="39">
        <f t="shared" si="23"/>
        <v>6251431.8777145837</v>
      </c>
      <c r="AE33" s="39">
        <f t="shared" si="24"/>
        <v>22017.252445578481</v>
      </c>
      <c r="AF33" s="39">
        <f t="shared" si="25"/>
        <v>22017.252445578481</v>
      </c>
      <c r="AG33" s="39">
        <f t="shared" si="26"/>
        <v>0</v>
      </c>
      <c r="AH33" s="39">
        <f t="shared" si="27"/>
        <v>29356.336594104643</v>
      </c>
      <c r="AI33" s="39">
        <f t="shared" si="28"/>
        <v>29356.336594104643</v>
      </c>
      <c r="AJ33" s="39">
        <f t="shared" si="29"/>
        <v>0</v>
      </c>
      <c r="AK33" s="43"/>
      <c r="AL33" s="39">
        <f t="shared" si="30"/>
        <v>369889.84108571894</v>
      </c>
      <c r="AM33" s="39">
        <f t="shared" si="31"/>
        <v>-22017.252445578481</v>
      </c>
      <c r="AN33" s="39">
        <f t="shared" si="32"/>
        <v>-29356.336594104643</v>
      </c>
      <c r="AO33" s="40">
        <f t="shared" si="33"/>
        <v>318516.25204603584</v>
      </c>
      <c r="AQ33" s="39">
        <f t="shared" si="34"/>
        <v>0</v>
      </c>
      <c r="AR33" s="39">
        <f t="shared" si="35"/>
        <v>0</v>
      </c>
      <c r="AS33" s="39">
        <f t="shared" si="36"/>
        <v>0</v>
      </c>
      <c r="AT33" s="40">
        <f t="shared" si="37"/>
        <v>0</v>
      </c>
      <c r="AU33" s="40"/>
      <c r="AV33" s="52">
        <f t="shared" si="38"/>
        <v>318516.25204603584</v>
      </c>
      <c r="AX33" s="52">
        <f t="shared" si="39"/>
        <v>6251431.8777145837</v>
      </c>
      <c r="AY33" s="70"/>
      <c r="AZ33" s="2">
        <f t="shared" si="43"/>
        <v>7155971.8000000007</v>
      </c>
    </row>
    <row r="34" spans="1:52">
      <c r="A34" s="44">
        <f t="shared" si="40"/>
        <v>37712</v>
      </c>
      <c r="B34" s="66">
        <f t="shared" si="3"/>
        <v>59200</v>
      </c>
      <c r="C34" s="67"/>
      <c r="D34" s="68">
        <f t="shared" si="4"/>
        <v>59200</v>
      </c>
      <c r="E34" s="35">
        <f t="shared" si="5"/>
        <v>1776000</v>
      </c>
      <c r="F34" s="35">
        <f t="shared" si="6"/>
        <v>1544006.6984686321</v>
      </c>
      <c r="G34" s="55">
        <f t="shared" si="41"/>
        <v>3.7690000000000006</v>
      </c>
      <c r="H34" s="69">
        <f t="shared" si="44"/>
        <v>3.7690000000000006</v>
      </c>
      <c r="I34" s="55">
        <f t="shared" si="8"/>
        <v>3.8993000000000002</v>
      </c>
      <c r="J34" s="55">
        <f t="shared" si="9"/>
        <v>1.8500000000000003E-2</v>
      </c>
      <c r="K34" s="69">
        <f t="shared" si="45"/>
        <v>1.8500000000000003E-2</v>
      </c>
      <c r="L34" s="72">
        <v>0</v>
      </c>
      <c r="M34" s="55">
        <f t="shared" si="11"/>
        <v>1.4999999999999999E-2</v>
      </c>
      <c r="N34" s="69">
        <f t="shared" si="46"/>
        <v>1.4999999999999999E-2</v>
      </c>
      <c r="O34" s="72">
        <v>0</v>
      </c>
      <c r="P34" s="7"/>
      <c r="Q34" s="72">
        <f t="shared" si="42"/>
        <v>3.8025000000000007</v>
      </c>
      <c r="R34" s="72">
        <f t="shared" si="13"/>
        <v>3.8993000000000002</v>
      </c>
      <c r="S34" s="7"/>
      <c r="T34" s="5">
        <f t="shared" si="14"/>
        <v>30</v>
      </c>
      <c r="U34" s="45">
        <f t="shared" si="15"/>
        <v>37766</v>
      </c>
      <c r="V34" s="5">
        <f t="shared" si="16"/>
        <v>877</v>
      </c>
      <c r="W34" s="55">
        <f t="shared" si="17"/>
        <v>5.9131996178329004E-2</v>
      </c>
      <c r="X34" s="47">
        <f t="shared" si="18"/>
        <v>0.86937314102963514</v>
      </c>
      <c r="Y34" s="5">
        <f t="shared" si="19"/>
        <v>1</v>
      </c>
      <c r="Z34" s="5">
        <f t="shared" si="20"/>
        <v>30</v>
      </c>
      <c r="AB34" s="39">
        <f t="shared" si="21"/>
        <v>5819361.2465282753</v>
      </c>
      <c r="AC34" s="39">
        <f t="shared" si="22"/>
        <v>5819361.2465282753</v>
      </c>
      <c r="AD34" s="39">
        <f t="shared" si="23"/>
        <v>6020545.3193387371</v>
      </c>
      <c r="AE34" s="39">
        <f t="shared" si="24"/>
        <v>28564.123921669696</v>
      </c>
      <c r="AF34" s="39">
        <f t="shared" si="25"/>
        <v>28564.123921669696</v>
      </c>
      <c r="AG34" s="39">
        <f t="shared" si="26"/>
        <v>0</v>
      </c>
      <c r="AH34" s="39">
        <f t="shared" si="27"/>
        <v>23160.100477029478</v>
      </c>
      <c r="AI34" s="39">
        <f t="shared" si="28"/>
        <v>23160.100477029478</v>
      </c>
      <c r="AJ34" s="39">
        <f t="shared" si="29"/>
        <v>0</v>
      </c>
      <c r="AK34" s="43"/>
      <c r="AL34" s="39">
        <f t="shared" si="30"/>
        <v>201184.07281046174</v>
      </c>
      <c r="AM34" s="39">
        <f t="shared" si="31"/>
        <v>-28564.123921669696</v>
      </c>
      <c r="AN34" s="39">
        <f t="shared" si="32"/>
        <v>-23160.100477029478</v>
      </c>
      <c r="AO34" s="40">
        <f t="shared" si="33"/>
        <v>149459.84841176256</v>
      </c>
      <c r="AQ34" s="39">
        <f t="shared" si="34"/>
        <v>0</v>
      </c>
      <c r="AR34" s="39">
        <f t="shared" si="35"/>
        <v>0</v>
      </c>
      <c r="AS34" s="39">
        <f t="shared" si="36"/>
        <v>0</v>
      </c>
      <c r="AT34" s="40">
        <f t="shared" si="37"/>
        <v>0</v>
      </c>
      <c r="AU34" s="40"/>
      <c r="AV34" s="52">
        <f t="shared" si="38"/>
        <v>149459.84841176256</v>
      </c>
      <c r="AX34" s="52">
        <f t="shared" si="39"/>
        <v>6020545.3193387371</v>
      </c>
      <c r="AY34" s="70"/>
      <c r="AZ34" s="2">
        <f t="shared" si="43"/>
        <v>6925156.8000000007</v>
      </c>
    </row>
    <row r="35" spans="1:52">
      <c r="A35" s="44">
        <f t="shared" si="40"/>
        <v>37742</v>
      </c>
      <c r="B35" s="66">
        <f t="shared" si="3"/>
        <v>59200</v>
      </c>
      <c r="C35" s="67"/>
      <c r="D35" s="68">
        <f t="shared" si="4"/>
        <v>59200</v>
      </c>
      <c r="E35" s="35">
        <f t="shared" si="5"/>
        <v>1835200</v>
      </c>
      <c r="F35" s="35">
        <f t="shared" si="6"/>
        <v>1587497.0809282069</v>
      </c>
      <c r="G35" s="55">
        <f t="shared" si="41"/>
        <v>3.7149999999999999</v>
      </c>
      <c r="H35" s="69">
        <f t="shared" si="44"/>
        <v>3.7149999999999999</v>
      </c>
      <c r="I35" s="55">
        <f t="shared" si="8"/>
        <v>3.8993000000000002</v>
      </c>
      <c r="J35" s="55">
        <f t="shared" si="9"/>
        <v>1.8500000000000003E-2</v>
      </c>
      <c r="K35" s="69">
        <f t="shared" si="45"/>
        <v>1.8500000000000003E-2</v>
      </c>
      <c r="L35" s="72">
        <v>0</v>
      </c>
      <c r="M35" s="55">
        <f t="shared" si="11"/>
        <v>1.4999999999999999E-2</v>
      </c>
      <c r="N35" s="69">
        <f t="shared" si="46"/>
        <v>1.4999999999999999E-2</v>
      </c>
      <c r="O35" s="72">
        <v>0</v>
      </c>
      <c r="P35" s="7"/>
      <c r="Q35" s="72">
        <f t="shared" si="42"/>
        <v>3.7484999999999999</v>
      </c>
      <c r="R35" s="72">
        <f t="shared" si="13"/>
        <v>3.8993000000000002</v>
      </c>
      <c r="S35" s="7"/>
      <c r="T35" s="5">
        <f t="shared" si="14"/>
        <v>31</v>
      </c>
      <c r="U35" s="45">
        <f t="shared" si="15"/>
        <v>37797</v>
      </c>
      <c r="V35" s="5">
        <f t="shared" si="16"/>
        <v>908</v>
      </c>
      <c r="W35" s="55">
        <f t="shared" si="17"/>
        <v>5.9157614088050016E-2</v>
      </c>
      <c r="X35" s="47">
        <f t="shared" si="18"/>
        <v>0.86502674418494274</v>
      </c>
      <c r="Y35" s="5">
        <f t="shared" si="19"/>
        <v>1</v>
      </c>
      <c r="Z35" s="5">
        <f t="shared" si="20"/>
        <v>31</v>
      </c>
      <c r="AB35" s="39">
        <f t="shared" si="21"/>
        <v>5897551.6556482883</v>
      </c>
      <c r="AC35" s="39">
        <f t="shared" si="22"/>
        <v>5897551.6556482883</v>
      </c>
      <c r="AD35" s="39">
        <f t="shared" si="23"/>
        <v>6190127.3676633574</v>
      </c>
      <c r="AE35" s="39">
        <f t="shared" si="24"/>
        <v>29368.695997171832</v>
      </c>
      <c r="AF35" s="39">
        <f t="shared" si="25"/>
        <v>29368.695997171832</v>
      </c>
      <c r="AG35" s="39">
        <f t="shared" si="26"/>
        <v>0</v>
      </c>
      <c r="AH35" s="39">
        <f t="shared" si="27"/>
        <v>23812.456213923102</v>
      </c>
      <c r="AI35" s="39">
        <f t="shared" si="28"/>
        <v>23812.456213923102</v>
      </c>
      <c r="AJ35" s="39">
        <f t="shared" si="29"/>
        <v>0</v>
      </c>
      <c r="AK35" s="43"/>
      <c r="AL35" s="39">
        <f t="shared" si="30"/>
        <v>292575.71201506909</v>
      </c>
      <c r="AM35" s="39">
        <f t="shared" si="31"/>
        <v>-29368.695997171832</v>
      </c>
      <c r="AN35" s="39">
        <f t="shared" si="32"/>
        <v>-23812.456213923102</v>
      </c>
      <c r="AO35" s="40">
        <f t="shared" si="33"/>
        <v>239394.55980397417</v>
      </c>
      <c r="AQ35" s="39">
        <f t="shared" si="34"/>
        <v>0</v>
      </c>
      <c r="AR35" s="39">
        <f t="shared" si="35"/>
        <v>0</v>
      </c>
      <c r="AS35" s="39">
        <f t="shared" si="36"/>
        <v>0</v>
      </c>
      <c r="AT35" s="40">
        <f t="shared" si="37"/>
        <v>0</v>
      </c>
      <c r="AU35" s="40"/>
      <c r="AV35" s="52">
        <f t="shared" si="38"/>
        <v>239394.55980397417</v>
      </c>
      <c r="AX35" s="52">
        <f t="shared" si="39"/>
        <v>6190127.3676633574</v>
      </c>
      <c r="AY35" s="70"/>
      <c r="AZ35" s="2">
        <f t="shared" si="43"/>
        <v>7155995.3600000003</v>
      </c>
    </row>
    <row r="36" spans="1:52">
      <c r="A36" s="44">
        <f t="shared" si="40"/>
        <v>37773</v>
      </c>
      <c r="B36" s="66">
        <f t="shared" si="3"/>
        <v>59200</v>
      </c>
      <c r="C36" s="67"/>
      <c r="D36" s="68">
        <f t="shared" si="4"/>
        <v>59200</v>
      </c>
      <c r="E36" s="35">
        <f t="shared" si="5"/>
        <v>1776000</v>
      </c>
      <c r="F36" s="35">
        <f t="shared" si="6"/>
        <v>1528839.2700970108</v>
      </c>
      <c r="G36" s="55">
        <f t="shared" si="41"/>
        <v>3.7250000000000001</v>
      </c>
      <c r="H36" s="69">
        <f t="shared" si="44"/>
        <v>3.7250000000000001</v>
      </c>
      <c r="I36" s="55">
        <f t="shared" si="8"/>
        <v>3.8993000000000002</v>
      </c>
      <c r="J36" s="55">
        <f t="shared" si="9"/>
        <v>1.8500000000000003E-2</v>
      </c>
      <c r="K36" s="69">
        <f t="shared" si="45"/>
        <v>1.8500000000000003E-2</v>
      </c>
      <c r="L36" s="72">
        <v>0</v>
      </c>
      <c r="M36" s="55">
        <f t="shared" si="11"/>
        <v>1.4999999999999999E-2</v>
      </c>
      <c r="N36" s="69">
        <f t="shared" si="46"/>
        <v>1.4999999999999999E-2</v>
      </c>
      <c r="O36" s="72">
        <v>0</v>
      </c>
      <c r="P36" s="7"/>
      <c r="Q36" s="72">
        <f t="shared" si="42"/>
        <v>3.7585000000000002</v>
      </c>
      <c r="R36" s="72">
        <f t="shared" si="13"/>
        <v>3.8993000000000002</v>
      </c>
      <c r="S36" s="7"/>
      <c r="T36" s="5">
        <f t="shared" si="14"/>
        <v>30</v>
      </c>
      <c r="U36" s="45">
        <f t="shared" si="15"/>
        <v>37827</v>
      </c>
      <c r="V36" s="5">
        <f t="shared" si="16"/>
        <v>938</v>
      </c>
      <c r="W36" s="55">
        <f t="shared" si="17"/>
        <v>5.9184085928326011E-2</v>
      </c>
      <c r="X36" s="47">
        <f t="shared" si="18"/>
        <v>0.86083292235192044</v>
      </c>
      <c r="Y36" s="5">
        <f t="shared" si="19"/>
        <v>1</v>
      </c>
      <c r="Z36" s="5">
        <f t="shared" si="20"/>
        <v>30</v>
      </c>
      <c r="AB36" s="39">
        <f t="shared" si="21"/>
        <v>5694926.2811113652</v>
      </c>
      <c r="AC36" s="39">
        <f t="shared" si="22"/>
        <v>5694926.2811113652</v>
      </c>
      <c r="AD36" s="39">
        <f t="shared" si="23"/>
        <v>5961402.9658892741</v>
      </c>
      <c r="AE36" s="39">
        <f t="shared" si="24"/>
        <v>28283.526496794704</v>
      </c>
      <c r="AF36" s="39">
        <f t="shared" si="25"/>
        <v>28283.526496794704</v>
      </c>
      <c r="AG36" s="39">
        <f t="shared" si="26"/>
        <v>0</v>
      </c>
      <c r="AH36" s="39">
        <f t="shared" si="27"/>
        <v>22932.589051455161</v>
      </c>
      <c r="AI36" s="39">
        <f t="shared" si="28"/>
        <v>22932.589051455161</v>
      </c>
      <c r="AJ36" s="39">
        <f t="shared" si="29"/>
        <v>0</v>
      </c>
      <c r="AK36" s="43"/>
      <c r="AL36" s="39">
        <f t="shared" si="30"/>
        <v>266476.68477790896</v>
      </c>
      <c r="AM36" s="39">
        <f t="shared" si="31"/>
        <v>-28283.526496794704</v>
      </c>
      <c r="AN36" s="39">
        <f t="shared" si="32"/>
        <v>-22932.589051455161</v>
      </c>
      <c r="AO36" s="40">
        <f t="shared" si="33"/>
        <v>215260.56922965907</v>
      </c>
      <c r="AQ36" s="39">
        <f t="shared" si="34"/>
        <v>0</v>
      </c>
      <c r="AR36" s="39">
        <f t="shared" si="35"/>
        <v>0</v>
      </c>
      <c r="AS36" s="39">
        <f t="shared" si="36"/>
        <v>0</v>
      </c>
      <c r="AT36" s="40">
        <f t="shared" si="37"/>
        <v>0</v>
      </c>
      <c r="AU36" s="40"/>
      <c r="AV36" s="52">
        <f t="shared" si="38"/>
        <v>215260.56922965907</v>
      </c>
      <c r="AX36" s="52">
        <f t="shared" si="39"/>
        <v>5961402.9658892741</v>
      </c>
      <c r="AY36" s="70"/>
      <c r="AZ36" s="2">
        <f t="shared" si="43"/>
        <v>6925156.8000000007</v>
      </c>
    </row>
    <row r="37" spans="1:52">
      <c r="A37" s="44">
        <f t="shared" si="40"/>
        <v>37803</v>
      </c>
      <c r="B37" s="66">
        <f t="shared" si="3"/>
        <v>59200</v>
      </c>
      <c r="C37" s="67"/>
      <c r="D37" s="68">
        <f t="shared" si="4"/>
        <v>59200</v>
      </c>
      <c r="E37" s="35">
        <f t="shared" si="5"/>
        <v>1835200</v>
      </c>
      <c r="F37" s="35">
        <f t="shared" si="6"/>
        <v>1571866.5395961271</v>
      </c>
      <c r="G37" s="55">
        <f t="shared" si="41"/>
        <v>3.74</v>
      </c>
      <c r="H37" s="69">
        <f t="shared" si="44"/>
        <v>3.74</v>
      </c>
      <c r="I37" s="55">
        <f t="shared" si="8"/>
        <v>3.8993000000000002</v>
      </c>
      <c r="J37" s="55">
        <f t="shared" si="9"/>
        <v>1.8500000000000003E-2</v>
      </c>
      <c r="K37" s="69">
        <f t="shared" si="45"/>
        <v>1.8500000000000003E-2</v>
      </c>
      <c r="L37" s="72">
        <v>0</v>
      </c>
      <c r="M37" s="55">
        <f t="shared" si="11"/>
        <v>1.4999999999999999E-2</v>
      </c>
      <c r="N37" s="69">
        <f t="shared" si="46"/>
        <v>1.4999999999999999E-2</v>
      </c>
      <c r="O37" s="72">
        <v>0</v>
      </c>
      <c r="P37" s="7"/>
      <c r="Q37" s="72">
        <f t="shared" si="42"/>
        <v>3.7735000000000003</v>
      </c>
      <c r="R37" s="72">
        <f t="shared" si="13"/>
        <v>3.8993000000000002</v>
      </c>
      <c r="S37" s="7"/>
      <c r="T37" s="5">
        <f t="shared" si="14"/>
        <v>31</v>
      </c>
      <c r="U37" s="45">
        <f t="shared" si="15"/>
        <v>37858</v>
      </c>
      <c r="V37" s="5">
        <f t="shared" si="16"/>
        <v>969</v>
      </c>
      <c r="W37" s="55">
        <f t="shared" si="17"/>
        <v>5.9211913961496013E-2</v>
      </c>
      <c r="X37" s="47">
        <f t="shared" si="18"/>
        <v>0.85650966630128988</v>
      </c>
      <c r="Y37" s="5">
        <f t="shared" si="19"/>
        <v>1</v>
      </c>
      <c r="Z37" s="5">
        <f t="shared" si="20"/>
        <v>31</v>
      </c>
      <c r="AB37" s="39">
        <f t="shared" si="21"/>
        <v>5878780.8580895159</v>
      </c>
      <c r="AC37" s="39">
        <f t="shared" si="22"/>
        <v>5878780.8580895159</v>
      </c>
      <c r="AD37" s="39">
        <f t="shared" si="23"/>
        <v>6129179.1978471791</v>
      </c>
      <c r="AE37" s="39">
        <f t="shared" si="24"/>
        <v>29079.530982528355</v>
      </c>
      <c r="AF37" s="39">
        <f t="shared" si="25"/>
        <v>29079.530982528355</v>
      </c>
      <c r="AG37" s="39">
        <f t="shared" si="26"/>
        <v>0</v>
      </c>
      <c r="AH37" s="39">
        <f t="shared" si="27"/>
        <v>23577.998093941907</v>
      </c>
      <c r="AI37" s="39">
        <f t="shared" si="28"/>
        <v>23577.998093941907</v>
      </c>
      <c r="AJ37" s="39">
        <f t="shared" si="29"/>
        <v>0</v>
      </c>
      <c r="AK37" s="43"/>
      <c r="AL37" s="39">
        <f t="shared" si="30"/>
        <v>250398.3397576632</v>
      </c>
      <c r="AM37" s="39">
        <f t="shared" si="31"/>
        <v>-29079.530982528355</v>
      </c>
      <c r="AN37" s="39">
        <f t="shared" si="32"/>
        <v>-23577.998093941907</v>
      </c>
      <c r="AO37" s="40">
        <f t="shared" si="33"/>
        <v>197740.81068119293</v>
      </c>
      <c r="AQ37" s="39">
        <f t="shared" si="34"/>
        <v>0</v>
      </c>
      <c r="AR37" s="39">
        <f t="shared" si="35"/>
        <v>0</v>
      </c>
      <c r="AS37" s="39">
        <f t="shared" si="36"/>
        <v>0</v>
      </c>
      <c r="AT37" s="40">
        <f t="shared" si="37"/>
        <v>0</v>
      </c>
      <c r="AU37" s="40"/>
      <c r="AV37" s="52">
        <f t="shared" si="38"/>
        <v>197740.81068119293</v>
      </c>
      <c r="AX37" s="52">
        <f t="shared" si="39"/>
        <v>6129179.1978471791</v>
      </c>
      <c r="AY37" s="70"/>
      <c r="AZ37" s="2">
        <f t="shared" si="43"/>
        <v>7155995.3600000003</v>
      </c>
    </row>
    <row r="38" spans="1:52">
      <c r="A38" s="44">
        <f t="shared" si="40"/>
        <v>37834</v>
      </c>
      <c r="B38" s="66">
        <f t="shared" si="3"/>
        <v>59200</v>
      </c>
      <c r="C38" s="67"/>
      <c r="D38" s="68">
        <f t="shared" si="4"/>
        <v>59200</v>
      </c>
      <c r="E38" s="35">
        <f t="shared" si="5"/>
        <v>1835200</v>
      </c>
      <c r="F38" s="35">
        <f t="shared" si="6"/>
        <v>1563964.1154435074</v>
      </c>
      <c r="G38" s="55">
        <f t="shared" si="41"/>
        <v>3.7349999999999999</v>
      </c>
      <c r="H38" s="69">
        <f t="shared" si="44"/>
        <v>3.7349999999999999</v>
      </c>
      <c r="I38" s="55">
        <f t="shared" si="8"/>
        <v>3.8993000000000002</v>
      </c>
      <c r="J38" s="55">
        <f t="shared" si="9"/>
        <v>1.8500000000000003E-2</v>
      </c>
      <c r="K38" s="69">
        <f t="shared" si="45"/>
        <v>1.8500000000000003E-2</v>
      </c>
      <c r="L38" s="72">
        <v>0</v>
      </c>
      <c r="M38" s="55">
        <f t="shared" si="11"/>
        <v>1.4999999999999999E-2</v>
      </c>
      <c r="N38" s="69">
        <f t="shared" si="46"/>
        <v>1.4999999999999999E-2</v>
      </c>
      <c r="O38" s="72">
        <v>0</v>
      </c>
      <c r="P38" s="7"/>
      <c r="Q38" s="72">
        <f t="shared" si="42"/>
        <v>3.7685</v>
      </c>
      <c r="R38" s="72">
        <f t="shared" si="13"/>
        <v>3.8993000000000002</v>
      </c>
      <c r="S38" s="7"/>
      <c r="T38" s="5">
        <f t="shared" si="14"/>
        <v>31</v>
      </c>
      <c r="U38" s="45">
        <f t="shared" si="15"/>
        <v>37889</v>
      </c>
      <c r="V38" s="5">
        <f t="shared" si="16"/>
        <v>1000</v>
      </c>
      <c r="W38" s="55">
        <f t="shared" si="17"/>
        <v>5.9243843742811012E-2</v>
      </c>
      <c r="X38" s="47">
        <f t="shared" si="18"/>
        <v>0.85220363744742123</v>
      </c>
      <c r="Y38" s="5">
        <f t="shared" si="19"/>
        <v>1</v>
      </c>
      <c r="Z38" s="5">
        <f t="shared" si="20"/>
        <v>31</v>
      </c>
      <c r="AB38" s="39">
        <f t="shared" si="21"/>
        <v>5841405.9711814998</v>
      </c>
      <c r="AC38" s="39">
        <f t="shared" si="22"/>
        <v>5841405.9711814998</v>
      </c>
      <c r="AD38" s="39">
        <f t="shared" si="23"/>
        <v>6098365.2753488692</v>
      </c>
      <c r="AE38" s="39">
        <f t="shared" si="24"/>
        <v>28933.336135704893</v>
      </c>
      <c r="AF38" s="39">
        <f t="shared" si="25"/>
        <v>28933.336135704893</v>
      </c>
      <c r="AG38" s="39">
        <f t="shared" si="26"/>
        <v>0</v>
      </c>
      <c r="AH38" s="39">
        <f t="shared" si="27"/>
        <v>23459.461731652609</v>
      </c>
      <c r="AI38" s="39">
        <f t="shared" si="28"/>
        <v>23459.461731652609</v>
      </c>
      <c r="AJ38" s="39">
        <f t="shared" si="29"/>
        <v>0</v>
      </c>
      <c r="AK38" s="43"/>
      <c r="AL38" s="39">
        <f t="shared" si="30"/>
        <v>256959.30416736938</v>
      </c>
      <c r="AM38" s="39">
        <f t="shared" si="31"/>
        <v>-28933.336135704893</v>
      </c>
      <c r="AN38" s="39">
        <f t="shared" si="32"/>
        <v>-23459.461731652609</v>
      </c>
      <c r="AO38" s="40">
        <f t="shared" si="33"/>
        <v>204566.50630001188</v>
      </c>
      <c r="AQ38" s="39">
        <f t="shared" si="34"/>
        <v>0</v>
      </c>
      <c r="AR38" s="39">
        <f t="shared" si="35"/>
        <v>0</v>
      </c>
      <c r="AS38" s="39">
        <f t="shared" si="36"/>
        <v>0</v>
      </c>
      <c r="AT38" s="40">
        <f t="shared" si="37"/>
        <v>0</v>
      </c>
      <c r="AU38" s="40"/>
      <c r="AV38" s="52">
        <f t="shared" si="38"/>
        <v>204566.50630001188</v>
      </c>
      <c r="AX38" s="52">
        <f t="shared" si="39"/>
        <v>6098365.2753488692</v>
      </c>
      <c r="AY38" s="70"/>
      <c r="AZ38" s="2">
        <f t="shared" si="43"/>
        <v>7155995.3600000003</v>
      </c>
    </row>
    <row r="39" spans="1:52">
      <c r="A39" s="44">
        <f t="shared" si="40"/>
        <v>37865</v>
      </c>
      <c r="B39" s="66">
        <f t="shared" si="3"/>
        <v>59200</v>
      </c>
      <c r="C39" s="67"/>
      <c r="D39" s="68">
        <f t="shared" si="4"/>
        <v>59200</v>
      </c>
      <c r="E39" s="35">
        <f t="shared" si="5"/>
        <v>1776000</v>
      </c>
      <c r="F39" s="35">
        <f t="shared" si="6"/>
        <v>1506134.779167919</v>
      </c>
      <c r="G39" s="55">
        <f t="shared" si="41"/>
        <v>3.7469999999999999</v>
      </c>
      <c r="H39" s="69">
        <f t="shared" si="44"/>
        <v>3.7469999999999999</v>
      </c>
      <c r="I39" s="55">
        <f t="shared" si="8"/>
        <v>3.8993000000000002</v>
      </c>
      <c r="J39" s="55">
        <f t="shared" si="9"/>
        <v>1.8500000000000003E-2</v>
      </c>
      <c r="K39" s="69">
        <f t="shared" si="45"/>
        <v>1.8500000000000003E-2</v>
      </c>
      <c r="L39" s="72">
        <v>0</v>
      </c>
      <c r="M39" s="55">
        <f t="shared" si="11"/>
        <v>1.4999999999999999E-2</v>
      </c>
      <c r="N39" s="69">
        <f t="shared" si="46"/>
        <v>1.4999999999999999E-2</v>
      </c>
      <c r="O39" s="72">
        <v>0</v>
      </c>
      <c r="P39" s="7"/>
      <c r="Q39" s="72">
        <f t="shared" si="42"/>
        <v>3.7805</v>
      </c>
      <c r="R39" s="72">
        <f t="shared" si="13"/>
        <v>3.8993000000000002</v>
      </c>
      <c r="S39" s="7"/>
      <c r="T39" s="5">
        <f t="shared" si="14"/>
        <v>30</v>
      </c>
      <c r="U39" s="45">
        <f t="shared" si="15"/>
        <v>37919</v>
      </c>
      <c r="V39" s="5">
        <f t="shared" si="16"/>
        <v>1030</v>
      </c>
      <c r="W39" s="55">
        <f t="shared" si="17"/>
        <v>5.9275773524464011E-2</v>
      </c>
      <c r="X39" s="47">
        <f t="shared" si="18"/>
        <v>0.84804886214409847</v>
      </c>
      <c r="Y39" s="5">
        <f t="shared" si="19"/>
        <v>1</v>
      </c>
      <c r="Z39" s="5">
        <f t="shared" si="20"/>
        <v>30</v>
      </c>
      <c r="AB39" s="39">
        <f t="shared" si="21"/>
        <v>5643487.0175421918</v>
      </c>
      <c r="AC39" s="39">
        <f t="shared" si="22"/>
        <v>5643487.0175421918</v>
      </c>
      <c r="AD39" s="39">
        <f t="shared" si="23"/>
        <v>5872871.3444094667</v>
      </c>
      <c r="AE39" s="39">
        <f t="shared" si="24"/>
        <v>27863.493414606506</v>
      </c>
      <c r="AF39" s="39">
        <f t="shared" si="25"/>
        <v>27863.493414606506</v>
      </c>
      <c r="AG39" s="39">
        <f t="shared" si="26"/>
        <v>0</v>
      </c>
      <c r="AH39" s="39">
        <f t="shared" si="27"/>
        <v>22592.021687518783</v>
      </c>
      <c r="AI39" s="39">
        <f t="shared" si="28"/>
        <v>22592.021687518783</v>
      </c>
      <c r="AJ39" s="39">
        <f t="shared" si="29"/>
        <v>0</v>
      </c>
      <c r="AK39" s="43"/>
      <c r="AL39" s="39">
        <f t="shared" si="30"/>
        <v>229384.32686727494</v>
      </c>
      <c r="AM39" s="39">
        <f t="shared" si="31"/>
        <v>-27863.493414606506</v>
      </c>
      <c r="AN39" s="39">
        <f t="shared" si="32"/>
        <v>-22592.021687518783</v>
      </c>
      <c r="AO39" s="40">
        <f t="shared" si="33"/>
        <v>178928.81176514967</v>
      </c>
      <c r="AQ39" s="39">
        <f t="shared" si="34"/>
        <v>0</v>
      </c>
      <c r="AR39" s="39">
        <f t="shared" si="35"/>
        <v>0</v>
      </c>
      <c r="AS39" s="39">
        <f t="shared" si="36"/>
        <v>0</v>
      </c>
      <c r="AT39" s="40">
        <f t="shared" si="37"/>
        <v>0</v>
      </c>
      <c r="AU39" s="40"/>
      <c r="AV39" s="52">
        <f t="shared" si="38"/>
        <v>178928.81176514967</v>
      </c>
      <c r="AX39" s="52">
        <f t="shared" si="39"/>
        <v>5872871.3444094667</v>
      </c>
      <c r="AY39" s="70"/>
      <c r="AZ39" s="2">
        <f t="shared" si="43"/>
        <v>6925156.8000000007</v>
      </c>
    </row>
    <row r="40" spans="1:52">
      <c r="A40" s="44">
        <f t="shared" si="40"/>
        <v>37895</v>
      </c>
      <c r="B40" s="66">
        <f t="shared" si="3"/>
        <v>59200</v>
      </c>
      <c r="C40" s="67"/>
      <c r="D40" s="68">
        <f t="shared" si="4"/>
        <v>59200</v>
      </c>
      <c r="E40" s="35">
        <f t="shared" si="5"/>
        <v>1835200</v>
      </c>
      <c r="F40" s="35">
        <f t="shared" si="6"/>
        <v>1548481.3741473118</v>
      </c>
      <c r="G40" s="55">
        <f t="shared" si="41"/>
        <v>3.7650000000000001</v>
      </c>
      <c r="H40" s="69">
        <f t="shared" si="44"/>
        <v>3.7650000000000001</v>
      </c>
      <c r="I40" s="55">
        <f t="shared" si="8"/>
        <v>3.8993000000000002</v>
      </c>
      <c r="J40" s="55">
        <f t="shared" si="9"/>
        <v>1.8500000000000003E-2</v>
      </c>
      <c r="K40" s="69">
        <f t="shared" si="45"/>
        <v>1.8500000000000003E-2</v>
      </c>
      <c r="L40" s="72">
        <v>0</v>
      </c>
      <c r="M40" s="55">
        <f t="shared" si="11"/>
        <v>1.4999999999999999E-2</v>
      </c>
      <c r="N40" s="69">
        <f t="shared" si="46"/>
        <v>1.4999999999999999E-2</v>
      </c>
      <c r="O40" s="72">
        <v>0</v>
      </c>
      <c r="P40" s="7"/>
      <c r="Q40" s="72">
        <f t="shared" si="42"/>
        <v>3.7985000000000002</v>
      </c>
      <c r="R40" s="72">
        <f t="shared" si="13"/>
        <v>3.8993000000000002</v>
      </c>
      <c r="S40" s="7"/>
      <c r="T40" s="5">
        <f t="shared" si="14"/>
        <v>31</v>
      </c>
      <c r="U40" s="45">
        <f t="shared" si="15"/>
        <v>37950</v>
      </c>
      <c r="V40" s="5">
        <f t="shared" si="16"/>
        <v>1061</v>
      </c>
      <c r="W40" s="55">
        <f t="shared" si="17"/>
        <v>5.9308401663754021E-2</v>
      </c>
      <c r="X40" s="47">
        <f t="shared" si="18"/>
        <v>0.84376709576466424</v>
      </c>
      <c r="Y40" s="5">
        <f t="shared" si="19"/>
        <v>1</v>
      </c>
      <c r="Z40" s="5">
        <f t="shared" si="20"/>
        <v>31</v>
      </c>
      <c r="AB40" s="39">
        <f t="shared" si="21"/>
        <v>5830032.3736646287</v>
      </c>
      <c r="AC40" s="39">
        <f t="shared" si="22"/>
        <v>5830032.3736646287</v>
      </c>
      <c r="AD40" s="39">
        <f t="shared" si="23"/>
        <v>6037993.4222126128</v>
      </c>
      <c r="AE40" s="39">
        <f t="shared" si="24"/>
        <v>28646.905421725271</v>
      </c>
      <c r="AF40" s="39">
        <f t="shared" si="25"/>
        <v>28646.905421725271</v>
      </c>
      <c r="AG40" s="39">
        <f t="shared" si="26"/>
        <v>0</v>
      </c>
      <c r="AH40" s="39">
        <f t="shared" si="27"/>
        <v>23227.220612209676</v>
      </c>
      <c r="AI40" s="39">
        <f t="shared" si="28"/>
        <v>23227.220612209676</v>
      </c>
      <c r="AJ40" s="39">
        <f t="shared" si="29"/>
        <v>0</v>
      </c>
      <c r="AK40" s="43"/>
      <c r="AL40" s="39">
        <f t="shared" si="30"/>
        <v>207961.0485479841</v>
      </c>
      <c r="AM40" s="39">
        <f t="shared" si="31"/>
        <v>-28646.905421725271</v>
      </c>
      <c r="AN40" s="39">
        <f t="shared" si="32"/>
        <v>-23227.220612209676</v>
      </c>
      <c r="AO40" s="40">
        <f t="shared" si="33"/>
        <v>156086.92251404916</v>
      </c>
      <c r="AQ40" s="39">
        <f t="shared" si="34"/>
        <v>0</v>
      </c>
      <c r="AR40" s="39">
        <f t="shared" si="35"/>
        <v>0</v>
      </c>
      <c r="AS40" s="39">
        <f t="shared" si="36"/>
        <v>0</v>
      </c>
      <c r="AT40" s="40">
        <f t="shared" si="37"/>
        <v>0</v>
      </c>
      <c r="AU40" s="40"/>
      <c r="AV40" s="52">
        <f t="shared" si="38"/>
        <v>156086.92251404916</v>
      </c>
      <c r="AX40" s="52">
        <f t="shared" si="39"/>
        <v>6037993.4222126128</v>
      </c>
      <c r="AY40" s="70"/>
      <c r="AZ40" s="2">
        <f t="shared" si="43"/>
        <v>7155995.3600000003</v>
      </c>
    </row>
    <row r="41" spans="1:52">
      <c r="A41" s="44">
        <f t="shared" si="40"/>
        <v>37926</v>
      </c>
      <c r="B41" s="66">
        <f t="shared" si="3"/>
        <v>59200</v>
      </c>
      <c r="C41" s="67"/>
      <c r="D41" s="68">
        <f t="shared" si="4"/>
        <v>59200</v>
      </c>
      <c r="E41" s="35">
        <f t="shared" si="5"/>
        <v>1776000</v>
      </c>
      <c r="F41" s="35">
        <f t="shared" si="6"/>
        <v>1491199.4103521626</v>
      </c>
      <c r="G41" s="55">
        <f t="shared" si="41"/>
        <v>3.9</v>
      </c>
      <c r="H41" s="69">
        <f t="shared" si="44"/>
        <v>3.9</v>
      </c>
      <c r="I41" s="55">
        <f t="shared" si="8"/>
        <v>3.8993000000000002</v>
      </c>
      <c r="J41" s="55">
        <f t="shared" si="9"/>
        <v>1.4999999999999999E-2</v>
      </c>
      <c r="K41" s="69">
        <f t="shared" si="45"/>
        <v>1.4999999999999999E-2</v>
      </c>
      <c r="L41" s="72">
        <v>0</v>
      </c>
      <c r="M41" s="55">
        <f t="shared" si="11"/>
        <v>1.4999999999999999E-2</v>
      </c>
      <c r="N41" s="69">
        <f t="shared" si="46"/>
        <v>1.4999999999999999E-2</v>
      </c>
      <c r="O41" s="72">
        <v>0</v>
      </c>
      <c r="P41" s="7"/>
      <c r="Q41" s="72">
        <f t="shared" si="42"/>
        <v>3.9299999999999997</v>
      </c>
      <c r="R41" s="72">
        <f t="shared" si="13"/>
        <v>3.8993000000000002</v>
      </c>
      <c r="S41" s="7"/>
      <c r="T41" s="5">
        <f t="shared" si="14"/>
        <v>30</v>
      </c>
      <c r="U41" s="45">
        <f t="shared" si="15"/>
        <v>37980</v>
      </c>
      <c r="V41" s="5">
        <f t="shared" si="16"/>
        <v>1091</v>
      </c>
      <c r="W41" s="55">
        <f t="shared" si="17"/>
        <v>5.9344286918144994E-2</v>
      </c>
      <c r="X41" s="47">
        <f t="shared" si="18"/>
        <v>0.83963930763072214</v>
      </c>
      <c r="Y41" s="5">
        <f t="shared" si="19"/>
        <v>1</v>
      </c>
      <c r="Z41" s="5">
        <f t="shared" si="20"/>
        <v>30</v>
      </c>
      <c r="AB41" s="39">
        <f t="shared" si="21"/>
        <v>5815677.7003734335</v>
      </c>
      <c r="AC41" s="39">
        <f t="shared" si="22"/>
        <v>5815677.7003734335</v>
      </c>
      <c r="AD41" s="39">
        <f t="shared" si="23"/>
        <v>5814633.8607861875</v>
      </c>
      <c r="AE41" s="39">
        <f t="shared" si="24"/>
        <v>22367.991155282438</v>
      </c>
      <c r="AF41" s="39">
        <f t="shared" si="25"/>
        <v>22367.991155282438</v>
      </c>
      <c r="AG41" s="39">
        <f t="shared" si="26"/>
        <v>0</v>
      </c>
      <c r="AH41" s="39">
        <f t="shared" si="27"/>
        <v>22367.991155282438</v>
      </c>
      <c r="AI41" s="39">
        <f t="shared" si="28"/>
        <v>22367.991155282438</v>
      </c>
      <c r="AJ41" s="39">
        <f t="shared" si="29"/>
        <v>0</v>
      </c>
      <c r="AK41" s="43"/>
      <c r="AL41" s="39">
        <f t="shared" si="30"/>
        <v>-1043.8395872460678</v>
      </c>
      <c r="AM41" s="39">
        <f t="shared" si="31"/>
        <v>-22367.991155282438</v>
      </c>
      <c r="AN41" s="39">
        <f t="shared" si="32"/>
        <v>-22367.991155282438</v>
      </c>
      <c r="AO41" s="40">
        <f t="shared" si="33"/>
        <v>-45779.821897810943</v>
      </c>
      <c r="AQ41" s="39">
        <f t="shared" si="34"/>
        <v>0</v>
      </c>
      <c r="AR41" s="39">
        <f t="shared" si="35"/>
        <v>0</v>
      </c>
      <c r="AS41" s="39">
        <f t="shared" si="36"/>
        <v>0</v>
      </c>
      <c r="AT41" s="40">
        <f t="shared" si="37"/>
        <v>0</v>
      </c>
      <c r="AU41" s="40"/>
      <c r="AV41" s="52">
        <f t="shared" si="38"/>
        <v>-45779.821897810943</v>
      </c>
      <c r="AX41" s="52">
        <f t="shared" si="39"/>
        <v>5814633.8607861875</v>
      </c>
      <c r="AY41" s="70"/>
      <c r="AZ41" s="2">
        <f t="shared" si="43"/>
        <v>6925156.8000000007</v>
      </c>
    </row>
    <row r="42" spans="1:52">
      <c r="A42" s="44">
        <f t="shared" si="40"/>
        <v>37956</v>
      </c>
      <c r="B42" s="66">
        <f t="shared" si="3"/>
        <v>59200</v>
      </c>
      <c r="C42" s="67"/>
      <c r="D42" s="68">
        <f t="shared" si="4"/>
        <v>59200</v>
      </c>
      <c r="E42" s="35">
        <f t="shared" si="5"/>
        <v>1835200</v>
      </c>
      <c r="F42" s="35">
        <f t="shared" si="6"/>
        <v>1533068.8937776524</v>
      </c>
      <c r="G42" s="55">
        <f t="shared" si="41"/>
        <v>4.0250000000000004</v>
      </c>
      <c r="H42" s="69">
        <f t="shared" si="44"/>
        <v>4.0250000000000004</v>
      </c>
      <c r="I42" s="55">
        <f t="shared" si="8"/>
        <v>3.8993000000000002</v>
      </c>
      <c r="J42" s="55">
        <f t="shared" si="9"/>
        <v>1.4999999999999999E-2</v>
      </c>
      <c r="K42" s="69">
        <f t="shared" si="45"/>
        <v>1.4999999999999999E-2</v>
      </c>
      <c r="L42" s="72">
        <v>0</v>
      </c>
      <c r="M42" s="55">
        <f t="shared" si="11"/>
        <v>1.4999999999999999E-2</v>
      </c>
      <c r="N42" s="69">
        <f t="shared" si="46"/>
        <v>1.4999999999999999E-2</v>
      </c>
      <c r="O42" s="72">
        <v>0</v>
      </c>
      <c r="P42" s="7"/>
      <c r="Q42" s="72">
        <f t="shared" si="42"/>
        <v>4.0550000000000006</v>
      </c>
      <c r="R42" s="72">
        <f t="shared" si="13"/>
        <v>3.8993000000000002</v>
      </c>
      <c r="S42" s="7"/>
      <c r="T42" s="5">
        <f t="shared" si="14"/>
        <v>31</v>
      </c>
      <c r="U42" s="45">
        <f t="shared" si="15"/>
        <v>38011</v>
      </c>
      <c r="V42" s="5">
        <f t="shared" si="16"/>
        <v>1122</v>
      </c>
      <c r="W42" s="55">
        <f t="shared" si="17"/>
        <v>5.9379014584094003E-2</v>
      </c>
      <c r="X42" s="47">
        <f t="shared" si="18"/>
        <v>0.83536883924239991</v>
      </c>
      <c r="Y42" s="5">
        <f t="shared" si="19"/>
        <v>1</v>
      </c>
      <c r="Z42" s="5">
        <f t="shared" si="20"/>
        <v>31</v>
      </c>
      <c r="AB42" s="39">
        <f t="shared" si="21"/>
        <v>6170602.2974550519</v>
      </c>
      <c r="AC42" s="39">
        <f t="shared" si="22"/>
        <v>6170602.2974550519</v>
      </c>
      <c r="AD42" s="39">
        <f t="shared" si="23"/>
        <v>5977895.5375072006</v>
      </c>
      <c r="AE42" s="39">
        <f t="shared" si="24"/>
        <v>22996.033406664785</v>
      </c>
      <c r="AF42" s="39">
        <f t="shared" si="25"/>
        <v>22996.033406664785</v>
      </c>
      <c r="AG42" s="39">
        <f t="shared" si="26"/>
        <v>0</v>
      </c>
      <c r="AH42" s="39">
        <f t="shared" si="27"/>
        <v>22996.033406664785</v>
      </c>
      <c r="AI42" s="39">
        <f t="shared" si="28"/>
        <v>22996.033406664785</v>
      </c>
      <c r="AJ42" s="39">
        <f t="shared" si="29"/>
        <v>0</v>
      </c>
      <c r="AK42" s="43"/>
      <c r="AL42" s="39">
        <f t="shared" si="30"/>
        <v>-192706.7599478513</v>
      </c>
      <c r="AM42" s="39">
        <f t="shared" si="31"/>
        <v>-22996.033406664785</v>
      </c>
      <c r="AN42" s="39">
        <f t="shared" si="32"/>
        <v>-22996.033406664785</v>
      </c>
      <c r="AO42" s="40">
        <f t="shared" si="33"/>
        <v>-238698.82676118088</v>
      </c>
      <c r="AQ42" s="39">
        <f t="shared" si="34"/>
        <v>0</v>
      </c>
      <c r="AR42" s="39">
        <f t="shared" si="35"/>
        <v>0</v>
      </c>
      <c r="AS42" s="39">
        <f t="shared" si="36"/>
        <v>0</v>
      </c>
      <c r="AT42" s="40">
        <f t="shared" si="37"/>
        <v>0</v>
      </c>
      <c r="AU42" s="40"/>
      <c r="AV42" s="52">
        <f t="shared" si="38"/>
        <v>-238698.82676118088</v>
      </c>
      <c r="AX42" s="52">
        <f t="shared" si="39"/>
        <v>5977895.5375072006</v>
      </c>
      <c r="AY42" s="70"/>
      <c r="AZ42" s="2">
        <f t="shared" si="43"/>
        <v>7155995.3600000003</v>
      </c>
    </row>
    <row r="43" spans="1:52">
      <c r="A43" s="44">
        <f t="shared" si="40"/>
        <v>37987</v>
      </c>
      <c r="B43" s="66">
        <f t="shared" si="3"/>
        <v>59200</v>
      </c>
      <c r="C43" s="67"/>
      <c r="D43" s="68">
        <f t="shared" si="4"/>
        <v>59200</v>
      </c>
      <c r="E43" s="35">
        <f t="shared" si="5"/>
        <v>1835200</v>
      </c>
      <c r="F43" s="35">
        <f t="shared" si="6"/>
        <v>1525217.5018707006</v>
      </c>
      <c r="G43" s="55">
        <f t="shared" si="41"/>
        <v>4.0250000000000004</v>
      </c>
      <c r="H43" s="69">
        <f t="shared" si="44"/>
        <v>4.0250000000000004</v>
      </c>
      <c r="I43" s="55">
        <f t="shared" si="8"/>
        <v>3.8993000000000002</v>
      </c>
      <c r="J43" s="55">
        <f t="shared" si="9"/>
        <v>1.4999999999999999E-2</v>
      </c>
      <c r="K43" s="69">
        <f t="shared" si="45"/>
        <v>1.4999999999999999E-2</v>
      </c>
      <c r="L43" s="72">
        <v>0</v>
      </c>
      <c r="M43" s="55">
        <f t="shared" si="11"/>
        <v>0.02</v>
      </c>
      <c r="N43" s="69">
        <f t="shared" si="46"/>
        <v>0.02</v>
      </c>
      <c r="O43" s="72">
        <v>0</v>
      </c>
      <c r="P43" s="7"/>
      <c r="Q43" s="72">
        <f t="shared" si="42"/>
        <v>4.0600000000000005</v>
      </c>
      <c r="R43" s="72">
        <f t="shared" si="13"/>
        <v>3.8993000000000002</v>
      </c>
      <c r="S43" s="7"/>
      <c r="T43" s="5">
        <f t="shared" si="14"/>
        <v>31</v>
      </c>
      <c r="U43" s="45">
        <f t="shared" si="15"/>
        <v>38042</v>
      </c>
      <c r="V43" s="5">
        <f t="shared" si="16"/>
        <v>1153</v>
      </c>
      <c r="W43" s="55">
        <f t="shared" si="17"/>
        <v>5.9423502819744012E-2</v>
      </c>
      <c r="X43" s="47">
        <f t="shared" si="18"/>
        <v>0.83109061784584815</v>
      </c>
      <c r="Y43" s="5">
        <f t="shared" si="19"/>
        <v>1</v>
      </c>
      <c r="Z43" s="5">
        <f t="shared" si="20"/>
        <v>31</v>
      </c>
      <c r="AB43" s="39">
        <f t="shared" si="21"/>
        <v>6139000.4450295707</v>
      </c>
      <c r="AC43" s="39">
        <f t="shared" si="22"/>
        <v>6139000.4450295707</v>
      </c>
      <c r="AD43" s="39">
        <f t="shared" si="23"/>
        <v>5947280.6050444236</v>
      </c>
      <c r="AE43" s="39">
        <f t="shared" si="24"/>
        <v>22878.26252806051</v>
      </c>
      <c r="AF43" s="39">
        <f t="shared" si="25"/>
        <v>22878.26252806051</v>
      </c>
      <c r="AG43" s="39">
        <f t="shared" si="26"/>
        <v>0</v>
      </c>
      <c r="AH43" s="39">
        <f t="shared" si="27"/>
        <v>30504.350037414013</v>
      </c>
      <c r="AI43" s="39">
        <f t="shared" si="28"/>
        <v>30504.350037414013</v>
      </c>
      <c r="AJ43" s="39">
        <f t="shared" si="29"/>
        <v>0</v>
      </c>
      <c r="AK43" s="43"/>
      <c r="AL43" s="39">
        <f t="shared" si="30"/>
        <v>-191719.83998514712</v>
      </c>
      <c r="AM43" s="39">
        <f t="shared" si="31"/>
        <v>-22878.26252806051</v>
      </c>
      <c r="AN43" s="39">
        <f t="shared" si="32"/>
        <v>-30504.350037414013</v>
      </c>
      <c r="AO43" s="40">
        <f t="shared" si="33"/>
        <v>-245102.45255062165</v>
      </c>
      <c r="AQ43" s="39">
        <f t="shared" si="34"/>
        <v>0</v>
      </c>
      <c r="AR43" s="39">
        <f t="shared" si="35"/>
        <v>0</v>
      </c>
      <c r="AS43" s="39">
        <f t="shared" si="36"/>
        <v>0</v>
      </c>
      <c r="AT43" s="40">
        <f t="shared" si="37"/>
        <v>0</v>
      </c>
      <c r="AU43" s="40"/>
      <c r="AV43" s="52">
        <f t="shared" si="38"/>
        <v>-245102.45255062165</v>
      </c>
      <c r="AX43" s="52">
        <f t="shared" si="39"/>
        <v>5947280.6050444236</v>
      </c>
      <c r="AY43" s="70"/>
      <c r="AZ43" s="2">
        <f t="shared" si="43"/>
        <v>7155995.3600000003</v>
      </c>
    </row>
    <row r="44" spans="1:52">
      <c r="A44" s="44">
        <f t="shared" si="40"/>
        <v>38018</v>
      </c>
      <c r="B44" s="66">
        <f t="shared" si="3"/>
        <v>59200</v>
      </c>
      <c r="C44" s="67"/>
      <c r="D44" s="68">
        <f t="shared" si="4"/>
        <v>59200</v>
      </c>
      <c r="E44" s="35">
        <f t="shared" si="5"/>
        <v>1716800</v>
      </c>
      <c r="F44" s="35">
        <f t="shared" si="6"/>
        <v>1419968.074384094</v>
      </c>
      <c r="G44" s="55">
        <f t="shared" si="41"/>
        <v>3.9819999999999998</v>
      </c>
      <c r="H44" s="69">
        <f t="shared" si="44"/>
        <v>3.9819999999999998</v>
      </c>
      <c r="I44" s="55">
        <f t="shared" si="8"/>
        <v>3.8993000000000002</v>
      </c>
      <c r="J44" s="55">
        <f t="shared" si="9"/>
        <v>1.4999999999999999E-2</v>
      </c>
      <c r="K44" s="69">
        <f t="shared" si="45"/>
        <v>1.4999999999999999E-2</v>
      </c>
      <c r="L44" s="72">
        <v>0</v>
      </c>
      <c r="M44" s="55">
        <f t="shared" si="11"/>
        <v>0.02</v>
      </c>
      <c r="N44" s="69">
        <f t="shared" si="46"/>
        <v>0.02</v>
      </c>
      <c r="O44" s="72">
        <v>0</v>
      </c>
      <c r="P44" s="7"/>
      <c r="Q44" s="72">
        <f t="shared" si="42"/>
        <v>4.0169999999999995</v>
      </c>
      <c r="R44" s="72">
        <f t="shared" si="13"/>
        <v>3.8993000000000002</v>
      </c>
      <c r="S44" s="7"/>
      <c r="T44" s="5">
        <f t="shared" si="14"/>
        <v>29</v>
      </c>
      <c r="U44" s="45">
        <f t="shared" si="15"/>
        <v>38071</v>
      </c>
      <c r="V44" s="5">
        <f t="shared" si="16"/>
        <v>1182</v>
      </c>
      <c r="W44" s="55">
        <f t="shared" si="17"/>
        <v>5.9477167568658E-2</v>
      </c>
      <c r="X44" s="47">
        <f t="shared" si="18"/>
        <v>0.82710162767013862</v>
      </c>
      <c r="Y44" s="5">
        <f t="shared" si="19"/>
        <v>1</v>
      </c>
      <c r="Z44" s="5">
        <f t="shared" si="20"/>
        <v>29</v>
      </c>
      <c r="AB44" s="39">
        <f t="shared" si="21"/>
        <v>5654312.8721974622</v>
      </c>
      <c r="AC44" s="39">
        <f t="shared" si="22"/>
        <v>5654312.8721974622</v>
      </c>
      <c r="AD44" s="39">
        <f t="shared" si="23"/>
        <v>5536881.5124458978</v>
      </c>
      <c r="AE44" s="39">
        <f t="shared" si="24"/>
        <v>21299.52111576141</v>
      </c>
      <c r="AF44" s="39">
        <f t="shared" si="25"/>
        <v>21299.52111576141</v>
      </c>
      <c r="AG44" s="39">
        <f t="shared" si="26"/>
        <v>0</v>
      </c>
      <c r="AH44" s="39">
        <f t="shared" si="27"/>
        <v>28399.361487681879</v>
      </c>
      <c r="AI44" s="39">
        <f t="shared" si="28"/>
        <v>28399.361487681879</v>
      </c>
      <c r="AJ44" s="39">
        <f t="shared" si="29"/>
        <v>0</v>
      </c>
      <c r="AK44" s="43"/>
      <c r="AL44" s="39">
        <f t="shared" si="30"/>
        <v>-117431.35975156445</v>
      </c>
      <c r="AM44" s="39">
        <f t="shared" si="31"/>
        <v>-21299.52111576141</v>
      </c>
      <c r="AN44" s="39">
        <f t="shared" si="32"/>
        <v>-28399.361487681879</v>
      </c>
      <c r="AO44" s="40">
        <f t="shared" si="33"/>
        <v>-167130.24235500777</v>
      </c>
      <c r="AQ44" s="39">
        <f t="shared" si="34"/>
        <v>0</v>
      </c>
      <c r="AR44" s="39">
        <f t="shared" si="35"/>
        <v>0</v>
      </c>
      <c r="AS44" s="39">
        <f t="shared" si="36"/>
        <v>0</v>
      </c>
      <c r="AT44" s="40">
        <f t="shared" si="37"/>
        <v>0</v>
      </c>
      <c r="AU44" s="40"/>
      <c r="AV44" s="52">
        <f t="shared" si="38"/>
        <v>-167130.24235500777</v>
      </c>
      <c r="AX44" s="52">
        <f t="shared" si="39"/>
        <v>5536881.5124458978</v>
      </c>
      <c r="AY44" s="70"/>
      <c r="AZ44" s="2">
        <f t="shared" si="43"/>
        <v>6694318.2400000002</v>
      </c>
    </row>
    <row r="45" spans="1:52">
      <c r="A45" s="44">
        <f t="shared" si="40"/>
        <v>38047</v>
      </c>
      <c r="B45" s="66">
        <f t="shared" si="3"/>
        <v>59200</v>
      </c>
      <c r="C45" s="67"/>
      <c r="D45" s="68">
        <f t="shared" si="4"/>
        <v>59200</v>
      </c>
      <c r="E45" s="35">
        <f t="shared" si="5"/>
        <v>1835200</v>
      </c>
      <c r="F45" s="35">
        <f t="shared" si="6"/>
        <v>1510142.6582453777</v>
      </c>
      <c r="G45" s="55">
        <f t="shared" si="41"/>
        <v>3.8170000000000002</v>
      </c>
      <c r="H45" s="69">
        <f t="shared" si="44"/>
        <v>3.8170000000000002</v>
      </c>
      <c r="I45" s="55">
        <f t="shared" si="8"/>
        <v>3.8993000000000002</v>
      </c>
      <c r="J45" s="55">
        <f t="shared" si="9"/>
        <v>1.4999999999999999E-2</v>
      </c>
      <c r="K45" s="69">
        <f t="shared" si="45"/>
        <v>1.4999999999999999E-2</v>
      </c>
      <c r="L45" s="72">
        <v>0</v>
      </c>
      <c r="M45" s="55">
        <f t="shared" si="11"/>
        <v>0.02</v>
      </c>
      <c r="N45" s="69">
        <f t="shared" si="46"/>
        <v>0.02</v>
      </c>
      <c r="O45" s="72">
        <v>0</v>
      </c>
      <c r="P45" s="7"/>
      <c r="Q45" s="72">
        <f t="shared" si="42"/>
        <v>3.8520000000000003</v>
      </c>
      <c r="R45" s="72">
        <f t="shared" si="13"/>
        <v>3.8993000000000002</v>
      </c>
      <c r="S45" s="7"/>
      <c r="T45" s="5">
        <f t="shared" si="14"/>
        <v>31</v>
      </c>
      <c r="U45" s="45">
        <f t="shared" si="15"/>
        <v>38102</v>
      </c>
      <c r="V45" s="5">
        <f t="shared" si="16"/>
        <v>1213</v>
      </c>
      <c r="W45" s="55">
        <f t="shared" si="17"/>
        <v>5.9527370076573015E-2</v>
      </c>
      <c r="X45" s="47">
        <f t="shared" si="18"/>
        <v>0.82287633949726335</v>
      </c>
      <c r="Y45" s="5">
        <f t="shared" si="19"/>
        <v>1</v>
      </c>
      <c r="Z45" s="5">
        <f t="shared" si="20"/>
        <v>31</v>
      </c>
      <c r="AB45" s="39">
        <f t="shared" si="21"/>
        <v>5764214.5265226066</v>
      </c>
      <c r="AC45" s="39">
        <f t="shared" si="22"/>
        <v>5764214.5265226066</v>
      </c>
      <c r="AD45" s="39">
        <f t="shared" si="23"/>
        <v>5888499.2672962015</v>
      </c>
      <c r="AE45" s="39">
        <f t="shared" si="24"/>
        <v>22652.139873680666</v>
      </c>
      <c r="AF45" s="39">
        <f t="shared" si="25"/>
        <v>22652.139873680666</v>
      </c>
      <c r="AG45" s="39">
        <f t="shared" si="26"/>
        <v>0</v>
      </c>
      <c r="AH45" s="39">
        <f t="shared" si="27"/>
        <v>30202.853164907556</v>
      </c>
      <c r="AI45" s="39">
        <f t="shared" si="28"/>
        <v>30202.853164907556</v>
      </c>
      <c r="AJ45" s="39">
        <f t="shared" si="29"/>
        <v>0</v>
      </c>
      <c r="AK45" s="43"/>
      <c r="AL45" s="39">
        <f t="shared" si="30"/>
        <v>124284.74077359494</v>
      </c>
      <c r="AM45" s="39">
        <f t="shared" si="31"/>
        <v>-22652.139873680666</v>
      </c>
      <c r="AN45" s="39">
        <f t="shared" si="32"/>
        <v>-30202.853164907556</v>
      </c>
      <c r="AO45" s="40">
        <f t="shared" si="33"/>
        <v>71429.74773500672</v>
      </c>
      <c r="AQ45" s="39">
        <f t="shared" si="34"/>
        <v>0</v>
      </c>
      <c r="AR45" s="39">
        <f t="shared" si="35"/>
        <v>0</v>
      </c>
      <c r="AS45" s="39">
        <f t="shared" si="36"/>
        <v>0</v>
      </c>
      <c r="AT45" s="40">
        <f t="shared" si="37"/>
        <v>0</v>
      </c>
      <c r="AU45" s="40"/>
      <c r="AV45" s="52">
        <f t="shared" si="38"/>
        <v>71429.74773500672</v>
      </c>
      <c r="AX45" s="52">
        <f t="shared" si="39"/>
        <v>5888499.2672962015</v>
      </c>
      <c r="AY45" s="70"/>
      <c r="AZ45" s="2">
        <f t="shared" si="43"/>
        <v>7155995.3600000003</v>
      </c>
    </row>
    <row r="46" spans="1:52">
      <c r="A46" s="44">
        <f t="shared" si="40"/>
        <v>38078</v>
      </c>
      <c r="B46" s="66">
        <f t="shared" si="3"/>
        <v>60900</v>
      </c>
      <c r="C46" s="67"/>
      <c r="D46" s="68">
        <f t="shared" si="4"/>
        <v>60900</v>
      </c>
      <c r="E46" s="35">
        <f t="shared" si="5"/>
        <v>1827000</v>
      </c>
      <c r="F46" s="35">
        <f t="shared" si="6"/>
        <v>1495999.0807965728</v>
      </c>
      <c r="G46" s="55">
        <f t="shared" si="41"/>
        <v>3.6890000000000005</v>
      </c>
      <c r="H46" s="69">
        <f t="shared" si="44"/>
        <v>3.6890000000000005</v>
      </c>
      <c r="I46" s="55">
        <f t="shared" si="8"/>
        <v>3.7904</v>
      </c>
      <c r="J46" s="55">
        <f t="shared" si="9"/>
        <v>1.8500000000000003E-2</v>
      </c>
      <c r="K46" s="69">
        <f t="shared" si="45"/>
        <v>1.8500000000000003E-2</v>
      </c>
      <c r="L46" s="72">
        <v>0</v>
      </c>
      <c r="M46" s="55">
        <f t="shared" si="11"/>
        <v>1.4999999999999999E-2</v>
      </c>
      <c r="N46" s="69">
        <f t="shared" si="46"/>
        <v>1.4999999999999999E-2</v>
      </c>
      <c r="O46" s="72">
        <v>0</v>
      </c>
      <c r="P46" s="7"/>
      <c r="Q46" s="72">
        <f t="shared" si="42"/>
        <v>3.7225000000000006</v>
      </c>
      <c r="R46" s="72">
        <f t="shared" si="13"/>
        <v>3.7904</v>
      </c>
      <c r="S46" s="7"/>
      <c r="T46" s="5">
        <f t="shared" si="14"/>
        <v>30</v>
      </c>
      <c r="U46" s="45">
        <f t="shared" si="15"/>
        <v>38132</v>
      </c>
      <c r="V46" s="5">
        <f t="shared" si="16"/>
        <v>1243</v>
      </c>
      <c r="W46" s="55">
        <f t="shared" si="17"/>
        <v>5.9571736182630002E-2</v>
      </c>
      <c r="X46" s="47">
        <f t="shared" si="18"/>
        <v>0.818828177775902</v>
      </c>
      <c r="Y46" s="5">
        <f t="shared" si="19"/>
        <v>1</v>
      </c>
      <c r="Z46" s="5">
        <f t="shared" si="20"/>
        <v>30</v>
      </c>
      <c r="AB46" s="39">
        <f t="shared" si="21"/>
        <v>5518740.609058558</v>
      </c>
      <c r="AC46" s="39">
        <f t="shared" si="22"/>
        <v>5518740.609058558</v>
      </c>
      <c r="AD46" s="39">
        <f t="shared" si="23"/>
        <v>5670434.9158513295</v>
      </c>
      <c r="AE46" s="39">
        <f t="shared" si="24"/>
        <v>27675.982994736602</v>
      </c>
      <c r="AF46" s="39">
        <f t="shared" si="25"/>
        <v>27675.982994736602</v>
      </c>
      <c r="AG46" s="39">
        <f t="shared" si="26"/>
        <v>0</v>
      </c>
      <c r="AH46" s="39">
        <f t="shared" si="27"/>
        <v>22439.986211948592</v>
      </c>
      <c r="AI46" s="39">
        <f t="shared" si="28"/>
        <v>22439.986211948592</v>
      </c>
      <c r="AJ46" s="39">
        <f t="shared" si="29"/>
        <v>0</v>
      </c>
      <c r="AK46" s="43"/>
      <c r="AL46" s="39">
        <f t="shared" si="30"/>
        <v>151694.30679277144</v>
      </c>
      <c r="AM46" s="39">
        <f t="shared" si="31"/>
        <v>-27675.982994736602</v>
      </c>
      <c r="AN46" s="39">
        <f t="shared" si="32"/>
        <v>-22439.986211948592</v>
      </c>
      <c r="AO46" s="40">
        <f t="shared" si="33"/>
        <v>101578.33758608624</v>
      </c>
      <c r="AQ46" s="39">
        <f t="shared" si="34"/>
        <v>0</v>
      </c>
      <c r="AR46" s="39">
        <f t="shared" si="35"/>
        <v>0</v>
      </c>
      <c r="AS46" s="39">
        <f t="shared" si="36"/>
        <v>0</v>
      </c>
      <c r="AT46" s="40">
        <f t="shared" si="37"/>
        <v>0</v>
      </c>
      <c r="AU46" s="40"/>
      <c r="AV46" s="52">
        <f t="shared" si="38"/>
        <v>101578.33758608624</v>
      </c>
      <c r="AX46" s="52">
        <f t="shared" si="39"/>
        <v>5670434.9158513295</v>
      </c>
      <c r="AY46" s="70"/>
      <c r="AZ46" s="2">
        <f t="shared" si="43"/>
        <v>6925060.7999999998</v>
      </c>
    </row>
    <row r="47" spans="1:52">
      <c r="A47" s="44">
        <f t="shared" si="40"/>
        <v>38108</v>
      </c>
      <c r="B47" s="66">
        <f t="shared" si="3"/>
        <v>60900</v>
      </c>
      <c r="C47" s="67"/>
      <c r="D47" s="68">
        <f t="shared" si="4"/>
        <v>60900</v>
      </c>
      <c r="E47" s="35">
        <f t="shared" si="5"/>
        <v>1887900</v>
      </c>
      <c r="F47" s="35">
        <f t="shared" si="6"/>
        <v>1537999.3484384338</v>
      </c>
      <c r="G47" s="55">
        <f t="shared" si="41"/>
        <v>3.64</v>
      </c>
      <c r="H47" s="69">
        <f t="shared" si="44"/>
        <v>3.64</v>
      </c>
      <c r="I47" s="55">
        <f t="shared" si="8"/>
        <v>3.7904</v>
      </c>
      <c r="J47" s="55">
        <f t="shared" si="9"/>
        <v>1.8500000000000003E-2</v>
      </c>
      <c r="K47" s="69">
        <f t="shared" si="45"/>
        <v>1.8500000000000003E-2</v>
      </c>
      <c r="L47" s="72">
        <v>0</v>
      </c>
      <c r="M47" s="55">
        <f t="shared" si="11"/>
        <v>1.4999999999999999E-2</v>
      </c>
      <c r="N47" s="69">
        <f t="shared" si="46"/>
        <v>1.4999999999999999E-2</v>
      </c>
      <c r="O47" s="72">
        <v>0</v>
      </c>
      <c r="P47" s="7"/>
      <c r="Q47" s="72">
        <f t="shared" si="42"/>
        <v>3.6735000000000002</v>
      </c>
      <c r="R47" s="72">
        <f t="shared" si="13"/>
        <v>3.7904</v>
      </c>
      <c r="S47" s="7"/>
      <c r="T47" s="5">
        <f t="shared" si="14"/>
        <v>31</v>
      </c>
      <c r="U47" s="45">
        <f t="shared" si="15"/>
        <v>38163</v>
      </c>
      <c r="V47" s="5">
        <f t="shared" si="16"/>
        <v>1274</v>
      </c>
      <c r="W47" s="55">
        <f t="shared" si="17"/>
        <v>5.9605072523503014E-2</v>
      </c>
      <c r="X47" s="47">
        <f t="shared" si="18"/>
        <v>0.81466144840215793</v>
      </c>
      <c r="Y47" s="5">
        <f t="shared" si="19"/>
        <v>1</v>
      </c>
      <c r="Z47" s="5">
        <f t="shared" si="20"/>
        <v>31</v>
      </c>
      <c r="AB47" s="39">
        <f t="shared" si="21"/>
        <v>5598317.6283158995</v>
      </c>
      <c r="AC47" s="39">
        <f t="shared" si="22"/>
        <v>5598317.6283158995</v>
      </c>
      <c r="AD47" s="39">
        <f t="shared" si="23"/>
        <v>5829632.7303210394</v>
      </c>
      <c r="AE47" s="39">
        <f t="shared" si="24"/>
        <v>28452.987946111029</v>
      </c>
      <c r="AF47" s="39">
        <f t="shared" si="25"/>
        <v>28452.987946111029</v>
      </c>
      <c r="AG47" s="39">
        <f t="shared" si="26"/>
        <v>0</v>
      </c>
      <c r="AH47" s="39">
        <f t="shared" si="27"/>
        <v>23069.990226576505</v>
      </c>
      <c r="AI47" s="39">
        <f t="shared" si="28"/>
        <v>23069.990226576505</v>
      </c>
      <c r="AJ47" s="39">
        <f t="shared" si="29"/>
        <v>0</v>
      </c>
      <c r="AK47" s="43"/>
      <c r="AL47" s="39">
        <f t="shared" si="30"/>
        <v>231315.10200513992</v>
      </c>
      <c r="AM47" s="39">
        <f t="shared" si="31"/>
        <v>-28452.987946111029</v>
      </c>
      <c r="AN47" s="39">
        <f t="shared" si="32"/>
        <v>-23069.990226576505</v>
      </c>
      <c r="AO47" s="40">
        <f t="shared" si="33"/>
        <v>179792.12383245237</v>
      </c>
      <c r="AQ47" s="39">
        <f t="shared" si="34"/>
        <v>0</v>
      </c>
      <c r="AR47" s="39">
        <f t="shared" si="35"/>
        <v>0</v>
      </c>
      <c r="AS47" s="39">
        <f t="shared" si="36"/>
        <v>0</v>
      </c>
      <c r="AT47" s="40">
        <f t="shared" si="37"/>
        <v>0</v>
      </c>
      <c r="AU47" s="40"/>
      <c r="AV47" s="52">
        <f t="shared" si="38"/>
        <v>179792.12383245237</v>
      </c>
      <c r="AX47" s="52">
        <f t="shared" si="39"/>
        <v>5829632.7303210394</v>
      </c>
      <c r="AY47" s="70"/>
      <c r="AZ47" s="2">
        <f t="shared" si="43"/>
        <v>7155896.1600000001</v>
      </c>
    </row>
    <row r="48" spans="1:52">
      <c r="A48" s="44">
        <f t="shared" si="40"/>
        <v>38139</v>
      </c>
      <c r="B48" s="66">
        <f t="shared" si="3"/>
        <v>60900</v>
      </c>
      <c r="C48" s="67"/>
      <c r="D48" s="68">
        <f t="shared" si="4"/>
        <v>60900</v>
      </c>
      <c r="E48" s="35">
        <f t="shared" si="5"/>
        <v>1827000</v>
      </c>
      <c r="F48" s="35">
        <f t="shared" si="6"/>
        <v>1481042.9832244159</v>
      </c>
      <c r="G48" s="55">
        <f t="shared" si="41"/>
        <v>3.63</v>
      </c>
      <c r="H48" s="69">
        <f t="shared" si="44"/>
        <v>3.63</v>
      </c>
      <c r="I48" s="55">
        <f t="shared" si="8"/>
        <v>3.7904</v>
      </c>
      <c r="J48" s="55">
        <f t="shared" si="9"/>
        <v>1.8500000000000003E-2</v>
      </c>
      <c r="K48" s="69">
        <f t="shared" si="45"/>
        <v>1.8500000000000003E-2</v>
      </c>
      <c r="L48" s="72">
        <v>0</v>
      </c>
      <c r="M48" s="55">
        <f t="shared" si="11"/>
        <v>1.4999999999999999E-2</v>
      </c>
      <c r="N48" s="69">
        <f t="shared" si="46"/>
        <v>1.4999999999999999E-2</v>
      </c>
      <c r="O48" s="72">
        <v>0</v>
      </c>
      <c r="P48" s="7"/>
      <c r="Q48" s="72">
        <f t="shared" si="42"/>
        <v>3.6635</v>
      </c>
      <c r="R48" s="72">
        <f t="shared" si="13"/>
        <v>3.7904</v>
      </c>
      <c r="S48" s="7"/>
      <c r="T48" s="5">
        <f t="shared" si="14"/>
        <v>30</v>
      </c>
      <c r="U48" s="45">
        <f t="shared" si="15"/>
        <v>38193</v>
      </c>
      <c r="V48" s="5">
        <f t="shared" si="16"/>
        <v>1304</v>
      </c>
      <c r="W48" s="55">
        <f t="shared" si="17"/>
        <v>5.963952007612501E-2</v>
      </c>
      <c r="X48" s="47">
        <f t="shared" si="18"/>
        <v>0.81064202694275644</v>
      </c>
      <c r="Y48" s="5">
        <f t="shared" si="19"/>
        <v>1</v>
      </c>
      <c r="Z48" s="5">
        <f t="shared" si="20"/>
        <v>30</v>
      </c>
      <c r="AB48" s="39">
        <f t="shared" si="21"/>
        <v>5376186.0291046295</v>
      </c>
      <c r="AC48" s="39">
        <f t="shared" si="22"/>
        <v>5376186.0291046295</v>
      </c>
      <c r="AD48" s="39">
        <f t="shared" si="23"/>
        <v>5613745.3236138262</v>
      </c>
      <c r="AE48" s="39">
        <f t="shared" si="24"/>
        <v>27399.295189651697</v>
      </c>
      <c r="AF48" s="39">
        <f t="shared" si="25"/>
        <v>27399.295189651697</v>
      </c>
      <c r="AG48" s="39">
        <f t="shared" si="26"/>
        <v>0</v>
      </c>
      <c r="AH48" s="39">
        <f t="shared" si="27"/>
        <v>22215.644748366238</v>
      </c>
      <c r="AI48" s="39">
        <f t="shared" si="28"/>
        <v>22215.644748366238</v>
      </c>
      <c r="AJ48" s="39">
        <f t="shared" si="29"/>
        <v>0</v>
      </c>
      <c r="AK48" s="43"/>
      <c r="AL48" s="39">
        <f t="shared" si="30"/>
        <v>237559.29450919665</v>
      </c>
      <c r="AM48" s="39">
        <f t="shared" si="31"/>
        <v>-27399.295189651697</v>
      </c>
      <c r="AN48" s="39">
        <f t="shared" si="32"/>
        <v>-22215.644748366238</v>
      </c>
      <c r="AO48" s="40">
        <f t="shared" si="33"/>
        <v>187944.35457117873</v>
      </c>
      <c r="AQ48" s="39">
        <f t="shared" si="34"/>
        <v>0</v>
      </c>
      <c r="AR48" s="39">
        <f t="shared" si="35"/>
        <v>0</v>
      </c>
      <c r="AS48" s="39">
        <f t="shared" si="36"/>
        <v>0</v>
      </c>
      <c r="AT48" s="40">
        <f t="shared" si="37"/>
        <v>0</v>
      </c>
      <c r="AU48" s="40"/>
      <c r="AV48" s="52">
        <f t="shared" si="38"/>
        <v>187944.35457117873</v>
      </c>
      <c r="AX48" s="52">
        <f t="shared" si="39"/>
        <v>5613745.3236138262</v>
      </c>
      <c r="AY48" s="70"/>
      <c r="AZ48" s="2">
        <f t="shared" si="43"/>
        <v>6925060.7999999998</v>
      </c>
    </row>
    <row r="49" spans="1:52">
      <c r="A49" s="44">
        <f t="shared" si="40"/>
        <v>38169</v>
      </c>
      <c r="B49" s="66">
        <f t="shared" si="3"/>
        <v>60900</v>
      </c>
      <c r="C49" s="67"/>
      <c r="D49" s="68">
        <f t="shared" si="4"/>
        <v>60900</v>
      </c>
      <c r="E49" s="35">
        <f t="shared" si="5"/>
        <v>1887900</v>
      </c>
      <c r="F49" s="35">
        <f t="shared" si="6"/>
        <v>1522594.2873073998</v>
      </c>
      <c r="G49" s="55">
        <f t="shared" si="41"/>
        <v>3.645</v>
      </c>
      <c r="H49" s="69">
        <f t="shared" si="44"/>
        <v>3.645</v>
      </c>
      <c r="I49" s="55">
        <f t="shared" si="8"/>
        <v>3.7904</v>
      </c>
      <c r="J49" s="55">
        <f t="shared" si="9"/>
        <v>1.8500000000000003E-2</v>
      </c>
      <c r="K49" s="69">
        <f t="shared" si="45"/>
        <v>1.8500000000000003E-2</v>
      </c>
      <c r="L49" s="72">
        <v>0</v>
      </c>
      <c r="M49" s="55">
        <f t="shared" si="11"/>
        <v>1.4999999999999999E-2</v>
      </c>
      <c r="N49" s="69">
        <f t="shared" si="46"/>
        <v>1.4999999999999999E-2</v>
      </c>
      <c r="O49" s="72">
        <v>0</v>
      </c>
      <c r="P49" s="7"/>
      <c r="Q49" s="72">
        <f t="shared" si="42"/>
        <v>3.6785000000000001</v>
      </c>
      <c r="R49" s="72">
        <f t="shared" si="13"/>
        <v>3.7904</v>
      </c>
      <c r="S49" s="7"/>
      <c r="T49" s="5">
        <f t="shared" si="14"/>
        <v>31</v>
      </c>
      <c r="U49" s="45">
        <f t="shared" si="15"/>
        <v>38224</v>
      </c>
      <c r="V49" s="5">
        <f t="shared" si="16"/>
        <v>1335</v>
      </c>
      <c r="W49" s="55">
        <f t="shared" si="17"/>
        <v>5.9673892209691999E-2</v>
      </c>
      <c r="X49" s="47">
        <f t="shared" si="18"/>
        <v>0.80650155585963235</v>
      </c>
      <c r="Y49" s="5">
        <f t="shared" si="19"/>
        <v>1</v>
      </c>
      <c r="Z49" s="5">
        <f t="shared" si="20"/>
        <v>31</v>
      </c>
      <c r="AB49" s="39">
        <f t="shared" si="21"/>
        <v>5549856.177235472</v>
      </c>
      <c r="AC49" s="39">
        <f t="shared" si="22"/>
        <v>5549856.177235472</v>
      </c>
      <c r="AD49" s="39">
        <f t="shared" si="23"/>
        <v>5771241.3866099678</v>
      </c>
      <c r="AE49" s="39">
        <f t="shared" si="24"/>
        <v>28167.994315186901</v>
      </c>
      <c r="AF49" s="39">
        <f t="shared" si="25"/>
        <v>28167.994315186901</v>
      </c>
      <c r="AG49" s="39">
        <f t="shared" si="26"/>
        <v>0</v>
      </c>
      <c r="AH49" s="39">
        <f t="shared" si="27"/>
        <v>22838.914309610995</v>
      </c>
      <c r="AI49" s="39">
        <f t="shared" si="28"/>
        <v>22838.914309610995</v>
      </c>
      <c r="AJ49" s="39">
        <f t="shared" si="29"/>
        <v>0</v>
      </c>
      <c r="AK49" s="43"/>
      <c r="AL49" s="39">
        <f t="shared" si="30"/>
        <v>221385.20937449578</v>
      </c>
      <c r="AM49" s="39">
        <f t="shared" si="31"/>
        <v>-28167.994315186901</v>
      </c>
      <c r="AN49" s="39">
        <f t="shared" si="32"/>
        <v>-22838.914309610995</v>
      </c>
      <c r="AO49" s="40">
        <f t="shared" si="33"/>
        <v>170378.3007496979</v>
      </c>
      <c r="AQ49" s="39">
        <f t="shared" si="34"/>
        <v>0</v>
      </c>
      <c r="AR49" s="39">
        <f t="shared" si="35"/>
        <v>0</v>
      </c>
      <c r="AS49" s="39">
        <f t="shared" si="36"/>
        <v>0</v>
      </c>
      <c r="AT49" s="40">
        <f t="shared" si="37"/>
        <v>0</v>
      </c>
      <c r="AU49" s="40"/>
      <c r="AV49" s="52">
        <f t="shared" si="38"/>
        <v>170378.3007496979</v>
      </c>
      <c r="AX49" s="52">
        <f t="shared" si="39"/>
        <v>5771241.3866099678</v>
      </c>
      <c r="AY49" s="70"/>
      <c r="AZ49" s="2">
        <f t="shared" si="43"/>
        <v>7155896.1600000001</v>
      </c>
    </row>
    <row r="50" spans="1:52">
      <c r="A50" s="44">
        <f t="shared" si="40"/>
        <v>38200</v>
      </c>
      <c r="B50" s="66">
        <f t="shared" si="3"/>
        <v>60900</v>
      </c>
      <c r="C50" s="67"/>
      <c r="D50" s="68">
        <f t="shared" si="4"/>
        <v>60900</v>
      </c>
      <c r="E50" s="35">
        <f t="shared" si="5"/>
        <v>1887900</v>
      </c>
      <c r="F50" s="35">
        <f t="shared" si="6"/>
        <v>1514808.2685724194</v>
      </c>
      <c r="G50" s="55">
        <f t="shared" si="41"/>
        <v>3.6549999999999998</v>
      </c>
      <c r="H50" s="69">
        <f t="shared" ref="H50:H69" si="47">G50</f>
        <v>3.6549999999999998</v>
      </c>
      <c r="I50" s="55">
        <f t="shared" si="8"/>
        <v>3.7904</v>
      </c>
      <c r="J50" s="55">
        <f t="shared" si="9"/>
        <v>1.8500000000000003E-2</v>
      </c>
      <c r="K50" s="69">
        <f t="shared" ref="K50:K69" si="48">J50</f>
        <v>1.8500000000000003E-2</v>
      </c>
      <c r="L50" s="72">
        <v>0</v>
      </c>
      <c r="M50" s="55">
        <f t="shared" si="11"/>
        <v>1.4999999999999999E-2</v>
      </c>
      <c r="N50" s="69">
        <f t="shared" ref="N50:N69" si="49">M50</f>
        <v>1.4999999999999999E-2</v>
      </c>
      <c r="O50" s="72">
        <v>0</v>
      </c>
      <c r="P50" s="7"/>
      <c r="Q50" s="72">
        <f t="shared" si="42"/>
        <v>3.6884999999999999</v>
      </c>
      <c r="R50" s="72">
        <f t="shared" si="13"/>
        <v>3.7904</v>
      </c>
      <c r="S50" s="7"/>
      <c r="T50" s="5">
        <f t="shared" si="14"/>
        <v>31</v>
      </c>
      <c r="U50" s="45">
        <f t="shared" si="15"/>
        <v>38255</v>
      </c>
      <c r="V50" s="5">
        <f t="shared" si="16"/>
        <v>1366</v>
      </c>
      <c r="W50" s="55">
        <f t="shared" si="17"/>
        <v>5.9710548254904995E-2</v>
      </c>
      <c r="X50" s="47">
        <f t="shared" si="18"/>
        <v>0.80237738681732051</v>
      </c>
      <c r="Y50" s="5">
        <f t="shared" si="19"/>
        <v>1</v>
      </c>
      <c r="Z50" s="5">
        <f t="shared" si="20"/>
        <v>31</v>
      </c>
      <c r="AB50" s="39">
        <f t="shared" si="21"/>
        <v>5536624.2216321928</v>
      </c>
      <c r="AC50" s="39">
        <f t="shared" si="22"/>
        <v>5536624.2216321928</v>
      </c>
      <c r="AD50" s="39">
        <f t="shared" si="23"/>
        <v>5741729.2611968983</v>
      </c>
      <c r="AE50" s="39">
        <f t="shared" si="24"/>
        <v>28023.952968589761</v>
      </c>
      <c r="AF50" s="39">
        <f t="shared" si="25"/>
        <v>28023.952968589761</v>
      </c>
      <c r="AG50" s="39">
        <f t="shared" si="26"/>
        <v>0</v>
      </c>
      <c r="AH50" s="39">
        <f t="shared" si="27"/>
        <v>22722.124028586291</v>
      </c>
      <c r="AI50" s="39">
        <f t="shared" si="28"/>
        <v>22722.124028586291</v>
      </c>
      <c r="AJ50" s="39">
        <f t="shared" si="29"/>
        <v>0</v>
      </c>
      <c r="AK50" s="43"/>
      <c r="AL50" s="39">
        <f t="shared" si="30"/>
        <v>205105.03956470545</v>
      </c>
      <c r="AM50" s="39">
        <f t="shared" si="31"/>
        <v>-28023.952968589761</v>
      </c>
      <c r="AN50" s="39">
        <f t="shared" si="32"/>
        <v>-22722.124028586291</v>
      </c>
      <c r="AO50" s="40">
        <f t="shared" si="33"/>
        <v>154358.96256752941</v>
      </c>
      <c r="AQ50" s="39">
        <f t="shared" si="34"/>
        <v>0</v>
      </c>
      <c r="AR50" s="39">
        <f t="shared" si="35"/>
        <v>0</v>
      </c>
      <c r="AS50" s="39">
        <f t="shared" si="36"/>
        <v>0</v>
      </c>
      <c r="AT50" s="40">
        <f t="shared" si="37"/>
        <v>0</v>
      </c>
      <c r="AU50" s="40"/>
      <c r="AV50" s="52">
        <f t="shared" si="38"/>
        <v>154358.96256752941</v>
      </c>
      <c r="AX50" s="52">
        <f t="shared" si="39"/>
        <v>5741729.2611968983</v>
      </c>
      <c r="AY50" s="70"/>
      <c r="AZ50" s="2">
        <f t="shared" si="43"/>
        <v>7155896.1600000001</v>
      </c>
    </row>
    <row r="51" spans="1:52">
      <c r="A51" s="44">
        <f t="shared" si="40"/>
        <v>38231</v>
      </c>
      <c r="B51" s="66">
        <f t="shared" si="3"/>
        <v>60900</v>
      </c>
      <c r="C51" s="67"/>
      <c r="D51" s="68">
        <f t="shared" si="4"/>
        <v>60900</v>
      </c>
      <c r="E51" s="35">
        <f t="shared" si="5"/>
        <v>1827000</v>
      </c>
      <c r="F51" s="35">
        <f t="shared" si="6"/>
        <v>1458674.1493681474</v>
      </c>
      <c r="G51" s="55">
        <f t="shared" si="41"/>
        <v>3.6720000000000002</v>
      </c>
      <c r="H51" s="69">
        <f t="shared" si="47"/>
        <v>3.6720000000000002</v>
      </c>
      <c r="I51" s="55">
        <f t="shared" si="8"/>
        <v>3.7904</v>
      </c>
      <c r="J51" s="55">
        <f t="shared" si="9"/>
        <v>1.8500000000000003E-2</v>
      </c>
      <c r="K51" s="69">
        <f t="shared" si="48"/>
        <v>1.8500000000000003E-2</v>
      </c>
      <c r="L51" s="72">
        <v>0</v>
      </c>
      <c r="M51" s="55">
        <f t="shared" si="11"/>
        <v>1.4999999999999999E-2</v>
      </c>
      <c r="N51" s="69">
        <f t="shared" si="49"/>
        <v>1.4999999999999999E-2</v>
      </c>
      <c r="O51" s="72">
        <v>0</v>
      </c>
      <c r="P51" s="7"/>
      <c r="Q51" s="72">
        <f t="shared" si="42"/>
        <v>3.7055000000000002</v>
      </c>
      <c r="R51" s="72">
        <f t="shared" si="13"/>
        <v>3.7904</v>
      </c>
      <c r="S51" s="7"/>
      <c r="T51" s="5">
        <f t="shared" si="14"/>
        <v>30</v>
      </c>
      <c r="U51" s="45">
        <f t="shared" si="15"/>
        <v>38285</v>
      </c>
      <c r="V51" s="5">
        <f t="shared" si="16"/>
        <v>1396</v>
      </c>
      <c r="W51" s="55">
        <f t="shared" si="17"/>
        <v>5.9747204300564009E-2</v>
      </c>
      <c r="X51" s="47">
        <f t="shared" si="18"/>
        <v>0.79839854918891484</v>
      </c>
      <c r="Y51" s="5">
        <f t="shared" si="19"/>
        <v>1</v>
      </c>
      <c r="Z51" s="5">
        <f t="shared" si="20"/>
        <v>30</v>
      </c>
      <c r="AB51" s="39">
        <f t="shared" si="21"/>
        <v>5356251.4764798377</v>
      </c>
      <c r="AC51" s="39">
        <f t="shared" si="22"/>
        <v>5356251.4764798377</v>
      </c>
      <c r="AD51" s="39">
        <f t="shared" si="23"/>
        <v>5528958.4957650257</v>
      </c>
      <c r="AE51" s="39">
        <f t="shared" si="24"/>
        <v>26985.471763310728</v>
      </c>
      <c r="AF51" s="39">
        <f t="shared" si="25"/>
        <v>26985.471763310728</v>
      </c>
      <c r="AG51" s="39">
        <f t="shared" si="26"/>
        <v>0</v>
      </c>
      <c r="AH51" s="39">
        <f t="shared" si="27"/>
        <v>21880.112240522209</v>
      </c>
      <c r="AI51" s="39">
        <f t="shared" si="28"/>
        <v>21880.112240522209</v>
      </c>
      <c r="AJ51" s="39">
        <f t="shared" si="29"/>
        <v>0</v>
      </c>
      <c r="AK51" s="43"/>
      <c r="AL51" s="39">
        <f t="shared" si="30"/>
        <v>172707.01928518806</v>
      </c>
      <c r="AM51" s="39">
        <f t="shared" si="31"/>
        <v>-26985.471763310728</v>
      </c>
      <c r="AN51" s="39">
        <f t="shared" si="32"/>
        <v>-21880.112240522209</v>
      </c>
      <c r="AO51" s="40">
        <f t="shared" si="33"/>
        <v>123841.43528135512</v>
      </c>
      <c r="AQ51" s="39">
        <f t="shared" si="34"/>
        <v>0</v>
      </c>
      <c r="AR51" s="39">
        <f t="shared" si="35"/>
        <v>0</v>
      </c>
      <c r="AS51" s="39">
        <f t="shared" si="36"/>
        <v>0</v>
      </c>
      <c r="AT51" s="40">
        <f t="shared" si="37"/>
        <v>0</v>
      </c>
      <c r="AU51" s="40"/>
      <c r="AV51" s="52">
        <f t="shared" si="38"/>
        <v>123841.43528135512</v>
      </c>
      <c r="AX51" s="52">
        <f t="shared" si="39"/>
        <v>5528958.4957650257</v>
      </c>
      <c r="AY51" s="70"/>
      <c r="AZ51" s="2">
        <f t="shared" si="43"/>
        <v>6925060.7999999998</v>
      </c>
    </row>
    <row r="52" spans="1:52">
      <c r="A52" s="44">
        <f t="shared" si="40"/>
        <v>38261</v>
      </c>
      <c r="B52" s="66">
        <f t="shared" si="3"/>
        <v>60900</v>
      </c>
      <c r="C52" s="67"/>
      <c r="D52" s="68">
        <f t="shared" si="4"/>
        <v>60900</v>
      </c>
      <c r="E52" s="35">
        <f t="shared" si="5"/>
        <v>1887900</v>
      </c>
      <c r="F52" s="35">
        <f t="shared" si="6"/>
        <v>1499558.6281064409</v>
      </c>
      <c r="G52" s="55">
        <f t="shared" si="41"/>
        <v>3.67</v>
      </c>
      <c r="H52" s="69">
        <f t="shared" si="47"/>
        <v>3.67</v>
      </c>
      <c r="I52" s="55">
        <f t="shared" si="8"/>
        <v>3.7904</v>
      </c>
      <c r="J52" s="55">
        <f t="shared" si="9"/>
        <v>1.8500000000000003E-2</v>
      </c>
      <c r="K52" s="69">
        <f t="shared" si="48"/>
        <v>1.8500000000000003E-2</v>
      </c>
      <c r="L52" s="72">
        <v>0</v>
      </c>
      <c r="M52" s="55">
        <f t="shared" si="11"/>
        <v>1.4999999999999999E-2</v>
      </c>
      <c r="N52" s="69">
        <f t="shared" si="49"/>
        <v>1.4999999999999999E-2</v>
      </c>
      <c r="O52" s="72">
        <v>0</v>
      </c>
      <c r="P52" s="7"/>
      <c r="Q52" s="72">
        <f t="shared" si="42"/>
        <v>3.7035</v>
      </c>
      <c r="R52" s="72">
        <f t="shared" si="13"/>
        <v>3.7904</v>
      </c>
      <c r="S52" s="7"/>
      <c r="T52" s="5">
        <f t="shared" si="14"/>
        <v>31</v>
      </c>
      <c r="U52" s="45">
        <f t="shared" si="15"/>
        <v>38316</v>
      </c>
      <c r="V52" s="5">
        <f t="shared" si="16"/>
        <v>1427</v>
      </c>
      <c r="W52" s="55">
        <f t="shared" si="17"/>
        <v>5.9783756688708015E-2</v>
      </c>
      <c r="X52" s="47">
        <f t="shared" si="18"/>
        <v>0.79429981890271772</v>
      </c>
      <c r="Y52" s="5">
        <f t="shared" si="19"/>
        <v>1</v>
      </c>
      <c r="Z52" s="5">
        <f t="shared" si="20"/>
        <v>31</v>
      </c>
      <c r="AB52" s="39">
        <f t="shared" si="21"/>
        <v>5503380.1651506377</v>
      </c>
      <c r="AC52" s="39">
        <f t="shared" si="22"/>
        <v>5503380.1651506377</v>
      </c>
      <c r="AD52" s="39">
        <f t="shared" si="23"/>
        <v>5683927.0239746533</v>
      </c>
      <c r="AE52" s="39">
        <f t="shared" si="24"/>
        <v>27741.834619969159</v>
      </c>
      <c r="AF52" s="39">
        <f t="shared" si="25"/>
        <v>27741.834619969159</v>
      </c>
      <c r="AG52" s="39">
        <f t="shared" si="26"/>
        <v>0</v>
      </c>
      <c r="AH52" s="39">
        <f t="shared" si="27"/>
        <v>22493.379421596612</v>
      </c>
      <c r="AI52" s="39">
        <f t="shared" si="28"/>
        <v>22493.379421596612</v>
      </c>
      <c r="AJ52" s="39">
        <f t="shared" si="29"/>
        <v>0</v>
      </c>
      <c r="AK52" s="43"/>
      <c r="AL52" s="39">
        <f t="shared" si="30"/>
        <v>180546.8588240156</v>
      </c>
      <c r="AM52" s="39">
        <f t="shared" si="31"/>
        <v>-27741.834619969159</v>
      </c>
      <c r="AN52" s="39">
        <f t="shared" si="32"/>
        <v>-22493.379421596612</v>
      </c>
      <c r="AO52" s="40">
        <f t="shared" si="33"/>
        <v>130311.64478244982</v>
      </c>
      <c r="AQ52" s="39">
        <f t="shared" si="34"/>
        <v>0</v>
      </c>
      <c r="AR52" s="39">
        <f t="shared" si="35"/>
        <v>0</v>
      </c>
      <c r="AS52" s="39">
        <f t="shared" si="36"/>
        <v>0</v>
      </c>
      <c r="AT52" s="40">
        <f t="shared" si="37"/>
        <v>0</v>
      </c>
      <c r="AU52" s="40"/>
      <c r="AV52" s="52">
        <f t="shared" si="38"/>
        <v>130311.64478244982</v>
      </c>
      <c r="AX52" s="52">
        <f t="shared" si="39"/>
        <v>5683927.0239746533</v>
      </c>
      <c r="AY52" s="70"/>
      <c r="AZ52" s="2">
        <f t="shared" si="43"/>
        <v>7155896.1600000001</v>
      </c>
    </row>
    <row r="53" spans="1:52">
      <c r="A53" s="44">
        <f t="shared" si="40"/>
        <v>38292</v>
      </c>
      <c r="B53" s="66">
        <f t="shared" si="3"/>
        <v>60900</v>
      </c>
      <c r="C53" s="67"/>
      <c r="D53" s="68">
        <f t="shared" si="4"/>
        <v>60900</v>
      </c>
      <c r="E53" s="35">
        <f t="shared" si="5"/>
        <v>1827000</v>
      </c>
      <c r="F53" s="35">
        <f t="shared" si="6"/>
        <v>1443966.7641795818</v>
      </c>
      <c r="G53" s="55">
        <f t="shared" si="41"/>
        <v>3.835</v>
      </c>
      <c r="H53" s="69">
        <f t="shared" si="47"/>
        <v>3.835</v>
      </c>
      <c r="I53" s="55">
        <f t="shared" si="8"/>
        <v>3.7904</v>
      </c>
      <c r="J53" s="55">
        <f t="shared" si="9"/>
        <v>1.4999999999999999E-2</v>
      </c>
      <c r="K53" s="69">
        <f t="shared" si="48"/>
        <v>1.4999999999999999E-2</v>
      </c>
      <c r="L53" s="72">
        <v>0</v>
      </c>
      <c r="M53" s="55">
        <f t="shared" si="11"/>
        <v>1.4999999999999999E-2</v>
      </c>
      <c r="N53" s="69">
        <f t="shared" si="49"/>
        <v>1.4999999999999999E-2</v>
      </c>
      <c r="O53" s="72">
        <v>0</v>
      </c>
      <c r="P53" s="7"/>
      <c r="Q53" s="72">
        <f t="shared" si="42"/>
        <v>3.8649999999999998</v>
      </c>
      <c r="R53" s="72">
        <f t="shared" si="13"/>
        <v>3.7904</v>
      </c>
      <c r="S53" s="7"/>
      <c r="T53" s="5">
        <f t="shared" si="14"/>
        <v>30</v>
      </c>
      <c r="U53" s="45">
        <f t="shared" si="15"/>
        <v>38346</v>
      </c>
      <c r="V53" s="5">
        <f t="shared" si="16"/>
        <v>1457</v>
      </c>
      <c r="W53" s="55">
        <f t="shared" si="17"/>
        <v>5.9822565703612017E-2</v>
      </c>
      <c r="X53" s="47">
        <f t="shared" si="18"/>
        <v>0.79034852992861615</v>
      </c>
      <c r="Y53" s="5">
        <f t="shared" si="19"/>
        <v>1</v>
      </c>
      <c r="Z53" s="5">
        <f t="shared" si="20"/>
        <v>30</v>
      </c>
      <c r="AB53" s="39">
        <f t="shared" si="21"/>
        <v>5537612.5406286959</v>
      </c>
      <c r="AC53" s="39">
        <f t="shared" si="22"/>
        <v>5537612.5406286959</v>
      </c>
      <c r="AD53" s="39">
        <f t="shared" si="23"/>
        <v>5473211.6229462866</v>
      </c>
      <c r="AE53" s="39">
        <f t="shared" si="24"/>
        <v>21659.501462693726</v>
      </c>
      <c r="AF53" s="39">
        <f t="shared" si="25"/>
        <v>21659.501462693726</v>
      </c>
      <c r="AG53" s="39">
        <f t="shared" si="26"/>
        <v>0</v>
      </c>
      <c r="AH53" s="39">
        <f t="shared" si="27"/>
        <v>21659.501462693726</v>
      </c>
      <c r="AI53" s="39">
        <f t="shared" si="28"/>
        <v>21659.501462693726</v>
      </c>
      <c r="AJ53" s="39">
        <f t="shared" si="29"/>
        <v>0</v>
      </c>
      <c r="AK53" s="43"/>
      <c r="AL53" s="39">
        <f t="shared" si="30"/>
        <v>-64400.917682409286</v>
      </c>
      <c r="AM53" s="39">
        <f t="shared" si="31"/>
        <v>-21659.501462693726</v>
      </c>
      <c r="AN53" s="39">
        <f t="shared" si="32"/>
        <v>-21659.501462693726</v>
      </c>
      <c r="AO53" s="40">
        <f t="shared" si="33"/>
        <v>-107719.92060779675</v>
      </c>
      <c r="AQ53" s="39">
        <f t="shared" si="34"/>
        <v>0</v>
      </c>
      <c r="AR53" s="39">
        <f t="shared" si="35"/>
        <v>0</v>
      </c>
      <c r="AS53" s="39">
        <f t="shared" si="36"/>
        <v>0</v>
      </c>
      <c r="AT53" s="40">
        <f t="shared" si="37"/>
        <v>0</v>
      </c>
      <c r="AU53" s="40"/>
      <c r="AV53" s="52">
        <f t="shared" si="38"/>
        <v>-107719.92060779675</v>
      </c>
      <c r="AX53" s="52">
        <f t="shared" si="39"/>
        <v>5473211.6229462866</v>
      </c>
      <c r="AY53" s="70"/>
      <c r="AZ53" s="2">
        <f t="shared" si="43"/>
        <v>6925060.7999999998</v>
      </c>
    </row>
    <row r="54" spans="1:52">
      <c r="A54" s="44">
        <f t="shared" si="40"/>
        <v>38322</v>
      </c>
      <c r="B54" s="66">
        <f t="shared" si="3"/>
        <v>60900</v>
      </c>
      <c r="C54" s="67"/>
      <c r="D54" s="68">
        <f t="shared" si="4"/>
        <v>60900</v>
      </c>
      <c r="E54" s="35">
        <f t="shared" si="5"/>
        <v>1887900</v>
      </c>
      <c r="F54" s="35">
        <f t="shared" si="6"/>
        <v>1484375.9470494983</v>
      </c>
      <c r="G54" s="55">
        <f t="shared" si="41"/>
        <v>3.98</v>
      </c>
      <c r="H54" s="69">
        <f t="shared" si="47"/>
        <v>3.98</v>
      </c>
      <c r="I54" s="55">
        <f t="shared" si="8"/>
        <v>3.7904</v>
      </c>
      <c r="J54" s="55">
        <f t="shared" si="9"/>
        <v>1.4999999999999999E-2</v>
      </c>
      <c r="K54" s="69">
        <f t="shared" si="48"/>
        <v>1.4999999999999999E-2</v>
      </c>
      <c r="L54" s="72">
        <v>0</v>
      </c>
      <c r="M54" s="55">
        <f t="shared" si="11"/>
        <v>1.4999999999999999E-2</v>
      </c>
      <c r="N54" s="69">
        <f t="shared" si="49"/>
        <v>1.4999999999999999E-2</v>
      </c>
      <c r="O54" s="72">
        <v>0</v>
      </c>
      <c r="P54" s="7"/>
      <c r="Q54" s="72">
        <f t="shared" si="42"/>
        <v>4.01</v>
      </c>
      <c r="R54" s="72">
        <f t="shared" si="13"/>
        <v>3.7904</v>
      </c>
      <c r="S54" s="7"/>
      <c r="T54" s="5">
        <f t="shared" si="14"/>
        <v>31</v>
      </c>
      <c r="U54" s="45">
        <f t="shared" si="15"/>
        <v>38377</v>
      </c>
      <c r="V54" s="5">
        <f t="shared" si="16"/>
        <v>1488</v>
      </c>
      <c r="W54" s="55">
        <f t="shared" si="17"/>
        <v>5.9860122815286021E-2</v>
      </c>
      <c r="X54" s="47">
        <f t="shared" si="18"/>
        <v>0.78625771865538341</v>
      </c>
      <c r="Y54" s="5">
        <f t="shared" si="19"/>
        <v>1</v>
      </c>
      <c r="Z54" s="5">
        <f t="shared" si="20"/>
        <v>31</v>
      </c>
      <c r="AB54" s="39">
        <f t="shared" si="21"/>
        <v>5907816.2692570034</v>
      </c>
      <c r="AC54" s="39">
        <f t="shared" si="22"/>
        <v>5907816.2692570034</v>
      </c>
      <c r="AD54" s="39">
        <f t="shared" si="23"/>
        <v>5626378.5896964185</v>
      </c>
      <c r="AE54" s="39">
        <f t="shared" si="24"/>
        <v>22265.639205742475</v>
      </c>
      <c r="AF54" s="39">
        <f t="shared" si="25"/>
        <v>22265.639205742475</v>
      </c>
      <c r="AG54" s="39">
        <f t="shared" si="26"/>
        <v>0</v>
      </c>
      <c r="AH54" s="39">
        <f t="shared" si="27"/>
        <v>22265.639205742475</v>
      </c>
      <c r="AI54" s="39">
        <f t="shared" si="28"/>
        <v>22265.639205742475</v>
      </c>
      <c r="AJ54" s="39">
        <f t="shared" si="29"/>
        <v>0</v>
      </c>
      <c r="AK54" s="43"/>
      <c r="AL54" s="39">
        <f t="shared" si="30"/>
        <v>-281437.67956058495</v>
      </c>
      <c r="AM54" s="39">
        <f t="shared" si="31"/>
        <v>-22265.639205742475</v>
      </c>
      <c r="AN54" s="39">
        <f t="shared" si="32"/>
        <v>-22265.639205742475</v>
      </c>
      <c r="AO54" s="40">
        <f t="shared" si="33"/>
        <v>-325968.95797206985</v>
      </c>
      <c r="AQ54" s="39">
        <f t="shared" si="34"/>
        <v>0</v>
      </c>
      <c r="AR54" s="39">
        <f t="shared" si="35"/>
        <v>0</v>
      </c>
      <c r="AS54" s="39">
        <f t="shared" si="36"/>
        <v>0</v>
      </c>
      <c r="AT54" s="40">
        <f t="shared" si="37"/>
        <v>0</v>
      </c>
      <c r="AU54" s="40"/>
      <c r="AV54" s="52">
        <f t="shared" si="38"/>
        <v>-325968.95797206985</v>
      </c>
      <c r="AX54" s="52">
        <f t="shared" si="39"/>
        <v>5626378.5896964185</v>
      </c>
      <c r="AY54" s="70"/>
      <c r="AZ54" s="2">
        <f t="shared" si="43"/>
        <v>7155896.1600000001</v>
      </c>
    </row>
    <row r="55" spans="1:52">
      <c r="A55" s="44">
        <f t="shared" si="40"/>
        <v>38353</v>
      </c>
      <c r="B55" s="66">
        <f t="shared" si="3"/>
        <v>60900</v>
      </c>
      <c r="C55" s="67"/>
      <c r="D55" s="68">
        <f t="shared" si="4"/>
        <v>60900</v>
      </c>
      <c r="E55" s="35">
        <f t="shared" si="5"/>
        <v>1887900</v>
      </c>
      <c r="F55" s="35">
        <f t="shared" si="6"/>
        <v>1476644.4732270807</v>
      </c>
      <c r="G55" s="55">
        <f t="shared" si="41"/>
        <v>4.0149999999999997</v>
      </c>
      <c r="H55" s="69">
        <f t="shared" si="47"/>
        <v>4.0149999999999997</v>
      </c>
      <c r="I55" s="55">
        <f t="shared" si="8"/>
        <v>3.7904</v>
      </c>
      <c r="J55" s="55">
        <f t="shared" si="9"/>
        <v>1.4999999999999999E-2</v>
      </c>
      <c r="K55" s="69">
        <f t="shared" si="48"/>
        <v>1.4999999999999999E-2</v>
      </c>
      <c r="L55" s="72">
        <v>0</v>
      </c>
      <c r="M55" s="55">
        <f t="shared" si="11"/>
        <v>0.02</v>
      </c>
      <c r="N55" s="69">
        <f t="shared" si="49"/>
        <v>0.02</v>
      </c>
      <c r="O55" s="72">
        <v>0</v>
      </c>
      <c r="P55" s="7"/>
      <c r="Q55" s="72">
        <f t="shared" si="42"/>
        <v>4.05</v>
      </c>
      <c r="R55" s="72">
        <f t="shared" si="13"/>
        <v>3.7904</v>
      </c>
      <c r="S55" s="7"/>
      <c r="T55" s="5">
        <f t="shared" si="14"/>
        <v>31</v>
      </c>
      <c r="U55" s="45">
        <f t="shared" si="15"/>
        <v>38408</v>
      </c>
      <c r="V55" s="5">
        <f t="shared" si="16"/>
        <v>1519</v>
      </c>
      <c r="W55" s="55">
        <f t="shared" si="17"/>
        <v>5.9906492859468009E-2</v>
      </c>
      <c r="X55" s="47">
        <f t="shared" si="18"/>
        <v>0.78216244145721736</v>
      </c>
      <c r="Y55" s="5">
        <f t="shared" si="19"/>
        <v>1</v>
      </c>
      <c r="Z55" s="5">
        <f t="shared" si="20"/>
        <v>31</v>
      </c>
      <c r="AB55" s="39">
        <f t="shared" si="21"/>
        <v>5928727.5600067284</v>
      </c>
      <c r="AC55" s="39">
        <f t="shared" si="22"/>
        <v>5928727.5600067284</v>
      </c>
      <c r="AD55" s="39">
        <f t="shared" si="23"/>
        <v>5597073.2113199262</v>
      </c>
      <c r="AE55" s="39">
        <f t="shared" si="24"/>
        <v>22149.667098406208</v>
      </c>
      <c r="AF55" s="39">
        <f t="shared" si="25"/>
        <v>22149.667098406208</v>
      </c>
      <c r="AG55" s="39">
        <f t="shared" si="26"/>
        <v>0</v>
      </c>
      <c r="AH55" s="39">
        <f t="shared" si="27"/>
        <v>29532.889464541615</v>
      </c>
      <c r="AI55" s="39">
        <f t="shared" si="28"/>
        <v>29532.889464541615</v>
      </c>
      <c r="AJ55" s="39">
        <f t="shared" si="29"/>
        <v>0</v>
      </c>
      <c r="AK55" s="43"/>
      <c r="AL55" s="39">
        <f t="shared" si="30"/>
        <v>-331654.3486868022</v>
      </c>
      <c r="AM55" s="39">
        <f t="shared" si="31"/>
        <v>-22149.667098406208</v>
      </c>
      <c r="AN55" s="39">
        <f t="shared" si="32"/>
        <v>-29532.889464541615</v>
      </c>
      <c r="AO55" s="40">
        <f t="shared" si="33"/>
        <v>-383336.90524975007</v>
      </c>
      <c r="AQ55" s="39">
        <f t="shared" si="34"/>
        <v>0</v>
      </c>
      <c r="AR55" s="39">
        <f t="shared" si="35"/>
        <v>0</v>
      </c>
      <c r="AS55" s="39">
        <f t="shared" si="36"/>
        <v>0</v>
      </c>
      <c r="AT55" s="40">
        <f t="shared" si="37"/>
        <v>0</v>
      </c>
      <c r="AU55" s="40"/>
      <c r="AV55" s="52">
        <f t="shared" si="38"/>
        <v>-383336.90524975007</v>
      </c>
      <c r="AX55" s="52">
        <f t="shared" si="39"/>
        <v>5597073.2113199262</v>
      </c>
      <c r="AY55" s="70"/>
      <c r="AZ55" s="2">
        <f t="shared" si="43"/>
        <v>7155896.1600000001</v>
      </c>
    </row>
    <row r="56" spans="1:52">
      <c r="A56" s="44">
        <f t="shared" si="40"/>
        <v>38384</v>
      </c>
      <c r="B56" s="66">
        <f t="shared" si="3"/>
        <v>60900</v>
      </c>
      <c r="C56" s="67"/>
      <c r="D56" s="68">
        <f t="shared" si="4"/>
        <v>60900</v>
      </c>
      <c r="E56" s="35">
        <f t="shared" si="5"/>
        <v>1705200</v>
      </c>
      <c r="F56" s="35">
        <f t="shared" si="6"/>
        <v>1327457.3128128964</v>
      </c>
      <c r="G56" s="55">
        <f t="shared" si="41"/>
        <v>3.972</v>
      </c>
      <c r="H56" s="69">
        <f t="shared" si="47"/>
        <v>3.972</v>
      </c>
      <c r="I56" s="55">
        <f t="shared" si="8"/>
        <v>3.7904</v>
      </c>
      <c r="J56" s="55">
        <f t="shared" si="9"/>
        <v>1.4999999999999999E-2</v>
      </c>
      <c r="K56" s="69">
        <f t="shared" si="48"/>
        <v>1.4999999999999999E-2</v>
      </c>
      <c r="L56" s="72">
        <v>0</v>
      </c>
      <c r="M56" s="55">
        <f t="shared" si="11"/>
        <v>0.02</v>
      </c>
      <c r="N56" s="69">
        <f t="shared" si="49"/>
        <v>0.02</v>
      </c>
      <c r="O56" s="72">
        <v>0</v>
      </c>
      <c r="P56" s="7"/>
      <c r="Q56" s="72">
        <f t="shared" si="42"/>
        <v>4.0069999999999997</v>
      </c>
      <c r="R56" s="72">
        <f t="shared" si="13"/>
        <v>3.7904</v>
      </c>
      <c r="S56" s="7"/>
      <c r="T56" s="5">
        <f t="shared" si="14"/>
        <v>28</v>
      </c>
      <c r="U56" s="45">
        <f t="shared" si="15"/>
        <v>38436</v>
      </c>
      <c r="V56" s="5">
        <f t="shared" si="16"/>
        <v>1547</v>
      </c>
      <c r="W56" s="55">
        <f t="shared" si="17"/>
        <v>5.9959089633657002E-2</v>
      </c>
      <c r="X56" s="47">
        <f t="shared" si="18"/>
        <v>0.77847602205776245</v>
      </c>
      <c r="Y56" s="5">
        <f t="shared" si="19"/>
        <v>1</v>
      </c>
      <c r="Z56" s="5">
        <f t="shared" si="20"/>
        <v>28</v>
      </c>
      <c r="AB56" s="39">
        <f t="shared" si="21"/>
        <v>5272660.4464928247</v>
      </c>
      <c r="AC56" s="39">
        <f t="shared" si="22"/>
        <v>5272660.4464928247</v>
      </c>
      <c r="AD56" s="39">
        <f t="shared" si="23"/>
        <v>5031594.1984860031</v>
      </c>
      <c r="AE56" s="39">
        <f t="shared" si="24"/>
        <v>19911.859692193448</v>
      </c>
      <c r="AF56" s="39">
        <f t="shared" si="25"/>
        <v>19911.859692193448</v>
      </c>
      <c r="AG56" s="39">
        <f t="shared" si="26"/>
        <v>0</v>
      </c>
      <c r="AH56" s="39">
        <f t="shared" si="27"/>
        <v>26549.146256257929</v>
      </c>
      <c r="AI56" s="39">
        <f t="shared" si="28"/>
        <v>26549.146256257929</v>
      </c>
      <c r="AJ56" s="39">
        <f t="shared" si="29"/>
        <v>0</v>
      </c>
      <c r="AK56" s="43"/>
      <c r="AL56" s="39">
        <f t="shared" si="30"/>
        <v>-241066.24800682161</v>
      </c>
      <c r="AM56" s="39">
        <f t="shared" si="31"/>
        <v>-19911.859692193448</v>
      </c>
      <c r="AN56" s="39">
        <f t="shared" si="32"/>
        <v>-26549.146256257929</v>
      </c>
      <c r="AO56" s="40">
        <f t="shared" si="33"/>
        <v>-287527.25395527302</v>
      </c>
      <c r="AQ56" s="39">
        <f t="shared" si="34"/>
        <v>0</v>
      </c>
      <c r="AR56" s="39">
        <f t="shared" si="35"/>
        <v>0</v>
      </c>
      <c r="AS56" s="39">
        <f t="shared" si="36"/>
        <v>0</v>
      </c>
      <c r="AT56" s="40">
        <f t="shared" si="37"/>
        <v>0</v>
      </c>
      <c r="AU56" s="40"/>
      <c r="AV56" s="52">
        <f t="shared" si="38"/>
        <v>-287527.25395527302</v>
      </c>
      <c r="AX56" s="52">
        <f t="shared" si="39"/>
        <v>5031594.1984860031</v>
      </c>
      <c r="AY56" s="70"/>
      <c r="AZ56" s="2">
        <f t="shared" si="43"/>
        <v>6463390.0800000001</v>
      </c>
    </row>
    <row r="57" spans="1:52">
      <c r="A57" s="44">
        <f t="shared" si="40"/>
        <v>38412</v>
      </c>
      <c r="B57" s="66">
        <f t="shared" si="3"/>
        <v>60900</v>
      </c>
      <c r="C57" s="67"/>
      <c r="D57" s="68">
        <f t="shared" si="4"/>
        <v>60900</v>
      </c>
      <c r="E57" s="35">
        <f t="shared" si="5"/>
        <v>1887900</v>
      </c>
      <c r="F57" s="35">
        <f t="shared" si="6"/>
        <v>1462034.5895049814</v>
      </c>
      <c r="G57" s="55">
        <f t="shared" si="41"/>
        <v>3.8069999999999999</v>
      </c>
      <c r="H57" s="69">
        <f t="shared" si="47"/>
        <v>3.8069999999999999</v>
      </c>
      <c r="I57" s="55">
        <f t="shared" si="8"/>
        <v>3.7904</v>
      </c>
      <c r="J57" s="55">
        <f t="shared" si="9"/>
        <v>1.4999999999999999E-2</v>
      </c>
      <c r="K57" s="69">
        <f t="shared" si="48"/>
        <v>1.4999999999999999E-2</v>
      </c>
      <c r="L57" s="72">
        <v>0</v>
      </c>
      <c r="M57" s="55">
        <f t="shared" si="11"/>
        <v>0.02</v>
      </c>
      <c r="N57" s="69">
        <f t="shared" si="49"/>
        <v>0.02</v>
      </c>
      <c r="O57" s="72">
        <v>0</v>
      </c>
      <c r="P57" s="7"/>
      <c r="Q57" s="72">
        <f t="shared" si="42"/>
        <v>3.8420000000000001</v>
      </c>
      <c r="R57" s="72">
        <f t="shared" si="13"/>
        <v>3.7904</v>
      </c>
      <c r="S57" s="7"/>
      <c r="T57" s="5">
        <f t="shared" si="14"/>
        <v>31</v>
      </c>
      <c r="U57" s="45">
        <f t="shared" si="15"/>
        <v>38467</v>
      </c>
      <c r="V57" s="5">
        <f t="shared" si="16"/>
        <v>1578</v>
      </c>
      <c r="W57" s="55">
        <f t="shared" si="17"/>
        <v>6.0006596398231013E-2</v>
      </c>
      <c r="X57" s="47">
        <f t="shared" si="18"/>
        <v>0.77442374569891492</v>
      </c>
      <c r="Y57" s="5">
        <f t="shared" si="19"/>
        <v>1</v>
      </c>
      <c r="Z57" s="5">
        <f t="shared" si="20"/>
        <v>31</v>
      </c>
      <c r="AB57" s="39">
        <f t="shared" si="21"/>
        <v>5565965.6822454641</v>
      </c>
      <c r="AC57" s="39">
        <f t="shared" si="22"/>
        <v>5565965.6822454641</v>
      </c>
      <c r="AD57" s="39">
        <f t="shared" si="23"/>
        <v>5541695.9080596818</v>
      </c>
      <c r="AE57" s="39">
        <f t="shared" si="24"/>
        <v>21930.518842574722</v>
      </c>
      <c r="AF57" s="39">
        <f t="shared" si="25"/>
        <v>21930.518842574722</v>
      </c>
      <c r="AG57" s="39">
        <f t="shared" si="26"/>
        <v>0</v>
      </c>
      <c r="AH57" s="39">
        <f t="shared" si="27"/>
        <v>29240.69179009963</v>
      </c>
      <c r="AI57" s="39">
        <f t="shared" si="28"/>
        <v>29240.69179009963</v>
      </c>
      <c r="AJ57" s="39">
        <f t="shared" si="29"/>
        <v>0</v>
      </c>
      <c r="AK57" s="43"/>
      <c r="AL57" s="39">
        <f t="shared" si="30"/>
        <v>-24269.774185782298</v>
      </c>
      <c r="AM57" s="39">
        <f t="shared" si="31"/>
        <v>-21930.518842574722</v>
      </c>
      <c r="AN57" s="39">
        <f t="shared" si="32"/>
        <v>-29240.69179009963</v>
      </c>
      <c r="AO57" s="40">
        <f t="shared" si="33"/>
        <v>-75440.984818456651</v>
      </c>
      <c r="AQ57" s="39">
        <f t="shared" si="34"/>
        <v>0</v>
      </c>
      <c r="AR57" s="39">
        <f t="shared" si="35"/>
        <v>0</v>
      </c>
      <c r="AS57" s="39">
        <f t="shared" si="36"/>
        <v>0</v>
      </c>
      <c r="AT57" s="40">
        <f t="shared" si="37"/>
        <v>0</v>
      </c>
      <c r="AU57" s="40"/>
      <c r="AV57" s="52">
        <f t="shared" si="38"/>
        <v>-75440.984818456651</v>
      </c>
      <c r="AX57" s="52">
        <f t="shared" si="39"/>
        <v>5541695.9080596818</v>
      </c>
      <c r="AY57" s="70"/>
      <c r="AZ57" s="2">
        <f t="shared" si="43"/>
        <v>7155896.1600000001</v>
      </c>
    </row>
    <row r="58" spans="1:52">
      <c r="A58" s="44">
        <f t="shared" si="40"/>
        <v>38443</v>
      </c>
      <c r="B58" s="66">
        <f t="shared" si="3"/>
        <v>60900</v>
      </c>
      <c r="C58" s="67"/>
      <c r="D58" s="68">
        <f t="shared" si="4"/>
        <v>60900</v>
      </c>
      <c r="E58" s="35">
        <f t="shared" si="5"/>
        <v>1827000</v>
      </c>
      <c r="F58" s="35">
        <f t="shared" si="6"/>
        <v>1407756.1111184</v>
      </c>
      <c r="G58" s="55">
        <f t="shared" si="41"/>
        <v>3.6790000000000003</v>
      </c>
      <c r="H58" s="69">
        <f t="shared" si="47"/>
        <v>3.6790000000000003</v>
      </c>
      <c r="I58" s="55">
        <f t="shared" si="8"/>
        <v>3.7904</v>
      </c>
      <c r="J58" s="55">
        <f t="shared" si="9"/>
        <v>1.8500000000000003E-2</v>
      </c>
      <c r="K58" s="69">
        <f t="shared" si="48"/>
        <v>1.8500000000000003E-2</v>
      </c>
      <c r="L58" s="72">
        <v>0</v>
      </c>
      <c r="M58" s="55">
        <f t="shared" si="11"/>
        <v>1.4999999999999999E-2</v>
      </c>
      <c r="N58" s="69">
        <f t="shared" si="49"/>
        <v>1.4999999999999999E-2</v>
      </c>
      <c r="O58" s="72">
        <v>0</v>
      </c>
      <c r="P58" s="7"/>
      <c r="Q58" s="72">
        <f t="shared" si="42"/>
        <v>3.7125000000000004</v>
      </c>
      <c r="R58" s="72">
        <f t="shared" si="13"/>
        <v>3.7904</v>
      </c>
      <c r="S58" s="7"/>
      <c r="T58" s="5">
        <f t="shared" si="14"/>
        <v>30</v>
      </c>
      <c r="U58" s="45">
        <f t="shared" si="15"/>
        <v>38497</v>
      </c>
      <c r="V58" s="5">
        <f t="shared" si="16"/>
        <v>1608</v>
      </c>
      <c r="W58" s="55">
        <f t="shared" si="17"/>
        <v>6.0054502209163002E-2</v>
      </c>
      <c r="X58" s="47">
        <f t="shared" si="18"/>
        <v>0.77052879645232619</v>
      </c>
      <c r="Y58" s="5">
        <f t="shared" si="19"/>
        <v>1</v>
      </c>
      <c r="Z58" s="5">
        <f t="shared" si="20"/>
        <v>30</v>
      </c>
      <c r="AB58" s="39">
        <f t="shared" si="21"/>
        <v>5179134.7328045936</v>
      </c>
      <c r="AC58" s="39">
        <f t="shared" si="22"/>
        <v>5179134.7328045936</v>
      </c>
      <c r="AD58" s="39">
        <f t="shared" si="23"/>
        <v>5335958.7635831833</v>
      </c>
      <c r="AE58" s="39">
        <f t="shared" si="24"/>
        <v>26043.488055690403</v>
      </c>
      <c r="AF58" s="39">
        <f t="shared" si="25"/>
        <v>26043.488055690403</v>
      </c>
      <c r="AG58" s="39">
        <f t="shared" si="26"/>
        <v>0</v>
      </c>
      <c r="AH58" s="39">
        <f t="shared" si="27"/>
        <v>21116.341666775999</v>
      </c>
      <c r="AI58" s="39">
        <f t="shared" si="28"/>
        <v>21116.341666775999</v>
      </c>
      <c r="AJ58" s="39">
        <f t="shared" si="29"/>
        <v>0</v>
      </c>
      <c r="AK58" s="43"/>
      <c r="AL58" s="39">
        <f t="shared" si="30"/>
        <v>156824.03077858966</v>
      </c>
      <c r="AM58" s="39">
        <f t="shared" si="31"/>
        <v>-26043.488055690403</v>
      </c>
      <c r="AN58" s="39">
        <f t="shared" si="32"/>
        <v>-21116.341666775999</v>
      </c>
      <c r="AO58" s="40">
        <f t="shared" si="33"/>
        <v>109664.20105612326</v>
      </c>
      <c r="AQ58" s="39">
        <f t="shared" si="34"/>
        <v>0</v>
      </c>
      <c r="AR58" s="39">
        <f t="shared" si="35"/>
        <v>0</v>
      </c>
      <c r="AS58" s="39">
        <f t="shared" si="36"/>
        <v>0</v>
      </c>
      <c r="AT58" s="40">
        <f t="shared" si="37"/>
        <v>0</v>
      </c>
      <c r="AU58" s="40"/>
      <c r="AV58" s="52">
        <f t="shared" si="38"/>
        <v>109664.20105612326</v>
      </c>
      <c r="AX58" s="52">
        <f t="shared" si="39"/>
        <v>5335958.7635831833</v>
      </c>
      <c r="AY58" s="70"/>
      <c r="AZ58" s="2">
        <f t="shared" si="43"/>
        <v>6925060.7999999998</v>
      </c>
    </row>
    <row r="59" spans="1:52">
      <c r="A59" s="44">
        <f t="shared" si="40"/>
        <v>38473</v>
      </c>
      <c r="B59" s="66">
        <f t="shared" si="3"/>
        <v>60900</v>
      </c>
      <c r="C59" s="67"/>
      <c r="D59" s="68">
        <f t="shared" si="4"/>
        <v>60900</v>
      </c>
      <c r="E59" s="35">
        <f t="shared" si="5"/>
        <v>1887900</v>
      </c>
      <c r="F59" s="35">
        <f t="shared" si="6"/>
        <v>1447111.4536202427</v>
      </c>
      <c r="G59" s="55">
        <f t="shared" si="41"/>
        <v>3.63</v>
      </c>
      <c r="H59" s="69">
        <f t="shared" si="47"/>
        <v>3.63</v>
      </c>
      <c r="I59" s="55">
        <f t="shared" si="8"/>
        <v>3.7904</v>
      </c>
      <c r="J59" s="55">
        <f t="shared" si="9"/>
        <v>1.8500000000000003E-2</v>
      </c>
      <c r="K59" s="69">
        <f t="shared" si="48"/>
        <v>1.8500000000000003E-2</v>
      </c>
      <c r="L59" s="72">
        <v>0</v>
      </c>
      <c r="M59" s="55">
        <f t="shared" si="11"/>
        <v>1.4999999999999999E-2</v>
      </c>
      <c r="N59" s="69">
        <f t="shared" si="49"/>
        <v>1.4999999999999999E-2</v>
      </c>
      <c r="O59" s="72">
        <v>0</v>
      </c>
      <c r="P59" s="7"/>
      <c r="Q59" s="72">
        <f t="shared" si="42"/>
        <v>3.6635</v>
      </c>
      <c r="R59" s="72">
        <f t="shared" si="13"/>
        <v>3.7904</v>
      </c>
      <c r="S59" s="7"/>
      <c r="T59" s="5">
        <f t="shared" si="14"/>
        <v>31</v>
      </c>
      <c r="U59" s="45">
        <f t="shared" si="15"/>
        <v>38528</v>
      </c>
      <c r="V59" s="5">
        <f t="shared" si="16"/>
        <v>1639</v>
      </c>
      <c r="W59" s="55">
        <f t="shared" si="17"/>
        <v>6.0097124142042019E-2</v>
      </c>
      <c r="X59" s="47">
        <f t="shared" si="18"/>
        <v>0.7665191236931207</v>
      </c>
      <c r="Y59" s="5">
        <f t="shared" si="19"/>
        <v>1</v>
      </c>
      <c r="Z59" s="5">
        <f t="shared" si="20"/>
        <v>31</v>
      </c>
      <c r="AB59" s="39">
        <f t="shared" si="21"/>
        <v>5253014.5766414804</v>
      </c>
      <c r="AC59" s="39">
        <f t="shared" si="22"/>
        <v>5253014.5766414804</v>
      </c>
      <c r="AD59" s="39">
        <f t="shared" si="23"/>
        <v>5485131.2538021682</v>
      </c>
      <c r="AE59" s="39">
        <f t="shared" si="24"/>
        <v>26771.561891974492</v>
      </c>
      <c r="AF59" s="39">
        <f t="shared" si="25"/>
        <v>26771.561891974492</v>
      </c>
      <c r="AG59" s="39">
        <f t="shared" si="26"/>
        <v>0</v>
      </c>
      <c r="AH59" s="39">
        <f t="shared" si="27"/>
        <v>21706.671804303638</v>
      </c>
      <c r="AI59" s="39">
        <f t="shared" si="28"/>
        <v>21706.671804303638</v>
      </c>
      <c r="AJ59" s="39">
        <f t="shared" si="29"/>
        <v>0</v>
      </c>
      <c r="AK59" s="43"/>
      <c r="AL59" s="39">
        <f t="shared" si="30"/>
        <v>232116.67716068774</v>
      </c>
      <c r="AM59" s="39">
        <f t="shared" si="31"/>
        <v>-26771.561891974492</v>
      </c>
      <c r="AN59" s="39">
        <f t="shared" si="32"/>
        <v>-21706.671804303638</v>
      </c>
      <c r="AO59" s="40">
        <f t="shared" si="33"/>
        <v>183638.44346440962</v>
      </c>
      <c r="AQ59" s="39">
        <f t="shared" si="34"/>
        <v>0</v>
      </c>
      <c r="AR59" s="39">
        <f t="shared" si="35"/>
        <v>0</v>
      </c>
      <c r="AS59" s="39">
        <f t="shared" si="36"/>
        <v>0</v>
      </c>
      <c r="AT59" s="40">
        <f t="shared" si="37"/>
        <v>0</v>
      </c>
      <c r="AU59" s="40"/>
      <c r="AV59" s="52">
        <f t="shared" si="38"/>
        <v>183638.44346440962</v>
      </c>
      <c r="AX59" s="52">
        <f t="shared" si="39"/>
        <v>5485131.2538021682</v>
      </c>
      <c r="AY59" s="70"/>
      <c r="AZ59" s="2">
        <f t="shared" si="43"/>
        <v>7155896.1600000001</v>
      </c>
    </row>
    <row r="60" spans="1:52">
      <c r="A60" s="44">
        <f t="shared" si="40"/>
        <v>38504</v>
      </c>
      <c r="B60" s="66">
        <f t="shared" si="3"/>
        <v>60900</v>
      </c>
      <c r="C60" s="67"/>
      <c r="D60" s="68">
        <f t="shared" si="4"/>
        <v>60900</v>
      </c>
      <c r="E60" s="35">
        <f t="shared" si="5"/>
        <v>1827000</v>
      </c>
      <c r="F60" s="35">
        <f t="shared" si="6"/>
        <v>1393367.7540507279</v>
      </c>
      <c r="G60" s="55">
        <f t="shared" si="41"/>
        <v>3.62</v>
      </c>
      <c r="H60" s="69">
        <f t="shared" si="47"/>
        <v>3.62</v>
      </c>
      <c r="I60" s="55">
        <f t="shared" si="8"/>
        <v>3.7904</v>
      </c>
      <c r="J60" s="55">
        <f t="shared" si="9"/>
        <v>1.8500000000000003E-2</v>
      </c>
      <c r="K60" s="69">
        <f t="shared" si="48"/>
        <v>1.8500000000000003E-2</v>
      </c>
      <c r="L60" s="72">
        <v>0</v>
      </c>
      <c r="M60" s="55">
        <f t="shared" si="11"/>
        <v>1.4999999999999999E-2</v>
      </c>
      <c r="N60" s="69">
        <f t="shared" si="49"/>
        <v>1.4999999999999999E-2</v>
      </c>
      <c r="O60" s="72">
        <v>0</v>
      </c>
      <c r="P60" s="7"/>
      <c r="Q60" s="72">
        <f t="shared" si="42"/>
        <v>3.6535000000000002</v>
      </c>
      <c r="R60" s="72">
        <f t="shared" si="13"/>
        <v>3.7904</v>
      </c>
      <c r="S60" s="7"/>
      <c r="T60" s="5">
        <f t="shared" si="14"/>
        <v>30</v>
      </c>
      <c r="U60" s="45">
        <f t="shared" si="15"/>
        <v>38558</v>
      </c>
      <c r="V60" s="5">
        <f t="shared" si="16"/>
        <v>1669</v>
      </c>
      <c r="W60" s="55">
        <f t="shared" si="17"/>
        <v>6.0141166806651006E-2</v>
      </c>
      <c r="X60" s="47">
        <f t="shared" si="18"/>
        <v>0.7626533957584718</v>
      </c>
      <c r="Y60" s="5">
        <f t="shared" si="19"/>
        <v>1</v>
      </c>
      <c r="Z60" s="5">
        <f t="shared" si="20"/>
        <v>30</v>
      </c>
      <c r="AB60" s="39">
        <f t="shared" si="21"/>
        <v>5043991.2696636356</v>
      </c>
      <c r="AC60" s="39">
        <f t="shared" si="22"/>
        <v>5043991.2696636356</v>
      </c>
      <c r="AD60" s="39">
        <f t="shared" si="23"/>
        <v>5281421.1349538788</v>
      </c>
      <c r="AE60" s="39">
        <f t="shared" si="24"/>
        <v>25777.30344993847</v>
      </c>
      <c r="AF60" s="39">
        <f t="shared" si="25"/>
        <v>25777.30344993847</v>
      </c>
      <c r="AG60" s="39">
        <f t="shared" si="26"/>
        <v>0</v>
      </c>
      <c r="AH60" s="39">
        <f t="shared" si="27"/>
        <v>20900.516310760919</v>
      </c>
      <c r="AI60" s="39">
        <f t="shared" si="28"/>
        <v>20900.516310760919</v>
      </c>
      <c r="AJ60" s="39">
        <f t="shared" si="29"/>
        <v>0</v>
      </c>
      <c r="AK60" s="43"/>
      <c r="AL60" s="39">
        <f t="shared" si="30"/>
        <v>237429.86529024318</v>
      </c>
      <c r="AM60" s="39">
        <f t="shared" si="31"/>
        <v>-25777.30344993847</v>
      </c>
      <c r="AN60" s="39">
        <f t="shared" si="32"/>
        <v>-20900.516310760919</v>
      </c>
      <c r="AO60" s="40">
        <f t="shared" si="33"/>
        <v>190752.04552954377</v>
      </c>
      <c r="AQ60" s="39">
        <f t="shared" si="34"/>
        <v>0</v>
      </c>
      <c r="AR60" s="39">
        <f t="shared" si="35"/>
        <v>0</v>
      </c>
      <c r="AS60" s="39">
        <f t="shared" si="36"/>
        <v>0</v>
      </c>
      <c r="AT60" s="40">
        <f t="shared" si="37"/>
        <v>0</v>
      </c>
      <c r="AU60" s="40"/>
      <c r="AV60" s="52">
        <f t="shared" si="38"/>
        <v>190752.04552954377</v>
      </c>
      <c r="AX60" s="52">
        <f t="shared" si="39"/>
        <v>5281421.1349538788</v>
      </c>
      <c r="AY60" s="70"/>
      <c r="AZ60" s="2">
        <f t="shared" si="43"/>
        <v>6925060.7999999998</v>
      </c>
    </row>
    <row r="61" spans="1:52">
      <c r="A61" s="44">
        <f t="shared" si="40"/>
        <v>38534</v>
      </c>
      <c r="B61" s="66">
        <f t="shared" si="3"/>
        <v>60900</v>
      </c>
      <c r="C61" s="67"/>
      <c r="D61" s="68">
        <f t="shared" si="4"/>
        <v>60900</v>
      </c>
      <c r="E61" s="35">
        <f t="shared" si="5"/>
        <v>1887900</v>
      </c>
      <c r="F61" s="35">
        <f t="shared" si="6"/>
        <v>1432300.4107037627</v>
      </c>
      <c r="G61" s="55">
        <f t="shared" si="41"/>
        <v>3.6349999999999998</v>
      </c>
      <c r="H61" s="69">
        <f t="shared" si="47"/>
        <v>3.6349999999999998</v>
      </c>
      <c r="I61" s="55">
        <f t="shared" si="8"/>
        <v>3.7904</v>
      </c>
      <c r="J61" s="55">
        <f t="shared" si="9"/>
        <v>1.8500000000000003E-2</v>
      </c>
      <c r="K61" s="69">
        <f t="shared" si="48"/>
        <v>1.8500000000000003E-2</v>
      </c>
      <c r="L61" s="72">
        <v>0</v>
      </c>
      <c r="M61" s="55">
        <f t="shared" si="11"/>
        <v>1.4999999999999999E-2</v>
      </c>
      <c r="N61" s="69">
        <f t="shared" si="49"/>
        <v>1.4999999999999999E-2</v>
      </c>
      <c r="O61" s="72">
        <v>0</v>
      </c>
      <c r="P61" s="7"/>
      <c r="Q61" s="72">
        <f t="shared" si="42"/>
        <v>3.6684999999999999</v>
      </c>
      <c r="R61" s="72">
        <f t="shared" si="13"/>
        <v>3.7904</v>
      </c>
      <c r="S61" s="7"/>
      <c r="T61" s="5">
        <f t="shared" si="14"/>
        <v>31</v>
      </c>
      <c r="U61" s="45">
        <f t="shared" si="15"/>
        <v>38589</v>
      </c>
      <c r="V61" s="5">
        <f t="shared" si="16"/>
        <v>1700</v>
      </c>
      <c r="W61" s="55">
        <f t="shared" si="17"/>
        <v>6.0183788740758005E-2</v>
      </c>
      <c r="X61" s="47">
        <f t="shared" si="18"/>
        <v>0.75867387610771897</v>
      </c>
      <c r="Y61" s="5">
        <f t="shared" si="19"/>
        <v>1</v>
      </c>
      <c r="Z61" s="5">
        <f t="shared" si="20"/>
        <v>31</v>
      </c>
      <c r="AB61" s="39">
        <f t="shared" si="21"/>
        <v>5206411.992908177</v>
      </c>
      <c r="AC61" s="39">
        <f t="shared" si="22"/>
        <v>5206411.992908177</v>
      </c>
      <c r="AD61" s="39">
        <f t="shared" si="23"/>
        <v>5428991.4767315416</v>
      </c>
      <c r="AE61" s="39">
        <f t="shared" si="24"/>
        <v>26497.557598019612</v>
      </c>
      <c r="AF61" s="39">
        <f t="shared" si="25"/>
        <v>26497.557598019612</v>
      </c>
      <c r="AG61" s="39">
        <f t="shared" si="26"/>
        <v>0</v>
      </c>
      <c r="AH61" s="39">
        <f t="shared" si="27"/>
        <v>21484.506160556441</v>
      </c>
      <c r="AI61" s="39">
        <f t="shared" si="28"/>
        <v>21484.506160556441</v>
      </c>
      <c r="AJ61" s="39">
        <f t="shared" si="29"/>
        <v>0</v>
      </c>
      <c r="AK61" s="43"/>
      <c r="AL61" s="39">
        <f t="shared" si="30"/>
        <v>222579.4838233646</v>
      </c>
      <c r="AM61" s="39">
        <f t="shared" si="31"/>
        <v>-26497.557598019612</v>
      </c>
      <c r="AN61" s="39">
        <f t="shared" si="32"/>
        <v>-21484.506160556441</v>
      </c>
      <c r="AO61" s="40">
        <f t="shared" si="33"/>
        <v>174597.42006478854</v>
      </c>
      <c r="AQ61" s="39">
        <f t="shared" si="34"/>
        <v>0</v>
      </c>
      <c r="AR61" s="39">
        <f t="shared" si="35"/>
        <v>0</v>
      </c>
      <c r="AS61" s="39">
        <f t="shared" si="36"/>
        <v>0</v>
      </c>
      <c r="AT61" s="40">
        <f t="shared" si="37"/>
        <v>0</v>
      </c>
      <c r="AU61" s="40"/>
      <c r="AV61" s="52">
        <f t="shared" si="38"/>
        <v>174597.42006478854</v>
      </c>
      <c r="AX61" s="52">
        <f t="shared" si="39"/>
        <v>5428991.4767315416</v>
      </c>
      <c r="AY61" s="70"/>
      <c r="AZ61" s="2">
        <f t="shared" si="43"/>
        <v>7155896.1600000001</v>
      </c>
    </row>
    <row r="62" spans="1:52">
      <c r="A62" s="44">
        <f t="shared" si="40"/>
        <v>38565</v>
      </c>
      <c r="B62" s="66">
        <f t="shared" si="3"/>
        <v>60900</v>
      </c>
      <c r="C62" s="67"/>
      <c r="D62" s="68">
        <f t="shared" si="4"/>
        <v>60900</v>
      </c>
      <c r="E62" s="35">
        <f t="shared" si="5"/>
        <v>1887900</v>
      </c>
      <c r="F62" s="35">
        <f t="shared" si="6"/>
        <v>1424816.3433430083</v>
      </c>
      <c r="G62" s="55">
        <f t="shared" si="41"/>
        <v>3.645</v>
      </c>
      <c r="H62" s="69">
        <f t="shared" si="47"/>
        <v>3.645</v>
      </c>
      <c r="I62" s="55">
        <f t="shared" si="8"/>
        <v>3.7904</v>
      </c>
      <c r="J62" s="55">
        <f t="shared" si="9"/>
        <v>1.8500000000000003E-2</v>
      </c>
      <c r="K62" s="69">
        <f t="shared" si="48"/>
        <v>1.8500000000000003E-2</v>
      </c>
      <c r="L62" s="72">
        <v>0</v>
      </c>
      <c r="M62" s="55">
        <f t="shared" si="11"/>
        <v>1.4999999999999999E-2</v>
      </c>
      <c r="N62" s="69">
        <f t="shared" si="49"/>
        <v>1.4999999999999999E-2</v>
      </c>
      <c r="O62" s="72">
        <v>0</v>
      </c>
      <c r="P62" s="7"/>
      <c r="Q62" s="72">
        <f t="shared" si="42"/>
        <v>3.6785000000000001</v>
      </c>
      <c r="R62" s="72">
        <f t="shared" si="13"/>
        <v>3.7904</v>
      </c>
      <c r="S62" s="7"/>
      <c r="T62" s="5">
        <f t="shared" si="14"/>
        <v>31</v>
      </c>
      <c r="U62" s="45">
        <f t="shared" si="15"/>
        <v>38620</v>
      </c>
      <c r="V62" s="5">
        <f t="shared" si="16"/>
        <v>1731</v>
      </c>
      <c r="W62" s="55">
        <f t="shared" si="17"/>
        <v>6.0227831406635013E-2</v>
      </c>
      <c r="X62" s="47">
        <f t="shared" si="18"/>
        <v>0.75470964740876545</v>
      </c>
      <c r="Y62" s="5">
        <f t="shared" si="19"/>
        <v>1</v>
      </c>
      <c r="Z62" s="5">
        <f t="shared" si="20"/>
        <v>31</v>
      </c>
      <c r="AB62" s="39">
        <f t="shared" si="21"/>
        <v>5193455.5714852652</v>
      </c>
      <c r="AC62" s="39">
        <f t="shared" si="22"/>
        <v>5193455.5714852652</v>
      </c>
      <c r="AD62" s="39">
        <f t="shared" si="23"/>
        <v>5400623.8678073389</v>
      </c>
      <c r="AE62" s="39">
        <f t="shared" si="24"/>
        <v>26359.102351845657</v>
      </c>
      <c r="AF62" s="39">
        <f t="shared" si="25"/>
        <v>26359.102351845657</v>
      </c>
      <c r="AG62" s="39">
        <f t="shared" si="26"/>
        <v>0</v>
      </c>
      <c r="AH62" s="39">
        <f t="shared" si="27"/>
        <v>21372.245150145125</v>
      </c>
      <c r="AI62" s="39">
        <f t="shared" si="28"/>
        <v>21372.245150145125</v>
      </c>
      <c r="AJ62" s="39">
        <f t="shared" si="29"/>
        <v>0</v>
      </c>
      <c r="AK62" s="43"/>
      <c r="AL62" s="39">
        <f t="shared" si="30"/>
        <v>207168.29632207379</v>
      </c>
      <c r="AM62" s="39">
        <f t="shared" si="31"/>
        <v>-26359.102351845657</v>
      </c>
      <c r="AN62" s="39">
        <f t="shared" si="32"/>
        <v>-21372.245150145125</v>
      </c>
      <c r="AO62" s="40">
        <f t="shared" si="33"/>
        <v>159436.94882008302</v>
      </c>
      <c r="AQ62" s="39">
        <f t="shared" si="34"/>
        <v>0</v>
      </c>
      <c r="AR62" s="39">
        <f t="shared" si="35"/>
        <v>0</v>
      </c>
      <c r="AS62" s="39">
        <f t="shared" si="36"/>
        <v>0</v>
      </c>
      <c r="AT62" s="40">
        <f t="shared" si="37"/>
        <v>0</v>
      </c>
      <c r="AU62" s="40"/>
      <c r="AV62" s="52">
        <f t="shared" si="38"/>
        <v>159436.94882008302</v>
      </c>
      <c r="AX62" s="52">
        <f t="shared" si="39"/>
        <v>5400623.8678073389</v>
      </c>
      <c r="AY62" s="70"/>
      <c r="AZ62" s="2">
        <f t="shared" si="43"/>
        <v>7155896.1600000001</v>
      </c>
    </row>
    <row r="63" spans="1:52">
      <c r="A63" s="44">
        <f t="shared" si="40"/>
        <v>38596</v>
      </c>
      <c r="B63" s="66">
        <f t="shared" si="3"/>
        <v>60900</v>
      </c>
      <c r="C63" s="67"/>
      <c r="D63" s="68">
        <f t="shared" si="4"/>
        <v>60900</v>
      </c>
      <c r="E63" s="35">
        <f t="shared" si="5"/>
        <v>1827000</v>
      </c>
      <c r="F63" s="35">
        <f t="shared" si="6"/>
        <v>1371872.0745670183</v>
      </c>
      <c r="G63" s="55">
        <f t="shared" si="41"/>
        <v>3.6619999999999999</v>
      </c>
      <c r="H63" s="69">
        <f t="shared" si="47"/>
        <v>3.6619999999999999</v>
      </c>
      <c r="I63" s="55">
        <f t="shared" si="8"/>
        <v>3.7904</v>
      </c>
      <c r="J63" s="55">
        <f t="shared" si="9"/>
        <v>1.8500000000000003E-2</v>
      </c>
      <c r="K63" s="69">
        <f t="shared" si="48"/>
        <v>1.8500000000000003E-2</v>
      </c>
      <c r="L63" s="72">
        <v>0</v>
      </c>
      <c r="M63" s="55">
        <f t="shared" si="11"/>
        <v>1.4999999999999999E-2</v>
      </c>
      <c r="N63" s="69">
        <f t="shared" si="49"/>
        <v>1.4999999999999999E-2</v>
      </c>
      <c r="O63" s="72">
        <v>0</v>
      </c>
      <c r="P63" s="7"/>
      <c r="Q63" s="72">
        <f t="shared" si="42"/>
        <v>3.6955</v>
      </c>
      <c r="R63" s="72">
        <f t="shared" si="13"/>
        <v>3.7904</v>
      </c>
      <c r="S63" s="7"/>
      <c r="T63" s="5">
        <f t="shared" si="14"/>
        <v>30</v>
      </c>
      <c r="U63" s="45">
        <f t="shared" si="15"/>
        <v>38650</v>
      </c>
      <c r="V63" s="5">
        <f t="shared" si="16"/>
        <v>1761</v>
      </c>
      <c r="W63" s="55">
        <f t="shared" si="17"/>
        <v>6.0271874073157018E-2</v>
      </c>
      <c r="X63" s="47">
        <f t="shared" si="18"/>
        <v>0.75088783501205159</v>
      </c>
      <c r="Y63" s="5">
        <f t="shared" si="19"/>
        <v>1</v>
      </c>
      <c r="Z63" s="5">
        <f t="shared" si="20"/>
        <v>30</v>
      </c>
      <c r="AB63" s="39">
        <f t="shared" si="21"/>
        <v>5023795.537064421</v>
      </c>
      <c r="AC63" s="39">
        <f t="shared" si="22"/>
        <v>5023795.537064421</v>
      </c>
      <c r="AD63" s="39">
        <f t="shared" si="23"/>
        <v>5199943.9114388265</v>
      </c>
      <c r="AE63" s="39">
        <f t="shared" si="24"/>
        <v>25379.633379489842</v>
      </c>
      <c r="AF63" s="39">
        <f t="shared" si="25"/>
        <v>25379.633379489842</v>
      </c>
      <c r="AG63" s="39">
        <f t="shared" si="26"/>
        <v>0</v>
      </c>
      <c r="AH63" s="39">
        <f t="shared" si="27"/>
        <v>20578.081118505273</v>
      </c>
      <c r="AI63" s="39">
        <f t="shared" si="28"/>
        <v>20578.081118505273</v>
      </c>
      <c r="AJ63" s="39">
        <f t="shared" si="29"/>
        <v>0</v>
      </c>
      <c r="AK63" s="43"/>
      <c r="AL63" s="39">
        <f t="shared" si="30"/>
        <v>176148.37437440548</v>
      </c>
      <c r="AM63" s="39">
        <f t="shared" si="31"/>
        <v>-25379.633379489842</v>
      </c>
      <c r="AN63" s="39">
        <f t="shared" si="32"/>
        <v>-20578.081118505273</v>
      </c>
      <c r="AO63" s="40">
        <f t="shared" si="33"/>
        <v>130190.65987641035</v>
      </c>
      <c r="AQ63" s="39">
        <f t="shared" si="34"/>
        <v>0</v>
      </c>
      <c r="AR63" s="39">
        <f t="shared" si="35"/>
        <v>0</v>
      </c>
      <c r="AS63" s="39">
        <f t="shared" si="36"/>
        <v>0</v>
      </c>
      <c r="AT63" s="40">
        <f t="shared" si="37"/>
        <v>0</v>
      </c>
      <c r="AU63" s="40"/>
      <c r="AV63" s="52">
        <f t="shared" si="38"/>
        <v>130190.65987641035</v>
      </c>
      <c r="AX63" s="52">
        <f t="shared" si="39"/>
        <v>5199943.9114388265</v>
      </c>
      <c r="AY63" s="70"/>
      <c r="AZ63" s="2">
        <f t="shared" si="43"/>
        <v>6925060.7999999998</v>
      </c>
    </row>
    <row r="64" spans="1:52">
      <c r="A64" s="44">
        <f t="shared" si="40"/>
        <v>38626</v>
      </c>
      <c r="B64" s="66">
        <f t="shared" si="3"/>
        <v>60900</v>
      </c>
      <c r="C64" s="67"/>
      <c r="D64" s="68">
        <f t="shared" si="4"/>
        <v>60900</v>
      </c>
      <c r="E64" s="35">
        <f t="shared" si="5"/>
        <v>1887900</v>
      </c>
      <c r="F64" s="35">
        <f t="shared" si="6"/>
        <v>1410173.757032831</v>
      </c>
      <c r="G64" s="55">
        <f t="shared" si="41"/>
        <v>3.66</v>
      </c>
      <c r="H64" s="69">
        <f t="shared" si="47"/>
        <v>3.66</v>
      </c>
      <c r="I64" s="55">
        <f t="shared" si="8"/>
        <v>3.7904</v>
      </c>
      <c r="J64" s="55">
        <f t="shared" si="9"/>
        <v>1.8500000000000003E-2</v>
      </c>
      <c r="K64" s="69">
        <f t="shared" si="48"/>
        <v>1.8500000000000003E-2</v>
      </c>
      <c r="L64" s="72">
        <v>0</v>
      </c>
      <c r="M64" s="55">
        <f t="shared" si="11"/>
        <v>1.4999999999999999E-2</v>
      </c>
      <c r="N64" s="69">
        <f t="shared" si="49"/>
        <v>1.4999999999999999E-2</v>
      </c>
      <c r="O64" s="72">
        <v>0</v>
      </c>
      <c r="P64" s="7"/>
      <c r="Q64" s="72">
        <f t="shared" si="42"/>
        <v>3.6935000000000002</v>
      </c>
      <c r="R64" s="72">
        <f t="shared" si="13"/>
        <v>3.7904</v>
      </c>
      <c r="S64" s="7"/>
      <c r="T64" s="5">
        <f t="shared" si="14"/>
        <v>31</v>
      </c>
      <c r="U64" s="45">
        <f t="shared" si="15"/>
        <v>38681</v>
      </c>
      <c r="V64" s="5">
        <f t="shared" si="16"/>
        <v>1792</v>
      </c>
      <c r="W64" s="55">
        <f t="shared" si="17"/>
        <v>6.0314496009115016E-2</v>
      </c>
      <c r="X64" s="47">
        <f t="shared" si="18"/>
        <v>0.74695362944691501</v>
      </c>
      <c r="Y64" s="5">
        <f t="shared" si="19"/>
        <v>1</v>
      </c>
      <c r="Z64" s="5">
        <f t="shared" si="20"/>
        <v>31</v>
      </c>
      <c r="AB64" s="39">
        <f t="shared" si="21"/>
        <v>5161235.9507401614</v>
      </c>
      <c r="AC64" s="39">
        <f t="shared" si="22"/>
        <v>5161235.9507401614</v>
      </c>
      <c r="AD64" s="39">
        <f t="shared" si="23"/>
        <v>5345122.6086572427</v>
      </c>
      <c r="AE64" s="39">
        <f t="shared" si="24"/>
        <v>26088.214505107375</v>
      </c>
      <c r="AF64" s="39">
        <f t="shared" si="25"/>
        <v>26088.214505107375</v>
      </c>
      <c r="AG64" s="39">
        <f t="shared" si="26"/>
        <v>0</v>
      </c>
      <c r="AH64" s="39">
        <f t="shared" si="27"/>
        <v>21152.606355492462</v>
      </c>
      <c r="AI64" s="39">
        <f t="shared" si="28"/>
        <v>21152.606355492462</v>
      </c>
      <c r="AJ64" s="39">
        <f t="shared" si="29"/>
        <v>0</v>
      </c>
      <c r="AK64" s="43"/>
      <c r="AL64" s="39">
        <f t="shared" si="30"/>
        <v>183886.65791708138</v>
      </c>
      <c r="AM64" s="39">
        <f t="shared" si="31"/>
        <v>-26088.214505107375</v>
      </c>
      <c r="AN64" s="39">
        <f t="shared" si="32"/>
        <v>-21152.606355492462</v>
      </c>
      <c r="AO64" s="40">
        <f t="shared" si="33"/>
        <v>136645.83705648154</v>
      </c>
      <c r="AQ64" s="39">
        <f t="shared" si="34"/>
        <v>0</v>
      </c>
      <c r="AR64" s="39">
        <f t="shared" si="35"/>
        <v>0</v>
      </c>
      <c r="AS64" s="39">
        <f t="shared" si="36"/>
        <v>0</v>
      </c>
      <c r="AT64" s="40">
        <f t="shared" si="37"/>
        <v>0</v>
      </c>
      <c r="AU64" s="40"/>
      <c r="AV64" s="52">
        <f t="shared" si="38"/>
        <v>136645.83705648154</v>
      </c>
      <c r="AX64" s="52">
        <f t="shared" si="39"/>
        <v>5345122.6086572427</v>
      </c>
      <c r="AY64" s="70"/>
      <c r="AZ64" s="2">
        <f t="shared" si="43"/>
        <v>7155896.1600000001</v>
      </c>
    </row>
    <row r="65" spans="1:52">
      <c r="A65" s="44">
        <f t="shared" si="40"/>
        <v>38657</v>
      </c>
      <c r="B65" s="66">
        <f t="shared" si="3"/>
        <v>60900</v>
      </c>
      <c r="C65" s="67"/>
      <c r="D65" s="68">
        <f t="shared" si="4"/>
        <v>60900</v>
      </c>
      <c r="E65" s="35">
        <f t="shared" si="5"/>
        <v>1827000</v>
      </c>
      <c r="F65" s="35">
        <f t="shared" si="6"/>
        <v>1357754.834934457</v>
      </c>
      <c r="G65" s="55">
        <f t="shared" si="41"/>
        <v>3.8250000000000002</v>
      </c>
      <c r="H65" s="69">
        <f t="shared" si="47"/>
        <v>3.8250000000000002</v>
      </c>
      <c r="I65" s="55">
        <f t="shared" si="8"/>
        <v>3.7904</v>
      </c>
      <c r="J65" s="55">
        <f t="shared" si="9"/>
        <v>1.6E-2</v>
      </c>
      <c r="K65" s="69">
        <f t="shared" si="48"/>
        <v>1.6E-2</v>
      </c>
      <c r="L65" s="72">
        <v>0</v>
      </c>
      <c r="M65" s="55">
        <f t="shared" si="11"/>
        <v>1.4999999999999999E-2</v>
      </c>
      <c r="N65" s="69">
        <f t="shared" si="49"/>
        <v>1.4999999999999999E-2</v>
      </c>
      <c r="O65" s="72">
        <v>0</v>
      </c>
      <c r="P65" s="7"/>
      <c r="Q65" s="72">
        <f t="shared" si="42"/>
        <v>3.8560000000000003</v>
      </c>
      <c r="R65" s="72">
        <f t="shared" si="13"/>
        <v>3.7904</v>
      </c>
      <c r="S65" s="7"/>
      <c r="T65" s="5">
        <f t="shared" si="14"/>
        <v>30</v>
      </c>
      <c r="U65" s="45">
        <f t="shared" si="15"/>
        <v>38711</v>
      </c>
      <c r="V65" s="5">
        <f t="shared" si="16"/>
        <v>1822</v>
      </c>
      <c r="W65" s="55">
        <f t="shared" si="17"/>
        <v>6.0358538676905001E-2</v>
      </c>
      <c r="X65" s="47">
        <f t="shared" si="18"/>
        <v>0.74316082919236837</v>
      </c>
      <c r="Y65" s="5">
        <f t="shared" si="19"/>
        <v>1</v>
      </c>
      <c r="Z65" s="5">
        <f t="shared" si="20"/>
        <v>30</v>
      </c>
      <c r="AB65" s="39">
        <f t="shared" si="21"/>
        <v>5193412.2436242979</v>
      </c>
      <c r="AC65" s="39">
        <f t="shared" si="22"/>
        <v>5193412.2436242979</v>
      </c>
      <c r="AD65" s="39">
        <f t="shared" si="23"/>
        <v>5146433.9263355657</v>
      </c>
      <c r="AE65" s="39">
        <f t="shared" si="24"/>
        <v>21724.077358951312</v>
      </c>
      <c r="AF65" s="39">
        <f t="shared" si="25"/>
        <v>21724.077358951312</v>
      </c>
      <c r="AG65" s="39">
        <f t="shared" si="26"/>
        <v>0</v>
      </c>
      <c r="AH65" s="39">
        <f t="shared" si="27"/>
        <v>20366.322524016854</v>
      </c>
      <c r="AI65" s="39">
        <f t="shared" si="28"/>
        <v>20366.322524016854</v>
      </c>
      <c r="AJ65" s="39">
        <f t="shared" si="29"/>
        <v>0</v>
      </c>
      <c r="AK65" s="43"/>
      <c r="AL65" s="39">
        <f t="shared" si="30"/>
        <v>-46978.317288732156</v>
      </c>
      <c r="AM65" s="39">
        <f t="shared" si="31"/>
        <v>-21724.077358951312</v>
      </c>
      <c r="AN65" s="39">
        <f t="shared" si="32"/>
        <v>-20366.322524016854</v>
      </c>
      <c r="AO65" s="40">
        <f t="shared" si="33"/>
        <v>-89068.717171700322</v>
      </c>
      <c r="AQ65" s="39">
        <f t="shared" si="34"/>
        <v>0</v>
      </c>
      <c r="AR65" s="39">
        <f t="shared" si="35"/>
        <v>0</v>
      </c>
      <c r="AS65" s="39">
        <f t="shared" si="36"/>
        <v>0</v>
      </c>
      <c r="AT65" s="40">
        <f t="shared" si="37"/>
        <v>0</v>
      </c>
      <c r="AU65" s="40"/>
      <c r="AV65" s="52">
        <f t="shared" si="38"/>
        <v>-89068.717171700322</v>
      </c>
      <c r="AX65" s="52">
        <f t="shared" si="39"/>
        <v>5146433.9263355657</v>
      </c>
      <c r="AY65" s="70"/>
      <c r="AZ65" s="2">
        <f t="shared" si="43"/>
        <v>6925060.7999999998</v>
      </c>
    </row>
    <row r="66" spans="1:52">
      <c r="A66" s="44">
        <f t="shared" si="40"/>
        <v>38687</v>
      </c>
      <c r="B66" s="66">
        <f t="shared" si="3"/>
        <v>60900</v>
      </c>
      <c r="C66" s="67"/>
      <c r="D66" s="68">
        <f t="shared" si="4"/>
        <v>60900</v>
      </c>
      <c r="E66" s="35">
        <f t="shared" si="5"/>
        <v>0</v>
      </c>
      <c r="F66" s="35">
        <f t="shared" si="6"/>
        <v>0</v>
      </c>
      <c r="G66" s="55">
        <f t="shared" si="41"/>
        <v>3.97</v>
      </c>
      <c r="H66" s="69">
        <f t="shared" si="47"/>
        <v>3.97</v>
      </c>
      <c r="I66" s="55">
        <f t="shared" si="8"/>
        <v>3.7904</v>
      </c>
      <c r="J66" s="55">
        <f t="shared" si="9"/>
        <v>1.6E-2</v>
      </c>
      <c r="K66" s="69">
        <f t="shared" si="48"/>
        <v>1.6E-2</v>
      </c>
      <c r="L66" s="72">
        <v>0</v>
      </c>
      <c r="M66" s="55">
        <f t="shared" si="11"/>
        <v>1.4999999999999999E-2</v>
      </c>
      <c r="N66" s="69">
        <f t="shared" si="49"/>
        <v>1.4999999999999999E-2</v>
      </c>
      <c r="O66" s="72">
        <v>0</v>
      </c>
      <c r="P66" s="7"/>
      <c r="Q66" s="72">
        <f t="shared" si="42"/>
        <v>4.0010000000000003</v>
      </c>
      <c r="R66" s="72">
        <f t="shared" si="13"/>
        <v>3.7904</v>
      </c>
      <c r="S66" s="7"/>
      <c r="T66" s="5">
        <f t="shared" si="14"/>
        <v>31</v>
      </c>
      <c r="U66" s="45">
        <f t="shared" si="15"/>
        <v>38742</v>
      </c>
      <c r="V66" s="5">
        <f t="shared" si="16"/>
        <v>1853</v>
      </c>
      <c r="W66" s="55">
        <f t="shared" si="17"/>
        <v>6.040116061409001E-2</v>
      </c>
      <c r="X66" s="47">
        <f t="shared" si="18"/>
        <v>0.73941691061872195</v>
      </c>
      <c r="Y66" s="5">
        <f t="shared" si="19"/>
        <v>0</v>
      </c>
      <c r="Z66" s="5">
        <f t="shared" si="20"/>
        <v>0</v>
      </c>
      <c r="AB66" s="39">
        <f t="shared" si="21"/>
        <v>0</v>
      </c>
      <c r="AC66" s="39">
        <f t="shared" si="22"/>
        <v>0</v>
      </c>
      <c r="AD66" s="39">
        <f t="shared" si="23"/>
        <v>0</v>
      </c>
      <c r="AE66" s="39">
        <f t="shared" si="24"/>
        <v>0</v>
      </c>
      <c r="AF66" s="39">
        <f t="shared" si="25"/>
        <v>0</v>
      </c>
      <c r="AG66" s="39">
        <f t="shared" si="26"/>
        <v>0</v>
      </c>
      <c r="AH66" s="39">
        <f t="shared" si="27"/>
        <v>0</v>
      </c>
      <c r="AI66" s="39">
        <f t="shared" si="28"/>
        <v>0</v>
      </c>
      <c r="AJ66" s="39">
        <f t="shared" si="29"/>
        <v>0</v>
      </c>
      <c r="AK66" s="43"/>
      <c r="AL66" s="39">
        <f t="shared" si="30"/>
        <v>0</v>
      </c>
      <c r="AM66" s="39">
        <f t="shared" si="31"/>
        <v>0</v>
      </c>
      <c r="AN66" s="39">
        <f t="shared" si="32"/>
        <v>0</v>
      </c>
      <c r="AO66" s="40">
        <f t="shared" si="33"/>
        <v>0</v>
      </c>
      <c r="AQ66" s="39">
        <f t="shared" si="34"/>
        <v>0</v>
      </c>
      <c r="AR66" s="39">
        <f t="shared" si="35"/>
        <v>0</v>
      </c>
      <c r="AS66" s="39">
        <f t="shared" si="36"/>
        <v>0</v>
      </c>
      <c r="AT66" s="40">
        <f t="shared" si="37"/>
        <v>0</v>
      </c>
      <c r="AU66" s="40"/>
      <c r="AV66" s="52">
        <f t="shared" si="38"/>
        <v>0</v>
      </c>
      <c r="AX66" s="52">
        <f t="shared" si="39"/>
        <v>0</v>
      </c>
      <c r="AY66" s="70"/>
      <c r="AZ66" s="2">
        <f t="shared" si="43"/>
        <v>0</v>
      </c>
    </row>
    <row r="67" spans="1:52">
      <c r="A67" s="44">
        <f t="shared" si="40"/>
        <v>38718</v>
      </c>
      <c r="B67" s="66">
        <f t="shared" si="3"/>
        <v>60900</v>
      </c>
      <c r="C67" s="67"/>
      <c r="D67" s="68">
        <f t="shared" si="4"/>
        <v>60900</v>
      </c>
      <c r="E67" s="35">
        <f t="shared" si="5"/>
        <v>0</v>
      </c>
      <c r="F67" s="35">
        <f t="shared" si="6"/>
        <v>0</v>
      </c>
      <c r="G67" s="55">
        <f t="shared" si="41"/>
        <v>3.97</v>
      </c>
      <c r="H67" s="69">
        <f t="shared" si="47"/>
        <v>3.97</v>
      </c>
      <c r="I67" s="55">
        <f t="shared" si="8"/>
        <v>3.7904</v>
      </c>
      <c r="J67" s="55">
        <f t="shared" si="9"/>
        <v>1.6E-2</v>
      </c>
      <c r="K67" s="69">
        <f t="shared" si="48"/>
        <v>1.6E-2</v>
      </c>
      <c r="L67" s="72">
        <v>0</v>
      </c>
      <c r="M67" s="55">
        <f t="shared" si="11"/>
        <v>1.4999999999999999E-2</v>
      </c>
      <c r="N67" s="69">
        <f t="shared" si="49"/>
        <v>1.4999999999999999E-2</v>
      </c>
      <c r="O67" s="72">
        <v>0</v>
      </c>
      <c r="P67" s="7"/>
      <c r="Q67" s="72">
        <f t="shared" si="42"/>
        <v>4.0010000000000003</v>
      </c>
      <c r="R67" s="72">
        <f t="shared" si="13"/>
        <v>3.7904</v>
      </c>
      <c r="S67" s="7"/>
      <c r="T67" s="5">
        <f t="shared" si="14"/>
        <v>31</v>
      </c>
      <c r="U67" s="45">
        <f t="shared" si="15"/>
        <v>38773</v>
      </c>
      <c r="V67" s="5">
        <f t="shared" si="16"/>
        <v>1884</v>
      </c>
      <c r="W67" s="55">
        <f t="shared" si="17"/>
        <v>6.040116061409001E-2</v>
      </c>
      <c r="X67" s="47">
        <f t="shared" si="18"/>
        <v>0.73569185327367559</v>
      </c>
      <c r="Y67" s="5">
        <f t="shared" si="19"/>
        <v>0</v>
      </c>
      <c r="Z67" s="5">
        <f t="shared" si="20"/>
        <v>0</v>
      </c>
      <c r="AB67" s="39">
        <f t="shared" si="21"/>
        <v>0</v>
      </c>
      <c r="AC67" s="39">
        <f t="shared" si="22"/>
        <v>0</v>
      </c>
      <c r="AD67" s="39">
        <f t="shared" si="23"/>
        <v>0</v>
      </c>
      <c r="AE67" s="39">
        <f t="shared" si="24"/>
        <v>0</v>
      </c>
      <c r="AF67" s="39">
        <f t="shared" si="25"/>
        <v>0</v>
      </c>
      <c r="AG67" s="39">
        <f t="shared" si="26"/>
        <v>0</v>
      </c>
      <c r="AH67" s="39">
        <f t="shared" si="27"/>
        <v>0</v>
      </c>
      <c r="AI67" s="39">
        <f t="shared" si="28"/>
        <v>0</v>
      </c>
      <c r="AJ67" s="39">
        <f t="shared" si="29"/>
        <v>0</v>
      </c>
      <c r="AK67" s="43"/>
      <c r="AL67" s="39">
        <f t="shared" si="30"/>
        <v>0</v>
      </c>
      <c r="AM67" s="39">
        <f t="shared" si="31"/>
        <v>0</v>
      </c>
      <c r="AN67" s="39">
        <f t="shared" si="32"/>
        <v>0</v>
      </c>
      <c r="AO67" s="40">
        <f t="shared" si="33"/>
        <v>0</v>
      </c>
      <c r="AQ67" s="39">
        <f t="shared" si="34"/>
        <v>0</v>
      </c>
      <c r="AR67" s="39">
        <f t="shared" si="35"/>
        <v>0</v>
      </c>
      <c r="AS67" s="39">
        <f t="shared" si="36"/>
        <v>0</v>
      </c>
      <c r="AT67" s="40">
        <f t="shared" si="37"/>
        <v>0</v>
      </c>
      <c r="AU67" s="40"/>
      <c r="AV67" s="52">
        <f t="shared" si="38"/>
        <v>0</v>
      </c>
      <c r="AX67" s="52">
        <f t="shared" si="39"/>
        <v>0</v>
      </c>
      <c r="AY67" s="70"/>
      <c r="AZ67" s="2">
        <f t="shared" si="43"/>
        <v>0</v>
      </c>
    </row>
    <row r="68" spans="1:52">
      <c r="A68" s="44">
        <f t="shared" si="40"/>
        <v>38749</v>
      </c>
      <c r="B68" s="66">
        <f t="shared" si="3"/>
        <v>60900</v>
      </c>
      <c r="C68" s="67"/>
      <c r="D68" s="68">
        <f t="shared" si="4"/>
        <v>60900</v>
      </c>
      <c r="E68" s="35">
        <f t="shared" si="5"/>
        <v>0</v>
      </c>
      <c r="F68" s="35">
        <f t="shared" si="6"/>
        <v>0</v>
      </c>
      <c r="G68" s="55">
        <f t="shared" si="41"/>
        <v>3.97</v>
      </c>
      <c r="H68" s="69">
        <f t="shared" si="47"/>
        <v>3.97</v>
      </c>
      <c r="I68" s="55">
        <f t="shared" si="8"/>
        <v>3.7904</v>
      </c>
      <c r="J68" s="55">
        <f t="shared" si="9"/>
        <v>1.6E-2</v>
      </c>
      <c r="K68" s="69">
        <f t="shared" si="48"/>
        <v>1.6E-2</v>
      </c>
      <c r="L68" s="72">
        <v>0</v>
      </c>
      <c r="M68" s="55">
        <f t="shared" si="11"/>
        <v>1.4999999999999999E-2</v>
      </c>
      <c r="N68" s="69">
        <f t="shared" si="49"/>
        <v>1.4999999999999999E-2</v>
      </c>
      <c r="O68" s="72">
        <v>0</v>
      </c>
      <c r="P68" s="7"/>
      <c r="Q68" s="72">
        <f t="shared" si="42"/>
        <v>4.0010000000000003</v>
      </c>
      <c r="R68" s="72">
        <f t="shared" si="13"/>
        <v>3.7904</v>
      </c>
      <c r="S68" s="7"/>
      <c r="T68" s="5">
        <f t="shared" si="14"/>
        <v>28</v>
      </c>
      <c r="U68" s="45">
        <f t="shared" si="15"/>
        <v>38801</v>
      </c>
      <c r="V68" s="5">
        <f t="shared" si="16"/>
        <v>1912</v>
      </c>
      <c r="W68" s="55">
        <f t="shared" si="17"/>
        <v>6.040116061409001E-2</v>
      </c>
      <c r="X68" s="47">
        <f t="shared" si="18"/>
        <v>0.73234341793092328</v>
      </c>
      <c r="Y68" s="5">
        <f t="shared" si="19"/>
        <v>0</v>
      </c>
      <c r="Z68" s="5">
        <f t="shared" si="20"/>
        <v>0</v>
      </c>
      <c r="AB68" s="39">
        <f t="shared" si="21"/>
        <v>0</v>
      </c>
      <c r="AC68" s="39">
        <f t="shared" si="22"/>
        <v>0</v>
      </c>
      <c r="AD68" s="39">
        <f t="shared" si="23"/>
        <v>0</v>
      </c>
      <c r="AE68" s="39">
        <f t="shared" si="24"/>
        <v>0</v>
      </c>
      <c r="AF68" s="39">
        <f t="shared" si="25"/>
        <v>0</v>
      </c>
      <c r="AG68" s="39">
        <f t="shared" si="26"/>
        <v>0</v>
      </c>
      <c r="AH68" s="39">
        <f t="shared" si="27"/>
        <v>0</v>
      </c>
      <c r="AI68" s="39">
        <f t="shared" si="28"/>
        <v>0</v>
      </c>
      <c r="AJ68" s="39">
        <f t="shared" si="29"/>
        <v>0</v>
      </c>
      <c r="AK68" s="43"/>
      <c r="AL68" s="39">
        <f t="shared" si="30"/>
        <v>0</v>
      </c>
      <c r="AM68" s="39">
        <f t="shared" si="31"/>
        <v>0</v>
      </c>
      <c r="AN68" s="39">
        <f t="shared" si="32"/>
        <v>0</v>
      </c>
      <c r="AO68" s="40">
        <f t="shared" si="33"/>
        <v>0</v>
      </c>
      <c r="AQ68" s="39">
        <f t="shared" si="34"/>
        <v>0</v>
      </c>
      <c r="AR68" s="39">
        <f t="shared" si="35"/>
        <v>0</v>
      </c>
      <c r="AS68" s="39">
        <f t="shared" si="36"/>
        <v>0</v>
      </c>
      <c r="AT68" s="40">
        <f t="shared" si="37"/>
        <v>0</v>
      </c>
      <c r="AU68" s="40"/>
      <c r="AV68" s="52">
        <f t="shared" si="38"/>
        <v>0</v>
      </c>
      <c r="AX68" s="52">
        <f t="shared" si="39"/>
        <v>0</v>
      </c>
      <c r="AY68" s="70"/>
      <c r="AZ68" s="2">
        <f t="shared" si="43"/>
        <v>0</v>
      </c>
    </row>
    <row r="69" spans="1:52">
      <c r="A69" s="44">
        <f t="shared" si="40"/>
        <v>38777</v>
      </c>
      <c r="B69" s="66">
        <f t="shared" si="3"/>
        <v>60900</v>
      </c>
      <c r="C69" s="67"/>
      <c r="D69" s="68">
        <f t="shared" si="4"/>
        <v>60900</v>
      </c>
      <c r="E69" s="35">
        <f t="shared" si="5"/>
        <v>0</v>
      </c>
      <c r="F69" s="35">
        <f t="shared" si="6"/>
        <v>0</v>
      </c>
      <c r="G69" s="55">
        <f t="shared" si="41"/>
        <v>3.97</v>
      </c>
      <c r="H69" s="69">
        <f t="shared" si="47"/>
        <v>3.97</v>
      </c>
      <c r="I69" s="55">
        <f t="shared" si="8"/>
        <v>3.7904</v>
      </c>
      <c r="J69" s="55">
        <f t="shared" si="9"/>
        <v>1.6E-2</v>
      </c>
      <c r="K69" s="69">
        <f t="shared" si="48"/>
        <v>1.6E-2</v>
      </c>
      <c r="L69" s="72">
        <v>0</v>
      </c>
      <c r="M69" s="55">
        <f t="shared" si="11"/>
        <v>1.4999999999999999E-2</v>
      </c>
      <c r="N69" s="69">
        <f t="shared" si="49"/>
        <v>1.4999999999999999E-2</v>
      </c>
      <c r="O69" s="72">
        <v>0</v>
      </c>
      <c r="P69" s="7"/>
      <c r="Q69" s="72">
        <f t="shared" si="42"/>
        <v>4.0010000000000003</v>
      </c>
      <c r="R69" s="72">
        <f t="shared" si="13"/>
        <v>3.7904</v>
      </c>
      <c r="S69" s="7"/>
      <c r="T69" s="5">
        <f t="shared" si="14"/>
        <v>31</v>
      </c>
      <c r="U69" s="45">
        <f t="shared" si="15"/>
        <v>38832</v>
      </c>
      <c r="V69" s="5">
        <f t="shared" si="16"/>
        <v>1943</v>
      </c>
      <c r="W69" s="55">
        <f t="shared" si="17"/>
        <v>6.040116061409001E-2</v>
      </c>
      <c r="X69" s="47">
        <f t="shared" si="18"/>
        <v>0.7286539956457645</v>
      </c>
      <c r="Y69" s="5">
        <f t="shared" si="19"/>
        <v>0</v>
      </c>
      <c r="Z69" s="5">
        <f t="shared" si="20"/>
        <v>0</v>
      </c>
      <c r="AB69" s="39">
        <f t="shared" si="21"/>
        <v>0</v>
      </c>
      <c r="AC69" s="39">
        <f t="shared" si="22"/>
        <v>0</v>
      </c>
      <c r="AD69" s="39">
        <f t="shared" si="23"/>
        <v>0</v>
      </c>
      <c r="AE69" s="39">
        <f t="shared" si="24"/>
        <v>0</v>
      </c>
      <c r="AF69" s="39">
        <f t="shared" si="25"/>
        <v>0</v>
      </c>
      <c r="AG69" s="39">
        <f t="shared" si="26"/>
        <v>0</v>
      </c>
      <c r="AH69" s="39">
        <f t="shared" si="27"/>
        <v>0</v>
      </c>
      <c r="AI69" s="39">
        <f t="shared" si="28"/>
        <v>0</v>
      </c>
      <c r="AJ69" s="39">
        <f t="shared" si="29"/>
        <v>0</v>
      </c>
      <c r="AK69" s="43"/>
      <c r="AL69" s="39">
        <f t="shared" si="30"/>
        <v>0</v>
      </c>
      <c r="AM69" s="39">
        <f t="shared" si="31"/>
        <v>0</v>
      </c>
      <c r="AN69" s="39">
        <f t="shared" si="32"/>
        <v>0</v>
      </c>
      <c r="AO69" s="40">
        <f t="shared" si="33"/>
        <v>0</v>
      </c>
      <c r="AQ69" s="39">
        <f t="shared" si="34"/>
        <v>0</v>
      </c>
      <c r="AR69" s="39">
        <f t="shared" si="35"/>
        <v>0</v>
      </c>
      <c r="AS69" s="39">
        <f t="shared" si="36"/>
        <v>0</v>
      </c>
      <c r="AT69" s="40">
        <f t="shared" si="37"/>
        <v>0</v>
      </c>
      <c r="AU69" s="40"/>
      <c r="AV69" s="52">
        <f t="shared" si="38"/>
        <v>0</v>
      </c>
      <c r="AX69" s="52">
        <f t="shared" si="39"/>
        <v>0</v>
      </c>
      <c r="AY69" s="70"/>
      <c r="AZ69" s="2">
        <f t="shared" si="43"/>
        <v>0</v>
      </c>
    </row>
    <row r="70" spans="1:52">
      <c r="A70" s="44">
        <f t="shared" si="40"/>
        <v>38808</v>
      </c>
      <c r="B70" s="66">
        <f t="shared" si="3"/>
        <v>60900</v>
      </c>
      <c r="C70" s="67"/>
      <c r="D70" s="68">
        <f t="shared" si="4"/>
        <v>60900</v>
      </c>
      <c r="E70" s="35">
        <f t="shared" si="5"/>
        <v>0</v>
      </c>
      <c r="F70" s="35">
        <f t="shared" si="6"/>
        <v>0</v>
      </c>
      <c r="G70" s="55">
        <f t="shared" si="41"/>
        <v>3.97</v>
      </c>
      <c r="H70" s="69">
        <f t="shared" ref="H70:H89" si="50">G70</f>
        <v>3.97</v>
      </c>
      <c r="I70" s="55">
        <f t="shared" si="8"/>
        <v>3.7904</v>
      </c>
      <c r="J70" s="55">
        <f t="shared" si="9"/>
        <v>1.6E-2</v>
      </c>
      <c r="K70" s="69">
        <f t="shared" ref="K70:K89" si="51">J70</f>
        <v>1.6E-2</v>
      </c>
      <c r="L70" s="72">
        <v>0</v>
      </c>
      <c r="M70" s="55">
        <f t="shared" si="11"/>
        <v>1.4999999999999999E-2</v>
      </c>
      <c r="N70" s="69">
        <f t="shared" ref="N70:N89" si="52">M70</f>
        <v>1.4999999999999999E-2</v>
      </c>
      <c r="O70" s="72">
        <v>0</v>
      </c>
      <c r="P70" s="7"/>
      <c r="Q70" s="72">
        <f t="shared" si="42"/>
        <v>4.0010000000000003</v>
      </c>
      <c r="R70" s="72">
        <f t="shared" si="13"/>
        <v>3.7904</v>
      </c>
      <c r="S70" s="7"/>
      <c r="T70" s="5">
        <f t="shared" si="14"/>
        <v>30</v>
      </c>
      <c r="U70" s="45">
        <f t="shared" si="15"/>
        <v>38862</v>
      </c>
      <c r="V70" s="5">
        <f t="shared" si="16"/>
        <v>1973</v>
      </c>
      <c r="W70" s="55">
        <f t="shared" si="17"/>
        <v>6.040116061409001E-2</v>
      </c>
      <c r="X70" s="47">
        <f t="shared" si="18"/>
        <v>0.72510128494286352</v>
      </c>
      <c r="Y70" s="5">
        <f t="shared" si="19"/>
        <v>0</v>
      </c>
      <c r="Z70" s="5">
        <f t="shared" si="20"/>
        <v>0</v>
      </c>
      <c r="AB70" s="39">
        <f t="shared" si="21"/>
        <v>0</v>
      </c>
      <c r="AC70" s="39">
        <f t="shared" si="22"/>
        <v>0</v>
      </c>
      <c r="AD70" s="39">
        <f t="shared" si="23"/>
        <v>0</v>
      </c>
      <c r="AE70" s="39">
        <f t="shared" si="24"/>
        <v>0</v>
      </c>
      <c r="AF70" s="39">
        <f t="shared" si="25"/>
        <v>0</v>
      </c>
      <c r="AG70" s="39">
        <f t="shared" si="26"/>
        <v>0</v>
      </c>
      <c r="AH70" s="39">
        <f t="shared" si="27"/>
        <v>0</v>
      </c>
      <c r="AI70" s="39">
        <f t="shared" si="28"/>
        <v>0</v>
      </c>
      <c r="AJ70" s="39">
        <f t="shared" si="29"/>
        <v>0</v>
      </c>
      <c r="AK70" s="43"/>
      <c r="AL70" s="39">
        <f t="shared" si="30"/>
        <v>0</v>
      </c>
      <c r="AM70" s="39">
        <f t="shared" si="31"/>
        <v>0</v>
      </c>
      <c r="AN70" s="39">
        <f t="shared" si="32"/>
        <v>0</v>
      </c>
      <c r="AO70" s="40">
        <f t="shared" si="33"/>
        <v>0</v>
      </c>
      <c r="AQ70" s="39">
        <f t="shared" si="34"/>
        <v>0</v>
      </c>
      <c r="AR70" s="39">
        <f t="shared" si="35"/>
        <v>0</v>
      </c>
      <c r="AS70" s="39">
        <f t="shared" si="36"/>
        <v>0</v>
      </c>
      <c r="AT70" s="40">
        <f t="shared" si="37"/>
        <v>0</v>
      </c>
      <c r="AU70" s="40"/>
      <c r="AV70" s="52">
        <f t="shared" si="38"/>
        <v>0</v>
      </c>
      <c r="AX70" s="52">
        <f t="shared" si="39"/>
        <v>0</v>
      </c>
      <c r="AY70" s="70"/>
      <c r="AZ70" s="2">
        <f t="shared" si="43"/>
        <v>0</v>
      </c>
    </row>
    <row r="71" spans="1:52">
      <c r="A71" s="44">
        <f t="shared" si="40"/>
        <v>38838</v>
      </c>
      <c r="B71" s="66">
        <f t="shared" si="3"/>
        <v>60900</v>
      </c>
      <c r="C71" s="67"/>
      <c r="D71" s="68">
        <f t="shared" si="4"/>
        <v>60900</v>
      </c>
      <c r="E71" s="35">
        <f t="shared" si="5"/>
        <v>0</v>
      </c>
      <c r="F71" s="35">
        <f t="shared" si="6"/>
        <v>0</v>
      </c>
      <c r="G71" s="55">
        <f t="shared" si="41"/>
        <v>3.97</v>
      </c>
      <c r="H71" s="69">
        <f t="shared" si="50"/>
        <v>3.97</v>
      </c>
      <c r="I71" s="55">
        <f t="shared" si="8"/>
        <v>3.7904</v>
      </c>
      <c r="J71" s="55">
        <f t="shared" si="9"/>
        <v>1.6E-2</v>
      </c>
      <c r="K71" s="69">
        <f t="shared" si="51"/>
        <v>1.6E-2</v>
      </c>
      <c r="L71" s="72">
        <v>0</v>
      </c>
      <c r="M71" s="55">
        <f t="shared" si="11"/>
        <v>1.4999999999999999E-2</v>
      </c>
      <c r="N71" s="69">
        <f t="shared" si="52"/>
        <v>1.4999999999999999E-2</v>
      </c>
      <c r="O71" s="72">
        <v>0</v>
      </c>
      <c r="P71" s="7"/>
      <c r="Q71" s="72">
        <f t="shared" si="42"/>
        <v>4.0010000000000003</v>
      </c>
      <c r="R71" s="72">
        <f t="shared" si="13"/>
        <v>3.7904</v>
      </c>
      <c r="S71" s="7"/>
      <c r="T71" s="5">
        <f t="shared" si="14"/>
        <v>31</v>
      </c>
      <c r="U71" s="45">
        <f t="shared" si="15"/>
        <v>38893</v>
      </c>
      <c r="V71" s="5">
        <f t="shared" si="16"/>
        <v>2004</v>
      </c>
      <c r="W71" s="55">
        <f t="shared" si="17"/>
        <v>6.040116061409001E-2</v>
      </c>
      <c r="X71" s="47">
        <f t="shared" si="18"/>
        <v>0.72144834729890461</v>
      </c>
      <c r="Y71" s="5">
        <f t="shared" si="19"/>
        <v>0</v>
      </c>
      <c r="Z71" s="5">
        <f t="shared" si="20"/>
        <v>0</v>
      </c>
      <c r="AB71" s="39">
        <f t="shared" si="21"/>
        <v>0</v>
      </c>
      <c r="AC71" s="39">
        <f t="shared" si="22"/>
        <v>0</v>
      </c>
      <c r="AD71" s="39">
        <f t="shared" si="23"/>
        <v>0</v>
      </c>
      <c r="AE71" s="39">
        <f t="shared" si="24"/>
        <v>0</v>
      </c>
      <c r="AF71" s="39">
        <f t="shared" si="25"/>
        <v>0</v>
      </c>
      <c r="AG71" s="39">
        <f t="shared" si="26"/>
        <v>0</v>
      </c>
      <c r="AH71" s="39">
        <f t="shared" si="27"/>
        <v>0</v>
      </c>
      <c r="AI71" s="39">
        <f t="shared" si="28"/>
        <v>0</v>
      </c>
      <c r="AJ71" s="39">
        <f t="shared" si="29"/>
        <v>0</v>
      </c>
      <c r="AK71" s="43"/>
      <c r="AL71" s="39">
        <f t="shared" si="30"/>
        <v>0</v>
      </c>
      <c r="AM71" s="39">
        <f t="shared" si="31"/>
        <v>0</v>
      </c>
      <c r="AN71" s="39">
        <f t="shared" si="32"/>
        <v>0</v>
      </c>
      <c r="AO71" s="40">
        <f t="shared" si="33"/>
        <v>0</v>
      </c>
      <c r="AQ71" s="39">
        <f t="shared" si="34"/>
        <v>0</v>
      </c>
      <c r="AR71" s="39">
        <f t="shared" si="35"/>
        <v>0</v>
      </c>
      <c r="AS71" s="39">
        <f t="shared" si="36"/>
        <v>0</v>
      </c>
      <c r="AT71" s="40">
        <f t="shared" si="37"/>
        <v>0</v>
      </c>
      <c r="AU71" s="40"/>
      <c r="AV71" s="52">
        <f t="shared" si="38"/>
        <v>0</v>
      </c>
      <c r="AX71" s="52">
        <f t="shared" si="39"/>
        <v>0</v>
      </c>
      <c r="AY71" s="70"/>
      <c r="AZ71" s="2">
        <f t="shared" si="43"/>
        <v>0</v>
      </c>
    </row>
    <row r="72" spans="1:52">
      <c r="A72" s="44">
        <f t="shared" si="40"/>
        <v>38869</v>
      </c>
      <c r="B72" s="66">
        <f t="shared" si="3"/>
        <v>60900</v>
      </c>
      <c r="C72" s="67"/>
      <c r="D72" s="68">
        <f t="shared" si="4"/>
        <v>60900</v>
      </c>
      <c r="E72" s="35">
        <f t="shared" si="5"/>
        <v>0</v>
      </c>
      <c r="F72" s="35">
        <f t="shared" si="6"/>
        <v>0</v>
      </c>
      <c r="G72" s="55">
        <f t="shared" si="41"/>
        <v>3.97</v>
      </c>
      <c r="H72" s="69">
        <f t="shared" si="50"/>
        <v>3.97</v>
      </c>
      <c r="I72" s="55">
        <f t="shared" si="8"/>
        <v>3.7904</v>
      </c>
      <c r="J72" s="55">
        <f t="shared" si="9"/>
        <v>1.6E-2</v>
      </c>
      <c r="K72" s="69">
        <f t="shared" si="51"/>
        <v>1.6E-2</v>
      </c>
      <c r="L72" s="72">
        <v>0</v>
      </c>
      <c r="M72" s="55">
        <f t="shared" si="11"/>
        <v>1.4999999999999999E-2</v>
      </c>
      <c r="N72" s="69">
        <f t="shared" si="52"/>
        <v>1.4999999999999999E-2</v>
      </c>
      <c r="O72" s="72">
        <v>0</v>
      </c>
      <c r="P72" s="7"/>
      <c r="Q72" s="72">
        <f t="shared" si="42"/>
        <v>4.0010000000000003</v>
      </c>
      <c r="R72" s="72">
        <f t="shared" si="13"/>
        <v>3.7904</v>
      </c>
      <c r="S72" s="7"/>
      <c r="T72" s="5">
        <f t="shared" si="14"/>
        <v>30</v>
      </c>
      <c r="U72" s="45">
        <f t="shared" si="15"/>
        <v>38923</v>
      </c>
      <c r="V72" s="5">
        <f t="shared" si="16"/>
        <v>2034</v>
      </c>
      <c r="W72" s="55">
        <f t="shared" si="17"/>
        <v>6.040116061409001E-2</v>
      </c>
      <c r="X72" s="47">
        <f t="shared" si="18"/>
        <v>0.71793076929843325</v>
      </c>
      <c r="Y72" s="5">
        <f t="shared" si="19"/>
        <v>0</v>
      </c>
      <c r="Z72" s="5">
        <f t="shared" si="20"/>
        <v>0</v>
      </c>
      <c r="AB72" s="39">
        <f t="shared" si="21"/>
        <v>0</v>
      </c>
      <c r="AC72" s="39">
        <f t="shared" si="22"/>
        <v>0</v>
      </c>
      <c r="AD72" s="39">
        <f t="shared" si="23"/>
        <v>0</v>
      </c>
      <c r="AE72" s="39">
        <f t="shared" si="24"/>
        <v>0</v>
      </c>
      <c r="AF72" s="39">
        <f t="shared" si="25"/>
        <v>0</v>
      </c>
      <c r="AG72" s="39">
        <f t="shared" si="26"/>
        <v>0</v>
      </c>
      <c r="AH72" s="39">
        <f t="shared" si="27"/>
        <v>0</v>
      </c>
      <c r="AI72" s="39">
        <f t="shared" si="28"/>
        <v>0</v>
      </c>
      <c r="AJ72" s="39">
        <f t="shared" si="29"/>
        <v>0</v>
      </c>
      <c r="AK72" s="43"/>
      <c r="AL72" s="39">
        <f t="shared" si="30"/>
        <v>0</v>
      </c>
      <c r="AM72" s="39">
        <f t="shared" si="31"/>
        <v>0</v>
      </c>
      <c r="AN72" s="39">
        <f t="shared" si="32"/>
        <v>0</v>
      </c>
      <c r="AO72" s="40">
        <f t="shared" si="33"/>
        <v>0</v>
      </c>
      <c r="AQ72" s="39">
        <f t="shared" si="34"/>
        <v>0</v>
      </c>
      <c r="AR72" s="39">
        <f t="shared" si="35"/>
        <v>0</v>
      </c>
      <c r="AS72" s="39">
        <f t="shared" si="36"/>
        <v>0</v>
      </c>
      <c r="AT72" s="40">
        <f t="shared" si="37"/>
        <v>0</v>
      </c>
      <c r="AU72" s="40"/>
      <c r="AV72" s="52">
        <f t="shared" si="38"/>
        <v>0</v>
      </c>
      <c r="AX72" s="52">
        <f t="shared" si="39"/>
        <v>0</v>
      </c>
      <c r="AY72" s="70"/>
      <c r="AZ72" s="2">
        <f t="shared" si="43"/>
        <v>0</v>
      </c>
    </row>
    <row r="73" spans="1:52">
      <c r="A73" s="44">
        <f t="shared" si="40"/>
        <v>38899</v>
      </c>
      <c r="B73" s="66">
        <f t="shared" si="3"/>
        <v>60900</v>
      </c>
      <c r="C73" s="67"/>
      <c r="D73" s="68">
        <f t="shared" si="4"/>
        <v>60900</v>
      </c>
      <c r="E73" s="35">
        <f t="shared" si="5"/>
        <v>0</v>
      </c>
      <c r="F73" s="35">
        <f t="shared" si="6"/>
        <v>0</v>
      </c>
      <c r="G73" s="55">
        <f t="shared" si="41"/>
        <v>3.97</v>
      </c>
      <c r="H73" s="69">
        <f t="shared" si="50"/>
        <v>3.97</v>
      </c>
      <c r="I73" s="55">
        <f t="shared" si="8"/>
        <v>3.7904</v>
      </c>
      <c r="J73" s="55">
        <f t="shared" si="9"/>
        <v>1.6E-2</v>
      </c>
      <c r="K73" s="69">
        <f t="shared" si="51"/>
        <v>1.6E-2</v>
      </c>
      <c r="L73" s="72">
        <v>0</v>
      </c>
      <c r="M73" s="55">
        <f t="shared" si="11"/>
        <v>1.4999999999999999E-2</v>
      </c>
      <c r="N73" s="69">
        <f t="shared" si="52"/>
        <v>1.4999999999999999E-2</v>
      </c>
      <c r="O73" s="72">
        <v>0</v>
      </c>
      <c r="P73" s="7"/>
      <c r="Q73" s="72">
        <f t="shared" si="42"/>
        <v>4.0010000000000003</v>
      </c>
      <c r="R73" s="72">
        <f t="shared" si="13"/>
        <v>3.7904</v>
      </c>
      <c r="S73" s="7"/>
      <c r="T73" s="5">
        <f t="shared" si="14"/>
        <v>31</v>
      </c>
      <c r="U73" s="45">
        <f t="shared" si="15"/>
        <v>38954</v>
      </c>
      <c r="V73" s="5">
        <f t="shared" si="16"/>
        <v>2065</v>
      </c>
      <c r="W73" s="55">
        <f t="shared" si="17"/>
        <v>6.040116061409001E-2</v>
      </c>
      <c r="X73" s="47">
        <f t="shared" si="18"/>
        <v>0.71431395549960885</v>
      </c>
      <c r="Y73" s="5">
        <f t="shared" si="19"/>
        <v>0</v>
      </c>
      <c r="Z73" s="5">
        <f t="shared" si="20"/>
        <v>0</v>
      </c>
      <c r="AB73" s="39">
        <f t="shared" si="21"/>
        <v>0</v>
      </c>
      <c r="AC73" s="39">
        <f t="shared" si="22"/>
        <v>0</v>
      </c>
      <c r="AD73" s="39">
        <f t="shared" si="23"/>
        <v>0</v>
      </c>
      <c r="AE73" s="39">
        <f t="shared" si="24"/>
        <v>0</v>
      </c>
      <c r="AF73" s="39">
        <f t="shared" si="25"/>
        <v>0</v>
      </c>
      <c r="AG73" s="39">
        <f t="shared" si="26"/>
        <v>0</v>
      </c>
      <c r="AH73" s="39">
        <f t="shared" si="27"/>
        <v>0</v>
      </c>
      <c r="AI73" s="39">
        <f t="shared" si="28"/>
        <v>0</v>
      </c>
      <c r="AJ73" s="39">
        <f t="shared" si="29"/>
        <v>0</v>
      </c>
      <c r="AK73" s="43"/>
      <c r="AL73" s="39">
        <f t="shared" si="30"/>
        <v>0</v>
      </c>
      <c r="AM73" s="39">
        <f t="shared" si="31"/>
        <v>0</v>
      </c>
      <c r="AN73" s="39">
        <f t="shared" si="32"/>
        <v>0</v>
      </c>
      <c r="AO73" s="40">
        <f t="shared" si="33"/>
        <v>0</v>
      </c>
      <c r="AQ73" s="39">
        <f t="shared" si="34"/>
        <v>0</v>
      </c>
      <c r="AR73" s="39">
        <f t="shared" si="35"/>
        <v>0</v>
      </c>
      <c r="AS73" s="39">
        <f t="shared" si="36"/>
        <v>0</v>
      </c>
      <c r="AT73" s="40">
        <f t="shared" si="37"/>
        <v>0</v>
      </c>
      <c r="AU73" s="40"/>
      <c r="AV73" s="52">
        <f t="shared" si="38"/>
        <v>0</v>
      </c>
      <c r="AX73" s="52">
        <f t="shared" si="39"/>
        <v>0</v>
      </c>
      <c r="AY73" s="70"/>
      <c r="AZ73" s="2">
        <f t="shared" si="43"/>
        <v>0</v>
      </c>
    </row>
    <row r="74" spans="1:52">
      <c r="A74" s="44">
        <f t="shared" si="40"/>
        <v>38930</v>
      </c>
      <c r="B74" s="66">
        <f t="shared" ref="B74:B137" si="53">VLOOKUP($A74,Table2,MATCH(I$3,Curves2,0))</f>
        <v>60900</v>
      </c>
      <c r="C74" s="67"/>
      <c r="D74" s="68">
        <f t="shared" ref="D74:D137" si="54">B74+C74</f>
        <v>60900</v>
      </c>
      <c r="E74" s="35">
        <f t="shared" ref="E74:E137" si="55">IF(Y74=0,0,IF(AND(Y74=1,$H$3=1),D74*T74,IF($H$3=2,D74,"N/A")))</f>
        <v>0</v>
      </c>
      <c r="F74" s="35">
        <f t="shared" ref="F74:F137" si="56">E74*X74</f>
        <v>0</v>
      </c>
      <c r="G74" s="55">
        <f t="shared" si="41"/>
        <v>3.97</v>
      </c>
      <c r="H74" s="69">
        <f t="shared" si="50"/>
        <v>3.97</v>
      </c>
      <c r="I74" s="55">
        <f t="shared" ref="I74:I137" si="57">VLOOKUP($A74,Table1,MATCH(I$3,Curves1,0))</f>
        <v>3.7904</v>
      </c>
      <c r="J74" s="55">
        <f t="shared" ref="J74:J137" si="58">VLOOKUP($A74,Table,MATCH(J$4,Curves,0))</f>
        <v>1.6E-2</v>
      </c>
      <c r="K74" s="69">
        <f t="shared" si="51"/>
        <v>1.6E-2</v>
      </c>
      <c r="L74" s="72">
        <v>0</v>
      </c>
      <c r="M74" s="55">
        <f t="shared" ref="M74:M137" si="59">VLOOKUP($A74,Table,MATCH(M$4,Curves,0))</f>
        <v>1.4999999999999999E-2</v>
      </c>
      <c r="N74" s="69">
        <f t="shared" si="52"/>
        <v>1.4999999999999999E-2</v>
      </c>
      <c r="O74" s="72">
        <v>0</v>
      </c>
      <c r="P74" s="7"/>
      <c r="Q74" s="72">
        <f t="shared" si="42"/>
        <v>4.0010000000000003</v>
      </c>
      <c r="R74" s="72">
        <f t="shared" ref="R74:R137" si="60">O74+L74+I74</f>
        <v>3.7904</v>
      </c>
      <c r="S74" s="7"/>
      <c r="T74" s="5">
        <f t="shared" ref="T74:T137" si="61">A75-A74</f>
        <v>31</v>
      </c>
      <c r="U74" s="45">
        <f t="shared" ref="U74:U137" si="62">CHOOSE(F$3,A75+24,A74)</f>
        <v>38985</v>
      </c>
      <c r="V74" s="5">
        <f t="shared" ref="V74:V137" si="63">U74-C$3</f>
        <v>2096</v>
      </c>
      <c r="W74" s="55">
        <f t="shared" ref="W74:W137" si="64">VLOOKUP($A74,Table,MATCH(W$4,Curves,0))</f>
        <v>6.040116061409001E-2</v>
      </c>
      <c r="X74" s="47">
        <f t="shared" ref="X74:X137" si="65">1/(1+CHOOSE(F$3,(W75+($K$3/10000))/2,(W74+($K$3/10000))/2))^(2*V74/365.25)</f>
        <v>0.71071536259702528</v>
      </c>
      <c r="Y74" s="5">
        <f t="shared" ref="Y74:Y137" si="66">IF(AND(mthbeg&lt;=A74,mthend&gt;=A74),1,0)</f>
        <v>0</v>
      </c>
      <c r="Z74" s="5">
        <f t="shared" ref="Z74:Z137" si="67">T74*Y74</f>
        <v>0</v>
      </c>
      <c r="AB74" s="39">
        <f t="shared" ref="AB74:AB137" si="68">F74*G74</f>
        <v>0</v>
      </c>
      <c r="AC74" s="39">
        <f t="shared" ref="AC74:AC137" si="69">$F74*H74</f>
        <v>0</v>
      </c>
      <c r="AD74" s="39">
        <f t="shared" ref="AD74:AD137" si="70">$F74*I74</f>
        <v>0</v>
      </c>
      <c r="AE74" s="39">
        <f t="shared" ref="AE74:AE137" si="71">$F74*J74</f>
        <v>0</v>
      </c>
      <c r="AF74" s="39">
        <f t="shared" ref="AF74:AF137" si="72">$F74*K74</f>
        <v>0</v>
      </c>
      <c r="AG74" s="39">
        <f t="shared" ref="AG74:AG137" si="73">$F74*L74</f>
        <v>0</v>
      </c>
      <c r="AH74" s="39">
        <f t="shared" ref="AH74:AH137" si="74">$F74*M74</f>
        <v>0</v>
      </c>
      <c r="AI74" s="39">
        <f t="shared" ref="AI74:AI137" si="75">$F74*N74</f>
        <v>0</v>
      </c>
      <c r="AJ74" s="39">
        <f t="shared" ref="AJ74:AJ137" si="76">F74*O74</f>
        <v>0</v>
      </c>
      <c r="AK74" s="43"/>
      <c r="AL74" s="39">
        <f t="shared" ref="AL74:AL137" si="77">CHOOSE($G$3,AC74-AD74,AD74-AC74)</f>
        <v>0</v>
      </c>
      <c r="AM74" s="39">
        <f t="shared" ref="AM74:AM137" si="78">CHOOSE($G$3,AF74-AG74,AG74-AF74)</f>
        <v>0</v>
      </c>
      <c r="AN74" s="39">
        <f t="shared" ref="AN74:AN137" si="79">CHOOSE($G$3,AI74-AJ74,AJ74-AI74)</f>
        <v>0</v>
      </c>
      <c r="AO74" s="40">
        <f t="shared" ref="AO74:AO137" si="80">SUM(AL74:AN74)</f>
        <v>0</v>
      </c>
      <c r="AQ74" s="39">
        <f t="shared" ref="AQ74:AQ137" si="81">CHOOSE($G$3,AB74-AC74,AC74-AB74)</f>
        <v>0</v>
      </c>
      <c r="AR74" s="39">
        <f t="shared" ref="AR74:AR137" si="82">CHOOSE($G$3,AE74-AF74,AF74-AE74)</f>
        <v>0</v>
      </c>
      <c r="AS74" s="39">
        <f t="shared" ref="AS74:AS137" si="83">CHOOSE($G$3,AH74-AI74,AI74-AH74)</f>
        <v>0</v>
      </c>
      <c r="AT74" s="40">
        <f t="shared" ref="AT74:AT137" si="84">AQ74+AR74+AS74</f>
        <v>0</v>
      </c>
      <c r="AU74" s="40"/>
      <c r="AV74" s="52">
        <f t="shared" ref="AV74:AV137" si="85">AT74+AO74</f>
        <v>0</v>
      </c>
      <c r="AX74" s="52">
        <f t="shared" ref="AX74:AX137" si="86">AJ74+AG74+AD74</f>
        <v>0</v>
      </c>
      <c r="AY74" s="70"/>
      <c r="AZ74" s="2">
        <f t="shared" si="43"/>
        <v>0</v>
      </c>
    </row>
    <row r="75" spans="1:52">
      <c r="A75" s="44">
        <f t="shared" ref="A75:A138" si="87">EDATE(A74,1)</f>
        <v>38961</v>
      </c>
      <c r="B75" s="66">
        <f t="shared" si="53"/>
        <v>60900</v>
      </c>
      <c r="C75" s="67"/>
      <c r="D75" s="68">
        <f t="shared" si="54"/>
        <v>60900</v>
      </c>
      <c r="E75" s="35">
        <f t="shared" si="55"/>
        <v>0</v>
      </c>
      <c r="F75" s="35">
        <f t="shared" si="56"/>
        <v>0</v>
      </c>
      <c r="G75" s="55">
        <f t="shared" ref="G75:G138" si="88">VLOOKUP($A75,Table,MATCH(G$4,Curves,0))</f>
        <v>3.97</v>
      </c>
      <c r="H75" s="69">
        <f t="shared" si="50"/>
        <v>3.97</v>
      </c>
      <c r="I75" s="55">
        <f t="shared" si="57"/>
        <v>3.7904</v>
      </c>
      <c r="J75" s="55">
        <f t="shared" si="58"/>
        <v>1.6E-2</v>
      </c>
      <c r="K75" s="69">
        <f t="shared" si="51"/>
        <v>1.6E-2</v>
      </c>
      <c r="L75" s="72">
        <v>0</v>
      </c>
      <c r="M75" s="55">
        <f t="shared" si="59"/>
        <v>1.4999999999999999E-2</v>
      </c>
      <c r="N75" s="69">
        <f t="shared" si="52"/>
        <v>1.4999999999999999E-2</v>
      </c>
      <c r="O75" s="72">
        <v>0</v>
      </c>
      <c r="P75" s="7"/>
      <c r="Q75" s="72">
        <f t="shared" ref="Q75:Q138" si="89">M75+J75+G75</f>
        <v>4.0010000000000003</v>
      </c>
      <c r="R75" s="72">
        <f t="shared" si="60"/>
        <v>3.7904</v>
      </c>
      <c r="S75" s="7"/>
      <c r="T75" s="5">
        <f t="shared" si="61"/>
        <v>30</v>
      </c>
      <c r="U75" s="45">
        <f t="shared" si="62"/>
        <v>39015</v>
      </c>
      <c r="V75" s="5">
        <f t="shared" si="63"/>
        <v>2126</v>
      </c>
      <c r="W75" s="55">
        <f t="shared" si="64"/>
        <v>6.040116061409001E-2</v>
      </c>
      <c r="X75" s="47">
        <f t="shared" si="65"/>
        <v>0.70725011559295592</v>
      </c>
      <c r="Y75" s="5">
        <f t="shared" si="66"/>
        <v>0</v>
      </c>
      <c r="Z75" s="5">
        <f t="shared" si="67"/>
        <v>0</v>
      </c>
      <c r="AB75" s="39">
        <f t="shared" si="68"/>
        <v>0</v>
      </c>
      <c r="AC75" s="39">
        <f t="shared" si="69"/>
        <v>0</v>
      </c>
      <c r="AD75" s="39">
        <f t="shared" si="70"/>
        <v>0</v>
      </c>
      <c r="AE75" s="39">
        <f t="shared" si="71"/>
        <v>0</v>
      </c>
      <c r="AF75" s="39">
        <f t="shared" si="72"/>
        <v>0</v>
      </c>
      <c r="AG75" s="39">
        <f t="shared" si="73"/>
        <v>0</v>
      </c>
      <c r="AH75" s="39">
        <f t="shared" si="74"/>
        <v>0</v>
      </c>
      <c r="AI75" s="39">
        <f t="shared" si="75"/>
        <v>0</v>
      </c>
      <c r="AJ75" s="39">
        <f t="shared" si="76"/>
        <v>0</v>
      </c>
      <c r="AK75" s="43"/>
      <c r="AL75" s="39">
        <f t="shared" si="77"/>
        <v>0</v>
      </c>
      <c r="AM75" s="39">
        <f t="shared" si="78"/>
        <v>0</v>
      </c>
      <c r="AN75" s="39">
        <f t="shared" si="79"/>
        <v>0</v>
      </c>
      <c r="AO75" s="40">
        <f t="shared" si="80"/>
        <v>0</v>
      </c>
      <c r="AQ75" s="39">
        <f t="shared" si="81"/>
        <v>0</v>
      </c>
      <c r="AR75" s="39">
        <f t="shared" si="82"/>
        <v>0</v>
      </c>
      <c r="AS75" s="39">
        <f t="shared" si="83"/>
        <v>0</v>
      </c>
      <c r="AT75" s="40">
        <f t="shared" si="84"/>
        <v>0</v>
      </c>
      <c r="AU75" s="40"/>
      <c r="AV75" s="52">
        <f t="shared" si="85"/>
        <v>0</v>
      </c>
      <c r="AX75" s="52">
        <f t="shared" si="86"/>
        <v>0</v>
      </c>
      <c r="AY75" s="70"/>
      <c r="AZ75" s="2">
        <f t="shared" ref="AZ75:AZ138" si="90">R75*E75</f>
        <v>0</v>
      </c>
    </row>
    <row r="76" spans="1:52">
      <c r="A76" s="44">
        <f t="shared" si="87"/>
        <v>38991</v>
      </c>
      <c r="B76" s="66">
        <f t="shared" si="53"/>
        <v>60900</v>
      </c>
      <c r="C76" s="67"/>
      <c r="D76" s="68">
        <f t="shared" si="54"/>
        <v>60900</v>
      </c>
      <c r="E76" s="35">
        <f t="shared" si="55"/>
        <v>0</v>
      </c>
      <c r="F76" s="35">
        <f t="shared" si="56"/>
        <v>0</v>
      </c>
      <c r="G76" s="55">
        <f t="shared" si="88"/>
        <v>3.97</v>
      </c>
      <c r="H76" s="69">
        <f t="shared" si="50"/>
        <v>3.97</v>
      </c>
      <c r="I76" s="55">
        <f t="shared" si="57"/>
        <v>3.7904</v>
      </c>
      <c r="J76" s="55">
        <f t="shared" si="58"/>
        <v>1.6E-2</v>
      </c>
      <c r="K76" s="69">
        <f t="shared" si="51"/>
        <v>1.6E-2</v>
      </c>
      <c r="L76" s="72">
        <v>0</v>
      </c>
      <c r="M76" s="55">
        <f t="shared" si="59"/>
        <v>1.4999999999999999E-2</v>
      </c>
      <c r="N76" s="69">
        <f t="shared" si="52"/>
        <v>1.4999999999999999E-2</v>
      </c>
      <c r="O76" s="72">
        <v>0</v>
      </c>
      <c r="P76" s="7"/>
      <c r="Q76" s="72">
        <f t="shared" si="89"/>
        <v>4.0010000000000003</v>
      </c>
      <c r="R76" s="72">
        <f t="shared" si="60"/>
        <v>3.7904</v>
      </c>
      <c r="S76" s="7"/>
      <c r="T76" s="5">
        <f t="shared" si="61"/>
        <v>31</v>
      </c>
      <c r="U76" s="45">
        <f t="shared" si="62"/>
        <v>39046</v>
      </c>
      <c r="V76" s="5">
        <f t="shared" si="63"/>
        <v>2157</v>
      </c>
      <c r="W76" s="55">
        <f t="shared" si="64"/>
        <v>6.040116061409001E-2</v>
      </c>
      <c r="X76" s="47">
        <f t="shared" si="65"/>
        <v>0.70368710912118093</v>
      </c>
      <c r="Y76" s="5">
        <f t="shared" si="66"/>
        <v>0</v>
      </c>
      <c r="Z76" s="5">
        <f t="shared" si="67"/>
        <v>0</v>
      </c>
      <c r="AB76" s="39">
        <f t="shared" si="68"/>
        <v>0</v>
      </c>
      <c r="AC76" s="39">
        <f t="shared" si="69"/>
        <v>0</v>
      </c>
      <c r="AD76" s="39">
        <f t="shared" si="70"/>
        <v>0</v>
      </c>
      <c r="AE76" s="39">
        <f t="shared" si="71"/>
        <v>0</v>
      </c>
      <c r="AF76" s="39">
        <f t="shared" si="72"/>
        <v>0</v>
      </c>
      <c r="AG76" s="39">
        <f t="shared" si="73"/>
        <v>0</v>
      </c>
      <c r="AH76" s="39">
        <f t="shared" si="74"/>
        <v>0</v>
      </c>
      <c r="AI76" s="39">
        <f t="shared" si="75"/>
        <v>0</v>
      </c>
      <c r="AJ76" s="39">
        <f t="shared" si="76"/>
        <v>0</v>
      </c>
      <c r="AK76" s="43"/>
      <c r="AL76" s="39">
        <f t="shared" si="77"/>
        <v>0</v>
      </c>
      <c r="AM76" s="39">
        <f t="shared" si="78"/>
        <v>0</v>
      </c>
      <c r="AN76" s="39">
        <f t="shared" si="79"/>
        <v>0</v>
      </c>
      <c r="AO76" s="40">
        <f t="shared" si="80"/>
        <v>0</v>
      </c>
      <c r="AQ76" s="39">
        <f t="shared" si="81"/>
        <v>0</v>
      </c>
      <c r="AR76" s="39">
        <f t="shared" si="82"/>
        <v>0</v>
      </c>
      <c r="AS76" s="39">
        <f t="shared" si="83"/>
        <v>0</v>
      </c>
      <c r="AT76" s="40">
        <f t="shared" si="84"/>
        <v>0</v>
      </c>
      <c r="AU76" s="40"/>
      <c r="AV76" s="52">
        <f t="shared" si="85"/>
        <v>0</v>
      </c>
      <c r="AX76" s="52">
        <f t="shared" si="86"/>
        <v>0</v>
      </c>
      <c r="AY76" s="70"/>
      <c r="AZ76" s="2">
        <f t="shared" si="90"/>
        <v>0</v>
      </c>
    </row>
    <row r="77" spans="1:52">
      <c r="A77" s="44">
        <f t="shared" si="87"/>
        <v>39022</v>
      </c>
      <c r="B77" s="66">
        <f t="shared" si="53"/>
        <v>60900</v>
      </c>
      <c r="C77" s="67"/>
      <c r="D77" s="68">
        <f t="shared" si="54"/>
        <v>60900</v>
      </c>
      <c r="E77" s="35">
        <f t="shared" si="55"/>
        <v>0</v>
      </c>
      <c r="F77" s="35">
        <f t="shared" si="56"/>
        <v>0</v>
      </c>
      <c r="G77" s="55">
        <f t="shared" si="88"/>
        <v>3.97</v>
      </c>
      <c r="H77" s="69">
        <f t="shared" si="50"/>
        <v>3.97</v>
      </c>
      <c r="I77" s="55">
        <f t="shared" si="57"/>
        <v>3.7904</v>
      </c>
      <c r="J77" s="55">
        <f t="shared" si="58"/>
        <v>1.6E-2</v>
      </c>
      <c r="K77" s="69">
        <f t="shared" si="51"/>
        <v>1.6E-2</v>
      </c>
      <c r="L77" s="72">
        <v>0</v>
      </c>
      <c r="M77" s="55">
        <f t="shared" si="59"/>
        <v>1.4999999999999999E-2</v>
      </c>
      <c r="N77" s="69">
        <f t="shared" si="52"/>
        <v>1.4999999999999999E-2</v>
      </c>
      <c r="O77" s="72">
        <v>0</v>
      </c>
      <c r="P77" s="7"/>
      <c r="Q77" s="72">
        <f t="shared" si="89"/>
        <v>4.0010000000000003</v>
      </c>
      <c r="R77" s="72">
        <f t="shared" si="60"/>
        <v>3.7904</v>
      </c>
      <c r="S77" s="7"/>
      <c r="T77" s="5">
        <f t="shared" si="61"/>
        <v>30</v>
      </c>
      <c r="U77" s="45">
        <f t="shared" si="62"/>
        <v>39076</v>
      </c>
      <c r="V77" s="5">
        <f t="shared" si="63"/>
        <v>2187</v>
      </c>
      <c r="W77" s="55">
        <f t="shared" si="64"/>
        <v>6.040116061409001E-2</v>
      </c>
      <c r="X77" s="47">
        <f t="shared" si="65"/>
        <v>0.70025612989234587</v>
      </c>
      <c r="Y77" s="5">
        <f t="shared" si="66"/>
        <v>0</v>
      </c>
      <c r="Z77" s="5">
        <f t="shared" si="67"/>
        <v>0</v>
      </c>
      <c r="AB77" s="39">
        <f t="shared" si="68"/>
        <v>0</v>
      </c>
      <c r="AC77" s="39">
        <f t="shared" si="69"/>
        <v>0</v>
      </c>
      <c r="AD77" s="39">
        <f t="shared" si="70"/>
        <v>0</v>
      </c>
      <c r="AE77" s="39">
        <f t="shared" si="71"/>
        <v>0</v>
      </c>
      <c r="AF77" s="39">
        <f t="shared" si="72"/>
        <v>0</v>
      </c>
      <c r="AG77" s="39">
        <f t="shared" si="73"/>
        <v>0</v>
      </c>
      <c r="AH77" s="39">
        <f t="shared" si="74"/>
        <v>0</v>
      </c>
      <c r="AI77" s="39">
        <f t="shared" si="75"/>
        <v>0</v>
      </c>
      <c r="AJ77" s="39">
        <f t="shared" si="76"/>
        <v>0</v>
      </c>
      <c r="AK77" s="43"/>
      <c r="AL77" s="39">
        <f t="shared" si="77"/>
        <v>0</v>
      </c>
      <c r="AM77" s="39">
        <f t="shared" si="78"/>
        <v>0</v>
      </c>
      <c r="AN77" s="39">
        <f t="shared" si="79"/>
        <v>0</v>
      </c>
      <c r="AO77" s="40">
        <f t="shared" si="80"/>
        <v>0</v>
      </c>
      <c r="AQ77" s="39">
        <f t="shared" si="81"/>
        <v>0</v>
      </c>
      <c r="AR77" s="39">
        <f t="shared" si="82"/>
        <v>0</v>
      </c>
      <c r="AS77" s="39">
        <f t="shared" si="83"/>
        <v>0</v>
      </c>
      <c r="AT77" s="40">
        <f t="shared" si="84"/>
        <v>0</v>
      </c>
      <c r="AU77" s="40"/>
      <c r="AV77" s="52">
        <f t="shared" si="85"/>
        <v>0</v>
      </c>
      <c r="AX77" s="52">
        <f t="shared" si="86"/>
        <v>0</v>
      </c>
      <c r="AY77" s="70"/>
      <c r="AZ77" s="2">
        <f t="shared" si="90"/>
        <v>0</v>
      </c>
    </row>
    <row r="78" spans="1:52">
      <c r="A78" s="44">
        <f t="shared" si="87"/>
        <v>39052</v>
      </c>
      <c r="B78" s="66">
        <f t="shared" si="53"/>
        <v>60900</v>
      </c>
      <c r="C78" s="67"/>
      <c r="D78" s="68">
        <f t="shared" si="54"/>
        <v>60900</v>
      </c>
      <c r="E78" s="35">
        <f t="shared" si="55"/>
        <v>0</v>
      </c>
      <c r="F78" s="35">
        <f t="shared" si="56"/>
        <v>0</v>
      </c>
      <c r="G78" s="55">
        <f t="shared" si="88"/>
        <v>3.97</v>
      </c>
      <c r="H78" s="69">
        <f t="shared" si="50"/>
        <v>3.97</v>
      </c>
      <c r="I78" s="55">
        <f t="shared" si="57"/>
        <v>3.7904</v>
      </c>
      <c r="J78" s="55">
        <f t="shared" si="58"/>
        <v>1.6E-2</v>
      </c>
      <c r="K78" s="69">
        <f t="shared" si="51"/>
        <v>1.6E-2</v>
      </c>
      <c r="L78" s="72">
        <v>0</v>
      </c>
      <c r="M78" s="55">
        <f t="shared" si="59"/>
        <v>1.4999999999999999E-2</v>
      </c>
      <c r="N78" s="69">
        <f t="shared" si="52"/>
        <v>1.4999999999999999E-2</v>
      </c>
      <c r="O78" s="72">
        <v>0</v>
      </c>
      <c r="P78" s="7"/>
      <c r="Q78" s="72">
        <f t="shared" si="89"/>
        <v>4.0010000000000003</v>
      </c>
      <c r="R78" s="72">
        <f t="shared" si="60"/>
        <v>3.7904</v>
      </c>
      <c r="S78" s="7"/>
      <c r="T78" s="5">
        <f t="shared" si="61"/>
        <v>31</v>
      </c>
      <c r="U78" s="45">
        <f t="shared" si="62"/>
        <v>39107</v>
      </c>
      <c r="V78" s="5">
        <f t="shared" si="63"/>
        <v>2218</v>
      </c>
      <c r="W78" s="55">
        <f t="shared" si="64"/>
        <v>6.040116061409001E-2</v>
      </c>
      <c r="X78" s="47">
        <f t="shared" si="65"/>
        <v>0.69672835793770327</v>
      </c>
      <c r="Y78" s="5">
        <f t="shared" si="66"/>
        <v>0</v>
      </c>
      <c r="Z78" s="5">
        <f t="shared" si="67"/>
        <v>0</v>
      </c>
      <c r="AB78" s="39">
        <f t="shared" si="68"/>
        <v>0</v>
      </c>
      <c r="AC78" s="39">
        <f t="shared" si="69"/>
        <v>0</v>
      </c>
      <c r="AD78" s="39">
        <f t="shared" si="70"/>
        <v>0</v>
      </c>
      <c r="AE78" s="39">
        <f t="shared" si="71"/>
        <v>0</v>
      </c>
      <c r="AF78" s="39">
        <f t="shared" si="72"/>
        <v>0</v>
      </c>
      <c r="AG78" s="39">
        <f t="shared" si="73"/>
        <v>0</v>
      </c>
      <c r="AH78" s="39">
        <f t="shared" si="74"/>
        <v>0</v>
      </c>
      <c r="AI78" s="39">
        <f t="shared" si="75"/>
        <v>0</v>
      </c>
      <c r="AJ78" s="39">
        <f t="shared" si="76"/>
        <v>0</v>
      </c>
      <c r="AK78" s="43"/>
      <c r="AL78" s="39">
        <f t="shared" si="77"/>
        <v>0</v>
      </c>
      <c r="AM78" s="39">
        <f t="shared" si="78"/>
        <v>0</v>
      </c>
      <c r="AN78" s="39">
        <f t="shared" si="79"/>
        <v>0</v>
      </c>
      <c r="AO78" s="40">
        <f t="shared" si="80"/>
        <v>0</v>
      </c>
      <c r="AQ78" s="39">
        <f t="shared" si="81"/>
        <v>0</v>
      </c>
      <c r="AR78" s="39">
        <f t="shared" si="82"/>
        <v>0</v>
      </c>
      <c r="AS78" s="39">
        <f t="shared" si="83"/>
        <v>0</v>
      </c>
      <c r="AT78" s="40">
        <f t="shared" si="84"/>
        <v>0</v>
      </c>
      <c r="AU78" s="40"/>
      <c r="AV78" s="52">
        <f t="shared" si="85"/>
        <v>0</v>
      </c>
      <c r="AX78" s="52">
        <f t="shared" si="86"/>
        <v>0</v>
      </c>
      <c r="AY78" s="70"/>
      <c r="AZ78" s="2">
        <f t="shared" si="90"/>
        <v>0</v>
      </c>
    </row>
    <row r="79" spans="1:52">
      <c r="A79" s="44">
        <f t="shared" si="87"/>
        <v>39083</v>
      </c>
      <c r="B79" s="66">
        <f t="shared" si="53"/>
        <v>60900</v>
      </c>
      <c r="C79" s="67"/>
      <c r="D79" s="68">
        <f t="shared" si="54"/>
        <v>60900</v>
      </c>
      <c r="E79" s="35">
        <f t="shared" si="55"/>
        <v>0</v>
      </c>
      <c r="F79" s="35">
        <f t="shared" si="56"/>
        <v>0</v>
      </c>
      <c r="G79" s="55">
        <f t="shared" si="88"/>
        <v>3.97</v>
      </c>
      <c r="H79" s="69">
        <f t="shared" si="50"/>
        <v>3.97</v>
      </c>
      <c r="I79" s="55">
        <f t="shared" si="57"/>
        <v>3.7904</v>
      </c>
      <c r="J79" s="55">
        <f t="shared" si="58"/>
        <v>1.6E-2</v>
      </c>
      <c r="K79" s="69">
        <f t="shared" si="51"/>
        <v>1.6E-2</v>
      </c>
      <c r="L79" s="72">
        <v>0</v>
      </c>
      <c r="M79" s="55">
        <f t="shared" si="59"/>
        <v>1.4999999999999999E-2</v>
      </c>
      <c r="N79" s="69">
        <f t="shared" si="52"/>
        <v>1.4999999999999999E-2</v>
      </c>
      <c r="O79" s="72">
        <v>0</v>
      </c>
      <c r="P79" s="7"/>
      <c r="Q79" s="72">
        <f t="shared" si="89"/>
        <v>4.0010000000000003</v>
      </c>
      <c r="R79" s="72">
        <f t="shared" si="60"/>
        <v>3.7904</v>
      </c>
      <c r="S79" s="7"/>
      <c r="T79" s="5">
        <f t="shared" si="61"/>
        <v>31</v>
      </c>
      <c r="U79" s="45">
        <f t="shared" si="62"/>
        <v>39138</v>
      </c>
      <c r="V79" s="5">
        <f t="shared" si="63"/>
        <v>2249</v>
      </c>
      <c r="W79" s="55">
        <f t="shared" si="64"/>
        <v>6.040116061409001E-2</v>
      </c>
      <c r="X79" s="47">
        <f t="shared" si="65"/>
        <v>0.6932183583015491</v>
      </c>
      <c r="Y79" s="5">
        <f t="shared" si="66"/>
        <v>0</v>
      </c>
      <c r="Z79" s="5">
        <f t="shared" si="67"/>
        <v>0</v>
      </c>
      <c r="AB79" s="39">
        <f t="shared" si="68"/>
        <v>0</v>
      </c>
      <c r="AC79" s="39">
        <f t="shared" si="69"/>
        <v>0</v>
      </c>
      <c r="AD79" s="39">
        <f t="shared" si="70"/>
        <v>0</v>
      </c>
      <c r="AE79" s="39">
        <f t="shared" si="71"/>
        <v>0</v>
      </c>
      <c r="AF79" s="39">
        <f t="shared" si="72"/>
        <v>0</v>
      </c>
      <c r="AG79" s="39">
        <f t="shared" si="73"/>
        <v>0</v>
      </c>
      <c r="AH79" s="39">
        <f t="shared" si="74"/>
        <v>0</v>
      </c>
      <c r="AI79" s="39">
        <f t="shared" si="75"/>
        <v>0</v>
      </c>
      <c r="AJ79" s="39">
        <f t="shared" si="76"/>
        <v>0</v>
      </c>
      <c r="AK79" s="43"/>
      <c r="AL79" s="39">
        <f t="shared" si="77"/>
        <v>0</v>
      </c>
      <c r="AM79" s="39">
        <f t="shared" si="78"/>
        <v>0</v>
      </c>
      <c r="AN79" s="39">
        <f t="shared" si="79"/>
        <v>0</v>
      </c>
      <c r="AO79" s="40">
        <f t="shared" si="80"/>
        <v>0</v>
      </c>
      <c r="AQ79" s="39">
        <f t="shared" si="81"/>
        <v>0</v>
      </c>
      <c r="AR79" s="39">
        <f t="shared" si="82"/>
        <v>0</v>
      </c>
      <c r="AS79" s="39">
        <f t="shared" si="83"/>
        <v>0</v>
      </c>
      <c r="AT79" s="40">
        <f t="shared" si="84"/>
        <v>0</v>
      </c>
      <c r="AU79" s="40"/>
      <c r="AV79" s="52">
        <f t="shared" si="85"/>
        <v>0</v>
      </c>
      <c r="AX79" s="52">
        <f t="shared" si="86"/>
        <v>0</v>
      </c>
      <c r="AY79" s="70"/>
      <c r="AZ79" s="2">
        <f t="shared" si="90"/>
        <v>0</v>
      </c>
    </row>
    <row r="80" spans="1:52">
      <c r="A80" s="44">
        <f t="shared" si="87"/>
        <v>39114</v>
      </c>
      <c r="B80" s="66">
        <f t="shared" si="53"/>
        <v>60900</v>
      </c>
      <c r="C80" s="67"/>
      <c r="D80" s="68">
        <f t="shared" si="54"/>
        <v>60900</v>
      </c>
      <c r="E80" s="35">
        <f t="shared" si="55"/>
        <v>0</v>
      </c>
      <c r="F80" s="35">
        <f t="shared" si="56"/>
        <v>0</v>
      </c>
      <c r="G80" s="55">
        <f t="shared" si="88"/>
        <v>3.97</v>
      </c>
      <c r="H80" s="69">
        <f t="shared" si="50"/>
        <v>3.97</v>
      </c>
      <c r="I80" s="55">
        <f t="shared" si="57"/>
        <v>3.7904</v>
      </c>
      <c r="J80" s="55">
        <f t="shared" si="58"/>
        <v>1.6E-2</v>
      </c>
      <c r="K80" s="69">
        <f t="shared" si="51"/>
        <v>1.6E-2</v>
      </c>
      <c r="L80" s="72">
        <v>0</v>
      </c>
      <c r="M80" s="55">
        <f t="shared" si="59"/>
        <v>1.4999999999999999E-2</v>
      </c>
      <c r="N80" s="69">
        <f t="shared" si="52"/>
        <v>1.4999999999999999E-2</v>
      </c>
      <c r="O80" s="72">
        <v>0</v>
      </c>
      <c r="P80" s="7"/>
      <c r="Q80" s="72">
        <f t="shared" si="89"/>
        <v>4.0010000000000003</v>
      </c>
      <c r="R80" s="72">
        <f t="shared" si="60"/>
        <v>3.7904</v>
      </c>
      <c r="S80" s="7"/>
      <c r="T80" s="5">
        <f t="shared" si="61"/>
        <v>28</v>
      </c>
      <c r="U80" s="45">
        <f t="shared" si="62"/>
        <v>39166</v>
      </c>
      <c r="V80" s="5">
        <f t="shared" si="63"/>
        <v>2277</v>
      </c>
      <c r="W80" s="55">
        <f t="shared" si="64"/>
        <v>6.040116061409001E-2</v>
      </c>
      <c r="X80" s="47">
        <f t="shared" si="65"/>
        <v>0.69006323725344609</v>
      </c>
      <c r="Y80" s="5">
        <f t="shared" si="66"/>
        <v>0</v>
      </c>
      <c r="Z80" s="5">
        <f t="shared" si="67"/>
        <v>0</v>
      </c>
      <c r="AB80" s="39">
        <f t="shared" si="68"/>
        <v>0</v>
      </c>
      <c r="AC80" s="39">
        <f t="shared" si="69"/>
        <v>0</v>
      </c>
      <c r="AD80" s="39">
        <f t="shared" si="70"/>
        <v>0</v>
      </c>
      <c r="AE80" s="39">
        <f t="shared" si="71"/>
        <v>0</v>
      </c>
      <c r="AF80" s="39">
        <f t="shared" si="72"/>
        <v>0</v>
      </c>
      <c r="AG80" s="39">
        <f t="shared" si="73"/>
        <v>0</v>
      </c>
      <c r="AH80" s="39">
        <f t="shared" si="74"/>
        <v>0</v>
      </c>
      <c r="AI80" s="39">
        <f t="shared" si="75"/>
        <v>0</v>
      </c>
      <c r="AJ80" s="39">
        <f t="shared" si="76"/>
        <v>0</v>
      </c>
      <c r="AK80" s="43"/>
      <c r="AL80" s="39">
        <f t="shared" si="77"/>
        <v>0</v>
      </c>
      <c r="AM80" s="39">
        <f t="shared" si="78"/>
        <v>0</v>
      </c>
      <c r="AN80" s="39">
        <f t="shared" si="79"/>
        <v>0</v>
      </c>
      <c r="AO80" s="40">
        <f t="shared" si="80"/>
        <v>0</v>
      </c>
      <c r="AQ80" s="39">
        <f t="shared" si="81"/>
        <v>0</v>
      </c>
      <c r="AR80" s="39">
        <f t="shared" si="82"/>
        <v>0</v>
      </c>
      <c r="AS80" s="39">
        <f t="shared" si="83"/>
        <v>0</v>
      </c>
      <c r="AT80" s="40">
        <f t="shared" si="84"/>
        <v>0</v>
      </c>
      <c r="AU80" s="40"/>
      <c r="AV80" s="52">
        <f t="shared" si="85"/>
        <v>0</v>
      </c>
      <c r="AX80" s="52">
        <f t="shared" si="86"/>
        <v>0</v>
      </c>
      <c r="AY80" s="70"/>
      <c r="AZ80" s="2">
        <f t="shared" si="90"/>
        <v>0</v>
      </c>
    </row>
    <row r="81" spans="1:52">
      <c r="A81" s="44">
        <f t="shared" si="87"/>
        <v>39142</v>
      </c>
      <c r="B81" s="66">
        <f t="shared" si="53"/>
        <v>60900</v>
      </c>
      <c r="C81" s="67"/>
      <c r="D81" s="68">
        <f t="shared" si="54"/>
        <v>60900</v>
      </c>
      <c r="E81" s="35">
        <f t="shared" si="55"/>
        <v>0</v>
      </c>
      <c r="F81" s="35">
        <f t="shared" si="56"/>
        <v>0</v>
      </c>
      <c r="G81" s="55">
        <f t="shared" si="88"/>
        <v>3.97</v>
      </c>
      <c r="H81" s="69">
        <f t="shared" si="50"/>
        <v>3.97</v>
      </c>
      <c r="I81" s="55">
        <f t="shared" si="57"/>
        <v>3.7904</v>
      </c>
      <c r="J81" s="55">
        <f t="shared" si="58"/>
        <v>1.6E-2</v>
      </c>
      <c r="K81" s="69">
        <f t="shared" si="51"/>
        <v>1.6E-2</v>
      </c>
      <c r="L81" s="72">
        <v>0</v>
      </c>
      <c r="M81" s="55">
        <f t="shared" si="59"/>
        <v>1.4999999999999999E-2</v>
      </c>
      <c r="N81" s="69">
        <f t="shared" si="52"/>
        <v>1.4999999999999999E-2</v>
      </c>
      <c r="O81" s="72">
        <v>0</v>
      </c>
      <c r="P81" s="7"/>
      <c r="Q81" s="72">
        <f t="shared" si="89"/>
        <v>4.0010000000000003</v>
      </c>
      <c r="R81" s="72">
        <f t="shared" si="60"/>
        <v>3.7904</v>
      </c>
      <c r="S81" s="7"/>
      <c r="T81" s="5">
        <f t="shared" si="61"/>
        <v>31</v>
      </c>
      <c r="U81" s="45">
        <f t="shared" si="62"/>
        <v>39197</v>
      </c>
      <c r="V81" s="5">
        <f t="shared" si="63"/>
        <v>2308</v>
      </c>
      <c r="W81" s="55">
        <f t="shared" si="64"/>
        <v>6.040116061409001E-2</v>
      </c>
      <c r="X81" s="47">
        <f t="shared" si="65"/>
        <v>0.68658681536808985</v>
      </c>
      <c r="Y81" s="5">
        <f t="shared" si="66"/>
        <v>0</v>
      </c>
      <c r="Z81" s="5">
        <f t="shared" si="67"/>
        <v>0</v>
      </c>
      <c r="AB81" s="39">
        <f t="shared" si="68"/>
        <v>0</v>
      </c>
      <c r="AC81" s="39">
        <f t="shared" si="69"/>
        <v>0</v>
      </c>
      <c r="AD81" s="39">
        <f t="shared" si="70"/>
        <v>0</v>
      </c>
      <c r="AE81" s="39">
        <f t="shared" si="71"/>
        <v>0</v>
      </c>
      <c r="AF81" s="39">
        <f t="shared" si="72"/>
        <v>0</v>
      </c>
      <c r="AG81" s="39">
        <f t="shared" si="73"/>
        <v>0</v>
      </c>
      <c r="AH81" s="39">
        <f t="shared" si="74"/>
        <v>0</v>
      </c>
      <c r="AI81" s="39">
        <f t="shared" si="75"/>
        <v>0</v>
      </c>
      <c r="AJ81" s="39">
        <f t="shared" si="76"/>
        <v>0</v>
      </c>
      <c r="AK81" s="43"/>
      <c r="AL81" s="39">
        <f t="shared" si="77"/>
        <v>0</v>
      </c>
      <c r="AM81" s="39">
        <f t="shared" si="78"/>
        <v>0</v>
      </c>
      <c r="AN81" s="39">
        <f t="shared" si="79"/>
        <v>0</v>
      </c>
      <c r="AO81" s="40">
        <f t="shared" si="80"/>
        <v>0</v>
      </c>
      <c r="AQ81" s="39">
        <f t="shared" si="81"/>
        <v>0</v>
      </c>
      <c r="AR81" s="39">
        <f t="shared" si="82"/>
        <v>0</v>
      </c>
      <c r="AS81" s="39">
        <f t="shared" si="83"/>
        <v>0</v>
      </c>
      <c r="AT81" s="40">
        <f t="shared" si="84"/>
        <v>0</v>
      </c>
      <c r="AU81" s="40"/>
      <c r="AV81" s="52">
        <f t="shared" si="85"/>
        <v>0</v>
      </c>
      <c r="AX81" s="52">
        <f t="shared" si="86"/>
        <v>0</v>
      </c>
      <c r="AY81" s="70"/>
      <c r="AZ81" s="2">
        <f t="shared" si="90"/>
        <v>0</v>
      </c>
    </row>
    <row r="82" spans="1:52">
      <c r="A82" s="44">
        <f t="shared" si="87"/>
        <v>39173</v>
      </c>
      <c r="B82" s="66">
        <f t="shared" si="53"/>
        <v>60900</v>
      </c>
      <c r="C82" s="67"/>
      <c r="D82" s="68">
        <f t="shared" si="54"/>
        <v>60900</v>
      </c>
      <c r="E82" s="35">
        <f t="shared" si="55"/>
        <v>0</v>
      </c>
      <c r="F82" s="35">
        <f t="shared" si="56"/>
        <v>0</v>
      </c>
      <c r="G82" s="55">
        <f t="shared" si="88"/>
        <v>3.97</v>
      </c>
      <c r="H82" s="69">
        <f t="shared" si="50"/>
        <v>3.97</v>
      </c>
      <c r="I82" s="55">
        <f t="shared" si="57"/>
        <v>3.7904</v>
      </c>
      <c r="J82" s="55">
        <f t="shared" si="58"/>
        <v>1.6E-2</v>
      </c>
      <c r="K82" s="69">
        <f t="shared" si="51"/>
        <v>1.6E-2</v>
      </c>
      <c r="L82" s="72">
        <v>0</v>
      </c>
      <c r="M82" s="55">
        <f t="shared" si="59"/>
        <v>1.4999999999999999E-2</v>
      </c>
      <c r="N82" s="69">
        <f t="shared" si="52"/>
        <v>1.4999999999999999E-2</v>
      </c>
      <c r="O82" s="72">
        <v>0</v>
      </c>
      <c r="P82" s="7"/>
      <c r="Q82" s="72">
        <f t="shared" si="89"/>
        <v>4.0010000000000003</v>
      </c>
      <c r="R82" s="72">
        <f t="shared" si="60"/>
        <v>3.7904</v>
      </c>
      <c r="S82" s="7"/>
      <c r="T82" s="5">
        <f t="shared" si="61"/>
        <v>30</v>
      </c>
      <c r="U82" s="45">
        <f t="shared" si="62"/>
        <v>39227</v>
      </c>
      <c r="V82" s="5">
        <f t="shared" si="63"/>
        <v>2338</v>
      </c>
      <c r="W82" s="55">
        <f t="shared" si="64"/>
        <v>6.040116061409001E-2</v>
      </c>
      <c r="X82" s="47">
        <f t="shared" si="65"/>
        <v>0.68323921233289731</v>
      </c>
      <c r="Y82" s="5">
        <f t="shared" si="66"/>
        <v>0</v>
      </c>
      <c r="Z82" s="5">
        <f t="shared" si="67"/>
        <v>0</v>
      </c>
      <c r="AB82" s="39">
        <f t="shared" si="68"/>
        <v>0</v>
      </c>
      <c r="AC82" s="39">
        <f t="shared" si="69"/>
        <v>0</v>
      </c>
      <c r="AD82" s="39">
        <f t="shared" si="70"/>
        <v>0</v>
      </c>
      <c r="AE82" s="39">
        <f t="shared" si="71"/>
        <v>0</v>
      </c>
      <c r="AF82" s="39">
        <f t="shared" si="72"/>
        <v>0</v>
      </c>
      <c r="AG82" s="39">
        <f t="shared" si="73"/>
        <v>0</v>
      </c>
      <c r="AH82" s="39">
        <f t="shared" si="74"/>
        <v>0</v>
      </c>
      <c r="AI82" s="39">
        <f t="shared" si="75"/>
        <v>0</v>
      </c>
      <c r="AJ82" s="39">
        <f t="shared" si="76"/>
        <v>0</v>
      </c>
      <c r="AK82" s="43"/>
      <c r="AL82" s="39">
        <f t="shared" si="77"/>
        <v>0</v>
      </c>
      <c r="AM82" s="39">
        <f t="shared" si="78"/>
        <v>0</v>
      </c>
      <c r="AN82" s="39">
        <f t="shared" si="79"/>
        <v>0</v>
      </c>
      <c r="AO82" s="40">
        <f t="shared" si="80"/>
        <v>0</v>
      </c>
      <c r="AQ82" s="39">
        <f t="shared" si="81"/>
        <v>0</v>
      </c>
      <c r="AR82" s="39">
        <f t="shared" si="82"/>
        <v>0</v>
      </c>
      <c r="AS82" s="39">
        <f t="shared" si="83"/>
        <v>0</v>
      </c>
      <c r="AT82" s="40">
        <f t="shared" si="84"/>
        <v>0</v>
      </c>
      <c r="AU82" s="40"/>
      <c r="AV82" s="52">
        <f t="shared" si="85"/>
        <v>0</v>
      </c>
      <c r="AX82" s="52">
        <f t="shared" si="86"/>
        <v>0</v>
      </c>
      <c r="AY82" s="70"/>
      <c r="AZ82" s="2">
        <f t="shared" si="90"/>
        <v>0</v>
      </c>
    </row>
    <row r="83" spans="1:52">
      <c r="A83" s="44">
        <f t="shared" si="87"/>
        <v>39203</v>
      </c>
      <c r="B83" s="66">
        <f t="shared" si="53"/>
        <v>60900</v>
      </c>
      <c r="C83" s="67"/>
      <c r="D83" s="68">
        <f t="shared" si="54"/>
        <v>60900</v>
      </c>
      <c r="E83" s="35">
        <f t="shared" si="55"/>
        <v>0</v>
      </c>
      <c r="F83" s="35">
        <f t="shared" si="56"/>
        <v>0</v>
      </c>
      <c r="G83" s="55">
        <f t="shared" si="88"/>
        <v>3.97</v>
      </c>
      <c r="H83" s="69">
        <f t="shared" si="50"/>
        <v>3.97</v>
      </c>
      <c r="I83" s="55">
        <f t="shared" si="57"/>
        <v>3.7904</v>
      </c>
      <c r="J83" s="55">
        <f t="shared" si="58"/>
        <v>1.6E-2</v>
      </c>
      <c r="K83" s="69">
        <f t="shared" si="51"/>
        <v>1.6E-2</v>
      </c>
      <c r="L83" s="72">
        <v>0</v>
      </c>
      <c r="M83" s="55">
        <f t="shared" si="59"/>
        <v>1.4999999999999999E-2</v>
      </c>
      <c r="N83" s="69">
        <f t="shared" si="52"/>
        <v>1.4999999999999999E-2</v>
      </c>
      <c r="O83" s="72">
        <v>0</v>
      </c>
      <c r="P83" s="7"/>
      <c r="Q83" s="72">
        <f t="shared" si="89"/>
        <v>4.0010000000000003</v>
      </c>
      <c r="R83" s="72">
        <f t="shared" si="60"/>
        <v>3.7904</v>
      </c>
      <c r="S83" s="7"/>
      <c r="T83" s="5">
        <f t="shared" si="61"/>
        <v>31</v>
      </c>
      <c r="U83" s="45">
        <f t="shared" si="62"/>
        <v>39258</v>
      </c>
      <c r="V83" s="5">
        <f t="shared" si="63"/>
        <v>2369</v>
      </c>
      <c r="W83" s="55">
        <f t="shared" si="64"/>
        <v>6.040116061409001E-2</v>
      </c>
      <c r="X83" s="47">
        <f t="shared" si="65"/>
        <v>0.67979716873100748</v>
      </c>
      <c r="Y83" s="5">
        <f t="shared" si="66"/>
        <v>0</v>
      </c>
      <c r="Z83" s="5">
        <f t="shared" si="67"/>
        <v>0</v>
      </c>
      <c r="AB83" s="39">
        <f t="shared" si="68"/>
        <v>0</v>
      </c>
      <c r="AC83" s="39">
        <f t="shared" si="69"/>
        <v>0</v>
      </c>
      <c r="AD83" s="39">
        <f t="shared" si="70"/>
        <v>0</v>
      </c>
      <c r="AE83" s="39">
        <f t="shared" si="71"/>
        <v>0</v>
      </c>
      <c r="AF83" s="39">
        <f t="shared" si="72"/>
        <v>0</v>
      </c>
      <c r="AG83" s="39">
        <f t="shared" si="73"/>
        <v>0</v>
      </c>
      <c r="AH83" s="39">
        <f t="shared" si="74"/>
        <v>0</v>
      </c>
      <c r="AI83" s="39">
        <f t="shared" si="75"/>
        <v>0</v>
      </c>
      <c r="AJ83" s="39">
        <f t="shared" si="76"/>
        <v>0</v>
      </c>
      <c r="AK83" s="43"/>
      <c r="AL83" s="39">
        <f t="shared" si="77"/>
        <v>0</v>
      </c>
      <c r="AM83" s="39">
        <f t="shared" si="78"/>
        <v>0</v>
      </c>
      <c r="AN83" s="39">
        <f t="shared" si="79"/>
        <v>0</v>
      </c>
      <c r="AO83" s="40">
        <f t="shared" si="80"/>
        <v>0</v>
      </c>
      <c r="AQ83" s="39">
        <f t="shared" si="81"/>
        <v>0</v>
      </c>
      <c r="AR83" s="39">
        <f t="shared" si="82"/>
        <v>0</v>
      </c>
      <c r="AS83" s="39">
        <f t="shared" si="83"/>
        <v>0</v>
      </c>
      <c r="AT83" s="40">
        <f t="shared" si="84"/>
        <v>0</v>
      </c>
      <c r="AU83" s="40"/>
      <c r="AV83" s="52">
        <f t="shared" si="85"/>
        <v>0</v>
      </c>
      <c r="AX83" s="52">
        <f t="shared" si="86"/>
        <v>0</v>
      </c>
      <c r="AY83" s="70"/>
      <c r="AZ83" s="2">
        <f t="shared" si="90"/>
        <v>0</v>
      </c>
    </row>
    <row r="84" spans="1:52">
      <c r="A84" s="44">
        <f t="shared" si="87"/>
        <v>39234</v>
      </c>
      <c r="B84" s="66">
        <f t="shared" si="53"/>
        <v>60900</v>
      </c>
      <c r="C84" s="67"/>
      <c r="D84" s="68">
        <f t="shared" si="54"/>
        <v>60900</v>
      </c>
      <c r="E84" s="35">
        <f t="shared" si="55"/>
        <v>0</v>
      </c>
      <c r="F84" s="35">
        <f t="shared" si="56"/>
        <v>0</v>
      </c>
      <c r="G84" s="55">
        <f t="shared" si="88"/>
        <v>3.97</v>
      </c>
      <c r="H84" s="69">
        <f t="shared" si="50"/>
        <v>3.97</v>
      </c>
      <c r="I84" s="55">
        <f t="shared" si="57"/>
        <v>3.7904</v>
      </c>
      <c r="J84" s="55">
        <f t="shared" si="58"/>
        <v>1.6E-2</v>
      </c>
      <c r="K84" s="69">
        <f t="shared" si="51"/>
        <v>1.6E-2</v>
      </c>
      <c r="L84" s="72">
        <v>0</v>
      </c>
      <c r="M84" s="55">
        <f t="shared" si="59"/>
        <v>1.4999999999999999E-2</v>
      </c>
      <c r="N84" s="69">
        <f t="shared" si="52"/>
        <v>1.4999999999999999E-2</v>
      </c>
      <c r="O84" s="72">
        <v>0</v>
      </c>
      <c r="P84" s="7"/>
      <c r="Q84" s="72">
        <f t="shared" si="89"/>
        <v>4.0010000000000003</v>
      </c>
      <c r="R84" s="72">
        <f t="shared" si="60"/>
        <v>3.7904</v>
      </c>
      <c r="S84" s="7"/>
      <c r="T84" s="5">
        <f t="shared" si="61"/>
        <v>30</v>
      </c>
      <c r="U84" s="45">
        <f t="shared" si="62"/>
        <v>39288</v>
      </c>
      <c r="V84" s="5">
        <f t="shared" si="63"/>
        <v>2399</v>
      </c>
      <c r="W84" s="55">
        <f t="shared" si="64"/>
        <v>6.040116061409001E-2</v>
      </c>
      <c r="X84" s="47">
        <f t="shared" si="65"/>
        <v>0.67648267009161966</v>
      </c>
      <c r="Y84" s="5">
        <f t="shared" si="66"/>
        <v>0</v>
      </c>
      <c r="Z84" s="5">
        <f t="shared" si="67"/>
        <v>0</v>
      </c>
      <c r="AB84" s="39">
        <f t="shared" si="68"/>
        <v>0</v>
      </c>
      <c r="AC84" s="39">
        <f t="shared" si="69"/>
        <v>0</v>
      </c>
      <c r="AD84" s="39">
        <f t="shared" si="70"/>
        <v>0</v>
      </c>
      <c r="AE84" s="39">
        <f t="shared" si="71"/>
        <v>0</v>
      </c>
      <c r="AF84" s="39">
        <f t="shared" si="72"/>
        <v>0</v>
      </c>
      <c r="AG84" s="39">
        <f t="shared" si="73"/>
        <v>0</v>
      </c>
      <c r="AH84" s="39">
        <f t="shared" si="74"/>
        <v>0</v>
      </c>
      <c r="AI84" s="39">
        <f t="shared" si="75"/>
        <v>0</v>
      </c>
      <c r="AJ84" s="39">
        <f t="shared" si="76"/>
        <v>0</v>
      </c>
      <c r="AK84" s="43"/>
      <c r="AL84" s="39">
        <f t="shared" si="77"/>
        <v>0</v>
      </c>
      <c r="AM84" s="39">
        <f t="shared" si="78"/>
        <v>0</v>
      </c>
      <c r="AN84" s="39">
        <f t="shared" si="79"/>
        <v>0</v>
      </c>
      <c r="AO84" s="40">
        <f t="shared" si="80"/>
        <v>0</v>
      </c>
      <c r="AQ84" s="39">
        <f t="shared" si="81"/>
        <v>0</v>
      </c>
      <c r="AR84" s="39">
        <f t="shared" si="82"/>
        <v>0</v>
      </c>
      <c r="AS84" s="39">
        <f t="shared" si="83"/>
        <v>0</v>
      </c>
      <c r="AT84" s="40">
        <f t="shared" si="84"/>
        <v>0</v>
      </c>
      <c r="AU84" s="40"/>
      <c r="AV84" s="52">
        <f t="shared" si="85"/>
        <v>0</v>
      </c>
      <c r="AX84" s="52">
        <f t="shared" si="86"/>
        <v>0</v>
      </c>
      <c r="AY84" s="70"/>
      <c r="AZ84" s="2">
        <f t="shared" si="90"/>
        <v>0</v>
      </c>
    </row>
    <row r="85" spans="1:52">
      <c r="A85" s="44">
        <f t="shared" si="87"/>
        <v>39264</v>
      </c>
      <c r="B85" s="66">
        <f t="shared" si="53"/>
        <v>60900</v>
      </c>
      <c r="C85" s="67"/>
      <c r="D85" s="68">
        <f t="shared" si="54"/>
        <v>60900</v>
      </c>
      <c r="E85" s="35">
        <f t="shared" si="55"/>
        <v>0</v>
      </c>
      <c r="F85" s="35">
        <f t="shared" si="56"/>
        <v>0</v>
      </c>
      <c r="G85" s="55">
        <f t="shared" si="88"/>
        <v>3.97</v>
      </c>
      <c r="H85" s="69">
        <f t="shared" si="50"/>
        <v>3.97</v>
      </c>
      <c r="I85" s="55">
        <f t="shared" si="57"/>
        <v>3.7904</v>
      </c>
      <c r="J85" s="55">
        <f t="shared" si="58"/>
        <v>1.6E-2</v>
      </c>
      <c r="K85" s="69">
        <f t="shared" si="51"/>
        <v>1.6E-2</v>
      </c>
      <c r="L85" s="72">
        <v>0</v>
      </c>
      <c r="M85" s="55">
        <f t="shared" si="59"/>
        <v>1.4999999999999999E-2</v>
      </c>
      <c r="N85" s="69">
        <f t="shared" si="52"/>
        <v>1.4999999999999999E-2</v>
      </c>
      <c r="O85" s="72">
        <v>0</v>
      </c>
      <c r="P85" s="7"/>
      <c r="Q85" s="72">
        <f t="shared" si="89"/>
        <v>4.0010000000000003</v>
      </c>
      <c r="R85" s="72">
        <f t="shared" si="60"/>
        <v>3.7904</v>
      </c>
      <c r="S85" s="7"/>
      <c r="T85" s="5">
        <f t="shared" si="61"/>
        <v>31</v>
      </c>
      <c r="U85" s="45">
        <f t="shared" si="62"/>
        <v>39319</v>
      </c>
      <c r="V85" s="5">
        <f t="shared" si="63"/>
        <v>2430</v>
      </c>
      <c r="W85" s="55">
        <f t="shared" si="64"/>
        <v>6.040116061409001E-2</v>
      </c>
      <c r="X85" s="47">
        <f t="shared" si="65"/>
        <v>0.67307466480687073</v>
      </c>
      <c r="Y85" s="5">
        <f t="shared" si="66"/>
        <v>0</v>
      </c>
      <c r="Z85" s="5">
        <f t="shared" si="67"/>
        <v>0</v>
      </c>
      <c r="AB85" s="39">
        <f t="shared" si="68"/>
        <v>0</v>
      </c>
      <c r="AC85" s="39">
        <f t="shared" si="69"/>
        <v>0</v>
      </c>
      <c r="AD85" s="39">
        <f t="shared" si="70"/>
        <v>0</v>
      </c>
      <c r="AE85" s="39">
        <f t="shared" si="71"/>
        <v>0</v>
      </c>
      <c r="AF85" s="39">
        <f t="shared" si="72"/>
        <v>0</v>
      </c>
      <c r="AG85" s="39">
        <f t="shared" si="73"/>
        <v>0</v>
      </c>
      <c r="AH85" s="39">
        <f t="shared" si="74"/>
        <v>0</v>
      </c>
      <c r="AI85" s="39">
        <f t="shared" si="75"/>
        <v>0</v>
      </c>
      <c r="AJ85" s="39">
        <f t="shared" si="76"/>
        <v>0</v>
      </c>
      <c r="AK85" s="43"/>
      <c r="AL85" s="39">
        <f t="shared" si="77"/>
        <v>0</v>
      </c>
      <c r="AM85" s="39">
        <f t="shared" si="78"/>
        <v>0</v>
      </c>
      <c r="AN85" s="39">
        <f t="shared" si="79"/>
        <v>0</v>
      </c>
      <c r="AO85" s="40">
        <f t="shared" si="80"/>
        <v>0</v>
      </c>
      <c r="AQ85" s="39">
        <f t="shared" si="81"/>
        <v>0</v>
      </c>
      <c r="AR85" s="39">
        <f t="shared" si="82"/>
        <v>0</v>
      </c>
      <c r="AS85" s="39">
        <f t="shared" si="83"/>
        <v>0</v>
      </c>
      <c r="AT85" s="40">
        <f t="shared" si="84"/>
        <v>0</v>
      </c>
      <c r="AU85" s="40"/>
      <c r="AV85" s="52">
        <f t="shared" si="85"/>
        <v>0</v>
      </c>
      <c r="AX85" s="52">
        <f t="shared" si="86"/>
        <v>0</v>
      </c>
      <c r="AY85" s="70"/>
      <c r="AZ85" s="2">
        <f t="shared" si="90"/>
        <v>0</v>
      </c>
    </row>
    <row r="86" spans="1:52">
      <c r="A86" s="44">
        <f t="shared" si="87"/>
        <v>39295</v>
      </c>
      <c r="B86" s="66">
        <f t="shared" si="53"/>
        <v>60900</v>
      </c>
      <c r="C86" s="67"/>
      <c r="D86" s="68">
        <f t="shared" si="54"/>
        <v>60900</v>
      </c>
      <c r="E86" s="35">
        <f t="shared" si="55"/>
        <v>0</v>
      </c>
      <c r="F86" s="35">
        <f t="shared" si="56"/>
        <v>0</v>
      </c>
      <c r="G86" s="55">
        <f t="shared" si="88"/>
        <v>3.97</v>
      </c>
      <c r="H86" s="69">
        <f t="shared" si="50"/>
        <v>3.97</v>
      </c>
      <c r="I86" s="55">
        <f t="shared" si="57"/>
        <v>3.7904</v>
      </c>
      <c r="J86" s="55">
        <f t="shared" si="58"/>
        <v>1.6E-2</v>
      </c>
      <c r="K86" s="69">
        <f t="shared" si="51"/>
        <v>1.6E-2</v>
      </c>
      <c r="L86" s="72">
        <v>0</v>
      </c>
      <c r="M86" s="55">
        <f t="shared" si="59"/>
        <v>1.4999999999999999E-2</v>
      </c>
      <c r="N86" s="69">
        <f t="shared" si="52"/>
        <v>1.4999999999999999E-2</v>
      </c>
      <c r="O86" s="72">
        <v>0</v>
      </c>
      <c r="P86" s="7"/>
      <c r="Q86" s="72">
        <f t="shared" si="89"/>
        <v>4.0010000000000003</v>
      </c>
      <c r="R86" s="72">
        <f t="shared" si="60"/>
        <v>3.7904</v>
      </c>
      <c r="S86" s="7"/>
      <c r="T86" s="5">
        <f t="shared" si="61"/>
        <v>31</v>
      </c>
      <c r="U86" s="45">
        <f t="shared" si="62"/>
        <v>39350</v>
      </c>
      <c r="V86" s="5">
        <f t="shared" si="63"/>
        <v>2461</v>
      </c>
      <c r="W86" s="55">
        <f t="shared" si="64"/>
        <v>6.040116061409001E-2</v>
      </c>
      <c r="X86" s="47">
        <f t="shared" si="65"/>
        <v>0.6696838284763823</v>
      </c>
      <c r="Y86" s="5">
        <f t="shared" si="66"/>
        <v>0</v>
      </c>
      <c r="Z86" s="5">
        <f t="shared" si="67"/>
        <v>0</v>
      </c>
      <c r="AB86" s="39">
        <f t="shared" si="68"/>
        <v>0</v>
      </c>
      <c r="AC86" s="39">
        <f t="shared" si="69"/>
        <v>0</v>
      </c>
      <c r="AD86" s="39">
        <f t="shared" si="70"/>
        <v>0</v>
      </c>
      <c r="AE86" s="39">
        <f t="shared" si="71"/>
        <v>0</v>
      </c>
      <c r="AF86" s="39">
        <f t="shared" si="72"/>
        <v>0</v>
      </c>
      <c r="AG86" s="39">
        <f t="shared" si="73"/>
        <v>0</v>
      </c>
      <c r="AH86" s="39">
        <f t="shared" si="74"/>
        <v>0</v>
      </c>
      <c r="AI86" s="39">
        <f t="shared" si="75"/>
        <v>0</v>
      </c>
      <c r="AJ86" s="39">
        <f t="shared" si="76"/>
        <v>0</v>
      </c>
      <c r="AK86" s="43"/>
      <c r="AL86" s="39">
        <f t="shared" si="77"/>
        <v>0</v>
      </c>
      <c r="AM86" s="39">
        <f t="shared" si="78"/>
        <v>0</v>
      </c>
      <c r="AN86" s="39">
        <f t="shared" si="79"/>
        <v>0</v>
      </c>
      <c r="AO86" s="40">
        <f t="shared" si="80"/>
        <v>0</v>
      </c>
      <c r="AQ86" s="39">
        <f t="shared" si="81"/>
        <v>0</v>
      </c>
      <c r="AR86" s="39">
        <f t="shared" si="82"/>
        <v>0</v>
      </c>
      <c r="AS86" s="39">
        <f t="shared" si="83"/>
        <v>0</v>
      </c>
      <c r="AT86" s="40">
        <f t="shared" si="84"/>
        <v>0</v>
      </c>
      <c r="AU86" s="40"/>
      <c r="AV86" s="52">
        <f t="shared" si="85"/>
        <v>0</v>
      </c>
      <c r="AX86" s="52">
        <f t="shared" si="86"/>
        <v>0</v>
      </c>
      <c r="AY86" s="70"/>
      <c r="AZ86" s="2">
        <f t="shared" si="90"/>
        <v>0</v>
      </c>
    </row>
    <row r="87" spans="1:52">
      <c r="A87" s="44">
        <f t="shared" si="87"/>
        <v>39326</v>
      </c>
      <c r="B87" s="66">
        <f t="shared" si="53"/>
        <v>60900</v>
      </c>
      <c r="C87" s="67"/>
      <c r="D87" s="68">
        <f t="shared" si="54"/>
        <v>60900</v>
      </c>
      <c r="E87" s="35">
        <f t="shared" si="55"/>
        <v>0</v>
      </c>
      <c r="F87" s="35">
        <f t="shared" si="56"/>
        <v>0</v>
      </c>
      <c r="G87" s="55">
        <f t="shared" si="88"/>
        <v>3.97</v>
      </c>
      <c r="H87" s="69">
        <f t="shared" si="50"/>
        <v>3.97</v>
      </c>
      <c r="I87" s="55">
        <f t="shared" si="57"/>
        <v>3.7904</v>
      </c>
      <c r="J87" s="55">
        <f t="shared" si="58"/>
        <v>1.6E-2</v>
      </c>
      <c r="K87" s="69">
        <f t="shared" si="51"/>
        <v>1.6E-2</v>
      </c>
      <c r="L87" s="72">
        <v>0</v>
      </c>
      <c r="M87" s="55">
        <f t="shared" si="59"/>
        <v>1.4999999999999999E-2</v>
      </c>
      <c r="N87" s="69">
        <f t="shared" si="52"/>
        <v>1.4999999999999999E-2</v>
      </c>
      <c r="O87" s="72">
        <v>0</v>
      </c>
      <c r="P87" s="7"/>
      <c r="Q87" s="72">
        <f t="shared" si="89"/>
        <v>4.0010000000000003</v>
      </c>
      <c r="R87" s="72">
        <f t="shared" si="60"/>
        <v>3.7904</v>
      </c>
      <c r="S87" s="7"/>
      <c r="T87" s="5">
        <f t="shared" si="61"/>
        <v>30</v>
      </c>
      <c r="U87" s="45">
        <f t="shared" si="62"/>
        <v>39380</v>
      </c>
      <c r="V87" s="5">
        <f t="shared" si="63"/>
        <v>2491</v>
      </c>
      <c r="W87" s="55">
        <f t="shared" si="64"/>
        <v>6.040116061409001E-2</v>
      </c>
      <c r="X87" s="47">
        <f t="shared" si="65"/>
        <v>0.66641863962240611</v>
      </c>
      <c r="Y87" s="5">
        <f t="shared" si="66"/>
        <v>0</v>
      </c>
      <c r="Z87" s="5">
        <f t="shared" si="67"/>
        <v>0</v>
      </c>
      <c r="AB87" s="39">
        <f t="shared" si="68"/>
        <v>0</v>
      </c>
      <c r="AC87" s="39">
        <f t="shared" si="69"/>
        <v>0</v>
      </c>
      <c r="AD87" s="39">
        <f t="shared" si="70"/>
        <v>0</v>
      </c>
      <c r="AE87" s="39">
        <f t="shared" si="71"/>
        <v>0</v>
      </c>
      <c r="AF87" s="39">
        <f t="shared" si="72"/>
        <v>0</v>
      </c>
      <c r="AG87" s="39">
        <f t="shared" si="73"/>
        <v>0</v>
      </c>
      <c r="AH87" s="39">
        <f t="shared" si="74"/>
        <v>0</v>
      </c>
      <c r="AI87" s="39">
        <f t="shared" si="75"/>
        <v>0</v>
      </c>
      <c r="AJ87" s="39">
        <f t="shared" si="76"/>
        <v>0</v>
      </c>
      <c r="AK87" s="43"/>
      <c r="AL87" s="39">
        <f t="shared" si="77"/>
        <v>0</v>
      </c>
      <c r="AM87" s="39">
        <f t="shared" si="78"/>
        <v>0</v>
      </c>
      <c r="AN87" s="39">
        <f t="shared" si="79"/>
        <v>0</v>
      </c>
      <c r="AO87" s="40">
        <f t="shared" si="80"/>
        <v>0</v>
      </c>
      <c r="AQ87" s="39">
        <f t="shared" si="81"/>
        <v>0</v>
      </c>
      <c r="AR87" s="39">
        <f t="shared" si="82"/>
        <v>0</v>
      </c>
      <c r="AS87" s="39">
        <f t="shared" si="83"/>
        <v>0</v>
      </c>
      <c r="AT87" s="40">
        <f t="shared" si="84"/>
        <v>0</v>
      </c>
      <c r="AU87" s="40"/>
      <c r="AV87" s="52">
        <f t="shared" si="85"/>
        <v>0</v>
      </c>
      <c r="AX87" s="52">
        <f t="shared" si="86"/>
        <v>0</v>
      </c>
      <c r="AY87" s="70"/>
      <c r="AZ87" s="2">
        <f t="shared" si="90"/>
        <v>0</v>
      </c>
    </row>
    <row r="88" spans="1:52">
      <c r="A88" s="44">
        <f t="shared" si="87"/>
        <v>39356</v>
      </c>
      <c r="B88" s="66">
        <f t="shared" si="53"/>
        <v>60900</v>
      </c>
      <c r="C88" s="67"/>
      <c r="D88" s="68">
        <f t="shared" si="54"/>
        <v>60900</v>
      </c>
      <c r="E88" s="35">
        <f t="shared" si="55"/>
        <v>0</v>
      </c>
      <c r="F88" s="35">
        <f t="shared" si="56"/>
        <v>0</v>
      </c>
      <c r="G88" s="55">
        <f t="shared" si="88"/>
        <v>3.97</v>
      </c>
      <c r="H88" s="69">
        <f t="shared" si="50"/>
        <v>3.97</v>
      </c>
      <c r="I88" s="55">
        <f t="shared" si="57"/>
        <v>3.7904</v>
      </c>
      <c r="J88" s="55">
        <f t="shared" si="58"/>
        <v>1.6E-2</v>
      </c>
      <c r="K88" s="69">
        <f t="shared" si="51"/>
        <v>1.6E-2</v>
      </c>
      <c r="L88" s="72">
        <v>0</v>
      </c>
      <c r="M88" s="55">
        <f t="shared" si="59"/>
        <v>1.4999999999999999E-2</v>
      </c>
      <c r="N88" s="69">
        <f t="shared" si="52"/>
        <v>1.4999999999999999E-2</v>
      </c>
      <c r="O88" s="72">
        <v>0</v>
      </c>
      <c r="P88" s="7"/>
      <c r="Q88" s="72">
        <f t="shared" si="89"/>
        <v>4.0010000000000003</v>
      </c>
      <c r="R88" s="72">
        <f t="shared" si="60"/>
        <v>3.7904</v>
      </c>
      <c r="S88" s="7"/>
      <c r="T88" s="5">
        <f t="shared" si="61"/>
        <v>31</v>
      </c>
      <c r="U88" s="45">
        <f t="shared" si="62"/>
        <v>39411</v>
      </c>
      <c r="V88" s="5">
        <f t="shared" si="63"/>
        <v>2522</v>
      </c>
      <c r="W88" s="55">
        <f t="shared" si="64"/>
        <v>6.040116061409001E-2</v>
      </c>
      <c r="X88" s="47">
        <f t="shared" si="65"/>
        <v>0.66306133522112598</v>
      </c>
      <c r="Y88" s="5">
        <f t="shared" si="66"/>
        <v>0</v>
      </c>
      <c r="Z88" s="5">
        <f t="shared" si="67"/>
        <v>0</v>
      </c>
      <c r="AB88" s="39">
        <f t="shared" si="68"/>
        <v>0</v>
      </c>
      <c r="AC88" s="39">
        <f t="shared" si="69"/>
        <v>0</v>
      </c>
      <c r="AD88" s="39">
        <f t="shared" si="70"/>
        <v>0</v>
      </c>
      <c r="AE88" s="39">
        <f t="shared" si="71"/>
        <v>0</v>
      </c>
      <c r="AF88" s="39">
        <f t="shared" si="72"/>
        <v>0</v>
      </c>
      <c r="AG88" s="39">
        <f t="shared" si="73"/>
        <v>0</v>
      </c>
      <c r="AH88" s="39">
        <f t="shared" si="74"/>
        <v>0</v>
      </c>
      <c r="AI88" s="39">
        <f t="shared" si="75"/>
        <v>0</v>
      </c>
      <c r="AJ88" s="39">
        <f t="shared" si="76"/>
        <v>0</v>
      </c>
      <c r="AK88" s="43"/>
      <c r="AL88" s="39">
        <f t="shared" si="77"/>
        <v>0</v>
      </c>
      <c r="AM88" s="39">
        <f t="shared" si="78"/>
        <v>0</v>
      </c>
      <c r="AN88" s="39">
        <f t="shared" si="79"/>
        <v>0</v>
      </c>
      <c r="AO88" s="40">
        <f t="shared" si="80"/>
        <v>0</v>
      </c>
      <c r="AQ88" s="39">
        <f t="shared" si="81"/>
        <v>0</v>
      </c>
      <c r="AR88" s="39">
        <f t="shared" si="82"/>
        <v>0</v>
      </c>
      <c r="AS88" s="39">
        <f t="shared" si="83"/>
        <v>0</v>
      </c>
      <c r="AT88" s="40">
        <f t="shared" si="84"/>
        <v>0</v>
      </c>
      <c r="AU88" s="40"/>
      <c r="AV88" s="52">
        <f t="shared" si="85"/>
        <v>0</v>
      </c>
      <c r="AX88" s="52">
        <f t="shared" si="86"/>
        <v>0</v>
      </c>
      <c r="AY88" s="70"/>
      <c r="AZ88" s="2">
        <f t="shared" si="90"/>
        <v>0</v>
      </c>
    </row>
    <row r="89" spans="1:52">
      <c r="A89" s="44">
        <f t="shared" si="87"/>
        <v>39387</v>
      </c>
      <c r="B89" s="66">
        <f t="shared" si="53"/>
        <v>60900</v>
      </c>
      <c r="C89" s="67"/>
      <c r="D89" s="68">
        <f t="shared" si="54"/>
        <v>60900</v>
      </c>
      <c r="E89" s="35">
        <f t="shared" si="55"/>
        <v>0</v>
      </c>
      <c r="F89" s="35">
        <f t="shared" si="56"/>
        <v>0</v>
      </c>
      <c r="G89" s="55">
        <f t="shared" si="88"/>
        <v>3.97</v>
      </c>
      <c r="H89" s="69">
        <f t="shared" si="50"/>
        <v>3.97</v>
      </c>
      <c r="I89" s="55">
        <f t="shared" si="57"/>
        <v>3.7904</v>
      </c>
      <c r="J89" s="55">
        <f t="shared" si="58"/>
        <v>1.6E-2</v>
      </c>
      <c r="K89" s="69">
        <f t="shared" si="51"/>
        <v>1.6E-2</v>
      </c>
      <c r="L89" s="72">
        <v>0</v>
      </c>
      <c r="M89" s="55">
        <f t="shared" si="59"/>
        <v>1.4999999999999999E-2</v>
      </c>
      <c r="N89" s="69">
        <f t="shared" si="52"/>
        <v>1.4999999999999999E-2</v>
      </c>
      <c r="O89" s="72">
        <v>0</v>
      </c>
      <c r="P89" s="7"/>
      <c r="Q89" s="72">
        <f t="shared" si="89"/>
        <v>4.0010000000000003</v>
      </c>
      <c r="R89" s="72">
        <f t="shared" si="60"/>
        <v>3.7904</v>
      </c>
      <c r="S89" s="7"/>
      <c r="T89" s="5">
        <f t="shared" si="61"/>
        <v>30</v>
      </c>
      <c r="U89" s="45">
        <f t="shared" si="62"/>
        <v>39441</v>
      </c>
      <c r="V89" s="5">
        <f t="shared" si="63"/>
        <v>2552</v>
      </c>
      <c r="W89" s="55">
        <f t="shared" si="64"/>
        <v>6.040116061409001E-2</v>
      </c>
      <c r="X89" s="47">
        <f t="shared" si="65"/>
        <v>0.65982843577036232</v>
      </c>
      <c r="Y89" s="5">
        <f t="shared" si="66"/>
        <v>0</v>
      </c>
      <c r="Z89" s="5">
        <f t="shared" si="67"/>
        <v>0</v>
      </c>
      <c r="AB89" s="39">
        <f t="shared" si="68"/>
        <v>0</v>
      </c>
      <c r="AC89" s="39">
        <f t="shared" si="69"/>
        <v>0</v>
      </c>
      <c r="AD89" s="39">
        <f t="shared" si="70"/>
        <v>0</v>
      </c>
      <c r="AE89" s="39">
        <f t="shared" si="71"/>
        <v>0</v>
      </c>
      <c r="AF89" s="39">
        <f t="shared" si="72"/>
        <v>0</v>
      </c>
      <c r="AG89" s="39">
        <f t="shared" si="73"/>
        <v>0</v>
      </c>
      <c r="AH89" s="39">
        <f t="shared" si="74"/>
        <v>0</v>
      </c>
      <c r="AI89" s="39">
        <f t="shared" si="75"/>
        <v>0</v>
      </c>
      <c r="AJ89" s="39">
        <f t="shared" si="76"/>
        <v>0</v>
      </c>
      <c r="AK89" s="43"/>
      <c r="AL89" s="39">
        <f t="shared" si="77"/>
        <v>0</v>
      </c>
      <c r="AM89" s="39">
        <f t="shared" si="78"/>
        <v>0</v>
      </c>
      <c r="AN89" s="39">
        <f t="shared" si="79"/>
        <v>0</v>
      </c>
      <c r="AO89" s="40">
        <f t="shared" si="80"/>
        <v>0</v>
      </c>
      <c r="AQ89" s="39">
        <f t="shared" si="81"/>
        <v>0</v>
      </c>
      <c r="AR89" s="39">
        <f t="shared" si="82"/>
        <v>0</v>
      </c>
      <c r="AS89" s="39">
        <f t="shared" si="83"/>
        <v>0</v>
      </c>
      <c r="AT89" s="40">
        <f t="shared" si="84"/>
        <v>0</v>
      </c>
      <c r="AU89" s="40"/>
      <c r="AV89" s="52">
        <f t="shared" si="85"/>
        <v>0</v>
      </c>
      <c r="AX89" s="52">
        <f t="shared" si="86"/>
        <v>0</v>
      </c>
      <c r="AY89" s="70"/>
      <c r="AZ89" s="2">
        <f t="shared" si="90"/>
        <v>0</v>
      </c>
    </row>
    <row r="90" spans="1:52">
      <c r="A90" s="44">
        <f t="shared" si="87"/>
        <v>39417</v>
      </c>
      <c r="B90" s="66">
        <f t="shared" si="53"/>
        <v>60900</v>
      </c>
      <c r="C90" s="67"/>
      <c r="D90" s="68">
        <f t="shared" si="54"/>
        <v>60900</v>
      </c>
      <c r="E90" s="35">
        <f t="shared" si="55"/>
        <v>0</v>
      </c>
      <c r="F90" s="35">
        <f t="shared" si="56"/>
        <v>0</v>
      </c>
      <c r="G90" s="55">
        <f t="shared" si="88"/>
        <v>3.97</v>
      </c>
      <c r="H90" s="69">
        <f t="shared" ref="H90:H109" si="91">G90</f>
        <v>3.97</v>
      </c>
      <c r="I90" s="55">
        <f t="shared" si="57"/>
        <v>3.7904</v>
      </c>
      <c r="J90" s="55">
        <f t="shared" si="58"/>
        <v>1.6E-2</v>
      </c>
      <c r="K90" s="69">
        <f t="shared" ref="K90:K109" si="92">J90</f>
        <v>1.6E-2</v>
      </c>
      <c r="L90" s="72">
        <v>0</v>
      </c>
      <c r="M90" s="55">
        <f t="shared" si="59"/>
        <v>1.4999999999999999E-2</v>
      </c>
      <c r="N90" s="69">
        <f t="shared" ref="N90:N109" si="93">M90</f>
        <v>1.4999999999999999E-2</v>
      </c>
      <c r="O90" s="72">
        <v>0</v>
      </c>
      <c r="P90" s="7"/>
      <c r="Q90" s="72">
        <f t="shared" si="89"/>
        <v>4.0010000000000003</v>
      </c>
      <c r="R90" s="72">
        <f t="shared" si="60"/>
        <v>3.7904</v>
      </c>
      <c r="S90" s="7"/>
      <c r="T90" s="5">
        <f t="shared" si="61"/>
        <v>31</v>
      </c>
      <c r="U90" s="45">
        <f t="shared" si="62"/>
        <v>39472</v>
      </c>
      <c r="V90" s="5">
        <f t="shared" si="63"/>
        <v>2583</v>
      </c>
      <c r="W90" s="55">
        <f t="shared" si="64"/>
        <v>6.040116061409001E-2</v>
      </c>
      <c r="X90" s="47">
        <f t="shared" si="65"/>
        <v>0.65650433170154932</v>
      </c>
      <c r="Y90" s="5">
        <f t="shared" si="66"/>
        <v>0</v>
      </c>
      <c r="Z90" s="5">
        <f t="shared" si="67"/>
        <v>0</v>
      </c>
      <c r="AB90" s="39">
        <f t="shared" si="68"/>
        <v>0</v>
      </c>
      <c r="AC90" s="39">
        <f t="shared" si="69"/>
        <v>0</v>
      </c>
      <c r="AD90" s="39">
        <f t="shared" si="70"/>
        <v>0</v>
      </c>
      <c r="AE90" s="39">
        <f t="shared" si="71"/>
        <v>0</v>
      </c>
      <c r="AF90" s="39">
        <f t="shared" si="72"/>
        <v>0</v>
      </c>
      <c r="AG90" s="39">
        <f t="shared" si="73"/>
        <v>0</v>
      </c>
      <c r="AH90" s="39">
        <f t="shared" si="74"/>
        <v>0</v>
      </c>
      <c r="AI90" s="39">
        <f t="shared" si="75"/>
        <v>0</v>
      </c>
      <c r="AJ90" s="39">
        <f t="shared" si="76"/>
        <v>0</v>
      </c>
      <c r="AK90" s="43"/>
      <c r="AL90" s="39">
        <f t="shared" si="77"/>
        <v>0</v>
      </c>
      <c r="AM90" s="39">
        <f t="shared" si="78"/>
        <v>0</v>
      </c>
      <c r="AN90" s="39">
        <f t="shared" si="79"/>
        <v>0</v>
      </c>
      <c r="AO90" s="40">
        <f t="shared" si="80"/>
        <v>0</v>
      </c>
      <c r="AQ90" s="39">
        <f t="shared" si="81"/>
        <v>0</v>
      </c>
      <c r="AR90" s="39">
        <f t="shared" si="82"/>
        <v>0</v>
      </c>
      <c r="AS90" s="39">
        <f t="shared" si="83"/>
        <v>0</v>
      </c>
      <c r="AT90" s="40">
        <f t="shared" si="84"/>
        <v>0</v>
      </c>
      <c r="AU90" s="40"/>
      <c r="AV90" s="52">
        <f t="shared" si="85"/>
        <v>0</v>
      </c>
      <c r="AX90" s="52">
        <f t="shared" si="86"/>
        <v>0</v>
      </c>
      <c r="AY90" s="70"/>
      <c r="AZ90" s="2">
        <f t="shared" si="90"/>
        <v>0</v>
      </c>
    </row>
    <row r="91" spans="1:52">
      <c r="A91" s="44">
        <f t="shared" si="87"/>
        <v>39448</v>
      </c>
      <c r="B91" s="66">
        <f t="shared" si="53"/>
        <v>60900</v>
      </c>
      <c r="C91" s="67"/>
      <c r="D91" s="68">
        <f t="shared" si="54"/>
        <v>60900</v>
      </c>
      <c r="E91" s="35">
        <f t="shared" si="55"/>
        <v>0</v>
      </c>
      <c r="F91" s="35">
        <f t="shared" si="56"/>
        <v>0</v>
      </c>
      <c r="G91" s="55">
        <f t="shared" si="88"/>
        <v>3.97</v>
      </c>
      <c r="H91" s="69">
        <f t="shared" si="91"/>
        <v>3.97</v>
      </c>
      <c r="I91" s="55">
        <f t="shared" si="57"/>
        <v>3.7904</v>
      </c>
      <c r="J91" s="55">
        <f t="shared" si="58"/>
        <v>1.6E-2</v>
      </c>
      <c r="K91" s="69">
        <f t="shared" si="92"/>
        <v>1.6E-2</v>
      </c>
      <c r="L91" s="72">
        <v>0</v>
      </c>
      <c r="M91" s="55">
        <f t="shared" si="59"/>
        <v>1.4999999999999999E-2</v>
      </c>
      <c r="N91" s="69">
        <f t="shared" si="93"/>
        <v>1.4999999999999999E-2</v>
      </c>
      <c r="O91" s="72">
        <v>0</v>
      </c>
      <c r="P91" s="7"/>
      <c r="Q91" s="72">
        <f t="shared" si="89"/>
        <v>4.0010000000000003</v>
      </c>
      <c r="R91" s="72">
        <f t="shared" si="60"/>
        <v>3.7904</v>
      </c>
      <c r="S91" s="7"/>
      <c r="T91" s="5">
        <f t="shared" si="61"/>
        <v>31</v>
      </c>
      <c r="U91" s="45">
        <f t="shared" si="62"/>
        <v>39503</v>
      </c>
      <c r="V91" s="5">
        <f t="shared" si="63"/>
        <v>2614</v>
      </c>
      <c r="W91" s="55">
        <f t="shared" si="64"/>
        <v>6.040116061409001E-2</v>
      </c>
      <c r="X91" s="47">
        <f t="shared" si="65"/>
        <v>0.65319697390686049</v>
      </c>
      <c r="Y91" s="5">
        <f t="shared" si="66"/>
        <v>0</v>
      </c>
      <c r="Z91" s="5">
        <f t="shared" si="67"/>
        <v>0</v>
      </c>
      <c r="AB91" s="39">
        <f t="shared" si="68"/>
        <v>0</v>
      </c>
      <c r="AC91" s="39">
        <f t="shared" si="69"/>
        <v>0</v>
      </c>
      <c r="AD91" s="39">
        <f t="shared" si="70"/>
        <v>0</v>
      </c>
      <c r="AE91" s="39">
        <f t="shared" si="71"/>
        <v>0</v>
      </c>
      <c r="AF91" s="39">
        <f t="shared" si="72"/>
        <v>0</v>
      </c>
      <c r="AG91" s="39">
        <f t="shared" si="73"/>
        <v>0</v>
      </c>
      <c r="AH91" s="39">
        <f t="shared" si="74"/>
        <v>0</v>
      </c>
      <c r="AI91" s="39">
        <f t="shared" si="75"/>
        <v>0</v>
      </c>
      <c r="AJ91" s="39">
        <f t="shared" si="76"/>
        <v>0</v>
      </c>
      <c r="AK91" s="43"/>
      <c r="AL91" s="39">
        <f t="shared" si="77"/>
        <v>0</v>
      </c>
      <c r="AM91" s="39">
        <f t="shared" si="78"/>
        <v>0</v>
      </c>
      <c r="AN91" s="39">
        <f t="shared" si="79"/>
        <v>0</v>
      </c>
      <c r="AO91" s="40">
        <f t="shared" si="80"/>
        <v>0</v>
      </c>
      <c r="AQ91" s="39">
        <f t="shared" si="81"/>
        <v>0</v>
      </c>
      <c r="AR91" s="39">
        <f t="shared" si="82"/>
        <v>0</v>
      </c>
      <c r="AS91" s="39">
        <f t="shared" si="83"/>
        <v>0</v>
      </c>
      <c r="AT91" s="40">
        <f t="shared" si="84"/>
        <v>0</v>
      </c>
      <c r="AU91" s="40"/>
      <c r="AV91" s="52">
        <f t="shared" si="85"/>
        <v>0</v>
      </c>
      <c r="AX91" s="52">
        <f t="shared" si="86"/>
        <v>0</v>
      </c>
      <c r="AY91" s="70"/>
      <c r="AZ91" s="2">
        <f t="shared" si="90"/>
        <v>0</v>
      </c>
    </row>
    <row r="92" spans="1:52">
      <c r="A92" s="44">
        <f t="shared" si="87"/>
        <v>39479</v>
      </c>
      <c r="B92" s="66">
        <f t="shared" si="53"/>
        <v>60900</v>
      </c>
      <c r="C92" s="67"/>
      <c r="D92" s="68">
        <f t="shared" si="54"/>
        <v>60900</v>
      </c>
      <c r="E92" s="35">
        <f t="shared" si="55"/>
        <v>0</v>
      </c>
      <c r="F92" s="35">
        <f t="shared" si="56"/>
        <v>0</v>
      </c>
      <c r="G92" s="55">
        <f t="shared" si="88"/>
        <v>3.97</v>
      </c>
      <c r="H92" s="69">
        <f t="shared" si="91"/>
        <v>3.97</v>
      </c>
      <c r="I92" s="55">
        <f t="shared" si="57"/>
        <v>3.7904</v>
      </c>
      <c r="J92" s="55">
        <f t="shared" si="58"/>
        <v>1.6E-2</v>
      </c>
      <c r="K92" s="69">
        <f t="shared" si="92"/>
        <v>1.6E-2</v>
      </c>
      <c r="L92" s="72">
        <v>0</v>
      </c>
      <c r="M92" s="55">
        <f t="shared" si="59"/>
        <v>1.4999999999999999E-2</v>
      </c>
      <c r="N92" s="69">
        <f t="shared" si="93"/>
        <v>1.4999999999999999E-2</v>
      </c>
      <c r="O92" s="72">
        <v>0</v>
      </c>
      <c r="P92" s="7"/>
      <c r="Q92" s="72">
        <f t="shared" si="89"/>
        <v>4.0010000000000003</v>
      </c>
      <c r="R92" s="72">
        <f t="shared" si="60"/>
        <v>3.7904</v>
      </c>
      <c r="S92" s="7"/>
      <c r="T92" s="5">
        <f t="shared" si="61"/>
        <v>29</v>
      </c>
      <c r="U92" s="45">
        <f t="shared" si="62"/>
        <v>39532</v>
      </c>
      <c r="V92" s="5">
        <f t="shared" si="63"/>
        <v>2643</v>
      </c>
      <c r="W92" s="55">
        <f t="shared" si="64"/>
        <v>6.040116061409001E-2</v>
      </c>
      <c r="X92" s="47">
        <f t="shared" si="65"/>
        <v>0.65011807981341674</v>
      </c>
      <c r="Y92" s="5">
        <f t="shared" si="66"/>
        <v>0</v>
      </c>
      <c r="Z92" s="5">
        <f t="shared" si="67"/>
        <v>0</v>
      </c>
      <c r="AB92" s="39">
        <f t="shared" si="68"/>
        <v>0</v>
      </c>
      <c r="AC92" s="39">
        <f t="shared" si="69"/>
        <v>0</v>
      </c>
      <c r="AD92" s="39">
        <f t="shared" si="70"/>
        <v>0</v>
      </c>
      <c r="AE92" s="39">
        <f t="shared" si="71"/>
        <v>0</v>
      </c>
      <c r="AF92" s="39">
        <f t="shared" si="72"/>
        <v>0</v>
      </c>
      <c r="AG92" s="39">
        <f t="shared" si="73"/>
        <v>0</v>
      </c>
      <c r="AH92" s="39">
        <f t="shared" si="74"/>
        <v>0</v>
      </c>
      <c r="AI92" s="39">
        <f t="shared" si="75"/>
        <v>0</v>
      </c>
      <c r="AJ92" s="39">
        <f t="shared" si="76"/>
        <v>0</v>
      </c>
      <c r="AK92" s="43"/>
      <c r="AL92" s="39">
        <f t="shared" si="77"/>
        <v>0</v>
      </c>
      <c r="AM92" s="39">
        <f t="shared" si="78"/>
        <v>0</v>
      </c>
      <c r="AN92" s="39">
        <f t="shared" si="79"/>
        <v>0</v>
      </c>
      <c r="AO92" s="40">
        <f t="shared" si="80"/>
        <v>0</v>
      </c>
      <c r="AQ92" s="39">
        <f t="shared" si="81"/>
        <v>0</v>
      </c>
      <c r="AR92" s="39">
        <f t="shared" si="82"/>
        <v>0</v>
      </c>
      <c r="AS92" s="39">
        <f t="shared" si="83"/>
        <v>0</v>
      </c>
      <c r="AT92" s="40">
        <f t="shared" si="84"/>
        <v>0</v>
      </c>
      <c r="AU92" s="40"/>
      <c r="AV92" s="52">
        <f t="shared" si="85"/>
        <v>0</v>
      </c>
      <c r="AX92" s="52">
        <f t="shared" si="86"/>
        <v>0</v>
      </c>
      <c r="AY92" s="70"/>
      <c r="AZ92" s="2">
        <f t="shared" si="90"/>
        <v>0</v>
      </c>
    </row>
    <row r="93" spans="1:52">
      <c r="A93" s="44">
        <f t="shared" si="87"/>
        <v>39508</v>
      </c>
      <c r="B93" s="66">
        <f t="shared" si="53"/>
        <v>60900</v>
      </c>
      <c r="C93" s="67"/>
      <c r="D93" s="68">
        <f t="shared" si="54"/>
        <v>60900</v>
      </c>
      <c r="E93" s="35">
        <f t="shared" si="55"/>
        <v>0</v>
      </c>
      <c r="F93" s="35">
        <f t="shared" si="56"/>
        <v>0</v>
      </c>
      <c r="G93" s="55">
        <f t="shared" si="88"/>
        <v>3.97</v>
      </c>
      <c r="H93" s="69">
        <f t="shared" si="91"/>
        <v>3.97</v>
      </c>
      <c r="I93" s="55">
        <f t="shared" si="57"/>
        <v>3.7904</v>
      </c>
      <c r="J93" s="55">
        <f t="shared" si="58"/>
        <v>1.6E-2</v>
      </c>
      <c r="K93" s="69">
        <f t="shared" si="92"/>
        <v>1.6E-2</v>
      </c>
      <c r="L93" s="72">
        <v>0</v>
      </c>
      <c r="M93" s="55">
        <f t="shared" si="59"/>
        <v>1.4999999999999999E-2</v>
      </c>
      <c r="N93" s="69">
        <f t="shared" si="93"/>
        <v>1.4999999999999999E-2</v>
      </c>
      <c r="O93" s="72">
        <v>0</v>
      </c>
      <c r="P93" s="7"/>
      <c r="Q93" s="72">
        <f t="shared" si="89"/>
        <v>4.0010000000000003</v>
      </c>
      <c r="R93" s="72">
        <f t="shared" si="60"/>
        <v>3.7904</v>
      </c>
      <c r="S93" s="7"/>
      <c r="T93" s="5">
        <f t="shared" si="61"/>
        <v>31</v>
      </c>
      <c r="U93" s="45">
        <f t="shared" si="62"/>
        <v>39563</v>
      </c>
      <c r="V93" s="5">
        <f t="shared" si="63"/>
        <v>2674</v>
      </c>
      <c r="W93" s="55">
        <f t="shared" si="64"/>
        <v>6.040116061409001E-2</v>
      </c>
      <c r="X93" s="47">
        <f t="shared" si="65"/>
        <v>0.64684289487569335</v>
      </c>
      <c r="Y93" s="5">
        <f t="shared" si="66"/>
        <v>0</v>
      </c>
      <c r="Z93" s="5">
        <f t="shared" si="67"/>
        <v>0</v>
      </c>
      <c r="AB93" s="39">
        <f t="shared" si="68"/>
        <v>0</v>
      </c>
      <c r="AC93" s="39">
        <f t="shared" si="69"/>
        <v>0</v>
      </c>
      <c r="AD93" s="39">
        <f t="shared" si="70"/>
        <v>0</v>
      </c>
      <c r="AE93" s="39">
        <f t="shared" si="71"/>
        <v>0</v>
      </c>
      <c r="AF93" s="39">
        <f t="shared" si="72"/>
        <v>0</v>
      </c>
      <c r="AG93" s="39">
        <f t="shared" si="73"/>
        <v>0</v>
      </c>
      <c r="AH93" s="39">
        <f t="shared" si="74"/>
        <v>0</v>
      </c>
      <c r="AI93" s="39">
        <f t="shared" si="75"/>
        <v>0</v>
      </c>
      <c r="AJ93" s="39">
        <f t="shared" si="76"/>
        <v>0</v>
      </c>
      <c r="AK93" s="43"/>
      <c r="AL93" s="39">
        <f t="shared" si="77"/>
        <v>0</v>
      </c>
      <c r="AM93" s="39">
        <f t="shared" si="78"/>
        <v>0</v>
      </c>
      <c r="AN93" s="39">
        <f t="shared" si="79"/>
        <v>0</v>
      </c>
      <c r="AO93" s="40">
        <f t="shared" si="80"/>
        <v>0</v>
      </c>
      <c r="AQ93" s="39">
        <f t="shared" si="81"/>
        <v>0</v>
      </c>
      <c r="AR93" s="39">
        <f t="shared" si="82"/>
        <v>0</v>
      </c>
      <c r="AS93" s="39">
        <f t="shared" si="83"/>
        <v>0</v>
      </c>
      <c r="AT93" s="40">
        <f t="shared" si="84"/>
        <v>0</v>
      </c>
      <c r="AU93" s="40"/>
      <c r="AV93" s="52">
        <f t="shared" si="85"/>
        <v>0</v>
      </c>
      <c r="AX93" s="52">
        <f t="shared" si="86"/>
        <v>0</v>
      </c>
      <c r="AY93" s="70"/>
      <c r="AZ93" s="2">
        <f t="shared" si="90"/>
        <v>0</v>
      </c>
    </row>
    <row r="94" spans="1:52">
      <c r="A94" s="44">
        <f t="shared" si="87"/>
        <v>39539</v>
      </c>
      <c r="B94" s="66">
        <f t="shared" si="53"/>
        <v>60900</v>
      </c>
      <c r="C94" s="67"/>
      <c r="D94" s="68">
        <f t="shared" si="54"/>
        <v>60900</v>
      </c>
      <c r="E94" s="35">
        <f t="shared" si="55"/>
        <v>0</v>
      </c>
      <c r="F94" s="35">
        <f t="shared" si="56"/>
        <v>0</v>
      </c>
      <c r="G94" s="55">
        <f t="shared" si="88"/>
        <v>3.97</v>
      </c>
      <c r="H94" s="69">
        <f t="shared" si="91"/>
        <v>3.97</v>
      </c>
      <c r="I94" s="55">
        <f t="shared" si="57"/>
        <v>3.7904</v>
      </c>
      <c r="J94" s="55">
        <f t="shared" si="58"/>
        <v>1.6E-2</v>
      </c>
      <c r="K94" s="69">
        <f t="shared" si="92"/>
        <v>1.6E-2</v>
      </c>
      <c r="L94" s="72">
        <v>0</v>
      </c>
      <c r="M94" s="55">
        <f t="shared" si="59"/>
        <v>1.4999999999999999E-2</v>
      </c>
      <c r="N94" s="69">
        <f t="shared" si="93"/>
        <v>1.4999999999999999E-2</v>
      </c>
      <c r="O94" s="72">
        <v>0</v>
      </c>
      <c r="P94" s="7"/>
      <c r="Q94" s="72">
        <f t="shared" si="89"/>
        <v>4.0010000000000003</v>
      </c>
      <c r="R94" s="72">
        <f t="shared" si="60"/>
        <v>3.7904</v>
      </c>
      <c r="S94" s="7"/>
      <c r="T94" s="5">
        <f t="shared" si="61"/>
        <v>30</v>
      </c>
      <c r="U94" s="45">
        <f t="shared" si="62"/>
        <v>39593</v>
      </c>
      <c r="V94" s="5">
        <f t="shared" si="63"/>
        <v>2704</v>
      </c>
      <c r="W94" s="55">
        <f t="shared" si="64"/>
        <v>6.040116061409001E-2</v>
      </c>
      <c r="X94" s="47">
        <f t="shared" si="65"/>
        <v>0.64368907195088554</v>
      </c>
      <c r="Y94" s="5">
        <f t="shared" si="66"/>
        <v>0</v>
      </c>
      <c r="Z94" s="5">
        <f t="shared" si="67"/>
        <v>0</v>
      </c>
      <c r="AB94" s="39">
        <f t="shared" si="68"/>
        <v>0</v>
      </c>
      <c r="AC94" s="39">
        <f t="shared" si="69"/>
        <v>0</v>
      </c>
      <c r="AD94" s="39">
        <f t="shared" si="70"/>
        <v>0</v>
      </c>
      <c r="AE94" s="39">
        <f t="shared" si="71"/>
        <v>0</v>
      </c>
      <c r="AF94" s="39">
        <f t="shared" si="72"/>
        <v>0</v>
      </c>
      <c r="AG94" s="39">
        <f t="shared" si="73"/>
        <v>0</v>
      </c>
      <c r="AH94" s="39">
        <f t="shared" si="74"/>
        <v>0</v>
      </c>
      <c r="AI94" s="39">
        <f t="shared" si="75"/>
        <v>0</v>
      </c>
      <c r="AJ94" s="39">
        <f t="shared" si="76"/>
        <v>0</v>
      </c>
      <c r="AK94" s="43"/>
      <c r="AL94" s="39">
        <f t="shared" si="77"/>
        <v>0</v>
      </c>
      <c r="AM94" s="39">
        <f t="shared" si="78"/>
        <v>0</v>
      </c>
      <c r="AN94" s="39">
        <f t="shared" si="79"/>
        <v>0</v>
      </c>
      <c r="AO94" s="40">
        <f t="shared" si="80"/>
        <v>0</v>
      </c>
      <c r="AQ94" s="39">
        <f t="shared" si="81"/>
        <v>0</v>
      </c>
      <c r="AR94" s="39">
        <f t="shared" si="82"/>
        <v>0</v>
      </c>
      <c r="AS94" s="39">
        <f t="shared" si="83"/>
        <v>0</v>
      </c>
      <c r="AT94" s="40">
        <f t="shared" si="84"/>
        <v>0</v>
      </c>
      <c r="AU94" s="40"/>
      <c r="AV94" s="52">
        <f t="shared" si="85"/>
        <v>0</v>
      </c>
      <c r="AX94" s="52">
        <f t="shared" si="86"/>
        <v>0</v>
      </c>
      <c r="AY94" s="70"/>
      <c r="AZ94" s="2">
        <f t="shared" si="90"/>
        <v>0</v>
      </c>
    </row>
    <row r="95" spans="1:52">
      <c r="A95" s="44">
        <f t="shared" si="87"/>
        <v>39569</v>
      </c>
      <c r="B95" s="66">
        <f t="shared" si="53"/>
        <v>60900</v>
      </c>
      <c r="C95" s="67"/>
      <c r="D95" s="68">
        <f t="shared" si="54"/>
        <v>60900</v>
      </c>
      <c r="E95" s="35">
        <f t="shared" si="55"/>
        <v>0</v>
      </c>
      <c r="F95" s="35">
        <f t="shared" si="56"/>
        <v>0</v>
      </c>
      <c r="G95" s="55">
        <f t="shared" si="88"/>
        <v>3.97</v>
      </c>
      <c r="H95" s="69">
        <f t="shared" si="91"/>
        <v>3.97</v>
      </c>
      <c r="I95" s="55">
        <f t="shared" si="57"/>
        <v>3.7904</v>
      </c>
      <c r="J95" s="55">
        <f t="shared" si="58"/>
        <v>1.6E-2</v>
      </c>
      <c r="K95" s="69">
        <f t="shared" si="92"/>
        <v>1.6E-2</v>
      </c>
      <c r="L95" s="72">
        <v>0</v>
      </c>
      <c r="M95" s="55">
        <f t="shared" si="59"/>
        <v>1.4999999999999999E-2</v>
      </c>
      <c r="N95" s="69">
        <f t="shared" si="93"/>
        <v>1.4999999999999999E-2</v>
      </c>
      <c r="O95" s="72">
        <v>0</v>
      </c>
      <c r="P95" s="7"/>
      <c r="Q95" s="72">
        <f t="shared" si="89"/>
        <v>4.0010000000000003</v>
      </c>
      <c r="R95" s="72">
        <f t="shared" si="60"/>
        <v>3.7904</v>
      </c>
      <c r="S95" s="7"/>
      <c r="T95" s="5">
        <f t="shared" si="61"/>
        <v>31</v>
      </c>
      <c r="U95" s="45">
        <f t="shared" si="62"/>
        <v>39624</v>
      </c>
      <c r="V95" s="5">
        <f t="shared" si="63"/>
        <v>2735</v>
      </c>
      <c r="W95" s="55">
        <f t="shared" si="64"/>
        <v>6.040116061409001E-2</v>
      </c>
      <c r="X95" s="47">
        <f t="shared" si="65"/>
        <v>0.64044627526749587</v>
      </c>
      <c r="Y95" s="5">
        <f t="shared" si="66"/>
        <v>0</v>
      </c>
      <c r="Z95" s="5">
        <f t="shared" si="67"/>
        <v>0</v>
      </c>
      <c r="AB95" s="39">
        <f t="shared" si="68"/>
        <v>0</v>
      </c>
      <c r="AC95" s="39">
        <f t="shared" si="69"/>
        <v>0</v>
      </c>
      <c r="AD95" s="39">
        <f t="shared" si="70"/>
        <v>0</v>
      </c>
      <c r="AE95" s="39">
        <f t="shared" si="71"/>
        <v>0</v>
      </c>
      <c r="AF95" s="39">
        <f t="shared" si="72"/>
        <v>0</v>
      </c>
      <c r="AG95" s="39">
        <f t="shared" si="73"/>
        <v>0</v>
      </c>
      <c r="AH95" s="39">
        <f t="shared" si="74"/>
        <v>0</v>
      </c>
      <c r="AI95" s="39">
        <f t="shared" si="75"/>
        <v>0</v>
      </c>
      <c r="AJ95" s="39">
        <f t="shared" si="76"/>
        <v>0</v>
      </c>
      <c r="AK95" s="43"/>
      <c r="AL95" s="39">
        <f t="shared" si="77"/>
        <v>0</v>
      </c>
      <c r="AM95" s="39">
        <f t="shared" si="78"/>
        <v>0</v>
      </c>
      <c r="AN95" s="39">
        <f t="shared" si="79"/>
        <v>0</v>
      </c>
      <c r="AO95" s="40">
        <f t="shared" si="80"/>
        <v>0</v>
      </c>
      <c r="AQ95" s="39">
        <f t="shared" si="81"/>
        <v>0</v>
      </c>
      <c r="AR95" s="39">
        <f t="shared" si="82"/>
        <v>0</v>
      </c>
      <c r="AS95" s="39">
        <f t="shared" si="83"/>
        <v>0</v>
      </c>
      <c r="AT95" s="40">
        <f t="shared" si="84"/>
        <v>0</v>
      </c>
      <c r="AU95" s="40"/>
      <c r="AV95" s="52">
        <f t="shared" si="85"/>
        <v>0</v>
      </c>
      <c r="AX95" s="52">
        <f t="shared" si="86"/>
        <v>0</v>
      </c>
      <c r="AY95" s="70"/>
      <c r="AZ95" s="2">
        <f t="shared" si="90"/>
        <v>0</v>
      </c>
    </row>
    <row r="96" spans="1:52">
      <c r="A96" s="44">
        <f t="shared" si="87"/>
        <v>39600</v>
      </c>
      <c r="B96" s="66">
        <f t="shared" si="53"/>
        <v>60900</v>
      </c>
      <c r="C96" s="67"/>
      <c r="D96" s="68">
        <f t="shared" si="54"/>
        <v>60900</v>
      </c>
      <c r="E96" s="35">
        <f t="shared" si="55"/>
        <v>0</v>
      </c>
      <c r="F96" s="35">
        <f t="shared" si="56"/>
        <v>0</v>
      </c>
      <c r="G96" s="55">
        <f t="shared" si="88"/>
        <v>3.97</v>
      </c>
      <c r="H96" s="69">
        <f t="shared" si="91"/>
        <v>3.97</v>
      </c>
      <c r="I96" s="55">
        <f t="shared" si="57"/>
        <v>3.7904</v>
      </c>
      <c r="J96" s="55">
        <f t="shared" si="58"/>
        <v>1.6E-2</v>
      </c>
      <c r="K96" s="69">
        <f t="shared" si="92"/>
        <v>1.6E-2</v>
      </c>
      <c r="L96" s="72">
        <v>0</v>
      </c>
      <c r="M96" s="55">
        <f t="shared" si="59"/>
        <v>1.4999999999999999E-2</v>
      </c>
      <c r="N96" s="69">
        <f t="shared" si="93"/>
        <v>1.4999999999999999E-2</v>
      </c>
      <c r="O96" s="72">
        <v>0</v>
      </c>
      <c r="P96" s="7"/>
      <c r="Q96" s="72">
        <f t="shared" si="89"/>
        <v>4.0010000000000003</v>
      </c>
      <c r="R96" s="72">
        <f t="shared" si="60"/>
        <v>3.7904</v>
      </c>
      <c r="S96" s="7"/>
      <c r="T96" s="5">
        <f t="shared" si="61"/>
        <v>30</v>
      </c>
      <c r="U96" s="45">
        <f t="shared" si="62"/>
        <v>39654</v>
      </c>
      <c r="V96" s="5">
        <f t="shared" si="63"/>
        <v>2765</v>
      </c>
      <c r="W96" s="55">
        <f t="shared" si="64"/>
        <v>6.040116061409001E-2</v>
      </c>
      <c r="X96" s="47">
        <f t="shared" si="65"/>
        <v>0.63732364044991086</v>
      </c>
      <c r="Y96" s="5">
        <f t="shared" si="66"/>
        <v>0</v>
      </c>
      <c r="Z96" s="5">
        <f t="shared" si="67"/>
        <v>0</v>
      </c>
      <c r="AB96" s="39">
        <f t="shared" si="68"/>
        <v>0</v>
      </c>
      <c r="AC96" s="39">
        <f t="shared" si="69"/>
        <v>0</v>
      </c>
      <c r="AD96" s="39">
        <f t="shared" si="70"/>
        <v>0</v>
      </c>
      <c r="AE96" s="39">
        <f t="shared" si="71"/>
        <v>0</v>
      </c>
      <c r="AF96" s="39">
        <f t="shared" si="72"/>
        <v>0</v>
      </c>
      <c r="AG96" s="39">
        <f t="shared" si="73"/>
        <v>0</v>
      </c>
      <c r="AH96" s="39">
        <f t="shared" si="74"/>
        <v>0</v>
      </c>
      <c r="AI96" s="39">
        <f t="shared" si="75"/>
        <v>0</v>
      </c>
      <c r="AJ96" s="39">
        <f t="shared" si="76"/>
        <v>0</v>
      </c>
      <c r="AK96" s="43"/>
      <c r="AL96" s="39">
        <f t="shared" si="77"/>
        <v>0</v>
      </c>
      <c r="AM96" s="39">
        <f t="shared" si="78"/>
        <v>0</v>
      </c>
      <c r="AN96" s="39">
        <f t="shared" si="79"/>
        <v>0</v>
      </c>
      <c r="AO96" s="40">
        <f t="shared" si="80"/>
        <v>0</v>
      </c>
      <c r="AQ96" s="39">
        <f t="shared" si="81"/>
        <v>0</v>
      </c>
      <c r="AR96" s="39">
        <f t="shared" si="82"/>
        <v>0</v>
      </c>
      <c r="AS96" s="39">
        <f t="shared" si="83"/>
        <v>0</v>
      </c>
      <c r="AT96" s="40">
        <f t="shared" si="84"/>
        <v>0</v>
      </c>
      <c r="AU96" s="40"/>
      <c r="AV96" s="52">
        <f t="shared" si="85"/>
        <v>0</v>
      </c>
      <c r="AX96" s="52">
        <f t="shared" si="86"/>
        <v>0</v>
      </c>
      <c r="AY96" s="70"/>
      <c r="AZ96" s="2">
        <f t="shared" si="90"/>
        <v>0</v>
      </c>
    </row>
    <row r="97" spans="1:52">
      <c r="A97" s="44">
        <f t="shared" si="87"/>
        <v>39630</v>
      </c>
      <c r="B97" s="66">
        <f t="shared" si="53"/>
        <v>60900</v>
      </c>
      <c r="C97" s="67"/>
      <c r="D97" s="68">
        <f t="shared" si="54"/>
        <v>60900</v>
      </c>
      <c r="E97" s="35">
        <f t="shared" si="55"/>
        <v>0</v>
      </c>
      <c r="F97" s="35">
        <f t="shared" si="56"/>
        <v>0</v>
      </c>
      <c r="G97" s="55">
        <f t="shared" si="88"/>
        <v>3.97</v>
      </c>
      <c r="H97" s="69">
        <f t="shared" si="91"/>
        <v>3.97</v>
      </c>
      <c r="I97" s="55">
        <f t="shared" si="57"/>
        <v>3.7904</v>
      </c>
      <c r="J97" s="55">
        <f t="shared" si="58"/>
        <v>1.6E-2</v>
      </c>
      <c r="K97" s="69">
        <f t="shared" si="92"/>
        <v>1.6E-2</v>
      </c>
      <c r="L97" s="72">
        <v>0</v>
      </c>
      <c r="M97" s="55">
        <f t="shared" si="59"/>
        <v>1.4999999999999999E-2</v>
      </c>
      <c r="N97" s="69">
        <f t="shared" si="93"/>
        <v>1.4999999999999999E-2</v>
      </c>
      <c r="O97" s="72">
        <v>0</v>
      </c>
      <c r="P97" s="7"/>
      <c r="Q97" s="72">
        <f t="shared" si="89"/>
        <v>4.0010000000000003</v>
      </c>
      <c r="R97" s="72">
        <f t="shared" si="60"/>
        <v>3.7904</v>
      </c>
      <c r="S97" s="7"/>
      <c r="T97" s="5">
        <f t="shared" si="61"/>
        <v>31</v>
      </c>
      <c r="U97" s="45">
        <f t="shared" si="62"/>
        <v>39685</v>
      </c>
      <c r="V97" s="5">
        <f t="shared" si="63"/>
        <v>2796</v>
      </c>
      <c r="W97" s="55">
        <f t="shared" si="64"/>
        <v>6.040116061409001E-2</v>
      </c>
      <c r="X97" s="47">
        <f t="shared" si="65"/>
        <v>0.63411291173389728</v>
      </c>
      <c r="Y97" s="5">
        <f t="shared" si="66"/>
        <v>0</v>
      </c>
      <c r="Z97" s="5">
        <f t="shared" si="67"/>
        <v>0</v>
      </c>
      <c r="AB97" s="39">
        <f t="shared" si="68"/>
        <v>0</v>
      </c>
      <c r="AC97" s="39">
        <f t="shared" si="69"/>
        <v>0</v>
      </c>
      <c r="AD97" s="39">
        <f t="shared" si="70"/>
        <v>0</v>
      </c>
      <c r="AE97" s="39">
        <f t="shared" si="71"/>
        <v>0</v>
      </c>
      <c r="AF97" s="39">
        <f t="shared" si="72"/>
        <v>0</v>
      </c>
      <c r="AG97" s="39">
        <f t="shared" si="73"/>
        <v>0</v>
      </c>
      <c r="AH97" s="39">
        <f t="shared" si="74"/>
        <v>0</v>
      </c>
      <c r="AI97" s="39">
        <f t="shared" si="75"/>
        <v>0</v>
      </c>
      <c r="AJ97" s="39">
        <f t="shared" si="76"/>
        <v>0</v>
      </c>
      <c r="AK97" s="43"/>
      <c r="AL97" s="39">
        <f t="shared" si="77"/>
        <v>0</v>
      </c>
      <c r="AM97" s="39">
        <f t="shared" si="78"/>
        <v>0</v>
      </c>
      <c r="AN97" s="39">
        <f t="shared" si="79"/>
        <v>0</v>
      </c>
      <c r="AO97" s="40">
        <f t="shared" si="80"/>
        <v>0</v>
      </c>
      <c r="AQ97" s="39">
        <f t="shared" si="81"/>
        <v>0</v>
      </c>
      <c r="AR97" s="39">
        <f t="shared" si="82"/>
        <v>0</v>
      </c>
      <c r="AS97" s="39">
        <f t="shared" si="83"/>
        <v>0</v>
      </c>
      <c r="AT97" s="40">
        <f t="shared" si="84"/>
        <v>0</v>
      </c>
      <c r="AU97" s="40"/>
      <c r="AV97" s="52">
        <f t="shared" si="85"/>
        <v>0</v>
      </c>
      <c r="AX97" s="52">
        <f t="shared" si="86"/>
        <v>0</v>
      </c>
      <c r="AY97" s="70"/>
      <c r="AZ97" s="2">
        <f t="shared" si="90"/>
        <v>0</v>
      </c>
    </row>
    <row r="98" spans="1:52">
      <c r="A98" s="44">
        <f t="shared" si="87"/>
        <v>39661</v>
      </c>
      <c r="B98" s="66">
        <f t="shared" si="53"/>
        <v>60900</v>
      </c>
      <c r="C98" s="67"/>
      <c r="D98" s="68">
        <f t="shared" si="54"/>
        <v>60900</v>
      </c>
      <c r="E98" s="35">
        <f t="shared" si="55"/>
        <v>0</v>
      </c>
      <c r="F98" s="35">
        <f t="shared" si="56"/>
        <v>0</v>
      </c>
      <c r="G98" s="55">
        <f t="shared" si="88"/>
        <v>3.97</v>
      </c>
      <c r="H98" s="69">
        <f t="shared" si="91"/>
        <v>3.97</v>
      </c>
      <c r="I98" s="55">
        <f t="shared" si="57"/>
        <v>3.7904</v>
      </c>
      <c r="J98" s="55">
        <f t="shared" si="58"/>
        <v>1.6E-2</v>
      </c>
      <c r="K98" s="69">
        <f t="shared" si="92"/>
        <v>1.6E-2</v>
      </c>
      <c r="L98" s="72">
        <v>0</v>
      </c>
      <c r="M98" s="55">
        <f t="shared" si="59"/>
        <v>1.4999999999999999E-2</v>
      </c>
      <c r="N98" s="69">
        <f t="shared" si="93"/>
        <v>1.4999999999999999E-2</v>
      </c>
      <c r="O98" s="72">
        <v>0</v>
      </c>
      <c r="P98" s="7"/>
      <c r="Q98" s="72">
        <f t="shared" si="89"/>
        <v>4.0010000000000003</v>
      </c>
      <c r="R98" s="72">
        <f t="shared" si="60"/>
        <v>3.7904</v>
      </c>
      <c r="S98" s="7"/>
      <c r="T98" s="5">
        <f t="shared" si="61"/>
        <v>31</v>
      </c>
      <c r="U98" s="45">
        <f t="shared" si="62"/>
        <v>39716</v>
      </c>
      <c r="V98" s="5">
        <f t="shared" si="63"/>
        <v>2827</v>
      </c>
      <c r="W98" s="55">
        <f t="shared" si="64"/>
        <v>6.040116061409001E-2</v>
      </c>
      <c r="X98" s="47">
        <f t="shared" si="65"/>
        <v>0.63091835812615449</v>
      </c>
      <c r="Y98" s="5">
        <f t="shared" si="66"/>
        <v>0</v>
      </c>
      <c r="Z98" s="5">
        <f t="shared" si="67"/>
        <v>0</v>
      </c>
      <c r="AB98" s="39">
        <f t="shared" si="68"/>
        <v>0</v>
      </c>
      <c r="AC98" s="39">
        <f t="shared" si="69"/>
        <v>0</v>
      </c>
      <c r="AD98" s="39">
        <f t="shared" si="70"/>
        <v>0</v>
      </c>
      <c r="AE98" s="39">
        <f t="shared" si="71"/>
        <v>0</v>
      </c>
      <c r="AF98" s="39">
        <f t="shared" si="72"/>
        <v>0</v>
      </c>
      <c r="AG98" s="39">
        <f t="shared" si="73"/>
        <v>0</v>
      </c>
      <c r="AH98" s="39">
        <f t="shared" si="74"/>
        <v>0</v>
      </c>
      <c r="AI98" s="39">
        <f t="shared" si="75"/>
        <v>0</v>
      </c>
      <c r="AJ98" s="39">
        <f t="shared" si="76"/>
        <v>0</v>
      </c>
      <c r="AK98" s="43"/>
      <c r="AL98" s="39">
        <f t="shared" si="77"/>
        <v>0</v>
      </c>
      <c r="AM98" s="39">
        <f t="shared" si="78"/>
        <v>0</v>
      </c>
      <c r="AN98" s="39">
        <f t="shared" si="79"/>
        <v>0</v>
      </c>
      <c r="AO98" s="40">
        <f t="shared" si="80"/>
        <v>0</v>
      </c>
      <c r="AQ98" s="39">
        <f t="shared" si="81"/>
        <v>0</v>
      </c>
      <c r="AR98" s="39">
        <f t="shared" si="82"/>
        <v>0</v>
      </c>
      <c r="AS98" s="39">
        <f t="shared" si="83"/>
        <v>0</v>
      </c>
      <c r="AT98" s="40">
        <f t="shared" si="84"/>
        <v>0</v>
      </c>
      <c r="AU98" s="40"/>
      <c r="AV98" s="52">
        <f t="shared" si="85"/>
        <v>0</v>
      </c>
      <c r="AX98" s="52">
        <f t="shared" si="86"/>
        <v>0</v>
      </c>
      <c r="AY98" s="70"/>
      <c r="AZ98" s="2">
        <f t="shared" si="90"/>
        <v>0</v>
      </c>
    </row>
    <row r="99" spans="1:52">
      <c r="A99" s="44">
        <f t="shared" si="87"/>
        <v>39692</v>
      </c>
      <c r="B99" s="66">
        <f t="shared" si="53"/>
        <v>60900</v>
      </c>
      <c r="C99" s="67"/>
      <c r="D99" s="68">
        <f t="shared" si="54"/>
        <v>60900</v>
      </c>
      <c r="E99" s="35">
        <f t="shared" si="55"/>
        <v>0</v>
      </c>
      <c r="F99" s="35">
        <f t="shared" si="56"/>
        <v>0</v>
      </c>
      <c r="G99" s="55">
        <f t="shared" si="88"/>
        <v>3.97</v>
      </c>
      <c r="H99" s="69">
        <f t="shared" si="91"/>
        <v>3.97</v>
      </c>
      <c r="I99" s="55">
        <f t="shared" si="57"/>
        <v>3.7904</v>
      </c>
      <c r="J99" s="55">
        <f t="shared" si="58"/>
        <v>1.6E-2</v>
      </c>
      <c r="K99" s="69">
        <f t="shared" si="92"/>
        <v>1.6E-2</v>
      </c>
      <c r="L99" s="72">
        <v>0</v>
      </c>
      <c r="M99" s="55">
        <f t="shared" si="59"/>
        <v>1.4999999999999999E-2</v>
      </c>
      <c r="N99" s="69">
        <f t="shared" si="93"/>
        <v>1.4999999999999999E-2</v>
      </c>
      <c r="O99" s="72">
        <v>0</v>
      </c>
      <c r="P99" s="7"/>
      <c r="Q99" s="72">
        <f t="shared" si="89"/>
        <v>4.0010000000000003</v>
      </c>
      <c r="R99" s="72">
        <f t="shared" si="60"/>
        <v>3.7904</v>
      </c>
      <c r="S99" s="7"/>
      <c r="T99" s="5">
        <f t="shared" si="61"/>
        <v>30</v>
      </c>
      <c r="U99" s="45">
        <f t="shared" si="62"/>
        <v>39746</v>
      </c>
      <c r="V99" s="5">
        <f t="shared" si="63"/>
        <v>2857</v>
      </c>
      <c r="W99" s="55">
        <f t="shared" si="64"/>
        <v>6.040116061409001E-2</v>
      </c>
      <c r="X99" s="47">
        <f t="shared" si="65"/>
        <v>0.62784217873653203</v>
      </c>
      <c r="Y99" s="5">
        <f t="shared" si="66"/>
        <v>0</v>
      </c>
      <c r="Z99" s="5">
        <f t="shared" si="67"/>
        <v>0</v>
      </c>
      <c r="AB99" s="39">
        <f t="shared" si="68"/>
        <v>0</v>
      </c>
      <c r="AC99" s="39">
        <f t="shared" si="69"/>
        <v>0</v>
      </c>
      <c r="AD99" s="39">
        <f t="shared" si="70"/>
        <v>0</v>
      </c>
      <c r="AE99" s="39">
        <f t="shared" si="71"/>
        <v>0</v>
      </c>
      <c r="AF99" s="39">
        <f t="shared" si="72"/>
        <v>0</v>
      </c>
      <c r="AG99" s="39">
        <f t="shared" si="73"/>
        <v>0</v>
      </c>
      <c r="AH99" s="39">
        <f t="shared" si="74"/>
        <v>0</v>
      </c>
      <c r="AI99" s="39">
        <f t="shared" si="75"/>
        <v>0</v>
      </c>
      <c r="AJ99" s="39">
        <f t="shared" si="76"/>
        <v>0</v>
      </c>
      <c r="AK99" s="43"/>
      <c r="AL99" s="39">
        <f t="shared" si="77"/>
        <v>0</v>
      </c>
      <c r="AM99" s="39">
        <f t="shared" si="78"/>
        <v>0</v>
      </c>
      <c r="AN99" s="39">
        <f t="shared" si="79"/>
        <v>0</v>
      </c>
      <c r="AO99" s="40">
        <f t="shared" si="80"/>
        <v>0</v>
      </c>
      <c r="AQ99" s="39">
        <f t="shared" si="81"/>
        <v>0</v>
      </c>
      <c r="AR99" s="39">
        <f t="shared" si="82"/>
        <v>0</v>
      </c>
      <c r="AS99" s="39">
        <f t="shared" si="83"/>
        <v>0</v>
      </c>
      <c r="AT99" s="40">
        <f t="shared" si="84"/>
        <v>0</v>
      </c>
      <c r="AU99" s="40"/>
      <c r="AV99" s="52">
        <f t="shared" si="85"/>
        <v>0</v>
      </c>
      <c r="AX99" s="52">
        <f t="shared" si="86"/>
        <v>0</v>
      </c>
      <c r="AY99" s="70"/>
      <c r="AZ99" s="2">
        <f t="shared" si="90"/>
        <v>0</v>
      </c>
    </row>
    <row r="100" spans="1:52">
      <c r="A100" s="44">
        <f t="shared" si="87"/>
        <v>39722</v>
      </c>
      <c r="B100" s="66">
        <f t="shared" si="53"/>
        <v>60900</v>
      </c>
      <c r="C100" s="67"/>
      <c r="D100" s="68">
        <f t="shared" si="54"/>
        <v>60900</v>
      </c>
      <c r="E100" s="35">
        <f t="shared" si="55"/>
        <v>0</v>
      </c>
      <c r="F100" s="35">
        <f t="shared" si="56"/>
        <v>0</v>
      </c>
      <c r="G100" s="55">
        <f t="shared" si="88"/>
        <v>3.97</v>
      </c>
      <c r="H100" s="69">
        <f t="shared" si="91"/>
        <v>3.97</v>
      </c>
      <c r="I100" s="55">
        <f t="shared" si="57"/>
        <v>3.7904</v>
      </c>
      <c r="J100" s="55">
        <f t="shared" si="58"/>
        <v>1.6E-2</v>
      </c>
      <c r="K100" s="69">
        <f t="shared" si="92"/>
        <v>1.6E-2</v>
      </c>
      <c r="L100" s="72">
        <v>0</v>
      </c>
      <c r="M100" s="55">
        <f t="shared" si="59"/>
        <v>1.4999999999999999E-2</v>
      </c>
      <c r="N100" s="69">
        <f t="shared" si="93"/>
        <v>1.4999999999999999E-2</v>
      </c>
      <c r="O100" s="72">
        <v>0</v>
      </c>
      <c r="P100" s="7"/>
      <c r="Q100" s="72">
        <f t="shared" si="89"/>
        <v>4.0010000000000003</v>
      </c>
      <c r="R100" s="72">
        <f t="shared" si="60"/>
        <v>3.7904</v>
      </c>
      <c r="S100" s="7"/>
      <c r="T100" s="5">
        <f t="shared" si="61"/>
        <v>31</v>
      </c>
      <c r="U100" s="45">
        <f t="shared" si="62"/>
        <v>39777</v>
      </c>
      <c r="V100" s="5">
        <f t="shared" si="63"/>
        <v>2888</v>
      </c>
      <c r="W100" s="55">
        <f t="shared" si="64"/>
        <v>6.040116061409001E-2</v>
      </c>
      <c r="X100" s="47">
        <f t="shared" si="65"/>
        <v>0.62467921602111964</v>
      </c>
      <c r="Y100" s="5">
        <f t="shared" si="66"/>
        <v>0</v>
      </c>
      <c r="Z100" s="5">
        <f t="shared" si="67"/>
        <v>0</v>
      </c>
      <c r="AB100" s="39">
        <f t="shared" si="68"/>
        <v>0</v>
      </c>
      <c r="AC100" s="39">
        <f t="shared" si="69"/>
        <v>0</v>
      </c>
      <c r="AD100" s="39">
        <f t="shared" si="70"/>
        <v>0</v>
      </c>
      <c r="AE100" s="39">
        <f t="shared" si="71"/>
        <v>0</v>
      </c>
      <c r="AF100" s="39">
        <f t="shared" si="72"/>
        <v>0</v>
      </c>
      <c r="AG100" s="39">
        <f t="shared" si="73"/>
        <v>0</v>
      </c>
      <c r="AH100" s="39">
        <f t="shared" si="74"/>
        <v>0</v>
      </c>
      <c r="AI100" s="39">
        <f t="shared" si="75"/>
        <v>0</v>
      </c>
      <c r="AJ100" s="39">
        <f t="shared" si="76"/>
        <v>0</v>
      </c>
      <c r="AK100" s="43"/>
      <c r="AL100" s="39">
        <f t="shared" si="77"/>
        <v>0</v>
      </c>
      <c r="AM100" s="39">
        <f t="shared" si="78"/>
        <v>0</v>
      </c>
      <c r="AN100" s="39">
        <f t="shared" si="79"/>
        <v>0</v>
      </c>
      <c r="AO100" s="40">
        <f t="shared" si="80"/>
        <v>0</v>
      </c>
      <c r="AQ100" s="39">
        <f t="shared" si="81"/>
        <v>0</v>
      </c>
      <c r="AR100" s="39">
        <f t="shared" si="82"/>
        <v>0</v>
      </c>
      <c r="AS100" s="39">
        <f t="shared" si="83"/>
        <v>0</v>
      </c>
      <c r="AT100" s="40">
        <f t="shared" si="84"/>
        <v>0</v>
      </c>
      <c r="AU100" s="40"/>
      <c r="AV100" s="52">
        <f t="shared" si="85"/>
        <v>0</v>
      </c>
      <c r="AX100" s="52">
        <f t="shared" si="86"/>
        <v>0</v>
      </c>
      <c r="AY100" s="70"/>
      <c r="AZ100" s="2">
        <f t="shared" si="90"/>
        <v>0</v>
      </c>
    </row>
    <row r="101" spans="1:52">
      <c r="A101" s="44">
        <f t="shared" si="87"/>
        <v>39753</v>
      </c>
      <c r="B101" s="66">
        <f t="shared" si="53"/>
        <v>60900</v>
      </c>
      <c r="C101" s="67"/>
      <c r="D101" s="68">
        <f t="shared" si="54"/>
        <v>60900</v>
      </c>
      <c r="E101" s="35">
        <f t="shared" si="55"/>
        <v>0</v>
      </c>
      <c r="F101" s="35">
        <f t="shared" si="56"/>
        <v>0</v>
      </c>
      <c r="G101" s="55">
        <f t="shared" si="88"/>
        <v>3.97</v>
      </c>
      <c r="H101" s="69">
        <f t="shared" si="91"/>
        <v>3.97</v>
      </c>
      <c r="I101" s="55">
        <f t="shared" si="57"/>
        <v>3.7904</v>
      </c>
      <c r="J101" s="55">
        <f t="shared" si="58"/>
        <v>1.6E-2</v>
      </c>
      <c r="K101" s="69">
        <f t="shared" si="92"/>
        <v>1.6E-2</v>
      </c>
      <c r="L101" s="72">
        <v>0</v>
      </c>
      <c r="M101" s="55">
        <f t="shared" si="59"/>
        <v>1.4999999999999999E-2</v>
      </c>
      <c r="N101" s="69">
        <f t="shared" si="93"/>
        <v>1.4999999999999999E-2</v>
      </c>
      <c r="O101" s="72">
        <v>0</v>
      </c>
      <c r="P101" s="7"/>
      <c r="Q101" s="72">
        <f t="shared" si="89"/>
        <v>4.0010000000000003</v>
      </c>
      <c r="R101" s="72">
        <f t="shared" si="60"/>
        <v>3.7904</v>
      </c>
      <c r="S101" s="7"/>
      <c r="T101" s="5">
        <f t="shared" si="61"/>
        <v>30</v>
      </c>
      <c r="U101" s="45">
        <f t="shared" si="62"/>
        <v>39807</v>
      </c>
      <c r="V101" s="5">
        <f t="shared" si="63"/>
        <v>2918</v>
      </c>
      <c r="W101" s="55">
        <f t="shared" si="64"/>
        <v>6.040116061409001E-2</v>
      </c>
      <c r="X101" s="47">
        <f t="shared" si="65"/>
        <v>0.62163345692297434</v>
      </c>
      <c r="Y101" s="5">
        <f t="shared" si="66"/>
        <v>0</v>
      </c>
      <c r="Z101" s="5">
        <f t="shared" si="67"/>
        <v>0</v>
      </c>
      <c r="AB101" s="39">
        <f t="shared" si="68"/>
        <v>0</v>
      </c>
      <c r="AC101" s="39">
        <f t="shared" si="69"/>
        <v>0</v>
      </c>
      <c r="AD101" s="39">
        <f t="shared" si="70"/>
        <v>0</v>
      </c>
      <c r="AE101" s="39">
        <f t="shared" si="71"/>
        <v>0</v>
      </c>
      <c r="AF101" s="39">
        <f t="shared" si="72"/>
        <v>0</v>
      </c>
      <c r="AG101" s="39">
        <f t="shared" si="73"/>
        <v>0</v>
      </c>
      <c r="AH101" s="39">
        <f t="shared" si="74"/>
        <v>0</v>
      </c>
      <c r="AI101" s="39">
        <f t="shared" si="75"/>
        <v>0</v>
      </c>
      <c r="AJ101" s="39">
        <f t="shared" si="76"/>
        <v>0</v>
      </c>
      <c r="AK101" s="43"/>
      <c r="AL101" s="39">
        <f t="shared" si="77"/>
        <v>0</v>
      </c>
      <c r="AM101" s="39">
        <f t="shared" si="78"/>
        <v>0</v>
      </c>
      <c r="AN101" s="39">
        <f t="shared" si="79"/>
        <v>0</v>
      </c>
      <c r="AO101" s="40">
        <f t="shared" si="80"/>
        <v>0</v>
      </c>
      <c r="AQ101" s="39">
        <f t="shared" si="81"/>
        <v>0</v>
      </c>
      <c r="AR101" s="39">
        <f t="shared" si="82"/>
        <v>0</v>
      </c>
      <c r="AS101" s="39">
        <f t="shared" si="83"/>
        <v>0</v>
      </c>
      <c r="AT101" s="40">
        <f t="shared" si="84"/>
        <v>0</v>
      </c>
      <c r="AU101" s="40"/>
      <c r="AV101" s="52">
        <f t="shared" si="85"/>
        <v>0</v>
      </c>
      <c r="AX101" s="52">
        <f t="shared" si="86"/>
        <v>0</v>
      </c>
      <c r="AY101" s="70"/>
      <c r="AZ101" s="2">
        <f t="shared" si="90"/>
        <v>0</v>
      </c>
    </row>
    <row r="102" spans="1:52">
      <c r="A102" s="44">
        <f t="shared" si="87"/>
        <v>39783</v>
      </c>
      <c r="B102" s="66">
        <f t="shared" si="53"/>
        <v>60900</v>
      </c>
      <c r="C102" s="67"/>
      <c r="D102" s="68">
        <f t="shared" si="54"/>
        <v>60900</v>
      </c>
      <c r="E102" s="35">
        <f t="shared" si="55"/>
        <v>0</v>
      </c>
      <c r="F102" s="35">
        <f t="shared" si="56"/>
        <v>0</v>
      </c>
      <c r="G102" s="55">
        <f t="shared" si="88"/>
        <v>3.97</v>
      </c>
      <c r="H102" s="69">
        <f t="shared" si="91"/>
        <v>3.97</v>
      </c>
      <c r="I102" s="55">
        <f t="shared" si="57"/>
        <v>3.7904</v>
      </c>
      <c r="J102" s="55">
        <f t="shared" si="58"/>
        <v>1.6E-2</v>
      </c>
      <c r="K102" s="69">
        <f t="shared" si="92"/>
        <v>1.6E-2</v>
      </c>
      <c r="L102" s="72">
        <v>0</v>
      </c>
      <c r="M102" s="55">
        <f t="shared" si="59"/>
        <v>1.4999999999999999E-2</v>
      </c>
      <c r="N102" s="69">
        <f t="shared" si="93"/>
        <v>1.4999999999999999E-2</v>
      </c>
      <c r="O102" s="72">
        <v>0</v>
      </c>
      <c r="P102" s="7"/>
      <c r="Q102" s="72">
        <f t="shared" si="89"/>
        <v>4.0010000000000003</v>
      </c>
      <c r="R102" s="72">
        <f t="shared" si="60"/>
        <v>3.7904</v>
      </c>
      <c r="S102" s="7"/>
      <c r="T102" s="5">
        <f t="shared" si="61"/>
        <v>31</v>
      </c>
      <c r="U102" s="45">
        <f t="shared" si="62"/>
        <v>39838</v>
      </c>
      <c r="V102" s="5">
        <f t="shared" si="63"/>
        <v>2949</v>
      </c>
      <c r="W102" s="55">
        <f t="shared" si="64"/>
        <v>6.040116061409001E-2</v>
      </c>
      <c r="X102" s="47">
        <f t="shared" si="65"/>
        <v>0.61850177269803586</v>
      </c>
      <c r="Y102" s="5">
        <f t="shared" si="66"/>
        <v>0</v>
      </c>
      <c r="Z102" s="5">
        <f t="shared" si="67"/>
        <v>0</v>
      </c>
      <c r="AB102" s="39">
        <f t="shared" si="68"/>
        <v>0</v>
      </c>
      <c r="AC102" s="39">
        <f t="shared" si="69"/>
        <v>0</v>
      </c>
      <c r="AD102" s="39">
        <f t="shared" si="70"/>
        <v>0</v>
      </c>
      <c r="AE102" s="39">
        <f t="shared" si="71"/>
        <v>0</v>
      </c>
      <c r="AF102" s="39">
        <f t="shared" si="72"/>
        <v>0</v>
      </c>
      <c r="AG102" s="39">
        <f t="shared" si="73"/>
        <v>0</v>
      </c>
      <c r="AH102" s="39">
        <f t="shared" si="74"/>
        <v>0</v>
      </c>
      <c r="AI102" s="39">
        <f t="shared" si="75"/>
        <v>0</v>
      </c>
      <c r="AJ102" s="39">
        <f t="shared" si="76"/>
        <v>0</v>
      </c>
      <c r="AK102" s="43"/>
      <c r="AL102" s="39">
        <f t="shared" si="77"/>
        <v>0</v>
      </c>
      <c r="AM102" s="39">
        <f t="shared" si="78"/>
        <v>0</v>
      </c>
      <c r="AN102" s="39">
        <f t="shared" si="79"/>
        <v>0</v>
      </c>
      <c r="AO102" s="40">
        <f t="shared" si="80"/>
        <v>0</v>
      </c>
      <c r="AQ102" s="39">
        <f t="shared" si="81"/>
        <v>0</v>
      </c>
      <c r="AR102" s="39">
        <f t="shared" si="82"/>
        <v>0</v>
      </c>
      <c r="AS102" s="39">
        <f t="shared" si="83"/>
        <v>0</v>
      </c>
      <c r="AT102" s="40">
        <f t="shared" si="84"/>
        <v>0</v>
      </c>
      <c r="AU102" s="40"/>
      <c r="AV102" s="52">
        <f t="shared" si="85"/>
        <v>0</v>
      </c>
      <c r="AX102" s="52">
        <f t="shared" si="86"/>
        <v>0</v>
      </c>
      <c r="AY102" s="70"/>
      <c r="AZ102" s="2">
        <f t="shared" si="90"/>
        <v>0</v>
      </c>
    </row>
    <row r="103" spans="1:52">
      <c r="A103" s="44">
        <f t="shared" si="87"/>
        <v>39814</v>
      </c>
      <c r="B103" s="66">
        <f t="shared" si="53"/>
        <v>60900</v>
      </c>
      <c r="C103" s="67"/>
      <c r="D103" s="68">
        <f t="shared" si="54"/>
        <v>60900</v>
      </c>
      <c r="E103" s="35">
        <f t="shared" si="55"/>
        <v>0</v>
      </c>
      <c r="F103" s="35">
        <f t="shared" si="56"/>
        <v>0</v>
      </c>
      <c r="G103" s="55">
        <f t="shared" si="88"/>
        <v>3.97</v>
      </c>
      <c r="H103" s="69">
        <f t="shared" si="91"/>
        <v>3.97</v>
      </c>
      <c r="I103" s="55">
        <f t="shared" si="57"/>
        <v>3.7904</v>
      </c>
      <c r="J103" s="55">
        <f t="shared" si="58"/>
        <v>1.6E-2</v>
      </c>
      <c r="K103" s="69">
        <f t="shared" si="92"/>
        <v>1.6E-2</v>
      </c>
      <c r="L103" s="72">
        <v>0</v>
      </c>
      <c r="M103" s="55">
        <f t="shared" si="59"/>
        <v>1.4999999999999999E-2</v>
      </c>
      <c r="N103" s="69">
        <f t="shared" si="93"/>
        <v>1.4999999999999999E-2</v>
      </c>
      <c r="O103" s="72">
        <v>0</v>
      </c>
      <c r="P103" s="7"/>
      <c r="Q103" s="72">
        <f t="shared" si="89"/>
        <v>4.0010000000000003</v>
      </c>
      <c r="R103" s="72">
        <f t="shared" si="60"/>
        <v>3.7904</v>
      </c>
      <c r="S103" s="7"/>
      <c r="T103" s="5">
        <f t="shared" si="61"/>
        <v>31</v>
      </c>
      <c r="U103" s="45">
        <f t="shared" si="62"/>
        <v>39869</v>
      </c>
      <c r="V103" s="5">
        <f t="shared" si="63"/>
        <v>2980</v>
      </c>
      <c r="W103" s="55">
        <f t="shared" si="64"/>
        <v>6.040116061409001E-2</v>
      </c>
      <c r="X103" s="47">
        <f t="shared" si="65"/>
        <v>0.61538586536859008</v>
      </c>
      <c r="Y103" s="5">
        <f t="shared" si="66"/>
        <v>0</v>
      </c>
      <c r="Z103" s="5">
        <f t="shared" si="67"/>
        <v>0</v>
      </c>
      <c r="AB103" s="39">
        <f t="shared" si="68"/>
        <v>0</v>
      </c>
      <c r="AC103" s="39">
        <f t="shared" si="69"/>
        <v>0</v>
      </c>
      <c r="AD103" s="39">
        <f t="shared" si="70"/>
        <v>0</v>
      </c>
      <c r="AE103" s="39">
        <f t="shared" si="71"/>
        <v>0</v>
      </c>
      <c r="AF103" s="39">
        <f t="shared" si="72"/>
        <v>0</v>
      </c>
      <c r="AG103" s="39">
        <f t="shared" si="73"/>
        <v>0</v>
      </c>
      <c r="AH103" s="39">
        <f t="shared" si="74"/>
        <v>0</v>
      </c>
      <c r="AI103" s="39">
        <f t="shared" si="75"/>
        <v>0</v>
      </c>
      <c r="AJ103" s="39">
        <f t="shared" si="76"/>
        <v>0</v>
      </c>
      <c r="AK103" s="43"/>
      <c r="AL103" s="39">
        <f t="shared" si="77"/>
        <v>0</v>
      </c>
      <c r="AM103" s="39">
        <f t="shared" si="78"/>
        <v>0</v>
      </c>
      <c r="AN103" s="39">
        <f t="shared" si="79"/>
        <v>0</v>
      </c>
      <c r="AO103" s="40">
        <f t="shared" si="80"/>
        <v>0</v>
      </c>
      <c r="AQ103" s="39">
        <f t="shared" si="81"/>
        <v>0</v>
      </c>
      <c r="AR103" s="39">
        <f t="shared" si="82"/>
        <v>0</v>
      </c>
      <c r="AS103" s="39">
        <f t="shared" si="83"/>
        <v>0</v>
      </c>
      <c r="AT103" s="40">
        <f t="shared" si="84"/>
        <v>0</v>
      </c>
      <c r="AU103" s="40"/>
      <c r="AV103" s="52">
        <f t="shared" si="85"/>
        <v>0</v>
      </c>
      <c r="AX103" s="52">
        <f t="shared" si="86"/>
        <v>0</v>
      </c>
      <c r="AY103" s="70"/>
      <c r="AZ103" s="2">
        <f t="shared" si="90"/>
        <v>0</v>
      </c>
    </row>
    <row r="104" spans="1:52">
      <c r="A104" s="44">
        <f t="shared" si="87"/>
        <v>39845</v>
      </c>
      <c r="B104" s="66">
        <f t="shared" si="53"/>
        <v>60900</v>
      </c>
      <c r="C104" s="67"/>
      <c r="D104" s="68">
        <f t="shared" si="54"/>
        <v>60900</v>
      </c>
      <c r="E104" s="35">
        <f t="shared" si="55"/>
        <v>0</v>
      </c>
      <c r="F104" s="35">
        <f t="shared" si="56"/>
        <v>0</v>
      </c>
      <c r="G104" s="55">
        <f t="shared" si="88"/>
        <v>3.97</v>
      </c>
      <c r="H104" s="69">
        <f t="shared" si="91"/>
        <v>3.97</v>
      </c>
      <c r="I104" s="55">
        <f t="shared" si="57"/>
        <v>3.7904</v>
      </c>
      <c r="J104" s="55">
        <f t="shared" si="58"/>
        <v>1.6E-2</v>
      </c>
      <c r="K104" s="69">
        <f t="shared" si="92"/>
        <v>1.6E-2</v>
      </c>
      <c r="L104" s="72">
        <v>0</v>
      </c>
      <c r="M104" s="55">
        <f t="shared" si="59"/>
        <v>1.4999999999999999E-2</v>
      </c>
      <c r="N104" s="69">
        <f t="shared" si="93"/>
        <v>1.4999999999999999E-2</v>
      </c>
      <c r="O104" s="72">
        <v>0</v>
      </c>
      <c r="P104" s="7"/>
      <c r="Q104" s="72">
        <f t="shared" si="89"/>
        <v>4.0010000000000003</v>
      </c>
      <c r="R104" s="72">
        <f t="shared" si="60"/>
        <v>3.7904</v>
      </c>
      <c r="S104" s="7"/>
      <c r="T104" s="5">
        <f t="shared" si="61"/>
        <v>28</v>
      </c>
      <c r="U104" s="45">
        <f t="shared" si="62"/>
        <v>39897</v>
      </c>
      <c r="V104" s="5">
        <f t="shared" si="63"/>
        <v>3008</v>
      </c>
      <c r="W104" s="55">
        <f t="shared" si="64"/>
        <v>6.040116061409001E-2</v>
      </c>
      <c r="X104" s="47">
        <f t="shared" si="65"/>
        <v>0.61258499191612303</v>
      </c>
      <c r="Y104" s="5">
        <f t="shared" si="66"/>
        <v>0</v>
      </c>
      <c r="Z104" s="5">
        <f t="shared" si="67"/>
        <v>0</v>
      </c>
      <c r="AB104" s="39">
        <f t="shared" si="68"/>
        <v>0</v>
      </c>
      <c r="AC104" s="39">
        <f t="shared" si="69"/>
        <v>0</v>
      </c>
      <c r="AD104" s="39">
        <f t="shared" si="70"/>
        <v>0</v>
      </c>
      <c r="AE104" s="39">
        <f t="shared" si="71"/>
        <v>0</v>
      </c>
      <c r="AF104" s="39">
        <f t="shared" si="72"/>
        <v>0</v>
      </c>
      <c r="AG104" s="39">
        <f t="shared" si="73"/>
        <v>0</v>
      </c>
      <c r="AH104" s="39">
        <f t="shared" si="74"/>
        <v>0</v>
      </c>
      <c r="AI104" s="39">
        <f t="shared" si="75"/>
        <v>0</v>
      </c>
      <c r="AJ104" s="39">
        <f t="shared" si="76"/>
        <v>0</v>
      </c>
      <c r="AK104" s="43"/>
      <c r="AL104" s="39">
        <f t="shared" si="77"/>
        <v>0</v>
      </c>
      <c r="AM104" s="39">
        <f t="shared" si="78"/>
        <v>0</v>
      </c>
      <c r="AN104" s="39">
        <f t="shared" si="79"/>
        <v>0</v>
      </c>
      <c r="AO104" s="40">
        <f t="shared" si="80"/>
        <v>0</v>
      </c>
      <c r="AQ104" s="39">
        <f t="shared" si="81"/>
        <v>0</v>
      </c>
      <c r="AR104" s="39">
        <f t="shared" si="82"/>
        <v>0</v>
      </c>
      <c r="AS104" s="39">
        <f t="shared" si="83"/>
        <v>0</v>
      </c>
      <c r="AT104" s="40">
        <f t="shared" si="84"/>
        <v>0</v>
      </c>
      <c r="AU104" s="40"/>
      <c r="AV104" s="52">
        <f t="shared" si="85"/>
        <v>0</v>
      </c>
      <c r="AX104" s="52">
        <f t="shared" si="86"/>
        <v>0</v>
      </c>
      <c r="AY104" s="70"/>
      <c r="AZ104" s="2">
        <f t="shared" si="90"/>
        <v>0</v>
      </c>
    </row>
    <row r="105" spans="1:52">
      <c r="A105" s="44">
        <f t="shared" si="87"/>
        <v>39873</v>
      </c>
      <c r="B105" s="66">
        <f t="shared" si="53"/>
        <v>60900</v>
      </c>
      <c r="C105" s="67"/>
      <c r="D105" s="68">
        <f t="shared" si="54"/>
        <v>60900</v>
      </c>
      <c r="E105" s="35">
        <f t="shared" si="55"/>
        <v>0</v>
      </c>
      <c r="F105" s="35">
        <f t="shared" si="56"/>
        <v>0</v>
      </c>
      <c r="G105" s="55">
        <f t="shared" si="88"/>
        <v>3.97</v>
      </c>
      <c r="H105" s="69">
        <f t="shared" si="91"/>
        <v>3.97</v>
      </c>
      <c r="I105" s="55">
        <f t="shared" si="57"/>
        <v>3.7904</v>
      </c>
      <c r="J105" s="55">
        <f t="shared" si="58"/>
        <v>1.6E-2</v>
      </c>
      <c r="K105" s="69">
        <f t="shared" si="92"/>
        <v>1.6E-2</v>
      </c>
      <c r="L105" s="72">
        <v>0</v>
      </c>
      <c r="M105" s="55">
        <f t="shared" si="59"/>
        <v>1.4999999999999999E-2</v>
      </c>
      <c r="N105" s="69">
        <f t="shared" si="93"/>
        <v>1.4999999999999999E-2</v>
      </c>
      <c r="O105" s="72">
        <v>0</v>
      </c>
      <c r="P105" s="7"/>
      <c r="Q105" s="72">
        <f t="shared" si="89"/>
        <v>4.0010000000000003</v>
      </c>
      <c r="R105" s="72">
        <f t="shared" si="60"/>
        <v>3.7904</v>
      </c>
      <c r="S105" s="7"/>
      <c r="T105" s="5">
        <f t="shared" si="61"/>
        <v>31</v>
      </c>
      <c r="U105" s="45">
        <f t="shared" si="62"/>
        <v>39928</v>
      </c>
      <c r="V105" s="5">
        <f t="shared" si="63"/>
        <v>3039</v>
      </c>
      <c r="W105" s="55">
        <f t="shared" si="64"/>
        <v>6.040116061409001E-2</v>
      </c>
      <c r="X105" s="47">
        <f t="shared" si="65"/>
        <v>0.6094988923276069</v>
      </c>
      <c r="Y105" s="5">
        <f t="shared" si="66"/>
        <v>0</v>
      </c>
      <c r="Z105" s="5">
        <f t="shared" si="67"/>
        <v>0</v>
      </c>
      <c r="AB105" s="39">
        <f t="shared" si="68"/>
        <v>0</v>
      </c>
      <c r="AC105" s="39">
        <f t="shared" si="69"/>
        <v>0</v>
      </c>
      <c r="AD105" s="39">
        <f t="shared" si="70"/>
        <v>0</v>
      </c>
      <c r="AE105" s="39">
        <f t="shared" si="71"/>
        <v>0</v>
      </c>
      <c r="AF105" s="39">
        <f t="shared" si="72"/>
        <v>0</v>
      </c>
      <c r="AG105" s="39">
        <f t="shared" si="73"/>
        <v>0</v>
      </c>
      <c r="AH105" s="39">
        <f t="shared" si="74"/>
        <v>0</v>
      </c>
      <c r="AI105" s="39">
        <f t="shared" si="75"/>
        <v>0</v>
      </c>
      <c r="AJ105" s="39">
        <f t="shared" si="76"/>
        <v>0</v>
      </c>
      <c r="AK105" s="43"/>
      <c r="AL105" s="39">
        <f t="shared" si="77"/>
        <v>0</v>
      </c>
      <c r="AM105" s="39">
        <f t="shared" si="78"/>
        <v>0</v>
      </c>
      <c r="AN105" s="39">
        <f t="shared" si="79"/>
        <v>0</v>
      </c>
      <c r="AO105" s="40">
        <f t="shared" si="80"/>
        <v>0</v>
      </c>
      <c r="AQ105" s="39">
        <f t="shared" si="81"/>
        <v>0</v>
      </c>
      <c r="AR105" s="39">
        <f t="shared" si="82"/>
        <v>0</v>
      </c>
      <c r="AS105" s="39">
        <f t="shared" si="83"/>
        <v>0</v>
      </c>
      <c r="AT105" s="40">
        <f t="shared" si="84"/>
        <v>0</v>
      </c>
      <c r="AU105" s="40"/>
      <c r="AV105" s="52">
        <f t="shared" si="85"/>
        <v>0</v>
      </c>
      <c r="AX105" s="52">
        <f t="shared" si="86"/>
        <v>0</v>
      </c>
      <c r="AY105" s="70"/>
      <c r="AZ105" s="2">
        <f t="shared" si="90"/>
        <v>0</v>
      </c>
    </row>
    <row r="106" spans="1:52">
      <c r="A106" s="44">
        <f t="shared" si="87"/>
        <v>39904</v>
      </c>
      <c r="B106" s="66">
        <f t="shared" si="53"/>
        <v>60900</v>
      </c>
      <c r="C106" s="67"/>
      <c r="D106" s="68">
        <f t="shared" si="54"/>
        <v>60900</v>
      </c>
      <c r="E106" s="35">
        <f t="shared" si="55"/>
        <v>0</v>
      </c>
      <c r="F106" s="35">
        <f t="shared" si="56"/>
        <v>0</v>
      </c>
      <c r="G106" s="55">
        <f t="shared" si="88"/>
        <v>3.97</v>
      </c>
      <c r="H106" s="69">
        <f t="shared" si="91"/>
        <v>3.97</v>
      </c>
      <c r="I106" s="55">
        <f t="shared" si="57"/>
        <v>3.7904</v>
      </c>
      <c r="J106" s="55">
        <f t="shared" si="58"/>
        <v>1.6E-2</v>
      </c>
      <c r="K106" s="69">
        <f t="shared" si="92"/>
        <v>1.6E-2</v>
      </c>
      <c r="L106" s="72">
        <v>0</v>
      </c>
      <c r="M106" s="55">
        <f t="shared" si="59"/>
        <v>1.4999999999999999E-2</v>
      </c>
      <c r="N106" s="69">
        <f t="shared" si="93"/>
        <v>1.4999999999999999E-2</v>
      </c>
      <c r="O106" s="72">
        <v>0</v>
      </c>
      <c r="P106" s="7"/>
      <c r="Q106" s="72">
        <f t="shared" si="89"/>
        <v>4.0010000000000003</v>
      </c>
      <c r="R106" s="72">
        <f t="shared" si="60"/>
        <v>3.7904</v>
      </c>
      <c r="S106" s="7"/>
      <c r="T106" s="5">
        <f t="shared" si="61"/>
        <v>30</v>
      </c>
      <c r="U106" s="45">
        <f t="shared" si="62"/>
        <v>39958</v>
      </c>
      <c r="V106" s="5">
        <f t="shared" si="63"/>
        <v>3069</v>
      </c>
      <c r="W106" s="55">
        <f t="shared" si="64"/>
        <v>6.040116061409001E-2</v>
      </c>
      <c r="X106" s="47">
        <f t="shared" si="65"/>
        <v>0.60652714819236819</v>
      </c>
      <c r="Y106" s="5">
        <f t="shared" si="66"/>
        <v>0</v>
      </c>
      <c r="Z106" s="5">
        <f t="shared" si="67"/>
        <v>0</v>
      </c>
      <c r="AB106" s="39">
        <f t="shared" si="68"/>
        <v>0</v>
      </c>
      <c r="AC106" s="39">
        <f t="shared" si="69"/>
        <v>0</v>
      </c>
      <c r="AD106" s="39">
        <f t="shared" si="70"/>
        <v>0</v>
      </c>
      <c r="AE106" s="39">
        <f t="shared" si="71"/>
        <v>0</v>
      </c>
      <c r="AF106" s="39">
        <f t="shared" si="72"/>
        <v>0</v>
      </c>
      <c r="AG106" s="39">
        <f t="shared" si="73"/>
        <v>0</v>
      </c>
      <c r="AH106" s="39">
        <f t="shared" si="74"/>
        <v>0</v>
      </c>
      <c r="AI106" s="39">
        <f t="shared" si="75"/>
        <v>0</v>
      </c>
      <c r="AJ106" s="39">
        <f t="shared" si="76"/>
        <v>0</v>
      </c>
      <c r="AK106" s="43"/>
      <c r="AL106" s="39">
        <f t="shared" si="77"/>
        <v>0</v>
      </c>
      <c r="AM106" s="39">
        <f t="shared" si="78"/>
        <v>0</v>
      </c>
      <c r="AN106" s="39">
        <f t="shared" si="79"/>
        <v>0</v>
      </c>
      <c r="AO106" s="40">
        <f t="shared" si="80"/>
        <v>0</v>
      </c>
      <c r="AQ106" s="39">
        <f t="shared" si="81"/>
        <v>0</v>
      </c>
      <c r="AR106" s="39">
        <f t="shared" si="82"/>
        <v>0</v>
      </c>
      <c r="AS106" s="39">
        <f t="shared" si="83"/>
        <v>0</v>
      </c>
      <c r="AT106" s="40">
        <f t="shared" si="84"/>
        <v>0</v>
      </c>
      <c r="AU106" s="40"/>
      <c r="AV106" s="52">
        <f t="shared" si="85"/>
        <v>0</v>
      </c>
      <c r="AX106" s="52">
        <f t="shared" si="86"/>
        <v>0</v>
      </c>
      <c r="AY106" s="70"/>
      <c r="AZ106" s="2">
        <f t="shared" si="90"/>
        <v>0</v>
      </c>
    </row>
    <row r="107" spans="1:52">
      <c r="A107" s="44">
        <f t="shared" si="87"/>
        <v>39934</v>
      </c>
      <c r="B107" s="66">
        <f t="shared" si="53"/>
        <v>60900</v>
      </c>
      <c r="C107" s="67"/>
      <c r="D107" s="68">
        <f t="shared" si="54"/>
        <v>60900</v>
      </c>
      <c r="E107" s="35">
        <f t="shared" si="55"/>
        <v>0</v>
      </c>
      <c r="F107" s="35">
        <f t="shared" si="56"/>
        <v>0</v>
      </c>
      <c r="G107" s="55">
        <f t="shared" si="88"/>
        <v>3.97</v>
      </c>
      <c r="H107" s="69">
        <f t="shared" si="91"/>
        <v>3.97</v>
      </c>
      <c r="I107" s="55">
        <f t="shared" si="57"/>
        <v>3.7904</v>
      </c>
      <c r="J107" s="55">
        <f t="shared" si="58"/>
        <v>1.6E-2</v>
      </c>
      <c r="K107" s="69">
        <f t="shared" si="92"/>
        <v>1.6E-2</v>
      </c>
      <c r="L107" s="72">
        <v>0</v>
      </c>
      <c r="M107" s="55">
        <f t="shared" si="59"/>
        <v>1.4999999999999999E-2</v>
      </c>
      <c r="N107" s="69">
        <f t="shared" si="93"/>
        <v>1.4999999999999999E-2</v>
      </c>
      <c r="O107" s="72">
        <v>0</v>
      </c>
      <c r="P107" s="7"/>
      <c r="Q107" s="72">
        <f t="shared" si="89"/>
        <v>4.0010000000000003</v>
      </c>
      <c r="R107" s="72">
        <f t="shared" si="60"/>
        <v>3.7904</v>
      </c>
      <c r="S107" s="7"/>
      <c r="T107" s="5">
        <f t="shared" si="61"/>
        <v>31</v>
      </c>
      <c r="U107" s="45">
        <f t="shared" si="62"/>
        <v>39989</v>
      </c>
      <c r="V107" s="5">
        <f t="shared" si="63"/>
        <v>3100</v>
      </c>
      <c r="W107" s="55">
        <f t="shared" si="64"/>
        <v>6.040116061409001E-2</v>
      </c>
      <c r="X107" s="47">
        <f t="shared" si="65"/>
        <v>0.60347156699602611</v>
      </c>
      <c r="Y107" s="5">
        <f t="shared" si="66"/>
        <v>0</v>
      </c>
      <c r="Z107" s="5">
        <f t="shared" si="67"/>
        <v>0</v>
      </c>
      <c r="AB107" s="39">
        <f t="shared" si="68"/>
        <v>0</v>
      </c>
      <c r="AC107" s="39">
        <f t="shared" si="69"/>
        <v>0</v>
      </c>
      <c r="AD107" s="39">
        <f t="shared" si="70"/>
        <v>0</v>
      </c>
      <c r="AE107" s="39">
        <f t="shared" si="71"/>
        <v>0</v>
      </c>
      <c r="AF107" s="39">
        <f t="shared" si="72"/>
        <v>0</v>
      </c>
      <c r="AG107" s="39">
        <f t="shared" si="73"/>
        <v>0</v>
      </c>
      <c r="AH107" s="39">
        <f t="shared" si="74"/>
        <v>0</v>
      </c>
      <c r="AI107" s="39">
        <f t="shared" si="75"/>
        <v>0</v>
      </c>
      <c r="AJ107" s="39">
        <f t="shared" si="76"/>
        <v>0</v>
      </c>
      <c r="AK107" s="43"/>
      <c r="AL107" s="39">
        <f t="shared" si="77"/>
        <v>0</v>
      </c>
      <c r="AM107" s="39">
        <f t="shared" si="78"/>
        <v>0</v>
      </c>
      <c r="AN107" s="39">
        <f t="shared" si="79"/>
        <v>0</v>
      </c>
      <c r="AO107" s="40">
        <f t="shared" si="80"/>
        <v>0</v>
      </c>
      <c r="AQ107" s="39">
        <f t="shared" si="81"/>
        <v>0</v>
      </c>
      <c r="AR107" s="39">
        <f t="shared" si="82"/>
        <v>0</v>
      </c>
      <c r="AS107" s="39">
        <f t="shared" si="83"/>
        <v>0</v>
      </c>
      <c r="AT107" s="40">
        <f t="shared" si="84"/>
        <v>0</v>
      </c>
      <c r="AU107" s="40"/>
      <c r="AV107" s="52">
        <f t="shared" si="85"/>
        <v>0</v>
      </c>
      <c r="AX107" s="52">
        <f t="shared" si="86"/>
        <v>0</v>
      </c>
      <c r="AY107" s="70"/>
      <c r="AZ107" s="2">
        <f t="shared" si="90"/>
        <v>0</v>
      </c>
    </row>
    <row r="108" spans="1:52">
      <c r="A108" s="44">
        <f t="shared" si="87"/>
        <v>39965</v>
      </c>
      <c r="B108" s="66">
        <f t="shared" si="53"/>
        <v>60900</v>
      </c>
      <c r="C108" s="67"/>
      <c r="D108" s="68">
        <f t="shared" si="54"/>
        <v>60900</v>
      </c>
      <c r="E108" s="35">
        <f t="shared" si="55"/>
        <v>0</v>
      </c>
      <c r="F108" s="35">
        <f t="shared" si="56"/>
        <v>0</v>
      </c>
      <c r="G108" s="55">
        <f t="shared" si="88"/>
        <v>3.97</v>
      </c>
      <c r="H108" s="69">
        <f t="shared" si="91"/>
        <v>3.97</v>
      </c>
      <c r="I108" s="55">
        <f t="shared" si="57"/>
        <v>3.7904</v>
      </c>
      <c r="J108" s="55">
        <f t="shared" si="58"/>
        <v>1.6E-2</v>
      </c>
      <c r="K108" s="69">
        <f t="shared" si="92"/>
        <v>1.6E-2</v>
      </c>
      <c r="L108" s="72">
        <v>0</v>
      </c>
      <c r="M108" s="55">
        <f t="shared" si="59"/>
        <v>1.4999999999999999E-2</v>
      </c>
      <c r="N108" s="69">
        <f t="shared" si="93"/>
        <v>1.4999999999999999E-2</v>
      </c>
      <c r="O108" s="72">
        <v>0</v>
      </c>
      <c r="P108" s="7"/>
      <c r="Q108" s="72">
        <f t="shared" si="89"/>
        <v>4.0010000000000003</v>
      </c>
      <c r="R108" s="72">
        <f t="shared" si="60"/>
        <v>3.7904</v>
      </c>
      <c r="S108" s="7"/>
      <c r="T108" s="5">
        <f t="shared" si="61"/>
        <v>30</v>
      </c>
      <c r="U108" s="45">
        <f t="shared" si="62"/>
        <v>40019</v>
      </c>
      <c r="V108" s="5">
        <f t="shared" si="63"/>
        <v>3130</v>
      </c>
      <c r="W108" s="55">
        <f t="shared" si="64"/>
        <v>6.040116061409001E-2</v>
      </c>
      <c r="X108" s="47">
        <f t="shared" si="65"/>
        <v>0.60052921039361262</v>
      </c>
      <c r="Y108" s="5">
        <f t="shared" si="66"/>
        <v>0</v>
      </c>
      <c r="Z108" s="5">
        <f t="shared" si="67"/>
        <v>0</v>
      </c>
      <c r="AB108" s="39">
        <f t="shared" si="68"/>
        <v>0</v>
      </c>
      <c r="AC108" s="39">
        <f t="shared" si="69"/>
        <v>0</v>
      </c>
      <c r="AD108" s="39">
        <f t="shared" si="70"/>
        <v>0</v>
      </c>
      <c r="AE108" s="39">
        <f t="shared" si="71"/>
        <v>0</v>
      </c>
      <c r="AF108" s="39">
        <f t="shared" si="72"/>
        <v>0</v>
      </c>
      <c r="AG108" s="39">
        <f t="shared" si="73"/>
        <v>0</v>
      </c>
      <c r="AH108" s="39">
        <f t="shared" si="74"/>
        <v>0</v>
      </c>
      <c r="AI108" s="39">
        <f t="shared" si="75"/>
        <v>0</v>
      </c>
      <c r="AJ108" s="39">
        <f t="shared" si="76"/>
        <v>0</v>
      </c>
      <c r="AK108" s="43"/>
      <c r="AL108" s="39">
        <f t="shared" si="77"/>
        <v>0</v>
      </c>
      <c r="AM108" s="39">
        <f t="shared" si="78"/>
        <v>0</v>
      </c>
      <c r="AN108" s="39">
        <f t="shared" si="79"/>
        <v>0</v>
      </c>
      <c r="AO108" s="40">
        <f t="shared" si="80"/>
        <v>0</v>
      </c>
      <c r="AQ108" s="39">
        <f t="shared" si="81"/>
        <v>0</v>
      </c>
      <c r="AR108" s="39">
        <f t="shared" si="82"/>
        <v>0</v>
      </c>
      <c r="AS108" s="39">
        <f t="shared" si="83"/>
        <v>0</v>
      </c>
      <c r="AT108" s="40">
        <f t="shared" si="84"/>
        <v>0</v>
      </c>
      <c r="AU108" s="40"/>
      <c r="AV108" s="52">
        <f t="shared" si="85"/>
        <v>0</v>
      </c>
      <c r="AX108" s="52">
        <f t="shared" si="86"/>
        <v>0</v>
      </c>
      <c r="AY108" s="70"/>
      <c r="AZ108" s="2">
        <f t="shared" si="90"/>
        <v>0</v>
      </c>
    </row>
    <row r="109" spans="1:52">
      <c r="A109" s="44">
        <f t="shared" si="87"/>
        <v>39995</v>
      </c>
      <c r="B109" s="66">
        <f t="shared" si="53"/>
        <v>60900</v>
      </c>
      <c r="C109" s="67"/>
      <c r="D109" s="68">
        <f t="shared" si="54"/>
        <v>60900</v>
      </c>
      <c r="E109" s="35">
        <f t="shared" si="55"/>
        <v>0</v>
      </c>
      <c r="F109" s="35">
        <f t="shared" si="56"/>
        <v>0</v>
      </c>
      <c r="G109" s="55">
        <f t="shared" si="88"/>
        <v>3.97</v>
      </c>
      <c r="H109" s="69">
        <f t="shared" si="91"/>
        <v>3.97</v>
      </c>
      <c r="I109" s="55">
        <f t="shared" si="57"/>
        <v>3.7904</v>
      </c>
      <c r="J109" s="55">
        <f t="shared" si="58"/>
        <v>1.6E-2</v>
      </c>
      <c r="K109" s="69">
        <f t="shared" si="92"/>
        <v>1.6E-2</v>
      </c>
      <c r="L109" s="72">
        <v>0</v>
      </c>
      <c r="M109" s="55">
        <f t="shared" si="59"/>
        <v>1.4999999999999999E-2</v>
      </c>
      <c r="N109" s="69">
        <f t="shared" si="93"/>
        <v>1.4999999999999999E-2</v>
      </c>
      <c r="O109" s="72">
        <v>0</v>
      </c>
      <c r="P109" s="7"/>
      <c r="Q109" s="72">
        <f t="shared" si="89"/>
        <v>4.0010000000000003</v>
      </c>
      <c r="R109" s="72">
        <f t="shared" si="60"/>
        <v>3.7904</v>
      </c>
      <c r="S109" s="7"/>
      <c r="T109" s="5">
        <f t="shared" si="61"/>
        <v>31</v>
      </c>
      <c r="U109" s="45">
        <f t="shared" si="62"/>
        <v>40050</v>
      </c>
      <c r="V109" s="5">
        <f t="shared" si="63"/>
        <v>3161</v>
      </c>
      <c r="W109" s="55">
        <f t="shared" si="64"/>
        <v>6.040116061409001E-2</v>
      </c>
      <c r="X109" s="47">
        <f t="shared" si="65"/>
        <v>0.59750384579352556</v>
      </c>
      <c r="Y109" s="5">
        <f t="shared" si="66"/>
        <v>0</v>
      </c>
      <c r="Z109" s="5">
        <f t="shared" si="67"/>
        <v>0</v>
      </c>
      <c r="AB109" s="39">
        <f t="shared" si="68"/>
        <v>0</v>
      </c>
      <c r="AC109" s="39">
        <f t="shared" si="69"/>
        <v>0</v>
      </c>
      <c r="AD109" s="39">
        <f t="shared" si="70"/>
        <v>0</v>
      </c>
      <c r="AE109" s="39">
        <f t="shared" si="71"/>
        <v>0</v>
      </c>
      <c r="AF109" s="39">
        <f t="shared" si="72"/>
        <v>0</v>
      </c>
      <c r="AG109" s="39">
        <f t="shared" si="73"/>
        <v>0</v>
      </c>
      <c r="AH109" s="39">
        <f t="shared" si="74"/>
        <v>0</v>
      </c>
      <c r="AI109" s="39">
        <f t="shared" si="75"/>
        <v>0</v>
      </c>
      <c r="AJ109" s="39">
        <f t="shared" si="76"/>
        <v>0</v>
      </c>
      <c r="AK109" s="43"/>
      <c r="AL109" s="39">
        <f t="shared" si="77"/>
        <v>0</v>
      </c>
      <c r="AM109" s="39">
        <f t="shared" si="78"/>
        <v>0</v>
      </c>
      <c r="AN109" s="39">
        <f t="shared" si="79"/>
        <v>0</v>
      </c>
      <c r="AO109" s="40">
        <f t="shared" si="80"/>
        <v>0</v>
      </c>
      <c r="AQ109" s="39">
        <f t="shared" si="81"/>
        <v>0</v>
      </c>
      <c r="AR109" s="39">
        <f t="shared" si="82"/>
        <v>0</v>
      </c>
      <c r="AS109" s="39">
        <f t="shared" si="83"/>
        <v>0</v>
      </c>
      <c r="AT109" s="40">
        <f t="shared" si="84"/>
        <v>0</v>
      </c>
      <c r="AU109" s="40"/>
      <c r="AV109" s="52">
        <f t="shared" si="85"/>
        <v>0</v>
      </c>
      <c r="AX109" s="52">
        <f t="shared" si="86"/>
        <v>0</v>
      </c>
      <c r="AY109" s="70"/>
      <c r="AZ109" s="2">
        <f t="shared" si="90"/>
        <v>0</v>
      </c>
    </row>
    <row r="110" spans="1:52">
      <c r="A110" s="44">
        <f t="shared" si="87"/>
        <v>40026</v>
      </c>
      <c r="B110" s="66">
        <f t="shared" si="53"/>
        <v>60900</v>
      </c>
      <c r="C110" s="67"/>
      <c r="D110" s="68">
        <f t="shared" si="54"/>
        <v>60900</v>
      </c>
      <c r="E110" s="35">
        <f t="shared" si="55"/>
        <v>0</v>
      </c>
      <c r="F110" s="35">
        <f t="shared" si="56"/>
        <v>0</v>
      </c>
      <c r="G110" s="55">
        <f t="shared" si="88"/>
        <v>3.97</v>
      </c>
      <c r="H110" s="69">
        <f t="shared" ref="H110:H129" si="94">G110</f>
        <v>3.97</v>
      </c>
      <c r="I110" s="55">
        <f t="shared" si="57"/>
        <v>3.7904</v>
      </c>
      <c r="J110" s="55">
        <f t="shared" si="58"/>
        <v>1.6E-2</v>
      </c>
      <c r="K110" s="69">
        <f t="shared" ref="K110:K129" si="95">J110</f>
        <v>1.6E-2</v>
      </c>
      <c r="L110" s="72">
        <v>0</v>
      </c>
      <c r="M110" s="55">
        <f t="shared" si="59"/>
        <v>1.4999999999999999E-2</v>
      </c>
      <c r="N110" s="69">
        <f t="shared" ref="N110:N129" si="96">M110</f>
        <v>1.4999999999999999E-2</v>
      </c>
      <c r="O110" s="72">
        <v>0</v>
      </c>
      <c r="P110" s="7"/>
      <c r="Q110" s="72">
        <f t="shared" si="89"/>
        <v>4.0010000000000003</v>
      </c>
      <c r="R110" s="72">
        <f t="shared" si="60"/>
        <v>3.7904</v>
      </c>
      <c r="S110" s="7"/>
      <c r="T110" s="5">
        <f t="shared" si="61"/>
        <v>31</v>
      </c>
      <c r="U110" s="45">
        <f t="shared" si="62"/>
        <v>40081</v>
      </c>
      <c r="V110" s="5">
        <f t="shared" si="63"/>
        <v>3192</v>
      </c>
      <c r="W110" s="55">
        <f t="shared" si="64"/>
        <v>6.040116061409001E-2</v>
      </c>
      <c r="X110" s="47">
        <f t="shared" si="65"/>
        <v>0.59449372246864229</v>
      </c>
      <c r="Y110" s="5">
        <f t="shared" si="66"/>
        <v>0</v>
      </c>
      <c r="Z110" s="5">
        <f t="shared" si="67"/>
        <v>0</v>
      </c>
      <c r="AB110" s="39">
        <f t="shared" si="68"/>
        <v>0</v>
      </c>
      <c r="AC110" s="39">
        <f t="shared" si="69"/>
        <v>0</v>
      </c>
      <c r="AD110" s="39">
        <f t="shared" si="70"/>
        <v>0</v>
      </c>
      <c r="AE110" s="39">
        <f t="shared" si="71"/>
        <v>0</v>
      </c>
      <c r="AF110" s="39">
        <f t="shared" si="72"/>
        <v>0</v>
      </c>
      <c r="AG110" s="39">
        <f t="shared" si="73"/>
        <v>0</v>
      </c>
      <c r="AH110" s="39">
        <f t="shared" si="74"/>
        <v>0</v>
      </c>
      <c r="AI110" s="39">
        <f t="shared" si="75"/>
        <v>0</v>
      </c>
      <c r="AJ110" s="39">
        <f t="shared" si="76"/>
        <v>0</v>
      </c>
      <c r="AK110" s="43"/>
      <c r="AL110" s="39">
        <f t="shared" si="77"/>
        <v>0</v>
      </c>
      <c r="AM110" s="39">
        <f t="shared" si="78"/>
        <v>0</v>
      </c>
      <c r="AN110" s="39">
        <f t="shared" si="79"/>
        <v>0</v>
      </c>
      <c r="AO110" s="40">
        <f t="shared" si="80"/>
        <v>0</v>
      </c>
      <c r="AQ110" s="39">
        <f t="shared" si="81"/>
        <v>0</v>
      </c>
      <c r="AR110" s="39">
        <f t="shared" si="82"/>
        <v>0</v>
      </c>
      <c r="AS110" s="39">
        <f t="shared" si="83"/>
        <v>0</v>
      </c>
      <c r="AT110" s="40">
        <f t="shared" si="84"/>
        <v>0</v>
      </c>
      <c r="AU110" s="40"/>
      <c r="AV110" s="52">
        <f t="shared" si="85"/>
        <v>0</v>
      </c>
      <c r="AX110" s="52">
        <f t="shared" si="86"/>
        <v>0</v>
      </c>
      <c r="AY110" s="70"/>
      <c r="AZ110" s="2">
        <f t="shared" si="90"/>
        <v>0</v>
      </c>
    </row>
    <row r="111" spans="1:52">
      <c r="A111" s="44">
        <f t="shared" si="87"/>
        <v>40057</v>
      </c>
      <c r="B111" s="66">
        <f t="shared" si="53"/>
        <v>60900</v>
      </c>
      <c r="C111" s="67"/>
      <c r="D111" s="68">
        <f t="shared" si="54"/>
        <v>60900</v>
      </c>
      <c r="E111" s="35">
        <f t="shared" si="55"/>
        <v>0</v>
      </c>
      <c r="F111" s="35">
        <f t="shared" si="56"/>
        <v>0</v>
      </c>
      <c r="G111" s="55">
        <f t="shared" si="88"/>
        <v>3.97</v>
      </c>
      <c r="H111" s="69">
        <f t="shared" si="94"/>
        <v>3.97</v>
      </c>
      <c r="I111" s="55">
        <f t="shared" si="57"/>
        <v>3.7904</v>
      </c>
      <c r="J111" s="55">
        <f t="shared" si="58"/>
        <v>1.6E-2</v>
      </c>
      <c r="K111" s="69">
        <f t="shared" si="95"/>
        <v>1.6E-2</v>
      </c>
      <c r="L111" s="72">
        <v>0</v>
      </c>
      <c r="M111" s="55">
        <f t="shared" si="59"/>
        <v>1.4999999999999999E-2</v>
      </c>
      <c r="N111" s="69">
        <f t="shared" si="96"/>
        <v>1.4999999999999999E-2</v>
      </c>
      <c r="O111" s="72">
        <v>0</v>
      </c>
      <c r="P111" s="7"/>
      <c r="Q111" s="72">
        <f t="shared" si="89"/>
        <v>4.0010000000000003</v>
      </c>
      <c r="R111" s="72">
        <f t="shared" si="60"/>
        <v>3.7904</v>
      </c>
      <c r="S111" s="7"/>
      <c r="T111" s="5">
        <f t="shared" si="61"/>
        <v>30</v>
      </c>
      <c r="U111" s="45">
        <f t="shared" si="62"/>
        <v>40111</v>
      </c>
      <c r="V111" s="5">
        <f t="shared" si="63"/>
        <v>3222</v>
      </c>
      <c r="W111" s="55">
        <f t="shared" si="64"/>
        <v>6.040116061409001E-2</v>
      </c>
      <c r="X111" s="47">
        <f t="shared" si="65"/>
        <v>0.59159513929577423</v>
      </c>
      <c r="Y111" s="5">
        <f t="shared" si="66"/>
        <v>0</v>
      </c>
      <c r="Z111" s="5">
        <f t="shared" si="67"/>
        <v>0</v>
      </c>
      <c r="AB111" s="39">
        <f t="shared" si="68"/>
        <v>0</v>
      </c>
      <c r="AC111" s="39">
        <f t="shared" si="69"/>
        <v>0</v>
      </c>
      <c r="AD111" s="39">
        <f t="shared" si="70"/>
        <v>0</v>
      </c>
      <c r="AE111" s="39">
        <f t="shared" si="71"/>
        <v>0</v>
      </c>
      <c r="AF111" s="39">
        <f t="shared" si="72"/>
        <v>0</v>
      </c>
      <c r="AG111" s="39">
        <f t="shared" si="73"/>
        <v>0</v>
      </c>
      <c r="AH111" s="39">
        <f t="shared" si="74"/>
        <v>0</v>
      </c>
      <c r="AI111" s="39">
        <f t="shared" si="75"/>
        <v>0</v>
      </c>
      <c r="AJ111" s="39">
        <f t="shared" si="76"/>
        <v>0</v>
      </c>
      <c r="AK111" s="43"/>
      <c r="AL111" s="39">
        <f t="shared" si="77"/>
        <v>0</v>
      </c>
      <c r="AM111" s="39">
        <f t="shared" si="78"/>
        <v>0</v>
      </c>
      <c r="AN111" s="39">
        <f t="shared" si="79"/>
        <v>0</v>
      </c>
      <c r="AO111" s="40">
        <f t="shared" si="80"/>
        <v>0</v>
      </c>
      <c r="AQ111" s="39">
        <f t="shared" si="81"/>
        <v>0</v>
      </c>
      <c r="AR111" s="39">
        <f t="shared" si="82"/>
        <v>0</v>
      </c>
      <c r="AS111" s="39">
        <f t="shared" si="83"/>
        <v>0</v>
      </c>
      <c r="AT111" s="40">
        <f t="shared" si="84"/>
        <v>0</v>
      </c>
      <c r="AU111" s="40"/>
      <c r="AV111" s="52">
        <f t="shared" si="85"/>
        <v>0</v>
      </c>
      <c r="AX111" s="52">
        <f t="shared" si="86"/>
        <v>0</v>
      </c>
      <c r="AY111" s="70"/>
      <c r="AZ111" s="2">
        <f t="shared" si="90"/>
        <v>0</v>
      </c>
    </row>
    <row r="112" spans="1:52">
      <c r="A112" s="44">
        <f t="shared" si="87"/>
        <v>40087</v>
      </c>
      <c r="B112" s="66">
        <f t="shared" si="53"/>
        <v>60900</v>
      </c>
      <c r="C112" s="67"/>
      <c r="D112" s="68">
        <f t="shared" si="54"/>
        <v>60900</v>
      </c>
      <c r="E112" s="35">
        <f t="shared" si="55"/>
        <v>0</v>
      </c>
      <c r="F112" s="35">
        <f t="shared" si="56"/>
        <v>0</v>
      </c>
      <c r="G112" s="55">
        <f t="shared" si="88"/>
        <v>3.97</v>
      </c>
      <c r="H112" s="69">
        <f t="shared" si="94"/>
        <v>3.97</v>
      </c>
      <c r="I112" s="55">
        <f t="shared" si="57"/>
        <v>3.7904</v>
      </c>
      <c r="J112" s="55">
        <f t="shared" si="58"/>
        <v>1.6E-2</v>
      </c>
      <c r="K112" s="69">
        <f t="shared" si="95"/>
        <v>1.6E-2</v>
      </c>
      <c r="L112" s="72">
        <v>0</v>
      </c>
      <c r="M112" s="55">
        <f t="shared" si="59"/>
        <v>1.4999999999999999E-2</v>
      </c>
      <c r="N112" s="69">
        <f t="shared" si="96"/>
        <v>1.4999999999999999E-2</v>
      </c>
      <c r="O112" s="72">
        <v>0</v>
      </c>
      <c r="P112" s="7"/>
      <c r="Q112" s="72">
        <f t="shared" si="89"/>
        <v>4.0010000000000003</v>
      </c>
      <c r="R112" s="72">
        <f t="shared" si="60"/>
        <v>3.7904</v>
      </c>
      <c r="S112" s="7"/>
      <c r="T112" s="5">
        <f t="shared" si="61"/>
        <v>31</v>
      </c>
      <c r="U112" s="45">
        <f t="shared" si="62"/>
        <v>40142</v>
      </c>
      <c r="V112" s="5">
        <f t="shared" si="63"/>
        <v>3253</v>
      </c>
      <c r="W112" s="55">
        <f t="shared" si="64"/>
        <v>6.040116061409001E-2</v>
      </c>
      <c r="X112" s="47">
        <f t="shared" si="65"/>
        <v>0.58861478303494252</v>
      </c>
      <c r="Y112" s="5">
        <f t="shared" si="66"/>
        <v>0</v>
      </c>
      <c r="Z112" s="5">
        <f t="shared" si="67"/>
        <v>0</v>
      </c>
      <c r="AB112" s="39">
        <f t="shared" si="68"/>
        <v>0</v>
      </c>
      <c r="AC112" s="39">
        <f t="shared" si="69"/>
        <v>0</v>
      </c>
      <c r="AD112" s="39">
        <f t="shared" si="70"/>
        <v>0</v>
      </c>
      <c r="AE112" s="39">
        <f t="shared" si="71"/>
        <v>0</v>
      </c>
      <c r="AF112" s="39">
        <f t="shared" si="72"/>
        <v>0</v>
      </c>
      <c r="AG112" s="39">
        <f t="shared" si="73"/>
        <v>0</v>
      </c>
      <c r="AH112" s="39">
        <f t="shared" si="74"/>
        <v>0</v>
      </c>
      <c r="AI112" s="39">
        <f t="shared" si="75"/>
        <v>0</v>
      </c>
      <c r="AJ112" s="39">
        <f t="shared" si="76"/>
        <v>0</v>
      </c>
      <c r="AK112" s="43"/>
      <c r="AL112" s="39">
        <f t="shared" si="77"/>
        <v>0</v>
      </c>
      <c r="AM112" s="39">
        <f t="shared" si="78"/>
        <v>0</v>
      </c>
      <c r="AN112" s="39">
        <f t="shared" si="79"/>
        <v>0</v>
      </c>
      <c r="AO112" s="40">
        <f t="shared" si="80"/>
        <v>0</v>
      </c>
      <c r="AQ112" s="39">
        <f t="shared" si="81"/>
        <v>0</v>
      </c>
      <c r="AR112" s="39">
        <f t="shared" si="82"/>
        <v>0</v>
      </c>
      <c r="AS112" s="39">
        <f t="shared" si="83"/>
        <v>0</v>
      </c>
      <c r="AT112" s="40">
        <f t="shared" si="84"/>
        <v>0</v>
      </c>
      <c r="AU112" s="40"/>
      <c r="AV112" s="52">
        <f t="shared" si="85"/>
        <v>0</v>
      </c>
      <c r="AX112" s="52">
        <f t="shared" si="86"/>
        <v>0</v>
      </c>
      <c r="AY112" s="70"/>
      <c r="AZ112" s="2">
        <f t="shared" si="90"/>
        <v>0</v>
      </c>
    </row>
    <row r="113" spans="1:52">
      <c r="A113" s="44">
        <f t="shared" si="87"/>
        <v>40118</v>
      </c>
      <c r="B113" s="66">
        <f t="shared" si="53"/>
        <v>60900</v>
      </c>
      <c r="C113" s="67"/>
      <c r="D113" s="68">
        <f t="shared" si="54"/>
        <v>60900</v>
      </c>
      <c r="E113" s="35">
        <f t="shared" si="55"/>
        <v>0</v>
      </c>
      <c r="F113" s="35">
        <f t="shared" si="56"/>
        <v>0</v>
      </c>
      <c r="G113" s="55">
        <f t="shared" si="88"/>
        <v>3.97</v>
      </c>
      <c r="H113" s="69">
        <f t="shared" si="94"/>
        <v>3.97</v>
      </c>
      <c r="I113" s="55">
        <f t="shared" si="57"/>
        <v>3.7904</v>
      </c>
      <c r="J113" s="55">
        <f t="shared" si="58"/>
        <v>1.6E-2</v>
      </c>
      <c r="K113" s="69">
        <f t="shared" si="95"/>
        <v>1.6E-2</v>
      </c>
      <c r="L113" s="72">
        <v>0</v>
      </c>
      <c r="M113" s="55">
        <f t="shared" si="59"/>
        <v>1.4999999999999999E-2</v>
      </c>
      <c r="N113" s="69">
        <f t="shared" si="96"/>
        <v>1.4999999999999999E-2</v>
      </c>
      <c r="O113" s="72">
        <v>0</v>
      </c>
      <c r="P113" s="7"/>
      <c r="Q113" s="72">
        <f t="shared" si="89"/>
        <v>4.0010000000000003</v>
      </c>
      <c r="R113" s="72">
        <f t="shared" si="60"/>
        <v>3.7904</v>
      </c>
      <c r="S113" s="7"/>
      <c r="T113" s="5">
        <f t="shared" si="61"/>
        <v>30</v>
      </c>
      <c r="U113" s="45">
        <f t="shared" si="62"/>
        <v>40172</v>
      </c>
      <c r="V113" s="5">
        <f t="shared" si="63"/>
        <v>3283</v>
      </c>
      <c r="W113" s="55">
        <f t="shared" si="64"/>
        <v>6.040116061409001E-2</v>
      </c>
      <c r="X113" s="47">
        <f t="shared" si="65"/>
        <v>0.58574486390724911</v>
      </c>
      <c r="Y113" s="5">
        <f t="shared" si="66"/>
        <v>0</v>
      </c>
      <c r="Z113" s="5">
        <f t="shared" si="67"/>
        <v>0</v>
      </c>
      <c r="AB113" s="39">
        <f t="shared" si="68"/>
        <v>0</v>
      </c>
      <c r="AC113" s="39">
        <f t="shared" si="69"/>
        <v>0</v>
      </c>
      <c r="AD113" s="39">
        <f t="shared" si="70"/>
        <v>0</v>
      </c>
      <c r="AE113" s="39">
        <f t="shared" si="71"/>
        <v>0</v>
      </c>
      <c r="AF113" s="39">
        <f t="shared" si="72"/>
        <v>0</v>
      </c>
      <c r="AG113" s="39">
        <f t="shared" si="73"/>
        <v>0</v>
      </c>
      <c r="AH113" s="39">
        <f t="shared" si="74"/>
        <v>0</v>
      </c>
      <c r="AI113" s="39">
        <f t="shared" si="75"/>
        <v>0</v>
      </c>
      <c r="AJ113" s="39">
        <f t="shared" si="76"/>
        <v>0</v>
      </c>
      <c r="AK113" s="43"/>
      <c r="AL113" s="39">
        <f t="shared" si="77"/>
        <v>0</v>
      </c>
      <c r="AM113" s="39">
        <f t="shared" si="78"/>
        <v>0</v>
      </c>
      <c r="AN113" s="39">
        <f t="shared" si="79"/>
        <v>0</v>
      </c>
      <c r="AO113" s="40">
        <f t="shared" si="80"/>
        <v>0</v>
      </c>
      <c r="AQ113" s="39">
        <f t="shared" si="81"/>
        <v>0</v>
      </c>
      <c r="AR113" s="39">
        <f t="shared" si="82"/>
        <v>0</v>
      </c>
      <c r="AS113" s="39">
        <f t="shared" si="83"/>
        <v>0</v>
      </c>
      <c r="AT113" s="40">
        <f t="shared" si="84"/>
        <v>0</v>
      </c>
      <c r="AU113" s="40"/>
      <c r="AV113" s="52">
        <f t="shared" si="85"/>
        <v>0</v>
      </c>
      <c r="AX113" s="52">
        <f t="shared" si="86"/>
        <v>0</v>
      </c>
      <c r="AY113" s="70"/>
      <c r="AZ113" s="2">
        <f t="shared" si="90"/>
        <v>0</v>
      </c>
    </row>
    <row r="114" spans="1:52">
      <c r="A114" s="44">
        <f t="shared" si="87"/>
        <v>40148</v>
      </c>
      <c r="B114" s="66">
        <f t="shared" si="53"/>
        <v>60900</v>
      </c>
      <c r="C114" s="67"/>
      <c r="D114" s="68">
        <f t="shared" si="54"/>
        <v>60900</v>
      </c>
      <c r="E114" s="35">
        <f t="shared" si="55"/>
        <v>0</v>
      </c>
      <c r="F114" s="35">
        <f t="shared" si="56"/>
        <v>0</v>
      </c>
      <c r="G114" s="55">
        <f t="shared" si="88"/>
        <v>3.97</v>
      </c>
      <c r="H114" s="69">
        <f t="shared" si="94"/>
        <v>3.97</v>
      </c>
      <c r="I114" s="55">
        <f t="shared" si="57"/>
        <v>3.7904</v>
      </c>
      <c r="J114" s="55">
        <f t="shared" si="58"/>
        <v>1.6E-2</v>
      </c>
      <c r="K114" s="69">
        <f t="shared" si="95"/>
        <v>1.6E-2</v>
      </c>
      <c r="L114" s="72">
        <v>0</v>
      </c>
      <c r="M114" s="55">
        <f t="shared" si="59"/>
        <v>1.4999999999999999E-2</v>
      </c>
      <c r="N114" s="69">
        <f t="shared" si="96"/>
        <v>1.4999999999999999E-2</v>
      </c>
      <c r="O114" s="72">
        <v>0</v>
      </c>
      <c r="P114" s="7"/>
      <c r="Q114" s="72">
        <f t="shared" si="89"/>
        <v>4.0010000000000003</v>
      </c>
      <c r="R114" s="72">
        <f t="shared" si="60"/>
        <v>3.7904</v>
      </c>
      <c r="S114" s="7"/>
      <c r="T114" s="5">
        <f t="shared" si="61"/>
        <v>31</v>
      </c>
      <c r="U114" s="45">
        <f t="shared" si="62"/>
        <v>40203</v>
      </c>
      <c r="V114" s="5">
        <f t="shared" si="63"/>
        <v>3314</v>
      </c>
      <c r="W114" s="55">
        <f t="shared" si="64"/>
        <v>6.040116061409001E-2</v>
      </c>
      <c r="X114" s="47">
        <f t="shared" si="65"/>
        <v>0.58279398034442254</v>
      </c>
      <c r="Y114" s="5">
        <f t="shared" si="66"/>
        <v>0</v>
      </c>
      <c r="Z114" s="5">
        <f t="shared" si="67"/>
        <v>0</v>
      </c>
      <c r="AB114" s="39">
        <f t="shared" si="68"/>
        <v>0</v>
      </c>
      <c r="AC114" s="39">
        <f t="shared" si="69"/>
        <v>0</v>
      </c>
      <c r="AD114" s="39">
        <f t="shared" si="70"/>
        <v>0</v>
      </c>
      <c r="AE114" s="39">
        <f t="shared" si="71"/>
        <v>0</v>
      </c>
      <c r="AF114" s="39">
        <f t="shared" si="72"/>
        <v>0</v>
      </c>
      <c r="AG114" s="39">
        <f t="shared" si="73"/>
        <v>0</v>
      </c>
      <c r="AH114" s="39">
        <f t="shared" si="74"/>
        <v>0</v>
      </c>
      <c r="AI114" s="39">
        <f t="shared" si="75"/>
        <v>0</v>
      </c>
      <c r="AJ114" s="39">
        <f t="shared" si="76"/>
        <v>0</v>
      </c>
      <c r="AK114" s="43"/>
      <c r="AL114" s="39">
        <f t="shared" si="77"/>
        <v>0</v>
      </c>
      <c r="AM114" s="39">
        <f t="shared" si="78"/>
        <v>0</v>
      </c>
      <c r="AN114" s="39">
        <f t="shared" si="79"/>
        <v>0</v>
      </c>
      <c r="AO114" s="40">
        <f t="shared" si="80"/>
        <v>0</v>
      </c>
      <c r="AQ114" s="39">
        <f t="shared" si="81"/>
        <v>0</v>
      </c>
      <c r="AR114" s="39">
        <f t="shared" si="82"/>
        <v>0</v>
      </c>
      <c r="AS114" s="39">
        <f t="shared" si="83"/>
        <v>0</v>
      </c>
      <c r="AT114" s="40">
        <f t="shared" si="84"/>
        <v>0</v>
      </c>
      <c r="AU114" s="40"/>
      <c r="AV114" s="52">
        <f t="shared" si="85"/>
        <v>0</v>
      </c>
      <c r="AX114" s="52">
        <f t="shared" si="86"/>
        <v>0</v>
      </c>
      <c r="AY114" s="70"/>
      <c r="AZ114" s="2">
        <f t="shared" si="90"/>
        <v>0</v>
      </c>
    </row>
    <row r="115" spans="1:52">
      <c r="A115" s="44">
        <f t="shared" si="87"/>
        <v>40179</v>
      </c>
      <c r="B115" s="66">
        <f t="shared" si="53"/>
        <v>60900</v>
      </c>
      <c r="C115" s="67"/>
      <c r="D115" s="68">
        <f t="shared" si="54"/>
        <v>60900</v>
      </c>
      <c r="E115" s="35">
        <f t="shared" si="55"/>
        <v>0</v>
      </c>
      <c r="F115" s="35">
        <f t="shared" si="56"/>
        <v>0</v>
      </c>
      <c r="G115" s="55">
        <f t="shared" si="88"/>
        <v>3.97</v>
      </c>
      <c r="H115" s="69">
        <f t="shared" si="94"/>
        <v>3.97</v>
      </c>
      <c r="I115" s="55">
        <f t="shared" si="57"/>
        <v>3.7904</v>
      </c>
      <c r="J115" s="55">
        <f t="shared" si="58"/>
        <v>1.6E-2</v>
      </c>
      <c r="K115" s="69">
        <f t="shared" si="95"/>
        <v>1.6E-2</v>
      </c>
      <c r="L115" s="72">
        <v>0</v>
      </c>
      <c r="M115" s="55">
        <f t="shared" si="59"/>
        <v>1.4999999999999999E-2</v>
      </c>
      <c r="N115" s="69">
        <f t="shared" si="96"/>
        <v>1.4999999999999999E-2</v>
      </c>
      <c r="O115" s="72">
        <v>0</v>
      </c>
      <c r="P115" s="7"/>
      <c r="Q115" s="72">
        <f t="shared" si="89"/>
        <v>4.0010000000000003</v>
      </c>
      <c r="R115" s="72">
        <f t="shared" si="60"/>
        <v>3.7904</v>
      </c>
      <c r="S115" s="7"/>
      <c r="T115" s="5">
        <f t="shared" si="61"/>
        <v>31</v>
      </c>
      <c r="U115" s="45">
        <f t="shared" si="62"/>
        <v>40234</v>
      </c>
      <c r="V115" s="5">
        <f t="shared" si="63"/>
        <v>3345</v>
      </c>
      <c r="W115" s="55">
        <f t="shared" si="64"/>
        <v>6.040116061409001E-2</v>
      </c>
      <c r="X115" s="47">
        <f t="shared" si="65"/>
        <v>0.5798579628339301</v>
      </c>
      <c r="Y115" s="5">
        <f t="shared" si="66"/>
        <v>0</v>
      </c>
      <c r="Z115" s="5">
        <f t="shared" si="67"/>
        <v>0</v>
      </c>
      <c r="AB115" s="39">
        <f t="shared" si="68"/>
        <v>0</v>
      </c>
      <c r="AC115" s="39">
        <f t="shared" si="69"/>
        <v>0</v>
      </c>
      <c r="AD115" s="39">
        <f t="shared" si="70"/>
        <v>0</v>
      </c>
      <c r="AE115" s="39">
        <f t="shared" si="71"/>
        <v>0</v>
      </c>
      <c r="AF115" s="39">
        <f t="shared" si="72"/>
        <v>0</v>
      </c>
      <c r="AG115" s="39">
        <f t="shared" si="73"/>
        <v>0</v>
      </c>
      <c r="AH115" s="39">
        <f t="shared" si="74"/>
        <v>0</v>
      </c>
      <c r="AI115" s="39">
        <f t="shared" si="75"/>
        <v>0</v>
      </c>
      <c r="AJ115" s="39">
        <f t="shared" si="76"/>
        <v>0</v>
      </c>
      <c r="AK115" s="43"/>
      <c r="AL115" s="39">
        <f t="shared" si="77"/>
        <v>0</v>
      </c>
      <c r="AM115" s="39">
        <f t="shared" si="78"/>
        <v>0</v>
      </c>
      <c r="AN115" s="39">
        <f t="shared" si="79"/>
        <v>0</v>
      </c>
      <c r="AO115" s="40">
        <f t="shared" si="80"/>
        <v>0</v>
      </c>
      <c r="AQ115" s="39">
        <f t="shared" si="81"/>
        <v>0</v>
      </c>
      <c r="AR115" s="39">
        <f t="shared" si="82"/>
        <v>0</v>
      </c>
      <c r="AS115" s="39">
        <f t="shared" si="83"/>
        <v>0</v>
      </c>
      <c r="AT115" s="40">
        <f t="shared" si="84"/>
        <v>0</v>
      </c>
      <c r="AU115" s="40"/>
      <c r="AV115" s="52">
        <f t="shared" si="85"/>
        <v>0</v>
      </c>
      <c r="AX115" s="52">
        <f t="shared" si="86"/>
        <v>0</v>
      </c>
      <c r="AY115" s="70"/>
      <c r="AZ115" s="2">
        <f t="shared" si="90"/>
        <v>0</v>
      </c>
    </row>
    <row r="116" spans="1:52">
      <c r="A116" s="44">
        <f t="shared" si="87"/>
        <v>40210</v>
      </c>
      <c r="B116" s="66">
        <f t="shared" si="53"/>
        <v>60900</v>
      </c>
      <c r="C116" s="67"/>
      <c r="D116" s="68">
        <f t="shared" si="54"/>
        <v>60900</v>
      </c>
      <c r="E116" s="35">
        <f t="shared" si="55"/>
        <v>0</v>
      </c>
      <c r="F116" s="35">
        <f t="shared" si="56"/>
        <v>0</v>
      </c>
      <c r="G116" s="55">
        <f t="shared" si="88"/>
        <v>3.97</v>
      </c>
      <c r="H116" s="69">
        <f t="shared" si="94"/>
        <v>3.97</v>
      </c>
      <c r="I116" s="55">
        <f t="shared" si="57"/>
        <v>3.7904</v>
      </c>
      <c r="J116" s="55">
        <f t="shared" si="58"/>
        <v>1.6E-2</v>
      </c>
      <c r="K116" s="69">
        <f t="shared" si="95"/>
        <v>1.6E-2</v>
      </c>
      <c r="L116" s="72">
        <v>0</v>
      </c>
      <c r="M116" s="55">
        <f t="shared" si="59"/>
        <v>1.4999999999999999E-2</v>
      </c>
      <c r="N116" s="69">
        <f t="shared" si="96"/>
        <v>1.4999999999999999E-2</v>
      </c>
      <c r="O116" s="72">
        <v>0</v>
      </c>
      <c r="P116" s="7"/>
      <c r="Q116" s="72">
        <f t="shared" si="89"/>
        <v>4.0010000000000003</v>
      </c>
      <c r="R116" s="72">
        <f t="shared" si="60"/>
        <v>3.7904</v>
      </c>
      <c r="S116" s="7"/>
      <c r="T116" s="5">
        <f t="shared" si="61"/>
        <v>28</v>
      </c>
      <c r="U116" s="45">
        <f t="shared" si="62"/>
        <v>40262</v>
      </c>
      <c r="V116" s="5">
        <f t="shared" si="63"/>
        <v>3373</v>
      </c>
      <c r="W116" s="55">
        <f t="shared" si="64"/>
        <v>6.040116061409001E-2</v>
      </c>
      <c r="X116" s="47">
        <f t="shared" si="65"/>
        <v>0.57721879143643562</v>
      </c>
      <c r="Y116" s="5">
        <f t="shared" si="66"/>
        <v>0</v>
      </c>
      <c r="Z116" s="5">
        <f t="shared" si="67"/>
        <v>0</v>
      </c>
      <c r="AB116" s="39">
        <f t="shared" si="68"/>
        <v>0</v>
      </c>
      <c r="AC116" s="39">
        <f t="shared" si="69"/>
        <v>0</v>
      </c>
      <c r="AD116" s="39">
        <f t="shared" si="70"/>
        <v>0</v>
      </c>
      <c r="AE116" s="39">
        <f t="shared" si="71"/>
        <v>0</v>
      </c>
      <c r="AF116" s="39">
        <f t="shared" si="72"/>
        <v>0</v>
      </c>
      <c r="AG116" s="39">
        <f t="shared" si="73"/>
        <v>0</v>
      </c>
      <c r="AH116" s="39">
        <f t="shared" si="74"/>
        <v>0</v>
      </c>
      <c r="AI116" s="39">
        <f t="shared" si="75"/>
        <v>0</v>
      </c>
      <c r="AJ116" s="39">
        <f t="shared" si="76"/>
        <v>0</v>
      </c>
      <c r="AK116" s="43"/>
      <c r="AL116" s="39">
        <f t="shared" si="77"/>
        <v>0</v>
      </c>
      <c r="AM116" s="39">
        <f t="shared" si="78"/>
        <v>0</v>
      </c>
      <c r="AN116" s="39">
        <f t="shared" si="79"/>
        <v>0</v>
      </c>
      <c r="AO116" s="40">
        <f t="shared" si="80"/>
        <v>0</v>
      </c>
      <c r="AQ116" s="39">
        <f t="shared" si="81"/>
        <v>0</v>
      </c>
      <c r="AR116" s="39">
        <f t="shared" si="82"/>
        <v>0</v>
      </c>
      <c r="AS116" s="39">
        <f t="shared" si="83"/>
        <v>0</v>
      </c>
      <c r="AT116" s="40">
        <f t="shared" si="84"/>
        <v>0</v>
      </c>
      <c r="AU116" s="40"/>
      <c r="AV116" s="52">
        <f t="shared" si="85"/>
        <v>0</v>
      </c>
      <c r="AX116" s="52">
        <f t="shared" si="86"/>
        <v>0</v>
      </c>
      <c r="AY116" s="70"/>
      <c r="AZ116" s="2">
        <f t="shared" si="90"/>
        <v>0</v>
      </c>
    </row>
    <row r="117" spans="1:52">
      <c r="A117" s="44">
        <f t="shared" si="87"/>
        <v>40238</v>
      </c>
      <c r="B117" s="66">
        <f t="shared" si="53"/>
        <v>60900</v>
      </c>
      <c r="C117" s="67"/>
      <c r="D117" s="68">
        <f t="shared" si="54"/>
        <v>60900</v>
      </c>
      <c r="E117" s="35">
        <f t="shared" si="55"/>
        <v>0</v>
      </c>
      <c r="F117" s="35">
        <f t="shared" si="56"/>
        <v>0</v>
      </c>
      <c r="G117" s="55">
        <f t="shared" si="88"/>
        <v>3.97</v>
      </c>
      <c r="H117" s="69">
        <f t="shared" si="94"/>
        <v>3.97</v>
      </c>
      <c r="I117" s="55">
        <f t="shared" si="57"/>
        <v>3.7904</v>
      </c>
      <c r="J117" s="55">
        <f t="shared" si="58"/>
        <v>1.6E-2</v>
      </c>
      <c r="K117" s="69">
        <f t="shared" si="95"/>
        <v>1.6E-2</v>
      </c>
      <c r="L117" s="72">
        <v>0</v>
      </c>
      <c r="M117" s="55">
        <f t="shared" si="59"/>
        <v>1.4999999999999999E-2</v>
      </c>
      <c r="N117" s="69">
        <f t="shared" si="96"/>
        <v>1.4999999999999999E-2</v>
      </c>
      <c r="O117" s="72">
        <v>0</v>
      </c>
      <c r="P117" s="7"/>
      <c r="Q117" s="72">
        <f t="shared" si="89"/>
        <v>4.0010000000000003</v>
      </c>
      <c r="R117" s="72">
        <f t="shared" si="60"/>
        <v>3.7904</v>
      </c>
      <c r="S117" s="7"/>
      <c r="T117" s="5">
        <f t="shared" si="61"/>
        <v>31</v>
      </c>
      <c r="U117" s="45">
        <f t="shared" si="62"/>
        <v>40293</v>
      </c>
      <c r="V117" s="5">
        <f t="shared" si="63"/>
        <v>3404</v>
      </c>
      <c r="W117" s="55">
        <f t="shared" si="64"/>
        <v>6.040116061409001E-2</v>
      </c>
      <c r="X117" s="47">
        <f t="shared" si="65"/>
        <v>0.57431086078478222</v>
      </c>
      <c r="Y117" s="5">
        <f t="shared" si="66"/>
        <v>0</v>
      </c>
      <c r="Z117" s="5">
        <f t="shared" si="67"/>
        <v>0</v>
      </c>
      <c r="AB117" s="39">
        <f t="shared" si="68"/>
        <v>0</v>
      </c>
      <c r="AC117" s="39">
        <f t="shared" si="69"/>
        <v>0</v>
      </c>
      <c r="AD117" s="39">
        <f t="shared" si="70"/>
        <v>0</v>
      </c>
      <c r="AE117" s="39">
        <f t="shared" si="71"/>
        <v>0</v>
      </c>
      <c r="AF117" s="39">
        <f t="shared" si="72"/>
        <v>0</v>
      </c>
      <c r="AG117" s="39">
        <f t="shared" si="73"/>
        <v>0</v>
      </c>
      <c r="AH117" s="39">
        <f t="shared" si="74"/>
        <v>0</v>
      </c>
      <c r="AI117" s="39">
        <f t="shared" si="75"/>
        <v>0</v>
      </c>
      <c r="AJ117" s="39">
        <f t="shared" si="76"/>
        <v>0</v>
      </c>
      <c r="AK117" s="43"/>
      <c r="AL117" s="39">
        <f t="shared" si="77"/>
        <v>0</v>
      </c>
      <c r="AM117" s="39">
        <f t="shared" si="78"/>
        <v>0</v>
      </c>
      <c r="AN117" s="39">
        <f t="shared" si="79"/>
        <v>0</v>
      </c>
      <c r="AO117" s="40">
        <f t="shared" si="80"/>
        <v>0</v>
      </c>
      <c r="AQ117" s="39">
        <f t="shared" si="81"/>
        <v>0</v>
      </c>
      <c r="AR117" s="39">
        <f t="shared" si="82"/>
        <v>0</v>
      </c>
      <c r="AS117" s="39">
        <f t="shared" si="83"/>
        <v>0</v>
      </c>
      <c r="AT117" s="40">
        <f t="shared" si="84"/>
        <v>0</v>
      </c>
      <c r="AU117" s="40"/>
      <c r="AV117" s="52">
        <f t="shared" si="85"/>
        <v>0</v>
      </c>
      <c r="AX117" s="52">
        <f t="shared" si="86"/>
        <v>0</v>
      </c>
      <c r="AY117" s="70"/>
      <c r="AZ117" s="2">
        <f t="shared" si="90"/>
        <v>0</v>
      </c>
    </row>
    <row r="118" spans="1:52">
      <c r="A118" s="44">
        <f t="shared" si="87"/>
        <v>40269</v>
      </c>
      <c r="B118" s="66">
        <f t="shared" si="53"/>
        <v>60900</v>
      </c>
      <c r="C118" s="67"/>
      <c r="D118" s="68">
        <f t="shared" si="54"/>
        <v>60900</v>
      </c>
      <c r="E118" s="35">
        <f t="shared" si="55"/>
        <v>0</v>
      </c>
      <c r="F118" s="35">
        <f t="shared" si="56"/>
        <v>0</v>
      </c>
      <c r="G118" s="55">
        <f t="shared" si="88"/>
        <v>3.97</v>
      </c>
      <c r="H118" s="69">
        <f t="shared" si="94"/>
        <v>3.97</v>
      </c>
      <c r="I118" s="55">
        <f t="shared" si="57"/>
        <v>3.7904</v>
      </c>
      <c r="J118" s="55">
        <f t="shared" si="58"/>
        <v>1.6E-2</v>
      </c>
      <c r="K118" s="69">
        <f t="shared" si="95"/>
        <v>1.6E-2</v>
      </c>
      <c r="L118" s="72">
        <v>0</v>
      </c>
      <c r="M118" s="55">
        <f t="shared" si="59"/>
        <v>1.4999999999999999E-2</v>
      </c>
      <c r="N118" s="69">
        <f t="shared" si="96"/>
        <v>1.4999999999999999E-2</v>
      </c>
      <c r="O118" s="72">
        <v>0</v>
      </c>
      <c r="P118" s="7"/>
      <c r="Q118" s="72">
        <f t="shared" si="89"/>
        <v>4.0010000000000003</v>
      </c>
      <c r="R118" s="72">
        <f t="shared" si="60"/>
        <v>3.7904</v>
      </c>
      <c r="S118" s="7"/>
      <c r="T118" s="5">
        <f t="shared" si="61"/>
        <v>30</v>
      </c>
      <c r="U118" s="45">
        <f t="shared" si="62"/>
        <v>40323</v>
      </c>
      <c r="V118" s="5">
        <f t="shared" si="63"/>
        <v>3434</v>
      </c>
      <c r="W118" s="55">
        <f t="shared" si="64"/>
        <v>6.040116061409001E-2</v>
      </c>
      <c r="X118" s="47">
        <f t="shared" si="65"/>
        <v>0.57151068353454415</v>
      </c>
      <c r="Y118" s="5">
        <f t="shared" si="66"/>
        <v>0</v>
      </c>
      <c r="Z118" s="5">
        <f t="shared" si="67"/>
        <v>0</v>
      </c>
      <c r="AB118" s="39">
        <f t="shared" si="68"/>
        <v>0</v>
      </c>
      <c r="AC118" s="39">
        <f t="shared" si="69"/>
        <v>0</v>
      </c>
      <c r="AD118" s="39">
        <f t="shared" si="70"/>
        <v>0</v>
      </c>
      <c r="AE118" s="39">
        <f t="shared" si="71"/>
        <v>0</v>
      </c>
      <c r="AF118" s="39">
        <f t="shared" si="72"/>
        <v>0</v>
      </c>
      <c r="AG118" s="39">
        <f t="shared" si="73"/>
        <v>0</v>
      </c>
      <c r="AH118" s="39">
        <f t="shared" si="74"/>
        <v>0</v>
      </c>
      <c r="AI118" s="39">
        <f t="shared" si="75"/>
        <v>0</v>
      </c>
      <c r="AJ118" s="39">
        <f t="shared" si="76"/>
        <v>0</v>
      </c>
      <c r="AK118" s="43"/>
      <c r="AL118" s="39">
        <f t="shared" si="77"/>
        <v>0</v>
      </c>
      <c r="AM118" s="39">
        <f t="shared" si="78"/>
        <v>0</v>
      </c>
      <c r="AN118" s="39">
        <f t="shared" si="79"/>
        <v>0</v>
      </c>
      <c r="AO118" s="40">
        <f t="shared" si="80"/>
        <v>0</v>
      </c>
      <c r="AQ118" s="39">
        <f t="shared" si="81"/>
        <v>0</v>
      </c>
      <c r="AR118" s="39">
        <f t="shared" si="82"/>
        <v>0</v>
      </c>
      <c r="AS118" s="39">
        <f t="shared" si="83"/>
        <v>0</v>
      </c>
      <c r="AT118" s="40">
        <f t="shared" si="84"/>
        <v>0</v>
      </c>
      <c r="AU118" s="40"/>
      <c r="AV118" s="52">
        <f t="shared" si="85"/>
        <v>0</v>
      </c>
      <c r="AX118" s="52">
        <f t="shared" si="86"/>
        <v>0</v>
      </c>
      <c r="AY118" s="70"/>
      <c r="AZ118" s="2">
        <f t="shared" si="90"/>
        <v>0</v>
      </c>
    </row>
    <row r="119" spans="1:52">
      <c r="A119" s="44">
        <f t="shared" si="87"/>
        <v>40299</v>
      </c>
      <c r="B119" s="66">
        <f t="shared" si="53"/>
        <v>60900</v>
      </c>
      <c r="C119" s="67"/>
      <c r="D119" s="68">
        <f t="shared" si="54"/>
        <v>60900</v>
      </c>
      <c r="E119" s="35">
        <f t="shared" si="55"/>
        <v>0</v>
      </c>
      <c r="F119" s="35">
        <f t="shared" si="56"/>
        <v>0</v>
      </c>
      <c r="G119" s="55">
        <f t="shared" si="88"/>
        <v>3.97</v>
      </c>
      <c r="H119" s="69">
        <f t="shared" si="94"/>
        <v>3.97</v>
      </c>
      <c r="I119" s="55">
        <f t="shared" si="57"/>
        <v>3.7904</v>
      </c>
      <c r="J119" s="55">
        <f t="shared" si="58"/>
        <v>1.6E-2</v>
      </c>
      <c r="K119" s="69">
        <f t="shared" si="95"/>
        <v>1.6E-2</v>
      </c>
      <c r="L119" s="72">
        <v>0</v>
      </c>
      <c r="M119" s="55">
        <f t="shared" si="59"/>
        <v>1.4999999999999999E-2</v>
      </c>
      <c r="N119" s="69">
        <f t="shared" si="96"/>
        <v>1.4999999999999999E-2</v>
      </c>
      <c r="O119" s="72">
        <v>0</v>
      </c>
      <c r="P119" s="7"/>
      <c r="Q119" s="72">
        <f t="shared" si="89"/>
        <v>4.0010000000000003</v>
      </c>
      <c r="R119" s="72">
        <f t="shared" si="60"/>
        <v>3.7904</v>
      </c>
      <c r="S119" s="7"/>
      <c r="T119" s="5">
        <f t="shared" si="61"/>
        <v>31</v>
      </c>
      <c r="U119" s="45">
        <f t="shared" si="62"/>
        <v>40354</v>
      </c>
      <c r="V119" s="5">
        <f t="shared" si="63"/>
        <v>3465</v>
      </c>
      <c r="W119" s="55">
        <f t="shared" si="64"/>
        <v>6.040116061409001E-2</v>
      </c>
      <c r="X119" s="47">
        <f t="shared" si="65"/>
        <v>0.56863150936514162</v>
      </c>
      <c r="Y119" s="5">
        <f t="shared" si="66"/>
        <v>0</v>
      </c>
      <c r="Z119" s="5">
        <f t="shared" si="67"/>
        <v>0</v>
      </c>
      <c r="AB119" s="39">
        <f t="shared" si="68"/>
        <v>0</v>
      </c>
      <c r="AC119" s="39">
        <f t="shared" si="69"/>
        <v>0</v>
      </c>
      <c r="AD119" s="39">
        <f t="shared" si="70"/>
        <v>0</v>
      </c>
      <c r="AE119" s="39">
        <f t="shared" si="71"/>
        <v>0</v>
      </c>
      <c r="AF119" s="39">
        <f t="shared" si="72"/>
        <v>0</v>
      </c>
      <c r="AG119" s="39">
        <f t="shared" si="73"/>
        <v>0</v>
      </c>
      <c r="AH119" s="39">
        <f t="shared" si="74"/>
        <v>0</v>
      </c>
      <c r="AI119" s="39">
        <f t="shared" si="75"/>
        <v>0</v>
      </c>
      <c r="AJ119" s="39">
        <f t="shared" si="76"/>
        <v>0</v>
      </c>
      <c r="AK119" s="43"/>
      <c r="AL119" s="39">
        <f t="shared" si="77"/>
        <v>0</v>
      </c>
      <c r="AM119" s="39">
        <f t="shared" si="78"/>
        <v>0</v>
      </c>
      <c r="AN119" s="39">
        <f t="shared" si="79"/>
        <v>0</v>
      </c>
      <c r="AO119" s="40">
        <f t="shared" si="80"/>
        <v>0</v>
      </c>
      <c r="AQ119" s="39">
        <f t="shared" si="81"/>
        <v>0</v>
      </c>
      <c r="AR119" s="39">
        <f t="shared" si="82"/>
        <v>0</v>
      </c>
      <c r="AS119" s="39">
        <f t="shared" si="83"/>
        <v>0</v>
      </c>
      <c r="AT119" s="40">
        <f t="shared" si="84"/>
        <v>0</v>
      </c>
      <c r="AU119" s="40"/>
      <c r="AV119" s="52">
        <f t="shared" si="85"/>
        <v>0</v>
      </c>
      <c r="AX119" s="52">
        <f t="shared" si="86"/>
        <v>0</v>
      </c>
      <c r="AY119" s="70"/>
      <c r="AZ119" s="2">
        <f t="shared" si="90"/>
        <v>0</v>
      </c>
    </row>
    <row r="120" spans="1:52">
      <c r="A120" s="44">
        <f t="shared" si="87"/>
        <v>40330</v>
      </c>
      <c r="B120" s="66">
        <f t="shared" si="53"/>
        <v>60900</v>
      </c>
      <c r="C120" s="67"/>
      <c r="D120" s="68">
        <f t="shared" si="54"/>
        <v>60900</v>
      </c>
      <c r="E120" s="35">
        <f t="shared" si="55"/>
        <v>0</v>
      </c>
      <c r="F120" s="35">
        <f t="shared" si="56"/>
        <v>0</v>
      </c>
      <c r="G120" s="55">
        <f t="shared" si="88"/>
        <v>3.97</v>
      </c>
      <c r="H120" s="69">
        <f t="shared" si="94"/>
        <v>3.97</v>
      </c>
      <c r="I120" s="55">
        <f t="shared" si="57"/>
        <v>3.7904</v>
      </c>
      <c r="J120" s="55">
        <f t="shared" si="58"/>
        <v>1.6E-2</v>
      </c>
      <c r="K120" s="69">
        <f t="shared" si="95"/>
        <v>1.6E-2</v>
      </c>
      <c r="L120" s="72">
        <v>0</v>
      </c>
      <c r="M120" s="55">
        <f t="shared" si="59"/>
        <v>1.4999999999999999E-2</v>
      </c>
      <c r="N120" s="69">
        <f t="shared" si="96"/>
        <v>1.4999999999999999E-2</v>
      </c>
      <c r="O120" s="72">
        <v>0</v>
      </c>
      <c r="P120" s="7"/>
      <c r="Q120" s="72">
        <f t="shared" si="89"/>
        <v>4.0010000000000003</v>
      </c>
      <c r="R120" s="72">
        <f t="shared" si="60"/>
        <v>3.7904</v>
      </c>
      <c r="S120" s="7"/>
      <c r="T120" s="5">
        <f t="shared" si="61"/>
        <v>30</v>
      </c>
      <c r="U120" s="45">
        <f t="shared" si="62"/>
        <v>40384</v>
      </c>
      <c r="V120" s="5">
        <f t="shared" si="63"/>
        <v>3495</v>
      </c>
      <c r="W120" s="55">
        <f t="shared" si="64"/>
        <v>6.040116061409001E-2</v>
      </c>
      <c r="X120" s="47">
        <f t="shared" si="65"/>
        <v>0.56585902302539692</v>
      </c>
      <c r="Y120" s="5">
        <f t="shared" si="66"/>
        <v>0</v>
      </c>
      <c r="Z120" s="5">
        <f t="shared" si="67"/>
        <v>0</v>
      </c>
      <c r="AB120" s="39">
        <f t="shared" si="68"/>
        <v>0</v>
      </c>
      <c r="AC120" s="39">
        <f t="shared" si="69"/>
        <v>0</v>
      </c>
      <c r="AD120" s="39">
        <f t="shared" si="70"/>
        <v>0</v>
      </c>
      <c r="AE120" s="39">
        <f t="shared" si="71"/>
        <v>0</v>
      </c>
      <c r="AF120" s="39">
        <f t="shared" si="72"/>
        <v>0</v>
      </c>
      <c r="AG120" s="39">
        <f t="shared" si="73"/>
        <v>0</v>
      </c>
      <c r="AH120" s="39">
        <f t="shared" si="74"/>
        <v>0</v>
      </c>
      <c r="AI120" s="39">
        <f t="shared" si="75"/>
        <v>0</v>
      </c>
      <c r="AJ120" s="39">
        <f t="shared" si="76"/>
        <v>0</v>
      </c>
      <c r="AK120" s="43"/>
      <c r="AL120" s="39">
        <f t="shared" si="77"/>
        <v>0</v>
      </c>
      <c r="AM120" s="39">
        <f t="shared" si="78"/>
        <v>0</v>
      </c>
      <c r="AN120" s="39">
        <f t="shared" si="79"/>
        <v>0</v>
      </c>
      <c r="AO120" s="40">
        <f t="shared" si="80"/>
        <v>0</v>
      </c>
      <c r="AQ120" s="39">
        <f t="shared" si="81"/>
        <v>0</v>
      </c>
      <c r="AR120" s="39">
        <f t="shared" si="82"/>
        <v>0</v>
      </c>
      <c r="AS120" s="39">
        <f t="shared" si="83"/>
        <v>0</v>
      </c>
      <c r="AT120" s="40">
        <f t="shared" si="84"/>
        <v>0</v>
      </c>
      <c r="AU120" s="40"/>
      <c r="AV120" s="52">
        <f t="shared" si="85"/>
        <v>0</v>
      </c>
      <c r="AX120" s="52">
        <f t="shared" si="86"/>
        <v>0</v>
      </c>
      <c r="AY120" s="70"/>
      <c r="AZ120" s="2">
        <f t="shared" si="90"/>
        <v>0</v>
      </c>
    </row>
    <row r="121" spans="1:52">
      <c r="A121" s="44">
        <f t="shared" si="87"/>
        <v>40360</v>
      </c>
      <c r="B121" s="66">
        <f t="shared" si="53"/>
        <v>60900</v>
      </c>
      <c r="C121" s="67"/>
      <c r="D121" s="68">
        <f t="shared" si="54"/>
        <v>60900</v>
      </c>
      <c r="E121" s="35">
        <f t="shared" si="55"/>
        <v>0</v>
      </c>
      <c r="F121" s="35">
        <f t="shared" si="56"/>
        <v>0</v>
      </c>
      <c r="G121" s="55">
        <f t="shared" si="88"/>
        <v>3.97</v>
      </c>
      <c r="H121" s="69">
        <f t="shared" si="94"/>
        <v>3.97</v>
      </c>
      <c r="I121" s="55">
        <f t="shared" si="57"/>
        <v>3.7904</v>
      </c>
      <c r="J121" s="55">
        <f t="shared" si="58"/>
        <v>1.6E-2</v>
      </c>
      <c r="K121" s="69">
        <f t="shared" si="95"/>
        <v>1.6E-2</v>
      </c>
      <c r="L121" s="72">
        <v>0</v>
      </c>
      <c r="M121" s="55">
        <f t="shared" si="59"/>
        <v>1.4999999999999999E-2</v>
      </c>
      <c r="N121" s="69">
        <f t="shared" si="96"/>
        <v>1.4999999999999999E-2</v>
      </c>
      <c r="O121" s="72">
        <v>0</v>
      </c>
      <c r="P121" s="7"/>
      <c r="Q121" s="72">
        <f t="shared" si="89"/>
        <v>4.0010000000000003</v>
      </c>
      <c r="R121" s="72">
        <f t="shared" si="60"/>
        <v>3.7904</v>
      </c>
      <c r="S121" s="7"/>
      <c r="T121" s="5">
        <f t="shared" si="61"/>
        <v>31</v>
      </c>
      <c r="U121" s="45">
        <f t="shared" si="62"/>
        <v>40415</v>
      </c>
      <c r="V121" s="5">
        <f t="shared" si="63"/>
        <v>3526</v>
      </c>
      <c r="W121" s="55">
        <f t="shared" si="64"/>
        <v>6.040116061409001E-2</v>
      </c>
      <c r="X121" s="47">
        <f t="shared" si="65"/>
        <v>0.5630083209658272</v>
      </c>
      <c r="Y121" s="5">
        <f t="shared" si="66"/>
        <v>0</v>
      </c>
      <c r="Z121" s="5">
        <f t="shared" si="67"/>
        <v>0</v>
      </c>
      <c r="AB121" s="39">
        <f t="shared" si="68"/>
        <v>0</v>
      </c>
      <c r="AC121" s="39">
        <f t="shared" si="69"/>
        <v>0</v>
      </c>
      <c r="AD121" s="39">
        <f t="shared" si="70"/>
        <v>0</v>
      </c>
      <c r="AE121" s="39">
        <f t="shared" si="71"/>
        <v>0</v>
      </c>
      <c r="AF121" s="39">
        <f t="shared" si="72"/>
        <v>0</v>
      </c>
      <c r="AG121" s="39">
        <f t="shared" si="73"/>
        <v>0</v>
      </c>
      <c r="AH121" s="39">
        <f t="shared" si="74"/>
        <v>0</v>
      </c>
      <c r="AI121" s="39">
        <f t="shared" si="75"/>
        <v>0</v>
      </c>
      <c r="AJ121" s="39">
        <f t="shared" si="76"/>
        <v>0</v>
      </c>
      <c r="AK121" s="43"/>
      <c r="AL121" s="39">
        <f t="shared" si="77"/>
        <v>0</v>
      </c>
      <c r="AM121" s="39">
        <f t="shared" si="78"/>
        <v>0</v>
      </c>
      <c r="AN121" s="39">
        <f t="shared" si="79"/>
        <v>0</v>
      </c>
      <c r="AO121" s="40">
        <f t="shared" si="80"/>
        <v>0</v>
      </c>
      <c r="AQ121" s="39">
        <f t="shared" si="81"/>
        <v>0</v>
      </c>
      <c r="AR121" s="39">
        <f t="shared" si="82"/>
        <v>0</v>
      </c>
      <c r="AS121" s="39">
        <f t="shared" si="83"/>
        <v>0</v>
      </c>
      <c r="AT121" s="40">
        <f t="shared" si="84"/>
        <v>0</v>
      </c>
      <c r="AU121" s="40"/>
      <c r="AV121" s="52">
        <f t="shared" si="85"/>
        <v>0</v>
      </c>
      <c r="AX121" s="52">
        <f t="shared" si="86"/>
        <v>0</v>
      </c>
      <c r="AY121" s="70"/>
      <c r="AZ121" s="2">
        <f t="shared" si="90"/>
        <v>0</v>
      </c>
    </row>
    <row r="122" spans="1:52">
      <c r="A122" s="44">
        <f t="shared" si="87"/>
        <v>40391</v>
      </c>
      <c r="B122" s="66">
        <f t="shared" si="53"/>
        <v>60900</v>
      </c>
      <c r="C122" s="67"/>
      <c r="D122" s="68">
        <f t="shared" si="54"/>
        <v>60900</v>
      </c>
      <c r="E122" s="35">
        <f t="shared" si="55"/>
        <v>0</v>
      </c>
      <c r="F122" s="35">
        <f t="shared" si="56"/>
        <v>0</v>
      </c>
      <c r="G122" s="55">
        <f t="shared" si="88"/>
        <v>3.97</v>
      </c>
      <c r="H122" s="69">
        <f t="shared" si="94"/>
        <v>3.97</v>
      </c>
      <c r="I122" s="55">
        <f t="shared" si="57"/>
        <v>3.7904</v>
      </c>
      <c r="J122" s="55">
        <f t="shared" si="58"/>
        <v>1.6E-2</v>
      </c>
      <c r="K122" s="69">
        <f t="shared" si="95"/>
        <v>1.6E-2</v>
      </c>
      <c r="L122" s="72">
        <v>0</v>
      </c>
      <c r="M122" s="55">
        <f t="shared" si="59"/>
        <v>1.4999999999999999E-2</v>
      </c>
      <c r="N122" s="69">
        <f t="shared" si="96"/>
        <v>1.4999999999999999E-2</v>
      </c>
      <c r="O122" s="72">
        <v>0</v>
      </c>
      <c r="P122" s="7"/>
      <c r="Q122" s="72">
        <f t="shared" si="89"/>
        <v>4.0010000000000003</v>
      </c>
      <c r="R122" s="72">
        <f t="shared" si="60"/>
        <v>3.7904</v>
      </c>
      <c r="S122" s="7"/>
      <c r="T122" s="5">
        <f t="shared" si="61"/>
        <v>31</v>
      </c>
      <c r="U122" s="45">
        <f t="shared" si="62"/>
        <v>40446</v>
      </c>
      <c r="V122" s="5">
        <f t="shared" si="63"/>
        <v>3557</v>
      </c>
      <c r="W122" s="55">
        <f t="shared" si="64"/>
        <v>6.040116061409001E-2</v>
      </c>
      <c r="X122" s="47">
        <f t="shared" si="65"/>
        <v>0.56017198026112103</v>
      </c>
      <c r="Y122" s="5">
        <f t="shared" si="66"/>
        <v>0</v>
      </c>
      <c r="Z122" s="5">
        <f t="shared" si="67"/>
        <v>0</v>
      </c>
      <c r="AB122" s="39">
        <f t="shared" si="68"/>
        <v>0</v>
      </c>
      <c r="AC122" s="39">
        <f t="shared" si="69"/>
        <v>0</v>
      </c>
      <c r="AD122" s="39">
        <f t="shared" si="70"/>
        <v>0</v>
      </c>
      <c r="AE122" s="39">
        <f t="shared" si="71"/>
        <v>0</v>
      </c>
      <c r="AF122" s="39">
        <f t="shared" si="72"/>
        <v>0</v>
      </c>
      <c r="AG122" s="39">
        <f t="shared" si="73"/>
        <v>0</v>
      </c>
      <c r="AH122" s="39">
        <f t="shared" si="74"/>
        <v>0</v>
      </c>
      <c r="AI122" s="39">
        <f t="shared" si="75"/>
        <v>0</v>
      </c>
      <c r="AJ122" s="39">
        <f t="shared" si="76"/>
        <v>0</v>
      </c>
      <c r="AK122" s="43"/>
      <c r="AL122" s="39">
        <f t="shared" si="77"/>
        <v>0</v>
      </c>
      <c r="AM122" s="39">
        <f t="shared" si="78"/>
        <v>0</v>
      </c>
      <c r="AN122" s="39">
        <f t="shared" si="79"/>
        <v>0</v>
      </c>
      <c r="AO122" s="40">
        <f t="shared" si="80"/>
        <v>0</v>
      </c>
      <c r="AQ122" s="39">
        <f t="shared" si="81"/>
        <v>0</v>
      </c>
      <c r="AR122" s="39">
        <f t="shared" si="82"/>
        <v>0</v>
      </c>
      <c r="AS122" s="39">
        <f t="shared" si="83"/>
        <v>0</v>
      </c>
      <c r="AT122" s="40">
        <f t="shared" si="84"/>
        <v>0</v>
      </c>
      <c r="AU122" s="40"/>
      <c r="AV122" s="52">
        <f t="shared" si="85"/>
        <v>0</v>
      </c>
      <c r="AX122" s="52">
        <f t="shared" si="86"/>
        <v>0</v>
      </c>
      <c r="AY122" s="70"/>
      <c r="AZ122" s="2">
        <f t="shared" si="90"/>
        <v>0</v>
      </c>
    </row>
    <row r="123" spans="1:52">
      <c r="A123" s="44">
        <f t="shared" si="87"/>
        <v>40422</v>
      </c>
      <c r="B123" s="66">
        <f t="shared" si="53"/>
        <v>60900</v>
      </c>
      <c r="C123" s="67"/>
      <c r="D123" s="68">
        <f t="shared" si="54"/>
        <v>60900</v>
      </c>
      <c r="E123" s="35">
        <f t="shared" si="55"/>
        <v>0</v>
      </c>
      <c r="F123" s="35">
        <f t="shared" si="56"/>
        <v>0</v>
      </c>
      <c r="G123" s="55">
        <f t="shared" si="88"/>
        <v>3.97</v>
      </c>
      <c r="H123" s="69">
        <f t="shared" si="94"/>
        <v>3.97</v>
      </c>
      <c r="I123" s="55">
        <f t="shared" si="57"/>
        <v>3.7904</v>
      </c>
      <c r="J123" s="55">
        <f t="shared" si="58"/>
        <v>1.6E-2</v>
      </c>
      <c r="K123" s="69">
        <f t="shared" si="95"/>
        <v>1.6E-2</v>
      </c>
      <c r="L123" s="72">
        <v>0</v>
      </c>
      <c r="M123" s="55">
        <f t="shared" si="59"/>
        <v>1.4999999999999999E-2</v>
      </c>
      <c r="N123" s="69">
        <f t="shared" si="96"/>
        <v>1.4999999999999999E-2</v>
      </c>
      <c r="O123" s="72">
        <v>0</v>
      </c>
      <c r="P123" s="7"/>
      <c r="Q123" s="72">
        <f t="shared" si="89"/>
        <v>4.0010000000000003</v>
      </c>
      <c r="R123" s="72">
        <f t="shared" si="60"/>
        <v>3.7904</v>
      </c>
      <c r="S123" s="7"/>
      <c r="T123" s="5">
        <f t="shared" si="61"/>
        <v>30</v>
      </c>
      <c r="U123" s="45">
        <f t="shared" si="62"/>
        <v>40476</v>
      </c>
      <c r="V123" s="5">
        <f t="shared" si="63"/>
        <v>3587</v>
      </c>
      <c r="W123" s="55">
        <f t="shared" si="64"/>
        <v>6.040116061409001E-2</v>
      </c>
      <c r="X123" s="47">
        <f t="shared" si="65"/>
        <v>0.55744074019157985</v>
      </c>
      <c r="Y123" s="5">
        <f t="shared" si="66"/>
        <v>0</v>
      </c>
      <c r="Z123" s="5">
        <f t="shared" si="67"/>
        <v>0</v>
      </c>
      <c r="AB123" s="39">
        <f t="shared" si="68"/>
        <v>0</v>
      </c>
      <c r="AC123" s="39">
        <f t="shared" si="69"/>
        <v>0</v>
      </c>
      <c r="AD123" s="39">
        <f t="shared" si="70"/>
        <v>0</v>
      </c>
      <c r="AE123" s="39">
        <f t="shared" si="71"/>
        <v>0</v>
      </c>
      <c r="AF123" s="39">
        <f t="shared" si="72"/>
        <v>0</v>
      </c>
      <c r="AG123" s="39">
        <f t="shared" si="73"/>
        <v>0</v>
      </c>
      <c r="AH123" s="39">
        <f t="shared" si="74"/>
        <v>0</v>
      </c>
      <c r="AI123" s="39">
        <f t="shared" si="75"/>
        <v>0</v>
      </c>
      <c r="AJ123" s="39">
        <f t="shared" si="76"/>
        <v>0</v>
      </c>
      <c r="AK123" s="43"/>
      <c r="AL123" s="39">
        <f t="shared" si="77"/>
        <v>0</v>
      </c>
      <c r="AM123" s="39">
        <f t="shared" si="78"/>
        <v>0</v>
      </c>
      <c r="AN123" s="39">
        <f t="shared" si="79"/>
        <v>0</v>
      </c>
      <c r="AO123" s="40">
        <f t="shared" si="80"/>
        <v>0</v>
      </c>
      <c r="AQ123" s="39">
        <f t="shared" si="81"/>
        <v>0</v>
      </c>
      <c r="AR123" s="39">
        <f t="shared" si="82"/>
        <v>0</v>
      </c>
      <c r="AS123" s="39">
        <f t="shared" si="83"/>
        <v>0</v>
      </c>
      <c r="AT123" s="40">
        <f t="shared" si="84"/>
        <v>0</v>
      </c>
      <c r="AU123" s="40"/>
      <c r="AV123" s="52">
        <f t="shared" si="85"/>
        <v>0</v>
      </c>
      <c r="AX123" s="52">
        <f t="shared" si="86"/>
        <v>0</v>
      </c>
      <c r="AY123" s="70"/>
      <c r="AZ123" s="2">
        <f t="shared" si="90"/>
        <v>0</v>
      </c>
    </row>
    <row r="124" spans="1:52">
      <c r="A124" s="44">
        <f t="shared" si="87"/>
        <v>40452</v>
      </c>
      <c r="B124" s="66">
        <f t="shared" si="53"/>
        <v>60900</v>
      </c>
      <c r="C124" s="67"/>
      <c r="D124" s="68">
        <f t="shared" si="54"/>
        <v>60900</v>
      </c>
      <c r="E124" s="35">
        <f t="shared" si="55"/>
        <v>0</v>
      </c>
      <c r="F124" s="35">
        <f t="shared" si="56"/>
        <v>0</v>
      </c>
      <c r="G124" s="55">
        <f t="shared" si="88"/>
        <v>3.97</v>
      </c>
      <c r="H124" s="69">
        <f t="shared" si="94"/>
        <v>3.97</v>
      </c>
      <c r="I124" s="55">
        <f t="shared" si="57"/>
        <v>3.7904</v>
      </c>
      <c r="J124" s="55">
        <f t="shared" si="58"/>
        <v>1.6E-2</v>
      </c>
      <c r="K124" s="69">
        <f t="shared" si="95"/>
        <v>1.6E-2</v>
      </c>
      <c r="L124" s="72">
        <v>0</v>
      </c>
      <c r="M124" s="55">
        <f t="shared" si="59"/>
        <v>1.4999999999999999E-2</v>
      </c>
      <c r="N124" s="69">
        <f t="shared" si="96"/>
        <v>1.4999999999999999E-2</v>
      </c>
      <c r="O124" s="72">
        <v>0</v>
      </c>
      <c r="P124" s="7"/>
      <c r="Q124" s="72">
        <f t="shared" si="89"/>
        <v>4.0010000000000003</v>
      </c>
      <c r="R124" s="72">
        <f t="shared" si="60"/>
        <v>3.7904</v>
      </c>
      <c r="S124" s="7"/>
      <c r="T124" s="5">
        <f t="shared" si="61"/>
        <v>31</v>
      </c>
      <c r="U124" s="45">
        <f t="shared" si="62"/>
        <v>40507</v>
      </c>
      <c r="V124" s="5">
        <f t="shared" si="63"/>
        <v>3618</v>
      </c>
      <c r="W124" s="55">
        <f t="shared" si="64"/>
        <v>6.040116061409001E-2</v>
      </c>
      <c r="X124" s="47">
        <f t="shared" si="65"/>
        <v>0.55463244801722167</v>
      </c>
      <c r="Y124" s="5">
        <f t="shared" si="66"/>
        <v>0</v>
      </c>
      <c r="Z124" s="5">
        <f t="shared" si="67"/>
        <v>0</v>
      </c>
      <c r="AB124" s="39">
        <f t="shared" si="68"/>
        <v>0</v>
      </c>
      <c r="AC124" s="39">
        <f t="shared" si="69"/>
        <v>0</v>
      </c>
      <c r="AD124" s="39">
        <f t="shared" si="70"/>
        <v>0</v>
      </c>
      <c r="AE124" s="39">
        <f t="shared" si="71"/>
        <v>0</v>
      </c>
      <c r="AF124" s="39">
        <f t="shared" si="72"/>
        <v>0</v>
      </c>
      <c r="AG124" s="39">
        <f t="shared" si="73"/>
        <v>0</v>
      </c>
      <c r="AH124" s="39">
        <f t="shared" si="74"/>
        <v>0</v>
      </c>
      <c r="AI124" s="39">
        <f t="shared" si="75"/>
        <v>0</v>
      </c>
      <c r="AJ124" s="39">
        <f t="shared" si="76"/>
        <v>0</v>
      </c>
      <c r="AK124" s="43"/>
      <c r="AL124" s="39">
        <f t="shared" si="77"/>
        <v>0</v>
      </c>
      <c r="AM124" s="39">
        <f t="shared" si="78"/>
        <v>0</v>
      </c>
      <c r="AN124" s="39">
        <f t="shared" si="79"/>
        <v>0</v>
      </c>
      <c r="AO124" s="40">
        <f t="shared" si="80"/>
        <v>0</v>
      </c>
      <c r="AQ124" s="39">
        <f t="shared" si="81"/>
        <v>0</v>
      </c>
      <c r="AR124" s="39">
        <f t="shared" si="82"/>
        <v>0</v>
      </c>
      <c r="AS124" s="39">
        <f t="shared" si="83"/>
        <v>0</v>
      </c>
      <c r="AT124" s="40">
        <f t="shared" si="84"/>
        <v>0</v>
      </c>
      <c r="AU124" s="40"/>
      <c r="AV124" s="52">
        <f t="shared" si="85"/>
        <v>0</v>
      </c>
      <c r="AX124" s="52">
        <f t="shared" si="86"/>
        <v>0</v>
      </c>
      <c r="AY124" s="70"/>
      <c r="AZ124" s="2">
        <f t="shared" si="90"/>
        <v>0</v>
      </c>
    </row>
    <row r="125" spans="1:52">
      <c r="A125" s="44">
        <f t="shared" si="87"/>
        <v>40483</v>
      </c>
      <c r="B125" s="66">
        <f t="shared" si="53"/>
        <v>60900</v>
      </c>
      <c r="C125" s="67"/>
      <c r="D125" s="68">
        <f t="shared" si="54"/>
        <v>60900</v>
      </c>
      <c r="E125" s="35">
        <f t="shared" si="55"/>
        <v>0</v>
      </c>
      <c r="F125" s="35">
        <f t="shared" si="56"/>
        <v>0</v>
      </c>
      <c r="G125" s="55">
        <f t="shared" si="88"/>
        <v>3.97</v>
      </c>
      <c r="H125" s="69">
        <f t="shared" si="94"/>
        <v>3.97</v>
      </c>
      <c r="I125" s="55">
        <f t="shared" si="57"/>
        <v>3.7904</v>
      </c>
      <c r="J125" s="55">
        <f t="shared" si="58"/>
        <v>1.6E-2</v>
      </c>
      <c r="K125" s="69">
        <f t="shared" si="95"/>
        <v>1.6E-2</v>
      </c>
      <c r="L125" s="72">
        <v>0</v>
      </c>
      <c r="M125" s="55">
        <f t="shared" si="59"/>
        <v>1.4999999999999999E-2</v>
      </c>
      <c r="N125" s="69">
        <f t="shared" si="96"/>
        <v>1.4999999999999999E-2</v>
      </c>
      <c r="O125" s="72">
        <v>0</v>
      </c>
      <c r="P125" s="7"/>
      <c r="Q125" s="72">
        <f t="shared" si="89"/>
        <v>4.0010000000000003</v>
      </c>
      <c r="R125" s="72">
        <f t="shared" si="60"/>
        <v>3.7904</v>
      </c>
      <c r="S125" s="7"/>
      <c r="T125" s="5">
        <f t="shared" si="61"/>
        <v>30</v>
      </c>
      <c r="U125" s="45">
        <f t="shared" si="62"/>
        <v>40537</v>
      </c>
      <c r="V125" s="5">
        <f t="shared" si="63"/>
        <v>3648</v>
      </c>
      <c r="W125" s="55">
        <f t="shared" si="64"/>
        <v>6.040116061409001E-2</v>
      </c>
      <c r="X125" s="47">
        <f t="shared" si="65"/>
        <v>0.55192821713943629</v>
      </c>
      <c r="Y125" s="5">
        <f t="shared" si="66"/>
        <v>0</v>
      </c>
      <c r="Z125" s="5">
        <f t="shared" si="67"/>
        <v>0</v>
      </c>
      <c r="AB125" s="39">
        <f t="shared" si="68"/>
        <v>0</v>
      </c>
      <c r="AC125" s="39">
        <f t="shared" si="69"/>
        <v>0</v>
      </c>
      <c r="AD125" s="39">
        <f t="shared" si="70"/>
        <v>0</v>
      </c>
      <c r="AE125" s="39">
        <f t="shared" si="71"/>
        <v>0</v>
      </c>
      <c r="AF125" s="39">
        <f t="shared" si="72"/>
        <v>0</v>
      </c>
      <c r="AG125" s="39">
        <f t="shared" si="73"/>
        <v>0</v>
      </c>
      <c r="AH125" s="39">
        <f t="shared" si="74"/>
        <v>0</v>
      </c>
      <c r="AI125" s="39">
        <f t="shared" si="75"/>
        <v>0</v>
      </c>
      <c r="AJ125" s="39">
        <f t="shared" si="76"/>
        <v>0</v>
      </c>
      <c r="AK125" s="43"/>
      <c r="AL125" s="39">
        <f t="shared" si="77"/>
        <v>0</v>
      </c>
      <c r="AM125" s="39">
        <f t="shared" si="78"/>
        <v>0</v>
      </c>
      <c r="AN125" s="39">
        <f t="shared" si="79"/>
        <v>0</v>
      </c>
      <c r="AO125" s="40">
        <f t="shared" si="80"/>
        <v>0</v>
      </c>
      <c r="AQ125" s="39">
        <f t="shared" si="81"/>
        <v>0</v>
      </c>
      <c r="AR125" s="39">
        <f t="shared" si="82"/>
        <v>0</v>
      </c>
      <c r="AS125" s="39">
        <f t="shared" si="83"/>
        <v>0</v>
      </c>
      <c r="AT125" s="40">
        <f t="shared" si="84"/>
        <v>0</v>
      </c>
      <c r="AU125" s="40"/>
      <c r="AV125" s="52">
        <f t="shared" si="85"/>
        <v>0</v>
      </c>
      <c r="AX125" s="52">
        <f t="shared" si="86"/>
        <v>0</v>
      </c>
      <c r="AY125" s="70"/>
      <c r="AZ125" s="2">
        <f t="shared" si="90"/>
        <v>0</v>
      </c>
    </row>
    <row r="126" spans="1:52">
      <c r="A126" s="44">
        <f t="shared" si="87"/>
        <v>40513</v>
      </c>
      <c r="B126" s="66">
        <f t="shared" si="53"/>
        <v>60900</v>
      </c>
      <c r="C126" s="67"/>
      <c r="D126" s="68">
        <f t="shared" si="54"/>
        <v>60900</v>
      </c>
      <c r="E126" s="35">
        <f t="shared" si="55"/>
        <v>0</v>
      </c>
      <c r="F126" s="35">
        <f t="shared" si="56"/>
        <v>0</v>
      </c>
      <c r="G126" s="55">
        <f t="shared" si="88"/>
        <v>3.97</v>
      </c>
      <c r="H126" s="69">
        <f t="shared" si="94"/>
        <v>3.97</v>
      </c>
      <c r="I126" s="55">
        <f t="shared" si="57"/>
        <v>3.7904</v>
      </c>
      <c r="J126" s="55">
        <f t="shared" si="58"/>
        <v>1.6E-2</v>
      </c>
      <c r="K126" s="69">
        <f t="shared" si="95"/>
        <v>1.6E-2</v>
      </c>
      <c r="L126" s="72">
        <v>0</v>
      </c>
      <c r="M126" s="55">
        <f t="shared" si="59"/>
        <v>1.4999999999999999E-2</v>
      </c>
      <c r="N126" s="69">
        <f t="shared" si="96"/>
        <v>1.4999999999999999E-2</v>
      </c>
      <c r="O126" s="72">
        <v>0</v>
      </c>
      <c r="P126" s="7"/>
      <c r="Q126" s="72">
        <f t="shared" si="89"/>
        <v>4.0010000000000003</v>
      </c>
      <c r="R126" s="72">
        <f t="shared" si="60"/>
        <v>3.7904</v>
      </c>
      <c r="S126" s="7"/>
      <c r="T126" s="5">
        <f t="shared" si="61"/>
        <v>31</v>
      </c>
      <c r="U126" s="45">
        <f t="shared" si="62"/>
        <v>40568</v>
      </c>
      <c r="V126" s="5">
        <f t="shared" si="63"/>
        <v>3679</v>
      </c>
      <c r="W126" s="55">
        <f t="shared" si="64"/>
        <v>6.040116061409001E-2</v>
      </c>
      <c r="X126" s="47">
        <f t="shared" si="65"/>
        <v>0.54914769612393344</v>
      </c>
      <c r="Y126" s="5">
        <f t="shared" si="66"/>
        <v>0</v>
      </c>
      <c r="Z126" s="5">
        <f t="shared" si="67"/>
        <v>0</v>
      </c>
      <c r="AB126" s="39">
        <f t="shared" si="68"/>
        <v>0</v>
      </c>
      <c r="AC126" s="39">
        <f t="shared" si="69"/>
        <v>0</v>
      </c>
      <c r="AD126" s="39">
        <f t="shared" si="70"/>
        <v>0</v>
      </c>
      <c r="AE126" s="39">
        <f t="shared" si="71"/>
        <v>0</v>
      </c>
      <c r="AF126" s="39">
        <f t="shared" si="72"/>
        <v>0</v>
      </c>
      <c r="AG126" s="39">
        <f t="shared" si="73"/>
        <v>0</v>
      </c>
      <c r="AH126" s="39">
        <f t="shared" si="74"/>
        <v>0</v>
      </c>
      <c r="AI126" s="39">
        <f t="shared" si="75"/>
        <v>0</v>
      </c>
      <c r="AJ126" s="39">
        <f t="shared" si="76"/>
        <v>0</v>
      </c>
      <c r="AK126" s="43"/>
      <c r="AL126" s="39">
        <f t="shared" si="77"/>
        <v>0</v>
      </c>
      <c r="AM126" s="39">
        <f t="shared" si="78"/>
        <v>0</v>
      </c>
      <c r="AN126" s="39">
        <f t="shared" si="79"/>
        <v>0</v>
      </c>
      <c r="AO126" s="40">
        <f t="shared" si="80"/>
        <v>0</v>
      </c>
      <c r="AQ126" s="39">
        <f t="shared" si="81"/>
        <v>0</v>
      </c>
      <c r="AR126" s="39">
        <f t="shared" si="82"/>
        <v>0</v>
      </c>
      <c r="AS126" s="39">
        <f t="shared" si="83"/>
        <v>0</v>
      </c>
      <c r="AT126" s="40">
        <f t="shared" si="84"/>
        <v>0</v>
      </c>
      <c r="AU126" s="40"/>
      <c r="AV126" s="52">
        <f t="shared" si="85"/>
        <v>0</v>
      </c>
      <c r="AX126" s="52">
        <f t="shared" si="86"/>
        <v>0</v>
      </c>
      <c r="AY126" s="70"/>
      <c r="AZ126" s="2">
        <f t="shared" si="90"/>
        <v>0</v>
      </c>
    </row>
    <row r="127" spans="1:52">
      <c r="A127" s="44">
        <f t="shared" si="87"/>
        <v>40544</v>
      </c>
      <c r="B127" s="66">
        <f t="shared" si="53"/>
        <v>60900</v>
      </c>
      <c r="C127" s="67"/>
      <c r="D127" s="68">
        <f t="shared" si="54"/>
        <v>60900</v>
      </c>
      <c r="E127" s="35">
        <f t="shared" si="55"/>
        <v>0</v>
      </c>
      <c r="F127" s="35">
        <f t="shared" si="56"/>
        <v>0</v>
      </c>
      <c r="G127" s="55">
        <f t="shared" si="88"/>
        <v>3.97</v>
      </c>
      <c r="H127" s="69">
        <f t="shared" si="94"/>
        <v>3.97</v>
      </c>
      <c r="I127" s="55">
        <f t="shared" si="57"/>
        <v>3.7904</v>
      </c>
      <c r="J127" s="55">
        <f t="shared" si="58"/>
        <v>1.6E-2</v>
      </c>
      <c r="K127" s="69">
        <f t="shared" si="95"/>
        <v>1.6E-2</v>
      </c>
      <c r="L127" s="72">
        <v>0</v>
      </c>
      <c r="M127" s="55">
        <f t="shared" si="59"/>
        <v>1.4999999999999999E-2</v>
      </c>
      <c r="N127" s="69">
        <f t="shared" si="96"/>
        <v>1.4999999999999999E-2</v>
      </c>
      <c r="O127" s="72">
        <v>0</v>
      </c>
      <c r="P127" s="7"/>
      <c r="Q127" s="72">
        <f t="shared" si="89"/>
        <v>4.0010000000000003</v>
      </c>
      <c r="R127" s="72">
        <f t="shared" si="60"/>
        <v>3.7904</v>
      </c>
      <c r="S127" s="7"/>
      <c r="T127" s="5">
        <f t="shared" si="61"/>
        <v>31</v>
      </c>
      <c r="U127" s="45">
        <f t="shared" si="62"/>
        <v>40599</v>
      </c>
      <c r="V127" s="5">
        <f t="shared" si="63"/>
        <v>3710</v>
      </c>
      <c r="W127" s="55">
        <f t="shared" si="64"/>
        <v>6.040116061409001E-2</v>
      </c>
      <c r="X127" s="47">
        <f t="shared" si="65"/>
        <v>0.54638118290306315</v>
      </c>
      <c r="Y127" s="5">
        <f t="shared" si="66"/>
        <v>0</v>
      </c>
      <c r="Z127" s="5">
        <f t="shared" si="67"/>
        <v>0</v>
      </c>
      <c r="AB127" s="39">
        <f t="shared" si="68"/>
        <v>0</v>
      </c>
      <c r="AC127" s="39">
        <f t="shared" si="69"/>
        <v>0</v>
      </c>
      <c r="AD127" s="39">
        <f t="shared" si="70"/>
        <v>0</v>
      </c>
      <c r="AE127" s="39">
        <f t="shared" si="71"/>
        <v>0</v>
      </c>
      <c r="AF127" s="39">
        <f t="shared" si="72"/>
        <v>0</v>
      </c>
      <c r="AG127" s="39">
        <f t="shared" si="73"/>
        <v>0</v>
      </c>
      <c r="AH127" s="39">
        <f t="shared" si="74"/>
        <v>0</v>
      </c>
      <c r="AI127" s="39">
        <f t="shared" si="75"/>
        <v>0</v>
      </c>
      <c r="AJ127" s="39">
        <f t="shared" si="76"/>
        <v>0</v>
      </c>
      <c r="AK127" s="43"/>
      <c r="AL127" s="39">
        <f t="shared" si="77"/>
        <v>0</v>
      </c>
      <c r="AM127" s="39">
        <f t="shared" si="78"/>
        <v>0</v>
      </c>
      <c r="AN127" s="39">
        <f t="shared" si="79"/>
        <v>0</v>
      </c>
      <c r="AO127" s="40">
        <f t="shared" si="80"/>
        <v>0</v>
      </c>
      <c r="AQ127" s="39">
        <f t="shared" si="81"/>
        <v>0</v>
      </c>
      <c r="AR127" s="39">
        <f t="shared" si="82"/>
        <v>0</v>
      </c>
      <c r="AS127" s="39">
        <f t="shared" si="83"/>
        <v>0</v>
      </c>
      <c r="AT127" s="40">
        <f t="shared" si="84"/>
        <v>0</v>
      </c>
      <c r="AU127" s="40"/>
      <c r="AV127" s="52">
        <f t="shared" si="85"/>
        <v>0</v>
      </c>
      <c r="AX127" s="52">
        <f t="shared" si="86"/>
        <v>0</v>
      </c>
      <c r="AY127" s="70"/>
      <c r="AZ127" s="2">
        <f t="shared" si="90"/>
        <v>0</v>
      </c>
    </row>
    <row r="128" spans="1:52">
      <c r="A128" s="44">
        <f t="shared" si="87"/>
        <v>40575</v>
      </c>
      <c r="B128" s="66">
        <f t="shared" si="53"/>
        <v>60900</v>
      </c>
      <c r="C128" s="67"/>
      <c r="D128" s="68">
        <f t="shared" si="54"/>
        <v>60900</v>
      </c>
      <c r="E128" s="35">
        <f t="shared" si="55"/>
        <v>0</v>
      </c>
      <c r="F128" s="35">
        <f t="shared" si="56"/>
        <v>0</v>
      </c>
      <c r="G128" s="55">
        <f t="shared" si="88"/>
        <v>3.97</v>
      </c>
      <c r="H128" s="69">
        <f t="shared" si="94"/>
        <v>3.97</v>
      </c>
      <c r="I128" s="55">
        <f t="shared" si="57"/>
        <v>3.7904</v>
      </c>
      <c r="J128" s="55">
        <f t="shared" si="58"/>
        <v>1.6E-2</v>
      </c>
      <c r="K128" s="69">
        <f t="shared" si="95"/>
        <v>1.6E-2</v>
      </c>
      <c r="L128" s="72">
        <v>0</v>
      </c>
      <c r="M128" s="55">
        <f t="shared" si="59"/>
        <v>1.4999999999999999E-2</v>
      </c>
      <c r="N128" s="69">
        <f t="shared" si="96"/>
        <v>1.4999999999999999E-2</v>
      </c>
      <c r="O128" s="72">
        <v>0</v>
      </c>
      <c r="P128" s="7"/>
      <c r="Q128" s="72">
        <f t="shared" si="89"/>
        <v>4.0010000000000003</v>
      </c>
      <c r="R128" s="72">
        <f t="shared" si="60"/>
        <v>3.7904</v>
      </c>
      <c r="S128" s="7"/>
      <c r="T128" s="5">
        <f t="shared" si="61"/>
        <v>28</v>
      </c>
      <c r="U128" s="45">
        <f t="shared" si="62"/>
        <v>40627</v>
      </c>
      <c r="V128" s="5">
        <f t="shared" si="63"/>
        <v>3738</v>
      </c>
      <c r="W128" s="55">
        <f t="shared" si="64"/>
        <v>6.040116061409001E-2</v>
      </c>
      <c r="X128" s="47">
        <f t="shared" si="65"/>
        <v>0.54389437806037466</v>
      </c>
      <c r="Y128" s="5">
        <f t="shared" si="66"/>
        <v>0</v>
      </c>
      <c r="Z128" s="5">
        <f t="shared" si="67"/>
        <v>0</v>
      </c>
      <c r="AB128" s="39">
        <f t="shared" si="68"/>
        <v>0</v>
      </c>
      <c r="AC128" s="39">
        <f t="shared" si="69"/>
        <v>0</v>
      </c>
      <c r="AD128" s="39">
        <f t="shared" si="70"/>
        <v>0</v>
      </c>
      <c r="AE128" s="39">
        <f t="shared" si="71"/>
        <v>0</v>
      </c>
      <c r="AF128" s="39">
        <f t="shared" si="72"/>
        <v>0</v>
      </c>
      <c r="AG128" s="39">
        <f t="shared" si="73"/>
        <v>0</v>
      </c>
      <c r="AH128" s="39">
        <f t="shared" si="74"/>
        <v>0</v>
      </c>
      <c r="AI128" s="39">
        <f t="shared" si="75"/>
        <v>0</v>
      </c>
      <c r="AJ128" s="39">
        <f t="shared" si="76"/>
        <v>0</v>
      </c>
      <c r="AK128" s="43"/>
      <c r="AL128" s="39">
        <f t="shared" si="77"/>
        <v>0</v>
      </c>
      <c r="AM128" s="39">
        <f t="shared" si="78"/>
        <v>0</v>
      </c>
      <c r="AN128" s="39">
        <f t="shared" si="79"/>
        <v>0</v>
      </c>
      <c r="AO128" s="40">
        <f t="shared" si="80"/>
        <v>0</v>
      </c>
      <c r="AQ128" s="39">
        <f t="shared" si="81"/>
        <v>0</v>
      </c>
      <c r="AR128" s="39">
        <f t="shared" si="82"/>
        <v>0</v>
      </c>
      <c r="AS128" s="39">
        <f t="shared" si="83"/>
        <v>0</v>
      </c>
      <c r="AT128" s="40">
        <f t="shared" si="84"/>
        <v>0</v>
      </c>
      <c r="AU128" s="40"/>
      <c r="AV128" s="52">
        <f t="shared" si="85"/>
        <v>0</v>
      </c>
      <c r="AX128" s="52">
        <f t="shared" si="86"/>
        <v>0</v>
      </c>
      <c r="AY128" s="70"/>
      <c r="AZ128" s="2">
        <f t="shared" si="90"/>
        <v>0</v>
      </c>
    </row>
    <row r="129" spans="1:52">
      <c r="A129" s="44">
        <f t="shared" si="87"/>
        <v>40603</v>
      </c>
      <c r="B129" s="66">
        <f t="shared" si="53"/>
        <v>60900</v>
      </c>
      <c r="C129" s="67"/>
      <c r="D129" s="68">
        <f t="shared" si="54"/>
        <v>60900</v>
      </c>
      <c r="E129" s="35">
        <f t="shared" si="55"/>
        <v>0</v>
      </c>
      <c r="F129" s="35">
        <f t="shared" si="56"/>
        <v>0</v>
      </c>
      <c r="G129" s="55">
        <f t="shared" si="88"/>
        <v>3.97</v>
      </c>
      <c r="H129" s="69">
        <f t="shared" si="94"/>
        <v>3.97</v>
      </c>
      <c r="I129" s="55">
        <f t="shared" si="57"/>
        <v>3.7904</v>
      </c>
      <c r="J129" s="55">
        <f t="shared" si="58"/>
        <v>1.6E-2</v>
      </c>
      <c r="K129" s="69">
        <f t="shared" si="95"/>
        <v>1.6E-2</v>
      </c>
      <c r="L129" s="72">
        <v>0</v>
      </c>
      <c r="M129" s="55">
        <f t="shared" si="59"/>
        <v>1.4999999999999999E-2</v>
      </c>
      <c r="N129" s="69">
        <f t="shared" si="96"/>
        <v>1.4999999999999999E-2</v>
      </c>
      <c r="O129" s="72">
        <v>0</v>
      </c>
      <c r="P129" s="7"/>
      <c r="Q129" s="72">
        <f t="shared" si="89"/>
        <v>4.0010000000000003</v>
      </c>
      <c r="R129" s="72">
        <f t="shared" si="60"/>
        <v>3.7904</v>
      </c>
      <c r="S129" s="7"/>
      <c r="T129" s="5">
        <f t="shared" si="61"/>
        <v>31</v>
      </c>
      <c r="U129" s="45">
        <f t="shared" si="62"/>
        <v>40658</v>
      </c>
      <c r="V129" s="5">
        <f t="shared" si="63"/>
        <v>3769</v>
      </c>
      <c r="W129" s="55">
        <f t="shared" si="64"/>
        <v>6.040116061409001E-2</v>
      </c>
      <c r="X129" s="47">
        <f t="shared" si="65"/>
        <v>0.54115433016746417</v>
      </c>
      <c r="Y129" s="5">
        <f t="shared" si="66"/>
        <v>0</v>
      </c>
      <c r="Z129" s="5">
        <f t="shared" si="67"/>
        <v>0</v>
      </c>
      <c r="AB129" s="39">
        <f t="shared" si="68"/>
        <v>0</v>
      </c>
      <c r="AC129" s="39">
        <f t="shared" si="69"/>
        <v>0</v>
      </c>
      <c r="AD129" s="39">
        <f t="shared" si="70"/>
        <v>0</v>
      </c>
      <c r="AE129" s="39">
        <f t="shared" si="71"/>
        <v>0</v>
      </c>
      <c r="AF129" s="39">
        <f t="shared" si="72"/>
        <v>0</v>
      </c>
      <c r="AG129" s="39">
        <f t="shared" si="73"/>
        <v>0</v>
      </c>
      <c r="AH129" s="39">
        <f t="shared" si="74"/>
        <v>0</v>
      </c>
      <c r="AI129" s="39">
        <f t="shared" si="75"/>
        <v>0</v>
      </c>
      <c r="AJ129" s="39">
        <f t="shared" si="76"/>
        <v>0</v>
      </c>
      <c r="AK129" s="43"/>
      <c r="AL129" s="39">
        <f t="shared" si="77"/>
        <v>0</v>
      </c>
      <c r="AM129" s="39">
        <f t="shared" si="78"/>
        <v>0</v>
      </c>
      <c r="AN129" s="39">
        <f t="shared" si="79"/>
        <v>0</v>
      </c>
      <c r="AO129" s="40">
        <f t="shared" si="80"/>
        <v>0</v>
      </c>
      <c r="AQ129" s="39">
        <f t="shared" si="81"/>
        <v>0</v>
      </c>
      <c r="AR129" s="39">
        <f t="shared" si="82"/>
        <v>0</v>
      </c>
      <c r="AS129" s="39">
        <f t="shared" si="83"/>
        <v>0</v>
      </c>
      <c r="AT129" s="40">
        <f t="shared" si="84"/>
        <v>0</v>
      </c>
      <c r="AU129" s="40"/>
      <c r="AV129" s="52">
        <f t="shared" si="85"/>
        <v>0</v>
      </c>
      <c r="AX129" s="52">
        <f t="shared" si="86"/>
        <v>0</v>
      </c>
      <c r="AY129" s="70"/>
      <c r="AZ129" s="2">
        <f t="shared" si="90"/>
        <v>0</v>
      </c>
    </row>
    <row r="130" spans="1:52">
      <c r="A130" s="44">
        <f t="shared" si="87"/>
        <v>40634</v>
      </c>
      <c r="B130" s="66">
        <f t="shared" si="53"/>
        <v>60900</v>
      </c>
      <c r="C130" s="67"/>
      <c r="D130" s="68">
        <f t="shared" si="54"/>
        <v>60900</v>
      </c>
      <c r="E130" s="35">
        <f t="shared" si="55"/>
        <v>0</v>
      </c>
      <c r="F130" s="35">
        <f t="shared" si="56"/>
        <v>0</v>
      </c>
      <c r="G130" s="55">
        <f t="shared" si="88"/>
        <v>3.97</v>
      </c>
      <c r="H130" s="69">
        <f t="shared" ref="H130:H149" si="97">G130</f>
        <v>3.97</v>
      </c>
      <c r="I130" s="55">
        <f t="shared" si="57"/>
        <v>3.7904</v>
      </c>
      <c r="J130" s="55">
        <f t="shared" si="58"/>
        <v>1.6E-2</v>
      </c>
      <c r="K130" s="69">
        <f t="shared" ref="K130:K149" si="98">J130</f>
        <v>1.6E-2</v>
      </c>
      <c r="L130" s="72">
        <v>0</v>
      </c>
      <c r="M130" s="55">
        <f t="shared" si="59"/>
        <v>1.4999999999999999E-2</v>
      </c>
      <c r="N130" s="69">
        <f t="shared" ref="N130:N149" si="99">M130</f>
        <v>1.4999999999999999E-2</v>
      </c>
      <c r="O130" s="72">
        <v>0</v>
      </c>
      <c r="P130" s="7"/>
      <c r="Q130" s="72">
        <f t="shared" si="89"/>
        <v>4.0010000000000003</v>
      </c>
      <c r="R130" s="72">
        <f t="shared" si="60"/>
        <v>3.7904</v>
      </c>
      <c r="S130" s="7"/>
      <c r="T130" s="5">
        <f t="shared" si="61"/>
        <v>30</v>
      </c>
      <c r="U130" s="45">
        <f t="shared" si="62"/>
        <v>40688</v>
      </c>
      <c r="V130" s="5">
        <f t="shared" si="63"/>
        <v>3799</v>
      </c>
      <c r="W130" s="55">
        <f t="shared" si="64"/>
        <v>6.040116061409001E-2</v>
      </c>
      <c r="X130" s="47">
        <f t="shared" si="65"/>
        <v>0.53851581477854726</v>
      </c>
      <c r="Y130" s="5">
        <f t="shared" si="66"/>
        <v>0</v>
      </c>
      <c r="Z130" s="5">
        <f t="shared" si="67"/>
        <v>0</v>
      </c>
      <c r="AB130" s="39">
        <f t="shared" si="68"/>
        <v>0</v>
      </c>
      <c r="AC130" s="39">
        <f t="shared" si="69"/>
        <v>0</v>
      </c>
      <c r="AD130" s="39">
        <f t="shared" si="70"/>
        <v>0</v>
      </c>
      <c r="AE130" s="39">
        <f t="shared" si="71"/>
        <v>0</v>
      </c>
      <c r="AF130" s="39">
        <f t="shared" si="72"/>
        <v>0</v>
      </c>
      <c r="AG130" s="39">
        <f t="shared" si="73"/>
        <v>0</v>
      </c>
      <c r="AH130" s="39">
        <f t="shared" si="74"/>
        <v>0</v>
      </c>
      <c r="AI130" s="39">
        <f t="shared" si="75"/>
        <v>0</v>
      </c>
      <c r="AJ130" s="39">
        <f t="shared" si="76"/>
        <v>0</v>
      </c>
      <c r="AK130" s="43"/>
      <c r="AL130" s="39">
        <f t="shared" si="77"/>
        <v>0</v>
      </c>
      <c r="AM130" s="39">
        <f t="shared" si="78"/>
        <v>0</v>
      </c>
      <c r="AN130" s="39">
        <f t="shared" si="79"/>
        <v>0</v>
      </c>
      <c r="AO130" s="40">
        <f t="shared" si="80"/>
        <v>0</v>
      </c>
      <c r="AQ130" s="39">
        <f t="shared" si="81"/>
        <v>0</v>
      </c>
      <c r="AR130" s="39">
        <f t="shared" si="82"/>
        <v>0</v>
      </c>
      <c r="AS130" s="39">
        <f t="shared" si="83"/>
        <v>0</v>
      </c>
      <c r="AT130" s="40">
        <f t="shared" si="84"/>
        <v>0</v>
      </c>
      <c r="AU130" s="40"/>
      <c r="AV130" s="52">
        <f t="shared" si="85"/>
        <v>0</v>
      </c>
      <c r="AX130" s="52">
        <f t="shared" si="86"/>
        <v>0</v>
      </c>
      <c r="AY130" s="70"/>
      <c r="AZ130" s="2">
        <f t="shared" si="90"/>
        <v>0</v>
      </c>
    </row>
    <row r="131" spans="1:52">
      <c r="A131" s="44">
        <f t="shared" si="87"/>
        <v>40664</v>
      </c>
      <c r="B131" s="66">
        <f t="shared" si="53"/>
        <v>60900</v>
      </c>
      <c r="C131" s="67"/>
      <c r="D131" s="68">
        <f t="shared" si="54"/>
        <v>60900</v>
      </c>
      <c r="E131" s="35">
        <f t="shared" si="55"/>
        <v>0</v>
      </c>
      <c r="F131" s="35">
        <f t="shared" si="56"/>
        <v>0</v>
      </c>
      <c r="G131" s="55">
        <f t="shared" si="88"/>
        <v>3.97</v>
      </c>
      <c r="H131" s="69">
        <f t="shared" si="97"/>
        <v>3.97</v>
      </c>
      <c r="I131" s="55">
        <f t="shared" si="57"/>
        <v>3.7904</v>
      </c>
      <c r="J131" s="55">
        <f t="shared" si="58"/>
        <v>1.6E-2</v>
      </c>
      <c r="K131" s="69">
        <f t="shared" si="98"/>
        <v>1.6E-2</v>
      </c>
      <c r="L131" s="72">
        <v>0</v>
      </c>
      <c r="M131" s="55">
        <f t="shared" si="59"/>
        <v>1.4999999999999999E-2</v>
      </c>
      <c r="N131" s="69">
        <f t="shared" si="99"/>
        <v>1.4999999999999999E-2</v>
      </c>
      <c r="O131" s="72">
        <v>0</v>
      </c>
      <c r="P131" s="7"/>
      <c r="Q131" s="72">
        <f t="shared" si="89"/>
        <v>4.0010000000000003</v>
      </c>
      <c r="R131" s="72">
        <f t="shared" si="60"/>
        <v>3.7904</v>
      </c>
      <c r="S131" s="7"/>
      <c r="T131" s="5">
        <f t="shared" si="61"/>
        <v>31</v>
      </c>
      <c r="U131" s="45">
        <f t="shared" si="62"/>
        <v>40719</v>
      </c>
      <c r="V131" s="5">
        <f t="shared" si="63"/>
        <v>3830</v>
      </c>
      <c r="W131" s="55">
        <f t="shared" si="64"/>
        <v>6.040116061409001E-2</v>
      </c>
      <c r="X131" s="47">
        <f t="shared" si="65"/>
        <v>0.53580286317782455</v>
      </c>
      <c r="Y131" s="5">
        <f t="shared" si="66"/>
        <v>0</v>
      </c>
      <c r="Z131" s="5">
        <f t="shared" si="67"/>
        <v>0</v>
      </c>
      <c r="AB131" s="39">
        <f t="shared" si="68"/>
        <v>0</v>
      </c>
      <c r="AC131" s="39">
        <f t="shared" si="69"/>
        <v>0</v>
      </c>
      <c r="AD131" s="39">
        <f t="shared" si="70"/>
        <v>0</v>
      </c>
      <c r="AE131" s="39">
        <f t="shared" si="71"/>
        <v>0</v>
      </c>
      <c r="AF131" s="39">
        <f t="shared" si="72"/>
        <v>0</v>
      </c>
      <c r="AG131" s="39">
        <f t="shared" si="73"/>
        <v>0</v>
      </c>
      <c r="AH131" s="39">
        <f t="shared" si="74"/>
        <v>0</v>
      </c>
      <c r="AI131" s="39">
        <f t="shared" si="75"/>
        <v>0</v>
      </c>
      <c r="AJ131" s="39">
        <f t="shared" si="76"/>
        <v>0</v>
      </c>
      <c r="AK131" s="43"/>
      <c r="AL131" s="39">
        <f t="shared" si="77"/>
        <v>0</v>
      </c>
      <c r="AM131" s="39">
        <f t="shared" si="78"/>
        <v>0</v>
      </c>
      <c r="AN131" s="39">
        <f t="shared" si="79"/>
        <v>0</v>
      </c>
      <c r="AO131" s="40">
        <f t="shared" si="80"/>
        <v>0</v>
      </c>
      <c r="AQ131" s="39">
        <f t="shared" si="81"/>
        <v>0</v>
      </c>
      <c r="AR131" s="39">
        <f t="shared" si="82"/>
        <v>0</v>
      </c>
      <c r="AS131" s="39">
        <f t="shared" si="83"/>
        <v>0</v>
      </c>
      <c r="AT131" s="40">
        <f t="shared" si="84"/>
        <v>0</v>
      </c>
      <c r="AU131" s="40"/>
      <c r="AV131" s="52">
        <f t="shared" si="85"/>
        <v>0</v>
      </c>
      <c r="AX131" s="52">
        <f t="shared" si="86"/>
        <v>0</v>
      </c>
      <c r="AY131" s="70"/>
      <c r="AZ131" s="2">
        <f t="shared" si="90"/>
        <v>0</v>
      </c>
    </row>
    <row r="132" spans="1:52">
      <c r="A132" s="44">
        <f t="shared" si="87"/>
        <v>40695</v>
      </c>
      <c r="B132" s="66">
        <f t="shared" si="53"/>
        <v>60900</v>
      </c>
      <c r="C132" s="67"/>
      <c r="D132" s="68">
        <f t="shared" si="54"/>
        <v>60900</v>
      </c>
      <c r="E132" s="35">
        <f t="shared" si="55"/>
        <v>0</v>
      </c>
      <c r="F132" s="35">
        <f t="shared" si="56"/>
        <v>0</v>
      </c>
      <c r="G132" s="55">
        <f t="shared" si="88"/>
        <v>3.97</v>
      </c>
      <c r="H132" s="69">
        <f t="shared" si="97"/>
        <v>3.97</v>
      </c>
      <c r="I132" s="55">
        <f t="shared" si="57"/>
        <v>3.7904</v>
      </c>
      <c r="J132" s="55">
        <f t="shared" si="58"/>
        <v>1.6E-2</v>
      </c>
      <c r="K132" s="69">
        <f t="shared" si="98"/>
        <v>1.6E-2</v>
      </c>
      <c r="L132" s="72">
        <v>0</v>
      </c>
      <c r="M132" s="55">
        <f t="shared" si="59"/>
        <v>1.4999999999999999E-2</v>
      </c>
      <c r="N132" s="69">
        <f t="shared" si="99"/>
        <v>1.4999999999999999E-2</v>
      </c>
      <c r="O132" s="72">
        <v>0</v>
      </c>
      <c r="P132" s="7"/>
      <c r="Q132" s="72">
        <f t="shared" si="89"/>
        <v>4.0010000000000003</v>
      </c>
      <c r="R132" s="72">
        <f t="shared" si="60"/>
        <v>3.7904</v>
      </c>
      <c r="S132" s="7"/>
      <c r="T132" s="5">
        <f t="shared" si="61"/>
        <v>30</v>
      </c>
      <c r="U132" s="45">
        <f t="shared" si="62"/>
        <v>40749</v>
      </c>
      <c r="V132" s="5">
        <f t="shared" si="63"/>
        <v>3860</v>
      </c>
      <c r="W132" s="55">
        <f t="shared" si="64"/>
        <v>6.040116061409001E-2</v>
      </c>
      <c r="X132" s="47">
        <f t="shared" si="65"/>
        <v>0.53319044002769844</v>
      </c>
      <c r="Y132" s="5">
        <f t="shared" si="66"/>
        <v>0</v>
      </c>
      <c r="Z132" s="5">
        <f t="shared" si="67"/>
        <v>0</v>
      </c>
      <c r="AB132" s="39">
        <f t="shared" si="68"/>
        <v>0</v>
      </c>
      <c r="AC132" s="39">
        <f t="shared" si="69"/>
        <v>0</v>
      </c>
      <c r="AD132" s="39">
        <f t="shared" si="70"/>
        <v>0</v>
      </c>
      <c r="AE132" s="39">
        <f t="shared" si="71"/>
        <v>0</v>
      </c>
      <c r="AF132" s="39">
        <f t="shared" si="72"/>
        <v>0</v>
      </c>
      <c r="AG132" s="39">
        <f t="shared" si="73"/>
        <v>0</v>
      </c>
      <c r="AH132" s="39">
        <f t="shared" si="74"/>
        <v>0</v>
      </c>
      <c r="AI132" s="39">
        <f t="shared" si="75"/>
        <v>0</v>
      </c>
      <c r="AJ132" s="39">
        <f t="shared" si="76"/>
        <v>0</v>
      </c>
      <c r="AK132" s="43"/>
      <c r="AL132" s="39">
        <f t="shared" si="77"/>
        <v>0</v>
      </c>
      <c r="AM132" s="39">
        <f t="shared" si="78"/>
        <v>0</v>
      </c>
      <c r="AN132" s="39">
        <f t="shared" si="79"/>
        <v>0</v>
      </c>
      <c r="AO132" s="40">
        <f t="shared" si="80"/>
        <v>0</v>
      </c>
      <c r="AQ132" s="39">
        <f t="shared" si="81"/>
        <v>0</v>
      </c>
      <c r="AR132" s="39">
        <f t="shared" si="82"/>
        <v>0</v>
      </c>
      <c r="AS132" s="39">
        <f t="shared" si="83"/>
        <v>0</v>
      </c>
      <c r="AT132" s="40">
        <f t="shared" si="84"/>
        <v>0</v>
      </c>
      <c r="AU132" s="40"/>
      <c r="AV132" s="52">
        <f t="shared" si="85"/>
        <v>0</v>
      </c>
      <c r="AX132" s="52">
        <f t="shared" si="86"/>
        <v>0</v>
      </c>
      <c r="AY132" s="70"/>
      <c r="AZ132" s="2">
        <f t="shared" si="90"/>
        <v>0</v>
      </c>
    </row>
    <row r="133" spans="1:52">
      <c r="A133" s="44">
        <f t="shared" si="87"/>
        <v>40725</v>
      </c>
      <c r="B133" s="66">
        <f t="shared" si="53"/>
        <v>60900</v>
      </c>
      <c r="C133" s="67"/>
      <c r="D133" s="68">
        <f t="shared" si="54"/>
        <v>60900</v>
      </c>
      <c r="E133" s="35">
        <f t="shared" si="55"/>
        <v>0</v>
      </c>
      <c r="F133" s="35">
        <f t="shared" si="56"/>
        <v>0</v>
      </c>
      <c r="G133" s="55">
        <f t="shared" si="88"/>
        <v>3.97</v>
      </c>
      <c r="H133" s="69">
        <f t="shared" si="97"/>
        <v>3.97</v>
      </c>
      <c r="I133" s="55">
        <f t="shared" si="57"/>
        <v>3.7904</v>
      </c>
      <c r="J133" s="55">
        <f t="shared" si="58"/>
        <v>1.6E-2</v>
      </c>
      <c r="K133" s="69">
        <f t="shared" si="98"/>
        <v>1.6E-2</v>
      </c>
      <c r="L133" s="72">
        <v>0</v>
      </c>
      <c r="M133" s="55">
        <f t="shared" si="59"/>
        <v>1.4999999999999999E-2</v>
      </c>
      <c r="N133" s="69">
        <f t="shared" si="99"/>
        <v>1.4999999999999999E-2</v>
      </c>
      <c r="O133" s="72">
        <v>0</v>
      </c>
      <c r="P133" s="7"/>
      <c r="Q133" s="72">
        <f t="shared" si="89"/>
        <v>4.0010000000000003</v>
      </c>
      <c r="R133" s="72">
        <f t="shared" si="60"/>
        <v>3.7904</v>
      </c>
      <c r="S133" s="7"/>
      <c r="T133" s="5">
        <f t="shared" si="61"/>
        <v>31</v>
      </c>
      <c r="U133" s="45">
        <f t="shared" si="62"/>
        <v>40780</v>
      </c>
      <c r="V133" s="5">
        <f t="shared" si="63"/>
        <v>3891</v>
      </c>
      <c r="W133" s="55">
        <f t="shared" si="64"/>
        <v>6.040116061409001E-2</v>
      </c>
      <c r="X133" s="47">
        <f t="shared" si="65"/>
        <v>0.53050431676433984</v>
      </c>
      <c r="Y133" s="5">
        <f t="shared" si="66"/>
        <v>0</v>
      </c>
      <c r="Z133" s="5">
        <f t="shared" si="67"/>
        <v>0</v>
      </c>
      <c r="AB133" s="39">
        <f t="shared" si="68"/>
        <v>0</v>
      </c>
      <c r="AC133" s="39">
        <f t="shared" si="69"/>
        <v>0</v>
      </c>
      <c r="AD133" s="39">
        <f t="shared" si="70"/>
        <v>0</v>
      </c>
      <c r="AE133" s="39">
        <f t="shared" si="71"/>
        <v>0</v>
      </c>
      <c r="AF133" s="39">
        <f t="shared" si="72"/>
        <v>0</v>
      </c>
      <c r="AG133" s="39">
        <f t="shared" si="73"/>
        <v>0</v>
      </c>
      <c r="AH133" s="39">
        <f t="shared" si="74"/>
        <v>0</v>
      </c>
      <c r="AI133" s="39">
        <f t="shared" si="75"/>
        <v>0</v>
      </c>
      <c r="AJ133" s="39">
        <f t="shared" si="76"/>
        <v>0</v>
      </c>
      <c r="AK133" s="43"/>
      <c r="AL133" s="39">
        <f t="shared" si="77"/>
        <v>0</v>
      </c>
      <c r="AM133" s="39">
        <f t="shared" si="78"/>
        <v>0</v>
      </c>
      <c r="AN133" s="39">
        <f t="shared" si="79"/>
        <v>0</v>
      </c>
      <c r="AO133" s="40">
        <f t="shared" si="80"/>
        <v>0</v>
      </c>
      <c r="AQ133" s="39">
        <f t="shared" si="81"/>
        <v>0</v>
      </c>
      <c r="AR133" s="39">
        <f t="shared" si="82"/>
        <v>0</v>
      </c>
      <c r="AS133" s="39">
        <f t="shared" si="83"/>
        <v>0</v>
      </c>
      <c r="AT133" s="40">
        <f t="shared" si="84"/>
        <v>0</v>
      </c>
      <c r="AU133" s="40"/>
      <c r="AV133" s="52">
        <f t="shared" si="85"/>
        <v>0</v>
      </c>
      <c r="AX133" s="52">
        <f t="shared" si="86"/>
        <v>0</v>
      </c>
      <c r="AY133" s="70"/>
      <c r="AZ133" s="2">
        <f t="shared" si="90"/>
        <v>0</v>
      </c>
    </row>
    <row r="134" spans="1:52">
      <c r="A134" s="44">
        <f t="shared" si="87"/>
        <v>40756</v>
      </c>
      <c r="B134" s="66">
        <f t="shared" si="53"/>
        <v>60900</v>
      </c>
      <c r="C134" s="67"/>
      <c r="D134" s="68">
        <f t="shared" si="54"/>
        <v>60900</v>
      </c>
      <c r="E134" s="35">
        <f t="shared" si="55"/>
        <v>0</v>
      </c>
      <c r="F134" s="35">
        <f t="shared" si="56"/>
        <v>0</v>
      </c>
      <c r="G134" s="55">
        <f t="shared" si="88"/>
        <v>3.97</v>
      </c>
      <c r="H134" s="69">
        <f t="shared" si="97"/>
        <v>3.97</v>
      </c>
      <c r="I134" s="55">
        <f t="shared" si="57"/>
        <v>3.7904</v>
      </c>
      <c r="J134" s="55">
        <f t="shared" si="58"/>
        <v>1.6E-2</v>
      </c>
      <c r="K134" s="69">
        <f t="shared" si="98"/>
        <v>1.6E-2</v>
      </c>
      <c r="L134" s="72">
        <v>0</v>
      </c>
      <c r="M134" s="55">
        <f t="shared" si="59"/>
        <v>1.4999999999999999E-2</v>
      </c>
      <c r="N134" s="69">
        <f t="shared" si="99"/>
        <v>1.4999999999999999E-2</v>
      </c>
      <c r="O134" s="72">
        <v>0</v>
      </c>
      <c r="P134" s="7"/>
      <c r="Q134" s="72">
        <f t="shared" si="89"/>
        <v>4.0010000000000003</v>
      </c>
      <c r="R134" s="72">
        <f t="shared" si="60"/>
        <v>3.7904</v>
      </c>
      <c r="S134" s="7"/>
      <c r="T134" s="5">
        <f t="shared" si="61"/>
        <v>31</v>
      </c>
      <c r="U134" s="45">
        <f t="shared" si="62"/>
        <v>40811</v>
      </c>
      <c r="V134" s="5">
        <f t="shared" si="63"/>
        <v>3922</v>
      </c>
      <c r="W134" s="55">
        <f t="shared" si="64"/>
        <v>6.040116061409001E-2</v>
      </c>
      <c r="X134" s="47">
        <f t="shared" si="65"/>
        <v>0.52783172573570336</v>
      </c>
      <c r="Y134" s="5">
        <f t="shared" si="66"/>
        <v>0</v>
      </c>
      <c r="Z134" s="5">
        <f t="shared" si="67"/>
        <v>0</v>
      </c>
      <c r="AB134" s="39">
        <f t="shared" si="68"/>
        <v>0</v>
      </c>
      <c r="AC134" s="39">
        <f t="shared" si="69"/>
        <v>0</v>
      </c>
      <c r="AD134" s="39">
        <f t="shared" si="70"/>
        <v>0</v>
      </c>
      <c r="AE134" s="39">
        <f t="shared" si="71"/>
        <v>0</v>
      </c>
      <c r="AF134" s="39">
        <f t="shared" si="72"/>
        <v>0</v>
      </c>
      <c r="AG134" s="39">
        <f t="shared" si="73"/>
        <v>0</v>
      </c>
      <c r="AH134" s="39">
        <f t="shared" si="74"/>
        <v>0</v>
      </c>
      <c r="AI134" s="39">
        <f t="shared" si="75"/>
        <v>0</v>
      </c>
      <c r="AJ134" s="39">
        <f t="shared" si="76"/>
        <v>0</v>
      </c>
      <c r="AK134" s="43"/>
      <c r="AL134" s="39">
        <f t="shared" si="77"/>
        <v>0</v>
      </c>
      <c r="AM134" s="39">
        <f t="shared" si="78"/>
        <v>0</v>
      </c>
      <c r="AN134" s="39">
        <f t="shared" si="79"/>
        <v>0</v>
      </c>
      <c r="AO134" s="40">
        <f t="shared" si="80"/>
        <v>0</v>
      </c>
      <c r="AQ134" s="39">
        <f t="shared" si="81"/>
        <v>0</v>
      </c>
      <c r="AR134" s="39">
        <f t="shared" si="82"/>
        <v>0</v>
      </c>
      <c r="AS134" s="39">
        <f t="shared" si="83"/>
        <v>0</v>
      </c>
      <c r="AT134" s="40">
        <f t="shared" si="84"/>
        <v>0</v>
      </c>
      <c r="AU134" s="40"/>
      <c r="AV134" s="52">
        <f t="shared" si="85"/>
        <v>0</v>
      </c>
      <c r="AX134" s="52">
        <f t="shared" si="86"/>
        <v>0</v>
      </c>
      <c r="AY134" s="70"/>
      <c r="AZ134" s="2">
        <f t="shared" si="90"/>
        <v>0</v>
      </c>
    </row>
    <row r="135" spans="1:52">
      <c r="A135" s="44">
        <f t="shared" si="87"/>
        <v>40787</v>
      </c>
      <c r="B135" s="66">
        <f t="shared" si="53"/>
        <v>60900</v>
      </c>
      <c r="C135" s="67"/>
      <c r="D135" s="68">
        <f t="shared" si="54"/>
        <v>60900</v>
      </c>
      <c r="E135" s="35">
        <f t="shared" si="55"/>
        <v>0</v>
      </c>
      <c r="F135" s="35">
        <f t="shared" si="56"/>
        <v>0</v>
      </c>
      <c r="G135" s="55">
        <f t="shared" si="88"/>
        <v>3.97</v>
      </c>
      <c r="H135" s="69">
        <f t="shared" si="97"/>
        <v>3.97</v>
      </c>
      <c r="I135" s="55">
        <f t="shared" si="57"/>
        <v>3.7904</v>
      </c>
      <c r="J135" s="55">
        <f t="shared" si="58"/>
        <v>1.6E-2</v>
      </c>
      <c r="K135" s="69">
        <f t="shared" si="98"/>
        <v>1.6E-2</v>
      </c>
      <c r="L135" s="72">
        <v>0</v>
      </c>
      <c r="M135" s="55">
        <f t="shared" si="59"/>
        <v>1.4999999999999999E-2</v>
      </c>
      <c r="N135" s="69">
        <f t="shared" si="99"/>
        <v>1.4999999999999999E-2</v>
      </c>
      <c r="O135" s="72">
        <v>0</v>
      </c>
      <c r="P135" s="7"/>
      <c r="Q135" s="72">
        <f t="shared" si="89"/>
        <v>4.0010000000000003</v>
      </c>
      <c r="R135" s="72">
        <f t="shared" si="60"/>
        <v>3.7904</v>
      </c>
      <c r="S135" s="7"/>
      <c r="T135" s="5">
        <f t="shared" si="61"/>
        <v>30</v>
      </c>
      <c r="U135" s="45">
        <f t="shared" si="62"/>
        <v>40841</v>
      </c>
      <c r="V135" s="5">
        <f t="shared" si="63"/>
        <v>3952</v>
      </c>
      <c r="W135" s="55">
        <f t="shared" si="64"/>
        <v>6.040116061409001E-2</v>
      </c>
      <c r="X135" s="47">
        <f t="shared" si="65"/>
        <v>0.52525816759623278</v>
      </c>
      <c r="Y135" s="5">
        <f t="shared" si="66"/>
        <v>0</v>
      </c>
      <c r="Z135" s="5">
        <f t="shared" si="67"/>
        <v>0</v>
      </c>
      <c r="AB135" s="39">
        <f t="shared" si="68"/>
        <v>0</v>
      </c>
      <c r="AC135" s="39">
        <f t="shared" si="69"/>
        <v>0</v>
      </c>
      <c r="AD135" s="39">
        <f t="shared" si="70"/>
        <v>0</v>
      </c>
      <c r="AE135" s="39">
        <f t="shared" si="71"/>
        <v>0</v>
      </c>
      <c r="AF135" s="39">
        <f t="shared" si="72"/>
        <v>0</v>
      </c>
      <c r="AG135" s="39">
        <f t="shared" si="73"/>
        <v>0</v>
      </c>
      <c r="AH135" s="39">
        <f t="shared" si="74"/>
        <v>0</v>
      </c>
      <c r="AI135" s="39">
        <f t="shared" si="75"/>
        <v>0</v>
      </c>
      <c r="AJ135" s="39">
        <f t="shared" si="76"/>
        <v>0</v>
      </c>
      <c r="AK135" s="43"/>
      <c r="AL135" s="39">
        <f t="shared" si="77"/>
        <v>0</v>
      </c>
      <c r="AM135" s="39">
        <f t="shared" si="78"/>
        <v>0</v>
      </c>
      <c r="AN135" s="39">
        <f t="shared" si="79"/>
        <v>0</v>
      </c>
      <c r="AO135" s="40">
        <f t="shared" si="80"/>
        <v>0</v>
      </c>
      <c r="AQ135" s="39">
        <f t="shared" si="81"/>
        <v>0</v>
      </c>
      <c r="AR135" s="39">
        <f t="shared" si="82"/>
        <v>0</v>
      </c>
      <c r="AS135" s="39">
        <f t="shared" si="83"/>
        <v>0</v>
      </c>
      <c r="AT135" s="40">
        <f t="shared" si="84"/>
        <v>0</v>
      </c>
      <c r="AU135" s="40"/>
      <c r="AV135" s="52">
        <f t="shared" si="85"/>
        <v>0</v>
      </c>
      <c r="AX135" s="52">
        <f t="shared" si="86"/>
        <v>0</v>
      </c>
      <c r="AY135" s="70"/>
      <c r="AZ135" s="2">
        <f t="shared" si="90"/>
        <v>0</v>
      </c>
    </row>
    <row r="136" spans="1:52">
      <c r="A136" s="44">
        <f t="shared" si="87"/>
        <v>40817</v>
      </c>
      <c r="B136" s="66">
        <f t="shared" si="53"/>
        <v>60900</v>
      </c>
      <c r="C136" s="67"/>
      <c r="D136" s="68">
        <f t="shared" si="54"/>
        <v>60900</v>
      </c>
      <c r="E136" s="35">
        <f t="shared" si="55"/>
        <v>0</v>
      </c>
      <c r="F136" s="35">
        <f t="shared" si="56"/>
        <v>0</v>
      </c>
      <c r="G136" s="55">
        <f t="shared" si="88"/>
        <v>3.97</v>
      </c>
      <c r="H136" s="69">
        <f t="shared" si="97"/>
        <v>3.97</v>
      </c>
      <c r="I136" s="55">
        <f t="shared" si="57"/>
        <v>3.7904</v>
      </c>
      <c r="J136" s="55">
        <f t="shared" si="58"/>
        <v>1.6E-2</v>
      </c>
      <c r="K136" s="69">
        <f t="shared" si="98"/>
        <v>1.6E-2</v>
      </c>
      <c r="L136" s="72">
        <v>0</v>
      </c>
      <c r="M136" s="55">
        <f t="shared" si="59"/>
        <v>1.4999999999999999E-2</v>
      </c>
      <c r="N136" s="69">
        <f t="shared" si="99"/>
        <v>1.4999999999999999E-2</v>
      </c>
      <c r="O136" s="72">
        <v>0</v>
      </c>
      <c r="P136" s="7"/>
      <c r="Q136" s="72">
        <f t="shared" si="89"/>
        <v>4.0010000000000003</v>
      </c>
      <c r="R136" s="72">
        <f t="shared" si="60"/>
        <v>3.7904</v>
      </c>
      <c r="S136" s="7"/>
      <c r="T136" s="5">
        <f t="shared" si="61"/>
        <v>31</v>
      </c>
      <c r="U136" s="45">
        <f t="shared" si="62"/>
        <v>40872</v>
      </c>
      <c r="V136" s="5">
        <f t="shared" si="63"/>
        <v>3983</v>
      </c>
      <c r="W136" s="55">
        <f t="shared" si="64"/>
        <v>6.040116061409001E-2</v>
      </c>
      <c r="X136" s="47">
        <f t="shared" si="65"/>
        <v>0.5226120057798731</v>
      </c>
      <c r="Y136" s="5">
        <f t="shared" si="66"/>
        <v>0</v>
      </c>
      <c r="Z136" s="5">
        <f t="shared" si="67"/>
        <v>0</v>
      </c>
      <c r="AB136" s="39">
        <f t="shared" si="68"/>
        <v>0</v>
      </c>
      <c r="AC136" s="39">
        <f t="shared" si="69"/>
        <v>0</v>
      </c>
      <c r="AD136" s="39">
        <f t="shared" si="70"/>
        <v>0</v>
      </c>
      <c r="AE136" s="39">
        <f t="shared" si="71"/>
        <v>0</v>
      </c>
      <c r="AF136" s="39">
        <f t="shared" si="72"/>
        <v>0</v>
      </c>
      <c r="AG136" s="39">
        <f t="shared" si="73"/>
        <v>0</v>
      </c>
      <c r="AH136" s="39">
        <f t="shared" si="74"/>
        <v>0</v>
      </c>
      <c r="AI136" s="39">
        <f t="shared" si="75"/>
        <v>0</v>
      </c>
      <c r="AJ136" s="39">
        <f t="shared" si="76"/>
        <v>0</v>
      </c>
      <c r="AK136" s="43"/>
      <c r="AL136" s="39">
        <f t="shared" si="77"/>
        <v>0</v>
      </c>
      <c r="AM136" s="39">
        <f t="shared" si="78"/>
        <v>0</v>
      </c>
      <c r="AN136" s="39">
        <f t="shared" si="79"/>
        <v>0</v>
      </c>
      <c r="AO136" s="40">
        <f t="shared" si="80"/>
        <v>0</v>
      </c>
      <c r="AQ136" s="39">
        <f t="shared" si="81"/>
        <v>0</v>
      </c>
      <c r="AR136" s="39">
        <f t="shared" si="82"/>
        <v>0</v>
      </c>
      <c r="AS136" s="39">
        <f t="shared" si="83"/>
        <v>0</v>
      </c>
      <c r="AT136" s="40">
        <f t="shared" si="84"/>
        <v>0</v>
      </c>
      <c r="AU136" s="40"/>
      <c r="AV136" s="52">
        <f t="shared" si="85"/>
        <v>0</v>
      </c>
      <c r="AX136" s="52">
        <f t="shared" si="86"/>
        <v>0</v>
      </c>
      <c r="AY136" s="70"/>
      <c r="AZ136" s="2">
        <f t="shared" si="90"/>
        <v>0</v>
      </c>
    </row>
    <row r="137" spans="1:52">
      <c r="A137" s="44">
        <f t="shared" si="87"/>
        <v>40848</v>
      </c>
      <c r="B137" s="66">
        <f t="shared" si="53"/>
        <v>60900</v>
      </c>
      <c r="C137" s="67"/>
      <c r="D137" s="68">
        <f t="shared" si="54"/>
        <v>60900</v>
      </c>
      <c r="E137" s="35">
        <f t="shared" si="55"/>
        <v>0</v>
      </c>
      <c r="F137" s="35">
        <f t="shared" si="56"/>
        <v>0</v>
      </c>
      <c r="G137" s="55">
        <f t="shared" si="88"/>
        <v>3.97</v>
      </c>
      <c r="H137" s="69">
        <f t="shared" si="97"/>
        <v>3.97</v>
      </c>
      <c r="I137" s="55">
        <f t="shared" si="57"/>
        <v>3.7904</v>
      </c>
      <c r="J137" s="55">
        <f t="shared" si="58"/>
        <v>1.6E-2</v>
      </c>
      <c r="K137" s="69">
        <f t="shared" si="98"/>
        <v>1.6E-2</v>
      </c>
      <c r="L137" s="72">
        <v>0</v>
      </c>
      <c r="M137" s="55">
        <f t="shared" si="59"/>
        <v>1.4999999999999999E-2</v>
      </c>
      <c r="N137" s="69">
        <f t="shared" si="99"/>
        <v>1.4999999999999999E-2</v>
      </c>
      <c r="O137" s="72">
        <v>0</v>
      </c>
      <c r="P137" s="7"/>
      <c r="Q137" s="72">
        <f t="shared" si="89"/>
        <v>4.0010000000000003</v>
      </c>
      <c r="R137" s="72">
        <f t="shared" si="60"/>
        <v>3.7904</v>
      </c>
      <c r="S137" s="7"/>
      <c r="T137" s="5">
        <f t="shared" si="61"/>
        <v>30</v>
      </c>
      <c r="U137" s="45">
        <f t="shared" si="62"/>
        <v>40902</v>
      </c>
      <c r="V137" s="5">
        <f t="shared" si="63"/>
        <v>4013</v>
      </c>
      <c r="W137" s="55">
        <f t="shared" si="64"/>
        <v>6.040116061409001E-2</v>
      </c>
      <c r="X137" s="47">
        <f t="shared" si="65"/>
        <v>0.52006389751793569</v>
      </c>
      <c r="Y137" s="5">
        <f t="shared" si="66"/>
        <v>0</v>
      </c>
      <c r="Z137" s="5">
        <f t="shared" si="67"/>
        <v>0</v>
      </c>
      <c r="AB137" s="39">
        <f t="shared" si="68"/>
        <v>0</v>
      </c>
      <c r="AC137" s="39">
        <f t="shared" si="69"/>
        <v>0</v>
      </c>
      <c r="AD137" s="39">
        <f t="shared" si="70"/>
        <v>0</v>
      </c>
      <c r="AE137" s="39">
        <f t="shared" si="71"/>
        <v>0</v>
      </c>
      <c r="AF137" s="39">
        <f t="shared" si="72"/>
        <v>0</v>
      </c>
      <c r="AG137" s="39">
        <f t="shared" si="73"/>
        <v>0</v>
      </c>
      <c r="AH137" s="39">
        <f t="shared" si="74"/>
        <v>0</v>
      </c>
      <c r="AI137" s="39">
        <f t="shared" si="75"/>
        <v>0</v>
      </c>
      <c r="AJ137" s="39">
        <f t="shared" si="76"/>
        <v>0</v>
      </c>
      <c r="AK137" s="43"/>
      <c r="AL137" s="39">
        <f t="shared" si="77"/>
        <v>0</v>
      </c>
      <c r="AM137" s="39">
        <f t="shared" si="78"/>
        <v>0</v>
      </c>
      <c r="AN137" s="39">
        <f t="shared" si="79"/>
        <v>0</v>
      </c>
      <c r="AO137" s="40">
        <f t="shared" si="80"/>
        <v>0</v>
      </c>
      <c r="AQ137" s="39">
        <f t="shared" si="81"/>
        <v>0</v>
      </c>
      <c r="AR137" s="39">
        <f t="shared" si="82"/>
        <v>0</v>
      </c>
      <c r="AS137" s="39">
        <f t="shared" si="83"/>
        <v>0</v>
      </c>
      <c r="AT137" s="40">
        <f t="shared" si="84"/>
        <v>0</v>
      </c>
      <c r="AU137" s="40"/>
      <c r="AV137" s="52">
        <f t="shared" si="85"/>
        <v>0</v>
      </c>
      <c r="AX137" s="52">
        <f t="shared" si="86"/>
        <v>0</v>
      </c>
      <c r="AY137" s="70"/>
      <c r="AZ137" s="2">
        <f t="shared" si="90"/>
        <v>0</v>
      </c>
    </row>
    <row r="138" spans="1:52">
      <c r="A138" s="44">
        <f t="shared" si="87"/>
        <v>40878</v>
      </c>
      <c r="B138" s="66">
        <f t="shared" ref="B138:B201" si="100">VLOOKUP($A138,Table2,MATCH(I$3,Curves2,0))</f>
        <v>60900</v>
      </c>
      <c r="C138" s="67"/>
      <c r="D138" s="68">
        <f t="shared" ref="D138:D201" si="101">B138+C138</f>
        <v>60900</v>
      </c>
      <c r="E138" s="35">
        <f t="shared" ref="E138:E201" si="102">IF(Y138=0,0,IF(AND(Y138=1,$H$3=1),D138*T138,IF($H$3=2,D138,"N/A")))</f>
        <v>0</v>
      </c>
      <c r="F138" s="35">
        <f t="shared" ref="F138:F201" si="103">E138*X138</f>
        <v>0</v>
      </c>
      <c r="G138" s="55">
        <f t="shared" si="88"/>
        <v>3.97</v>
      </c>
      <c r="H138" s="69">
        <f t="shared" si="97"/>
        <v>3.97</v>
      </c>
      <c r="I138" s="55">
        <f t="shared" ref="I138:I201" si="104">VLOOKUP($A138,Table1,MATCH(I$3,Curves1,0))</f>
        <v>3.7904</v>
      </c>
      <c r="J138" s="55">
        <f t="shared" ref="J138:J201" si="105">VLOOKUP($A138,Table,MATCH(J$4,Curves,0))</f>
        <v>1.6E-2</v>
      </c>
      <c r="K138" s="69">
        <f t="shared" si="98"/>
        <v>1.6E-2</v>
      </c>
      <c r="L138" s="72">
        <v>0</v>
      </c>
      <c r="M138" s="55">
        <f t="shared" ref="M138:M201" si="106">VLOOKUP($A138,Table,MATCH(M$4,Curves,0))</f>
        <v>1.4999999999999999E-2</v>
      </c>
      <c r="N138" s="69">
        <f t="shared" si="99"/>
        <v>1.4999999999999999E-2</v>
      </c>
      <c r="O138" s="72">
        <v>0</v>
      </c>
      <c r="P138" s="7"/>
      <c r="Q138" s="72">
        <f t="shared" si="89"/>
        <v>4.0010000000000003</v>
      </c>
      <c r="R138" s="72">
        <f t="shared" ref="R138:R201" si="107">O138+L138+I138</f>
        <v>3.7904</v>
      </c>
      <c r="S138" s="7"/>
      <c r="T138" s="5">
        <f t="shared" ref="T138:T201" si="108">A139-A138</f>
        <v>31</v>
      </c>
      <c r="U138" s="45">
        <f t="shared" ref="U138:U201" si="109">CHOOSE(F$3,A139+24,A138)</f>
        <v>40933</v>
      </c>
      <c r="V138" s="5">
        <f t="shared" ref="V138:V201" si="110">U138-C$3</f>
        <v>4044</v>
      </c>
      <c r="W138" s="55">
        <f t="shared" ref="W138:W201" si="111">VLOOKUP($A138,Table,MATCH(W$4,Curves,0))</f>
        <v>6.040116061409001E-2</v>
      </c>
      <c r="X138" s="47">
        <f t="shared" ref="X138:X201" si="112">1/(1+CHOOSE(F$3,(W139+($K$3/10000))/2,(W138+($K$3/10000))/2))^(2*V138/365.25)</f>
        <v>0.51744390355577219</v>
      </c>
      <c r="Y138" s="5">
        <f t="shared" ref="Y138:Y201" si="113">IF(AND(mthbeg&lt;=A138,mthend&gt;=A138),1,0)</f>
        <v>0</v>
      </c>
      <c r="Z138" s="5">
        <f t="shared" ref="Z138:Z201" si="114">T138*Y138</f>
        <v>0</v>
      </c>
      <c r="AB138" s="39">
        <f t="shared" ref="AB138:AB201" si="115">F138*G138</f>
        <v>0</v>
      </c>
      <c r="AC138" s="39">
        <f t="shared" ref="AC138:AC201" si="116">$F138*H138</f>
        <v>0</v>
      </c>
      <c r="AD138" s="39">
        <f t="shared" ref="AD138:AD201" si="117">$F138*I138</f>
        <v>0</v>
      </c>
      <c r="AE138" s="39">
        <f t="shared" ref="AE138:AE201" si="118">$F138*J138</f>
        <v>0</v>
      </c>
      <c r="AF138" s="39">
        <f t="shared" ref="AF138:AF201" si="119">$F138*K138</f>
        <v>0</v>
      </c>
      <c r="AG138" s="39">
        <f t="shared" ref="AG138:AG201" si="120">$F138*L138</f>
        <v>0</v>
      </c>
      <c r="AH138" s="39">
        <f t="shared" ref="AH138:AH201" si="121">$F138*M138</f>
        <v>0</v>
      </c>
      <c r="AI138" s="39">
        <f t="shared" ref="AI138:AI201" si="122">$F138*N138</f>
        <v>0</v>
      </c>
      <c r="AJ138" s="39">
        <f t="shared" ref="AJ138:AJ201" si="123">F138*O138</f>
        <v>0</v>
      </c>
      <c r="AK138" s="43"/>
      <c r="AL138" s="39">
        <f t="shared" ref="AL138:AL201" si="124">CHOOSE($G$3,AC138-AD138,AD138-AC138)</f>
        <v>0</v>
      </c>
      <c r="AM138" s="39">
        <f t="shared" ref="AM138:AM201" si="125">CHOOSE($G$3,AF138-AG138,AG138-AF138)</f>
        <v>0</v>
      </c>
      <c r="AN138" s="39">
        <f t="shared" ref="AN138:AN201" si="126">CHOOSE($G$3,AI138-AJ138,AJ138-AI138)</f>
        <v>0</v>
      </c>
      <c r="AO138" s="40">
        <f t="shared" ref="AO138:AO201" si="127">SUM(AL138:AN138)</f>
        <v>0</v>
      </c>
      <c r="AQ138" s="39">
        <f t="shared" ref="AQ138:AQ201" si="128">CHOOSE($G$3,AB138-AC138,AC138-AB138)</f>
        <v>0</v>
      </c>
      <c r="AR138" s="39">
        <f t="shared" ref="AR138:AR201" si="129">CHOOSE($G$3,AE138-AF138,AF138-AE138)</f>
        <v>0</v>
      </c>
      <c r="AS138" s="39">
        <f t="shared" ref="AS138:AS201" si="130">CHOOSE($G$3,AH138-AI138,AI138-AH138)</f>
        <v>0</v>
      </c>
      <c r="AT138" s="40">
        <f t="shared" ref="AT138:AT201" si="131">AQ138+AR138+AS138</f>
        <v>0</v>
      </c>
      <c r="AU138" s="40"/>
      <c r="AV138" s="52">
        <f t="shared" ref="AV138:AV201" si="132">AT138+AO138</f>
        <v>0</v>
      </c>
      <c r="AX138" s="52">
        <f t="shared" ref="AX138:AX201" si="133">AJ138+AG138+AD138</f>
        <v>0</v>
      </c>
      <c r="AY138" s="70"/>
      <c r="AZ138" s="2">
        <f t="shared" si="90"/>
        <v>0</v>
      </c>
    </row>
    <row r="139" spans="1:52">
      <c r="A139" s="44">
        <f t="shared" ref="A139:A202" si="134">EDATE(A138,1)</f>
        <v>40909</v>
      </c>
      <c r="B139" s="66">
        <f t="shared" si="100"/>
        <v>60900</v>
      </c>
      <c r="C139" s="67"/>
      <c r="D139" s="68">
        <f t="shared" si="101"/>
        <v>60900</v>
      </c>
      <c r="E139" s="35">
        <f t="shared" si="102"/>
        <v>0</v>
      </c>
      <c r="F139" s="35">
        <f t="shared" si="103"/>
        <v>0</v>
      </c>
      <c r="G139" s="55">
        <f t="shared" ref="G139:G202" si="135">VLOOKUP($A139,Table,MATCH(G$4,Curves,0))</f>
        <v>3.97</v>
      </c>
      <c r="H139" s="69">
        <f t="shared" si="97"/>
        <v>3.97</v>
      </c>
      <c r="I139" s="55">
        <f t="shared" si="104"/>
        <v>3.7904</v>
      </c>
      <c r="J139" s="55">
        <f t="shared" si="105"/>
        <v>1.6E-2</v>
      </c>
      <c r="K139" s="69">
        <f t="shared" si="98"/>
        <v>1.6E-2</v>
      </c>
      <c r="L139" s="72">
        <v>0</v>
      </c>
      <c r="M139" s="55">
        <f t="shared" si="106"/>
        <v>1.4999999999999999E-2</v>
      </c>
      <c r="N139" s="69">
        <f t="shared" si="99"/>
        <v>1.4999999999999999E-2</v>
      </c>
      <c r="O139" s="72">
        <v>0</v>
      </c>
      <c r="P139" s="7"/>
      <c r="Q139" s="72">
        <f t="shared" ref="Q139:Q202" si="136">M139+J139+G139</f>
        <v>4.0010000000000003</v>
      </c>
      <c r="R139" s="72">
        <f t="shared" si="107"/>
        <v>3.7904</v>
      </c>
      <c r="S139" s="7"/>
      <c r="T139" s="5">
        <f t="shared" si="108"/>
        <v>31</v>
      </c>
      <c r="U139" s="45">
        <f t="shared" si="109"/>
        <v>40964</v>
      </c>
      <c r="V139" s="5">
        <f t="shared" si="110"/>
        <v>4075</v>
      </c>
      <c r="W139" s="55">
        <f t="shared" si="111"/>
        <v>6.040116061409001E-2</v>
      </c>
      <c r="X139" s="47">
        <f t="shared" si="112"/>
        <v>0.51483710868009513</v>
      </c>
      <c r="Y139" s="5">
        <f t="shared" si="113"/>
        <v>0</v>
      </c>
      <c r="Z139" s="5">
        <f t="shared" si="114"/>
        <v>0</v>
      </c>
      <c r="AB139" s="39">
        <f t="shared" si="115"/>
        <v>0</v>
      </c>
      <c r="AC139" s="39">
        <f t="shared" si="116"/>
        <v>0</v>
      </c>
      <c r="AD139" s="39">
        <f t="shared" si="117"/>
        <v>0</v>
      </c>
      <c r="AE139" s="39">
        <f t="shared" si="118"/>
        <v>0</v>
      </c>
      <c r="AF139" s="39">
        <f t="shared" si="119"/>
        <v>0</v>
      </c>
      <c r="AG139" s="39">
        <f t="shared" si="120"/>
        <v>0</v>
      </c>
      <c r="AH139" s="39">
        <f t="shared" si="121"/>
        <v>0</v>
      </c>
      <c r="AI139" s="39">
        <f t="shared" si="122"/>
        <v>0</v>
      </c>
      <c r="AJ139" s="39">
        <f t="shared" si="123"/>
        <v>0</v>
      </c>
      <c r="AK139" s="43"/>
      <c r="AL139" s="39">
        <f t="shared" si="124"/>
        <v>0</v>
      </c>
      <c r="AM139" s="39">
        <f t="shared" si="125"/>
        <v>0</v>
      </c>
      <c r="AN139" s="39">
        <f t="shared" si="126"/>
        <v>0</v>
      </c>
      <c r="AO139" s="40">
        <f t="shared" si="127"/>
        <v>0</v>
      </c>
      <c r="AQ139" s="39">
        <f t="shared" si="128"/>
        <v>0</v>
      </c>
      <c r="AR139" s="39">
        <f t="shared" si="129"/>
        <v>0</v>
      </c>
      <c r="AS139" s="39">
        <f t="shared" si="130"/>
        <v>0</v>
      </c>
      <c r="AT139" s="40">
        <f t="shared" si="131"/>
        <v>0</v>
      </c>
      <c r="AU139" s="40"/>
      <c r="AV139" s="52">
        <f t="shared" si="132"/>
        <v>0</v>
      </c>
      <c r="AX139" s="52">
        <f t="shared" si="133"/>
        <v>0</v>
      </c>
      <c r="AY139" s="70"/>
      <c r="AZ139" s="2">
        <f t="shared" ref="AZ139:AZ202" si="137">R139*E139</f>
        <v>0</v>
      </c>
    </row>
    <row r="140" spans="1:52">
      <c r="A140" s="44">
        <f t="shared" si="134"/>
        <v>40940</v>
      </c>
      <c r="B140" s="66">
        <f t="shared" si="100"/>
        <v>60900</v>
      </c>
      <c r="C140" s="67"/>
      <c r="D140" s="68">
        <f t="shared" si="101"/>
        <v>60900</v>
      </c>
      <c r="E140" s="35">
        <f t="shared" si="102"/>
        <v>0</v>
      </c>
      <c r="F140" s="35">
        <f t="shared" si="103"/>
        <v>0</v>
      </c>
      <c r="G140" s="55">
        <f t="shared" si="135"/>
        <v>3.97</v>
      </c>
      <c r="H140" s="69">
        <f t="shared" si="97"/>
        <v>3.97</v>
      </c>
      <c r="I140" s="55">
        <f t="shared" si="104"/>
        <v>3.7904</v>
      </c>
      <c r="J140" s="55">
        <f t="shared" si="105"/>
        <v>1.6E-2</v>
      </c>
      <c r="K140" s="69">
        <f t="shared" si="98"/>
        <v>1.6E-2</v>
      </c>
      <c r="L140" s="72">
        <v>0</v>
      </c>
      <c r="M140" s="55">
        <f t="shared" si="106"/>
        <v>1.4999999999999999E-2</v>
      </c>
      <c r="N140" s="69">
        <f t="shared" si="99"/>
        <v>1.4999999999999999E-2</v>
      </c>
      <c r="O140" s="72">
        <v>0</v>
      </c>
      <c r="P140" s="7"/>
      <c r="Q140" s="72">
        <f t="shared" si="136"/>
        <v>4.0010000000000003</v>
      </c>
      <c r="R140" s="72">
        <f t="shared" si="107"/>
        <v>3.7904</v>
      </c>
      <c r="S140" s="7"/>
      <c r="T140" s="5">
        <f t="shared" si="108"/>
        <v>29</v>
      </c>
      <c r="U140" s="45">
        <f t="shared" si="109"/>
        <v>40993</v>
      </c>
      <c r="V140" s="5">
        <f t="shared" si="110"/>
        <v>4104</v>
      </c>
      <c r="W140" s="55">
        <f t="shared" si="111"/>
        <v>6.040116061409001E-2</v>
      </c>
      <c r="X140" s="47">
        <f t="shared" si="112"/>
        <v>0.51241038443561493</v>
      </c>
      <c r="Y140" s="5">
        <f t="shared" si="113"/>
        <v>0</v>
      </c>
      <c r="Z140" s="5">
        <f t="shared" si="114"/>
        <v>0</v>
      </c>
      <c r="AB140" s="39">
        <f t="shared" si="115"/>
        <v>0</v>
      </c>
      <c r="AC140" s="39">
        <f t="shared" si="116"/>
        <v>0</v>
      </c>
      <c r="AD140" s="39">
        <f t="shared" si="117"/>
        <v>0</v>
      </c>
      <c r="AE140" s="39">
        <f t="shared" si="118"/>
        <v>0</v>
      </c>
      <c r="AF140" s="39">
        <f t="shared" si="119"/>
        <v>0</v>
      </c>
      <c r="AG140" s="39">
        <f t="shared" si="120"/>
        <v>0</v>
      </c>
      <c r="AH140" s="39">
        <f t="shared" si="121"/>
        <v>0</v>
      </c>
      <c r="AI140" s="39">
        <f t="shared" si="122"/>
        <v>0</v>
      </c>
      <c r="AJ140" s="39">
        <f t="shared" si="123"/>
        <v>0</v>
      </c>
      <c r="AK140" s="43"/>
      <c r="AL140" s="39">
        <f t="shared" si="124"/>
        <v>0</v>
      </c>
      <c r="AM140" s="39">
        <f t="shared" si="125"/>
        <v>0</v>
      </c>
      <c r="AN140" s="39">
        <f t="shared" si="126"/>
        <v>0</v>
      </c>
      <c r="AO140" s="40">
        <f t="shared" si="127"/>
        <v>0</v>
      </c>
      <c r="AQ140" s="39">
        <f t="shared" si="128"/>
        <v>0</v>
      </c>
      <c r="AR140" s="39">
        <f t="shared" si="129"/>
        <v>0</v>
      </c>
      <c r="AS140" s="39">
        <f t="shared" si="130"/>
        <v>0</v>
      </c>
      <c r="AT140" s="40">
        <f t="shared" si="131"/>
        <v>0</v>
      </c>
      <c r="AU140" s="40"/>
      <c r="AV140" s="52">
        <f t="shared" si="132"/>
        <v>0</v>
      </c>
      <c r="AX140" s="52">
        <f t="shared" si="133"/>
        <v>0</v>
      </c>
      <c r="AY140" s="70"/>
      <c r="AZ140" s="2">
        <f t="shared" si="137"/>
        <v>0</v>
      </c>
    </row>
    <row r="141" spans="1:52">
      <c r="A141" s="44">
        <f t="shared" si="134"/>
        <v>40969</v>
      </c>
      <c r="B141" s="66">
        <f t="shared" si="100"/>
        <v>60900</v>
      </c>
      <c r="C141" s="67"/>
      <c r="D141" s="68">
        <f t="shared" si="101"/>
        <v>60900</v>
      </c>
      <c r="E141" s="35">
        <f t="shared" si="102"/>
        <v>0</v>
      </c>
      <c r="F141" s="35">
        <f t="shared" si="103"/>
        <v>0</v>
      </c>
      <c r="G141" s="55">
        <f t="shared" si="135"/>
        <v>3.97</v>
      </c>
      <c r="H141" s="69">
        <f t="shared" si="97"/>
        <v>3.97</v>
      </c>
      <c r="I141" s="55">
        <f t="shared" si="104"/>
        <v>3.7904</v>
      </c>
      <c r="J141" s="55">
        <f t="shared" si="105"/>
        <v>1.6E-2</v>
      </c>
      <c r="K141" s="69">
        <f t="shared" si="98"/>
        <v>1.6E-2</v>
      </c>
      <c r="L141" s="72">
        <v>0</v>
      </c>
      <c r="M141" s="55">
        <f t="shared" si="106"/>
        <v>1.4999999999999999E-2</v>
      </c>
      <c r="N141" s="69">
        <f t="shared" si="99"/>
        <v>1.4999999999999999E-2</v>
      </c>
      <c r="O141" s="72">
        <v>0</v>
      </c>
      <c r="P141" s="7"/>
      <c r="Q141" s="72">
        <f t="shared" si="136"/>
        <v>4.0010000000000003</v>
      </c>
      <c r="R141" s="72">
        <f t="shared" si="107"/>
        <v>3.7904</v>
      </c>
      <c r="S141" s="7"/>
      <c r="T141" s="5">
        <f t="shared" si="108"/>
        <v>31</v>
      </c>
      <c r="U141" s="45">
        <f t="shared" si="109"/>
        <v>41024</v>
      </c>
      <c r="V141" s="5">
        <f t="shared" si="110"/>
        <v>4135</v>
      </c>
      <c r="W141" s="55">
        <f t="shared" si="111"/>
        <v>6.040116061409001E-2</v>
      </c>
      <c r="X141" s="47">
        <f t="shared" si="112"/>
        <v>0.50982894757799324</v>
      </c>
      <c r="Y141" s="5">
        <f t="shared" si="113"/>
        <v>0</v>
      </c>
      <c r="Z141" s="5">
        <f t="shared" si="114"/>
        <v>0</v>
      </c>
      <c r="AB141" s="39">
        <f t="shared" si="115"/>
        <v>0</v>
      </c>
      <c r="AC141" s="39">
        <f t="shared" si="116"/>
        <v>0</v>
      </c>
      <c r="AD141" s="39">
        <f t="shared" si="117"/>
        <v>0</v>
      </c>
      <c r="AE141" s="39">
        <f t="shared" si="118"/>
        <v>0</v>
      </c>
      <c r="AF141" s="39">
        <f t="shared" si="119"/>
        <v>0</v>
      </c>
      <c r="AG141" s="39">
        <f t="shared" si="120"/>
        <v>0</v>
      </c>
      <c r="AH141" s="39">
        <f t="shared" si="121"/>
        <v>0</v>
      </c>
      <c r="AI141" s="39">
        <f t="shared" si="122"/>
        <v>0</v>
      </c>
      <c r="AJ141" s="39">
        <f t="shared" si="123"/>
        <v>0</v>
      </c>
      <c r="AK141" s="43"/>
      <c r="AL141" s="39">
        <f t="shared" si="124"/>
        <v>0</v>
      </c>
      <c r="AM141" s="39">
        <f t="shared" si="125"/>
        <v>0</v>
      </c>
      <c r="AN141" s="39">
        <f t="shared" si="126"/>
        <v>0</v>
      </c>
      <c r="AO141" s="40">
        <f t="shared" si="127"/>
        <v>0</v>
      </c>
      <c r="AQ141" s="39">
        <f t="shared" si="128"/>
        <v>0</v>
      </c>
      <c r="AR141" s="39">
        <f t="shared" si="129"/>
        <v>0</v>
      </c>
      <c r="AS141" s="39">
        <f t="shared" si="130"/>
        <v>0</v>
      </c>
      <c r="AT141" s="40">
        <f t="shared" si="131"/>
        <v>0</v>
      </c>
      <c r="AU141" s="40"/>
      <c r="AV141" s="52">
        <f t="shared" si="132"/>
        <v>0</v>
      </c>
      <c r="AX141" s="52">
        <f t="shared" si="133"/>
        <v>0</v>
      </c>
      <c r="AY141" s="70"/>
      <c r="AZ141" s="2">
        <f t="shared" si="137"/>
        <v>0</v>
      </c>
    </row>
    <row r="142" spans="1:52">
      <c r="A142" s="44">
        <f t="shared" si="134"/>
        <v>41000</v>
      </c>
      <c r="B142" s="66">
        <f t="shared" si="100"/>
        <v>60900</v>
      </c>
      <c r="C142" s="67"/>
      <c r="D142" s="68">
        <f t="shared" si="101"/>
        <v>60900</v>
      </c>
      <c r="E142" s="35">
        <f t="shared" si="102"/>
        <v>0</v>
      </c>
      <c r="F142" s="35">
        <f t="shared" si="103"/>
        <v>0</v>
      </c>
      <c r="G142" s="55">
        <f t="shared" si="135"/>
        <v>3.97</v>
      </c>
      <c r="H142" s="69">
        <f t="shared" si="97"/>
        <v>3.97</v>
      </c>
      <c r="I142" s="55">
        <f t="shared" si="104"/>
        <v>3.7904</v>
      </c>
      <c r="J142" s="55">
        <f t="shared" si="105"/>
        <v>1.6E-2</v>
      </c>
      <c r="K142" s="69">
        <f t="shared" si="98"/>
        <v>1.6E-2</v>
      </c>
      <c r="L142" s="72">
        <v>0</v>
      </c>
      <c r="M142" s="55">
        <f t="shared" si="106"/>
        <v>1.4999999999999999E-2</v>
      </c>
      <c r="N142" s="69">
        <f t="shared" si="99"/>
        <v>1.4999999999999999E-2</v>
      </c>
      <c r="O142" s="72">
        <v>0</v>
      </c>
      <c r="P142" s="7"/>
      <c r="Q142" s="72">
        <f t="shared" si="136"/>
        <v>4.0010000000000003</v>
      </c>
      <c r="R142" s="72">
        <f t="shared" si="107"/>
        <v>3.7904</v>
      </c>
      <c r="S142" s="7"/>
      <c r="T142" s="5">
        <f t="shared" si="108"/>
        <v>30</v>
      </c>
      <c r="U142" s="45">
        <f t="shared" si="109"/>
        <v>41054</v>
      </c>
      <c r="V142" s="5">
        <f t="shared" si="110"/>
        <v>4165</v>
      </c>
      <c r="W142" s="55">
        <f t="shared" si="111"/>
        <v>6.040116061409001E-2</v>
      </c>
      <c r="X142" s="47">
        <f t="shared" si="112"/>
        <v>0.50734316589075512</v>
      </c>
      <c r="Y142" s="5">
        <f t="shared" si="113"/>
        <v>0</v>
      </c>
      <c r="Z142" s="5">
        <f t="shared" si="114"/>
        <v>0</v>
      </c>
      <c r="AB142" s="39">
        <f t="shared" si="115"/>
        <v>0</v>
      </c>
      <c r="AC142" s="39">
        <f t="shared" si="116"/>
        <v>0</v>
      </c>
      <c r="AD142" s="39">
        <f t="shared" si="117"/>
        <v>0</v>
      </c>
      <c r="AE142" s="39">
        <f t="shared" si="118"/>
        <v>0</v>
      </c>
      <c r="AF142" s="39">
        <f t="shared" si="119"/>
        <v>0</v>
      </c>
      <c r="AG142" s="39">
        <f t="shared" si="120"/>
        <v>0</v>
      </c>
      <c r="AH142" s="39">
        <f t="shared" si="121"/>
        <v>0</v>
      </c>
      <c r="AI142" s="39">
        <f t="shared" si="122"/>
        <v>0</v>
      </c>
      <c r="AJ142" s="39">
        <f t="shared" si="123"/>
        <v>0</v>
      </c>
      <c r="AK142" s="43"/>
      <c r="AL142" s="39">
        <f t="shared" si="124"/>
        <v>0</v>
      </c>
      <c r="AM142" s="39">
        <f t="shared" si="125"/>
        <v>0</v>
      </c>
      <c r="AN142" s="39">
        <f t="shared" si="126"/>
        <v>0</v>
      </c>
      <c r="AO142" s="40">
        <f t="shared" si="127"/>
        <v>0</v>
      </c>
      <c r="AQ142" s="39">
        <f t="shared" si="128"/>
        <v>0</v>
      </c>
      <c r="AR142" s="39">
        <f t="shared" si="129"/>
        <v>0</v>
      </c>
      <c r="AS142" s="39">
        <f t="shared" si="130"/>
        <v>0</v>
      </c>
      <c r="AT142" s="40">
        <f t="shared" si="131"/>
        <v>0</v>
      </c>
      <c r="AU142" s="40"/>
      <c r="AV142" s="52">
        <f t="shared" si="132"/>
        <v>0</v>
      </c>
      <c r="AX142" s="52">
        <f t="shared" si="133"/>
        <v>0</v>
      </c>
      <c r="AY142" s="70"/>
      <c r="AZ142" s="2">
        <f t="shared" si="137"/>
        <v>0</v>
      </c>
    </row>
    <row r="143" spans="1:52">
      <c r="A143" s="44">
        <f t="shared" si="134"/>
        <v>41030</v>
      </c>
      <c r="B143" s="66">
        <f t="shared" si="100"/>
        <v>60900</v>
      </c>
      <c r="C143" s="67"/>
      <c r="D143" s="68">
        <f t="shared" si="101"/>
        <v>60900</v>
      </c>
      <c r="E143" s="35">
        <f t="shared" si="102"/>
        <v>0</v>
      </c>
      <c r="F143" s="35">
        <f t="shared" si="103"/>
        <v>0</v>
      </c>
      <c r="G143" s="55">
        <f t="shared" si="135"/>
        <v>3.97</v>
      </c>
      <c r="H143" s="69">
        <f t="shared" si="97"/>
        <v>3.97</v>
      </c>
      <c r="I143" s="55">
        <f t="shared" si="104"/>
        <v>3.7904</v>
      </c>
      <c r="J143" s="55">
        <f t="shared" si="105"/>
        <v>1.6E-2</v>
      </c>
      <c r="K143" s="69">
        <f t="shared" si="98"/>
        <v>1.6E-2</v>
      </c>
      <c r="L143" s="72">
        <v>0</v>
      </c>
      <c r="M143" s="55">
        <f t="shared" si="106"/>
        <v>1.4999999999999999E-2</v>
      </c>
      <c r="N143" s="69">
        <f t="shared" si="99"/>
        <v>1.4999999999999999E-2</v>
      </c>
      <c r="O143" s="72">
        <v>0</v>
      </c>
      <c r="P143" s="7"/>
      <c r="Q143" s="72">
        <f t="shared" si="136"/>
        <v>4.0010000000000003</v>
      </c>
      <c r="R143" s="72">
        <f t="shared" si="107"/>
        <v>3.7904</v>
      </c>
      <c r="S143" s="7"/>
      <c r="T143" s="5">
        <f t="shared" si="108"/>
        <v>31</v>
      </c>
      <c r="U143" s="45">
        <f t="shared" si="109"/>
        <v>41085</v>
      </c>
      <c r="V143" s="5">
        <f t="shared" si="110"/>
        <v>4196</v>
      </c>
      <c r="W143" s="55">
        <f t="shared" si="111"/>
        <v>6.040116061409001E-2</v>
      </c>
      <c r="X143" s="47">
        <f t="shared" si="112"/>
        <v>0.50478725682319137</v>
      </c>
      <c r="Y143" s="5">
        <f t="shared" si="113"/>
        <v>0</v>
      </c>
      <c r="Z143" s="5">
        <f t="shared" si="114"/>
        <v>0</v>
      </c>
      <c r="AB143" s="39">
        <f t="shared" si="115"/>
        <v>0</v>
      </c>
      <c r="AC143" s="39">
        <f t="shared" si="116"/>
        <v>0</v>
      </c>
      <c r="AD143" s="39">
        <f t="shared" si="117"/>
        <v>0</v>
      </c>
      <c r="AE143" s="39">
        <f t="shared" si="118"/>
        <v>0</v>
      </c>
      <c r="AF143" s="39">
        <f t="shared" si="119"/>
        <v>0</v>
      </c>
      <c r="AG143" s="39">
        <f t="shared" si="120"/>
        <v>0</v>
      </c>
      <c r="AH143" s="39">
        <f t="shared" si="121"/>
        <v>0</v>
      </c>
      <c r="AI143" s="39">
        <f t="shared" si="122"/>
        <v>0</v>
      </c>
      <c r="AJ143" s="39">
        <f t="shared" si="123"/>
        <v>0</v>
      </c>
      <c r="AK143" s="43"/>
      <c r="AL143" s="39">
        <f t="shared" si="124"/>
        <v>0</v>
      </c>
      <c r="AM143" s="39">
        <f t="shared" si="125"/>
        <v>0</v>
      </c>
      <c r="AN143" s="39">
        <f t="shared" si="126"/>
        <v>0</v>
      </c>
      <c r="AO143" s="40">
        <f t="shared" si="127"/>
        <v>0</v>
      </c>
      <c r="AQ143" s="39">
        <f t="shared" si="128"/>
        <v>0</v>
      </c>
      <c r="AR143" s="39">
        <f t="shared" si="129"/>
        <v>0</v>
      </c>
      <c r="AS143" s="39">
        <f t="shared" si="130"/>
        <v>0</v>
      </c>
      <c r="AT143" s="40">
        <f t="shared" si="131"/>
        <v>0</v>
      </c>
      <c r="AU143" s="40"/>
      <c r="AV143" s="52">
        <f t="shared" si="132"/>
        <v>0</v>
      </c>
      <c r="AX143" s="52">
        <f t="shared" si="133"/>
        <v>0</v>
      </c>
      <c r="AY143" s="70"/>
      <c r="AZ143" s="2">
        <f t="shared" si="137"/>
        <v>0</v>
      </c>
    </row>
    <row r="144" spans="1:52">
      <c r="A144" s="44">
        <f t="shared" si="134"/>
        <v>41061</v>
      </c>
      <c r="B144" s="66">
        <f t="shared" si="100"/>
        <v>60900</v>
      </c>
      <c r="C144" s="67"/>
      <c r="D144" s="68">
        <f t="shared" si="101"/>
        <v>60900</v>
      </c>
      <c r="E144" s="35">
        <f t="shared" si="102"/>
        <v>0</v>
      </c>
      <c r="F144" s="35">
        <f t="shared" si="103"/>
        <v>0</v>
      </c>
      <c r="G144" s="55">
        <f t="shared" si="135"/>
        <v>3.97</v>
      </c>
      <c r="H144" s="69">
        <f t="shared" si="97"/>
        <v>3.97</v>
      </c>
      <c r="I144" s="55">
        <f t="shared" si="104"/>
        <v>3.7904</v>
      </c>
      <c r="J144" s="55">
        <f t="shared" si="105"/>
        <v>1.6E-2</v>
      </c>
      <c r="K144" s="69">
        <f t="shared" si="98"/>
        <v>1.6E-2</v>
      </c>
      <c r="L144" s="72">
        <v>0</v>
      </c>
      <c r="M144" s="55">
        <f t="shared" si="106"/>
        <v>1.4999999999999999E-2</v>
      </c>
      <c r="N144" s="69">
        <f t="shared" si="99"/>
        <v>1.4999999999999999E-2</v>
      </c>
      <c r="O144" s="72">
        <v>0</v>
      </c>
      <c r="P144" s="7"/>
      <c r="Q144" s="72">
        <f t="shared" si="136"/>
        <v>4.0010000000000003</v>
      </c>
      <c r="R144" s="72">
        <f t="shared" si="107"/>
        <v>3.7904</v>
      </c>
      <c r="S144" s="7"/>
      <c r="T144" s="5">
        <f t="shared" si="108"/>
        <v>30</v>
      </c>
      <c r="U144" s="45">
        <f t="shared" si="109"/>
        <v>41115</v>
      </c>
      <c r="V144" s="5">
        <f t="shared" si="110"/>
        <v>4226</v>
      </c>
      <c r="W144" s="55">
        <f t="shared" si="111"/>
        <v>6.040116061409001E-2</v>
      </c>
      <c r="X144" s="47">
        <f t="shared" si="112"/>
        <v>0.50232605699347732</v>
      </c>
      <c r="Y144" s="5">
        <f t="shared" si="113"/>
        <v>0</v>
      </c>
      <c r="Z144" s="5">
        <f t="shared" si="114"/>
        <v>0</v>
      </c>
      <c r="AB144" s="39">
        <f t="shared" si="115"/>
        <v>0</v>
      </c>
      <c r="AC144" s="39">
        <f t="shared" si="116"/>
        <v>0</v>
      </c>
      <c r="AD144" s="39">
        <f t="shared" si="117"/>
        <v>0</v>
      </c>
      <c r="AE144" s="39">
        <f t="shared" si="118"/>
        <v>0</v>
      </c>
      <c r="AF144" s="39">
        <f t="shared" si="119"/>
        <v>0</v>
      </c>
      <c r="AG144" s="39">
        <f t="shared" si="120"/>
        <v>0</v>
      </c>
      <c r="AH144" s="39">
        <f t="shared" si="121"/>
        <v>0</v>
      </c>
      <c r="AI144" s="39">
        <f t="shared" si="122"/>
        <v>0</v>
      </c>
      <c r="AJ144" s="39">
        <f t="shared" si="123"/>
        <v>0</v>
      </c>
      <c r="AK144" s="43"/>
      <c r="AL144" s="39">
        <f t="shared" si="124"/>
        <v>0</v>
      </c>
      <c r="AM144" s="39">
        <f t="shared" si="125"/>
        <v>0</v>
      </c>
      <c r="AN144" s="39">
        <f t="shared" si="126"/>
        <v>0</v>
      </c>
      <c r="AO144" s="40">
        <f t="shared" si="127"/>
        <v>0</v>
      </c>
      <c r="AQ144" s="39">
        <f t="shared" si="128"/>
        <v>0</v>
      </c>
      <c r="AR144" s="39">
        <f t="shared" si="129"/>
        <v>0</v>
      </c>
      <c r="AS144" s="39">
        <f t="shared" si="130"/>
        <v>0</v>
      </c>
      <c r="AT144" s="40">
        <f t="shared" si="131"/>
        <v>0</v>
      </c>
      <c r="AU144" s="40"/>
      <c r="AV144" s="52">
        <f t="shared" si="132"/>
        <v>0</v>
      </c>
      <c r="AX144" s="52">
        <f t="shared" si="133"/>
        <v>0</v>
      </c>
      <c r="AY144" s="70"/>
      <c r="AZ144" s="2">
        <f t="shared" si="137"/>
        <v>0</v>
      </c>
    </row>
    <row r="145" spans="1:52">
      <c r="A145" s="44">
        <f t="shared" si="134"/>
        <v>41091</v>
      </c>
      <c r="B145" s="66">
        <f t="shared" si="100"/>
        <v>60900</v>
      </c>
      <c r="C145" s="67"/>
      <c r="D145" s="68">
        <f t="shared" si="101"/>
        <v>60900</v>
      </c>
      <c r="E145" s="35">
        <f t="shared" si="102"/>
        <v>0</v>
      </c>
      <c r="F145" s="35">
        <f t="shared" si="103"/>
        <v>0</v>
      </c>
      <c r="G145" s="55">
        <f t="shared" si="135"/>
        <v>3.97</v>
      </c>
      <c r="H145" s="69">
        <f t="shared" si="97"/>
        <v>3.97</v>
      </c>
      <c r="I145" s="55">
        <f t="shared" si="104"/>
        <v>3.7904</v>
      </c>
      <c r="J145" s="55">
        <f t="shared" si="105"/>
        <v>1.6E-2</v>
      </c>
      <c r="K145" s="69">
        <f t="shared" si="98"/>
        <v>1.6E-2</v>
      </c>
      <c r="L145" s="72">
        <v>0</v>
      </c>
      <c r="M145" s="55">
        <f t="shared" si="106"/>
        <v>1.4999999999999999E-2</v>
      </c>
      <c r="N145" s="69">
        <f t="shared" si="99"/>
        <v>1.4999999999999999E-2</v>
      </c>
      <c r="O145" s="72">
        <v>0</v>
      </c>
      <c r="P145" s="7"/>
      <c r="Q145" s="72">
        <f t="shared" si="136"/>
        <v>4.0010000000000003</v>
      </c>
      <c r="R145" s="72">
        <f t="shared" si="107"/>
        <v>3.7904</v>
      </c>
      <c r="S145" s="7"/>
      <c r="T145" s="5">
        <f t="shared" si="108"/>
        <v>31</v>
      </c>
      <c r="U145" s="45">
        <f t="shared" si="109"/>
        <v>41146</v>
      </c>
      <c r="V145" s="5">
        <f t="shared" si="110"/>
        <v>4257</v>
      </c>
      <c r="W145" s="55">
        <f t="shared" si="111"/>
        <v>6.040116061409001E-2</v>
      </c>
      <c r="X145" s="47">
        <f t="shared" si="112"/>
        <v>0.49979542327204146</v>
      </c>
      <c r="Y145" s="5">
        <f t="shared" si="113"/>
        <v>0</v>
      </c>
      <c r="Z145" s="5">
        <f t="shared" si="114"/>
        <v>0</v>
      </c>
      <c r="AB145" s="39">
        <f t="shared" si="115"/>
        <v>0</v>
      </c>
      <c r="AC145" s="39">
        <f t="shared" si="116"/>
        <v>0</v>
      </c>
      <c r="AD145" s="39">
        <f t="shared" si="117"/>
        <v>0</v>
      </c>
      <c r="AE145" s="39">
        <f t="shared" si="118"/>
        <v>0</v>
      </c>
      <c r="AF145" s="39">
        <f t="shared" si="119"/>
        <v>0</v>
      </c>
      <c r="AG145" s="39">
        <f t="shared" si="120"/>
        <v>0</v>
      </c>
      <c r="AH145" s="39">
        <f t="shared" si="121"/>
        <v>0</v>
      </c>
      <c r="AI145" s="39">
        <f t="shared" si="122"/>
        <v>0</v>
      </c>
      <c r="AJ145" s="39">
        <f t="shared" si="123"/>
        <v>0</v>
      </c>
      <c r="AK145" s="43"/>
      <c r="AL145" s="39">
        <f t="shared" si="124"/>
        <v>0</v>
      </c>
      <c r="AM145" s="39">
        <f t="shared" si="125"/>
        <v>0</v>
      </c>
      <c r="AN145" s="39">
        <f t="shared" si="126"/>
        <v>0</v>
      </c>
      <c r="AO145" s="40">
        <f t="shared" si="127"/>
        <v>0</v>
      </c>
      <c r="AQ145" s="39">
        <f t="shared" si="128"/>
        <v>0</v>
      </c>
      <c r="AR145" s="39">
        <f t="shared" si="129"/>
        <v>0</v>
      </c>
      <c r="AS145" s="39">
        <f t="shared" si="130"/>
        <v>0</v>
      </c>
      <c r="AT145" s="40">
        <f t="shared" si="131"/>
        <v>0</v>
      </c>
      <c r="AU145" s="40"/>
      <c r="AV145" s="52">
        <f t="shared" si="132"/>
        <v>0</v>
      </c>
      <c r="AX145" s="52">
        <f t="shared" si="133"/>
        <v>0</v>
      </c>
      <c r="AY145" s="70"/>
      <c r="AZ145" s="2">
        <f t="shared" si="137"/>
        <v>0</v>
      </c>
    </row>
    <row r="146" spans="1:52">
      <c r="A146" s="44">
        <f t="shared" si="134"/>
        <v>41122</v>
      </c>
      <c r="B146" s="66">
        <f t="shared" si="100"/>
        <v>60900</v>
      </c>
      <c r="C146" s="67"/>
      <c r="D146" s="68">
        <f t="shared" si="101"/>
        <v>60900</v>
      </c>
      <c r="E146" s="35">
        <f t="shared" si="102"/>
        <v>0</v>
      </c>
      <c r="F146" s="35">
        <f t="shared" si="103"/>
        <v>0</v>
      </c>
      <c r="G146" s="55">
        <f t="shared" si="135"/>
        <v>3.97</v>
      </c>
      <c r="H146" s="69">
        <f t="shared" si="97"/>
        <v>3.97</v>
      </c>
      <c r="I146" s="55">
        <f t="shared" si="104"/>
        <v>3.7904</v>
      </c>
      <c r="J146" s="55">
        <f t="shared" si="105"/>
        <v>1.6E-2</v>
      </c>
      <c r="K146" s="69">
        <f t="shared" si="98"/>
        <v>1.6E-2</v>
      </c>
      <c r="L146" s="72">
        <v>0</v>
      </c>
      <c r="M146" s="55">
        <f t="shared" si="106"/>
        <v>1.4999999999999999E-2</v>
      </c>
      <c r="N146" s="69">
        <f t="shared" si="99"/>
        <v>1.4999999999999999E-2</v>
      </c>
      <c r="O146" s="72">
        <v>0</v>
      </c>
      <c r="P146" s="7"/>
      <c r="Q146" s="72">
        <f t="shared" si="136"/>
        <v>4.0010000000000003</v>
      </c>
      <c r="R146" s="72">
        <f t="shared" si="107"/>
        <v>3.7904</v>
      </c>
      <c r="S146" s="7"/>
      <c r="T146" s="5">
        <f t="shared" si="108"/>
        <v>31</v>
      </c>
      <c r="U146" s="45">
        <f t="shared" si="109"/>
        <v>41177</v>
      </c>
      <c r="V146" s="5">
        <f t="shared" si="110"/>
        <v>4288</v>
      </c>
      <c r="W146" s="55">
        <f t="shared" si="111"/>
        <v>6.040116061409001E-2</v>
      </c>
      <c r="X146" s="47">
        <f t="shared" si="112"/>
        <v>0.49727753845531181</v>
      </c>
      <c r="Y146" s="5">
        <f t="shared" si="113"/>
        <v>0</v>
      </c>
      <c r="Z146" s="5">
        <f t="shared" si="114"/>
        <v>0</v>
      </c>
      <c r="AB146" s="39">
        <f t="shared" si="115"/>
        <v>0</v>
      </c>
      <c r="AC146" s="39">
        <f t="shared" si="116"/>
        <v>0</v>
      </c>
      <c r="AD146" s="39">
        <f t="shared" si="117"/>
        <v>0</v>
      </c>
      <c r="AE146" s="39">
        <f t="shared" si="118"/>
        <v>0</v>
      </c>
      <c r="AF146" s="39">
        <f t="shared" si="119"/>
        <v>0</v>
      </c>
      <c r="AG146" s="39">
        <f t="shared" si="120"/>
        <v>0</v>
      </c>
      <c r="AH146" s="39">
        <f t="shared" si="121"/>
        <v>0</v>
      </c>
      <c r="AI146" s="39">
        <f t="shared" si="122"/>
        <v>0</v>
      </c>
      <c r="AJ146" s="39">
        <f t="shared" si="123"/>
        <v>0</v>
      </c>
      <c r="AK146" s="43"/>
      <c r="AL146" s="39">
        <f t="shared" si="124"/>
        <v>0</v>
      </c>
      <c r="AM146" s="39">
        <f t="shared" si="125"/>
        <v>0</v>
      </c>
      <c r="AN146" s="39">
        <f t="shared" si="126"/>
        <v>0</v>
      </c>
      <c r="AO146" s="40">
        <f t="shared" si="127"/>
        <v>0</v>
      </c>
      <c r="AQ146" s="39">
        <f t="shared" si="128"/>
        <v>0</v>
      </c>
      <c r="AR146" s="39">
        <f t="shared" si="129"/>
        <v>0</v>
      </c>
      <c r="AS146" s="39">
        <f t="shared" si="130"/>
        <v>0</v>
      </c>
      <c r="AT146" s="40">
        <f t="shared" si="131"/>
        <v>0</v>
      </c>
      <c r="AU146" s="40"/>
      <c r="AV146" s="52">
        <f t="shared" si="132"/>
        <v>0</v>
      </c>
      <c r="AX146" s="52">
        <f t="shared" si="133"/>
        <v>0</v>
      </c>
      <c r="AY146" s="70"/>
      <c r="AZ146" s="2">
        <f t="shared" si="137"/>
        <v>0</v>
      </c>
    </row>
    <row r="147" spans="1:52">
      <c r="A147" s="44">
        <f t="shared" si="134"/>
        <v>41153</v>
      </c>
      <c r="B147" s="66">
        <f t="shared" si="100"/>
        <v>60900</v>
      </c>
      <c r="C147" s="67"/>
      <c r="D147" s="68">
        <f t="shared" si="101"/>
        <v>60900</v>
      </c>
      <c r="E147" s="35">
        <f t="shared" si="102"/>
        <v>0</v>
      </c>
      <c r="F147" s="35">
        <f t="shared" si="103"/>
        <v>0</v>
      </c>
      <c r="G147" s="55">
        <f t="shared" si="135"/>
        <v>3.97</v>
      </c>
      <c r="H147" s="69">
        <f t="shared" si="97"/>
        <v>3.97</v>
      </c>
      <c r="I147" s="55">
        <f t="shared" si="104"/>
        <v>3.7904</v>
      </c>
      <c r="J147" s="55">
        <f t="shared" si="105"/>
        <v>1.6E-2</v>
      </c>
      <c r="K147" s="69">
        <f t="shared" si="98"/>
        <v>1.6E-2</v>
      </c>
      <c r="L147" s="72">
        <v>0</v>
      </c>
      <c r="M147" s="55">
        <f t="shared" si="106"/>
        <v>1.4999999999999999E-2</v>
      </c>
      <c r="N147" s="69">
        <f t="shared" si="99"/>
        <v>1.4999999999999999E-2</v>
      </c>
      <c r="O147" s="72">
        <v>0</v>
      </c>
      <c r="P147" s="7"/>
      <c r="Q147" s="72">
        <f t="shared" si="136"/>
        <v>4.0010000000000003</v>
      </c>
      <c r="R147" s="72">
        <f t="shared" si="107"/>
        <v>3.7904</v>
      </c>
      <c r="S147" s="7"/>
      <c r="T147" s="5">
        <f t="shared" si="108"/>
        <v>30</v>
      </c>
      <c r="U147" s="45">
        <f t="shared" si="109"/>
        <v>41207</v>
      </c>
      <c r="V147" s="5">
        <f t="shared" si="110"/>
        <v>4318</v>
      </c>
      <c r="W147" s="55">
        <f t="shared" si="111"/>
        <v>6.040116061409001E-2</v>
      </c>
      <c r="X147" s="47">
        <f t="shared" si="112"/>
        <v>0.49485295388741041</v>
      </c>
      <c r="Y147" s="5">
        <f t="shared" si="113"/>
        <v>0</v>
      </c>
      <c r="Z147" s="5">
        <f t="shared" si="114"/>
        <v>0</v>
      </c>
      <c r="AB147" s="39">
        <f t="shared" si="115"/>
        <v>0</v>
      </c>
      <c r="AC147" s="39">
        <f t="shared" si="116"/>
        <v>0</v>
      </c>
      <c r="AD147" s="39">
        <f t="shared" si="117"/>
        <v>0</v>
      </c>
      <c r="AE147" s="39">
        <f t="shared" si="118"/>
        <v>0</v>
      </c>
      <c r="AF147" s="39">
        <f t="shared" si="119"/>
        <v>0</v>
      </c>
      <c r="AG147" s="39">
        <f t="shared" si="120"/>
        <v>0</v>
      </c>
      <c r="AH147" s="39">
        <f t="shared" si="121"/>
        <v>0</v>
      </c>
      <c r="AI147" s="39">
        <f t="shared" si="122"/>
        <v>0</v>
      </c>
      <c r="AJ147" s="39">
        <f t="shared" si="123"/>
        <v>0</v>
      </c>
      <c r="AK147" s="43"/>
      <c r="AL147" s="39">
        <f t="shared" si="124"/>
        <v>0</v>
      </c>
      <c r="AM147" s="39">
        <f t="shared" si="125"/>
        <v>0</v>
      </c>
      <c r="AN147" s="39">
        <f t="shared" si="126"/>
        <v>0</v>
      </c>
      <c r="AO147" s="40">
        <f t="shared" si="127"/>
        <v>0</v>
      </c>
      <c r="AQ147" s="39">
        <f t="shared" si="128"/>
        <v>0</v>
      </c>
      <c r="AR147" s="39">
        <f t="shared" si="129"/>
        <v>0</v>
      </c>
      <c r="AS147" s="39">
        <f t="shared" si="130"/>
        <v>0</v>
      </c>
      <c r="AT147" s="40">
        <f t="shared" si="131"/>
        <v>0</v>
      </c>
      <c r="AU147" s="40"/>
      <c r="AV147" s="52">
        <f t="shared" si="132"/>
        <v>0</v>
      </c>
      <c r="AX147" s="52">
        <f t="shared" si="133"/>
        <v>0</v>
      </c>
      <c r="AY147" s="70"/>
      <c r="AZ147" s="2">
        <f t="shared" si="137"/>
        <v>0</v>
      </c>
    </row>
    <row r="148" spans="1:52">
      <c r="A148" s="44">
        <f t="shared" si="134"/>
        <v>41183</v>
      </c>
      <c r="B148" s="66">
        <f t="shared" si="100"/>
        <v>60900</v>
      </c>
      <c r="C148" s="67"/>
      <c r="D148" s="68">
        <f t="shared" si="101"/>
        <v>60900</v>
      </c>
      <c r="E148" s="35">
        <f t="shared" si="102"/>
        <v>0</v>
      </c>
      <c r="F148" s="35">
        <f t="shared" si="103"/>
        <v>0</v>
      </c>
      <c r="G148" s="55">
        <f t="shared" si="135"/>
        <v>3.97</v>
      </c>
      <c r="H148" s="69">
        <f t="shared" si="97"/>
        <v>3.97</v>
      </c>
      <c r="I148" s="55">
        <f t="shared" si="104"/>
        <v>3.7904</v>
      </c>
      <c r="J148" s="55">
        <f t="shared" si="105"/>
        <v>1.6E-2</v>
      </c>
      <c r="K148" s="69">
        <f t="shared" si="98"/>
        <v>1.6E-2</v>
      </c>
      <c r="L148" s="72">
        <v>0</v>
      </c>
      <c r="M148" s="55">
        <f t="shared" si="106"/>
        <v>1.4999999999999999E-2</v>
      </c>
      <c r="N148" s="69">
        <f t="shared" si="99"/>
        <v>1.4999999999999999E-2</v>
      </c>
      <c r="O148" s="72">
        <v>0</v>
      </c>
      <c r="P148" s="7"/>
      <c r="Q148" s="72">
        <f t="shared" si="136"/>
        <v>4.0010000000000003</v>
      </c>
      <c r="R148" s="72">
        <f t="shared" si="107"/>
        <v>3.7904</v>
      </c>
      <c r="S148" s="7"/>
      <c r="T148" s="5">
        <f t="shared" si="108"/>
        <v>31</v>
      </c>
      <c r="U148" s="45">
        <f t="shared" si="109"/>
        <v>41238</v>
      </c>
      <c r="V148" s="5">
        <f t="shared" si="110"/>
        <v>4349</v>
      </c>
      <c r="W148" s="55">
        <f t="shared" si="111"/>
        <v>6.040116061409001E-2</v>
      </c>
      <c r="X148" s="47">
        <f t="shared" si="112"/>
        <v>0.49235996839556689</v>
      </c>
      <c r="Y148" s="5">
        <f t="shared" si="113"/>
        <v>0</v>
      </c>
      <c r="Z148" s="5">
        <f t="shared" si="114"/>
        <v>0</v>
      </c>
      <c r="AB148" s="39">
        <f t="shared" si="115"/>
        <v>0</v>
      </c>
      <c r="AC148" s="39">
        <f t="shared" si="116"/>
        <v>0</v>
      </c>
      <c r="AD148" s="39">
        <f t="shared" si="117"/>
        <v>0</v>
      </c>
      <c r="AE148" s="39">
        <f t="shared" si="118"/>
        <v>0</v>
      </c>
      <c r="AF148" s="39">
        <f t="shared" si="119"/>
        <v>0</v>
      </c>
      <c r="AG148" s="39">
        <f t="shared" si="120"/>
        <v>0</v>
      </c>
      <c r="AH148" s="39">
        <f t="shared" si="121"/>
        <v>0</v>
      </c>
      <c r="AI148" s="39">
        <f t="shared" si="122"/>
        <v>0</v>
      </c>
      <c r="AJ148" s="39">
        <f t="shared" si="123"/>
        <v>0</v>
      </c>
      <c r="AK148" s="43"/>
      <c r="AL148" s="39">
        <f t="shared" si="124"/>
        <v>0</v>
      </c>
      <c r="AM148" s="39">
        <f t="shared" si="125"/>
        <v>0</v>
      </c>
      <c r="AN148" s="39">
        <f t="shared" si="126"/>
        <v>0</v>
      </c>
      <c r="AO148" s="40">
        <f t="shared" si="127"/>
        <v>0</v>
      </c>
      <c r="AQ148" s="39">
        <f t="shared" si="128"/>
        <v>0</v>
      </c>
      <c r="AR148" s="39">
        <f t="shared" si="129"/>
        <v>0</v>
      </c>
      <c r="AS148" s="39">
        <f t="shared" si="130"/>
        <v>0</v>
      </c>
      <c r="AT148" s="40">
        <f t="shared" si="131"/>
        <v>0</v>
      </c>
      <c r="AU148" s="40"/>
      <c r="AV148" s="52">
        <f t="shared" si="132"/>
        <v>0</v>
      </c>
      <c r="AX148" s="52">
        <f t="shared" si="133"/>
        <v>0</v>
      </c>
      <c r="AY148" s="70"/>
      <c r="AZ148" s="2">
        <f t="shared" si="137"/>
        <v>0</v>
      </c>
    </row>
    <row r="149" spans="1:52">
      <c r="A149" s="44">
        <f t="shared" si="134"/>
        <v>41214</v>
      </c>
      <c r="B149" s="66">
        <f t="shared" si="100"/>
        <v>60900</v>
      </c>
      <c r="C149" s="67"/>
      <c r="D149" s="68">
        <f t="shared" si="101"/>
        <v>60900</v>
      </c>
      <c r="E149" s="35">
        <f t="shared" si="102"/>
        <v>0</v>
      </c>
      <c r="F149" s="35">
        <f t="shared" si="103"/>
        <v>0</v>
      </c>
      <c r="G149" s="55">
        <f t="shared" si="135"/>
        <v>3.97</v>
      </c>
      <c r="H149" s="69">
        <f t="shared" si="97"/>
        <v>3.97</v>
      </c>
      <c r="I149" s="55">
        <f t="shared" si="104"/>
        <v>3.7904</v>
      </c>
      <c r="J149" s="55">
        <f t="shared" si="105"/>
        <v>1.6E-2</v>
      </c>
      <c r="K149" s="69">
        <f t="shared" si="98"/>
        <v>1.6E-2</v>
      </c>
      <c r="L149" s="72">
        <v>0</v>
      </c>
      <c r="M149" s="55">
        <f t="shared" si="106"/>
        <v>1.4999999999999999E-2</v>
      </c>
      <c r="N149" s="69">
        <f t="shared" si="99"/>
        <v>1.4999999999999999E-2</v>
      </c>
      <c r="O149" s="72">
        <v>0</v>
      </c>
      <c r="P149" s="7"/>
      <c r="Q149" s="72">
        <f t="shared" si="136"/>
        <v>4.0010000000000003</v>
      </c>
      <c r="R149" s="72">
        <f t="shared" si="107"/>
        <v>3.7904</v>
      </c>
      <c r="S149" s="7"/>
      <c r="T149" s="5">
        <f t="shared" si="108"/>
        <v>30</v>
      </c>
      <c r="U149" s="45">
        <f t="shared" si="109"/>
        <v>41268</v>
      </c>
      <c r="V149" s="5">
        <f t="shared" si="110"/>
        <v>4379</v>
      </c>
      <c r="W149" s="55">
        <f t="shared" si="111"/>
        <v>6.040116061409001E-2</v>
      </c>
      <c r="X149" s="47">
        <f t="shared" si="112"/>
        <v>0.48995936050780164</v>
      </c>
      <c r="Y149" s="5">
        <f t="shared" si="113"/>
        <v>0</v>
      </c>
      <c r="Z149" s="5">
        <f t="shared" si="114"/>
        <v>0</v>
      </c>
      <c r="AB149" s="39">
        <f t="shared" si="115"/>
        <v>0</v>
      </c>
      <c r="AC149" s="39">
        <f t="shared" si="116"/>
        <v>0</v>
      </c>
      <c r="AD149" s="39">
        <f t="shared" si="117"/>
        <v>0</v>
      </c>
      <c r="AE149" s="39">
        <f t="shared" si="118"/>
        <v>0</v>
      </c>
      <c r="AF149" s="39">
        <f t="shared" si="119"/>
        <v>0</v>
      </c>
      <c r="AG149" s="39">
        <f t="shared" si="120"/>
        <v>0</v>
      </c>
      <c r="AH149" s="39">
        <f t="shared" si="121"/>
        <v>0</v>
      </c>
      <c r="AI149" s="39">
        <f t="shared" si="122"/>
        <v>0</v>
      </c>
      <c r="AJ149" s="39">
        <f t="shared" si="123"/>
        <v>0</v>
      </c>
      <c r="AK149" s="43"/>
      <c r="AL149" s="39">
        <f t="shared" si="124"/>
        <v>0</v>
      </c>
      <c r="AM149" s="39">
        <f t="shared" si="125"/>
        <v>0</v>
      </c>
      <c r="AN149" s="39">
        <f t="shared" si="126"/>
        <v>0</v>
      </c>
      <c r="AO149" s="40">
        <f t="shared" si="127"/>
        <v>0</v>
      </c>
      <c r="AQ149" s="39">
        <f t="shared" si="128"/>
        <v>0</v>
      </c>
      <c r="AR149" s="39">
        <f t="shared" si="129"/>
        <v>0</v>
      </c>
      <c r="AS149" s="39">
        <f t="shared" si="130"/>
        <v>0</v>
      </c>
      <c r="AT149" s="40">
        <f t="shared" si="131"/>
        <v>0</v>
      </c>
      <c r="AU149" s="40"/>
      <c r="AV149" s="52">
        <f t="shared" si="132"/>
        <v>0</v>
      </c>
      <c r="AX149" s="52">
        <f t="shared" si="133"/>
        <v>0</v>
      </c>
      <c r="AY149" s="70"/>
      <c r="AZ149" s="2">
        <f t="shared" si="137"/>
        <v>0</v>
      </c>
    </row>
    <row r="150" spans="1:52">
      <c r="A150" s="44">
        <f t="shared" si="134"/>
        <v>41244</v>
      </c>
      <c r="B150" s="66">
        <f t="shared" si="100"/>
        <v>60900</v>
      </c>
      <c r="C150" s="67"/>
      <c r="D150" s="68">
        <f t="shared" si="101"/>
        <v>60900</v>
      </c>
      <c r="E150" s="35">
        <f t="shared" si="102"/>
        <v>0</v>
      </c>
      <c r="F150" s="35">
        <f t="shared" si="103"/>
        <v>0</v>
      </c>
      <c r="G150" s="55">
        <f t="shared" si="135"/>
        <v>3.97</v>
      </c>
      <c r="H150" s="69">
        <f t="shared" ref="H150:H169" si="138">G150</f>
        <v>3.97</v>
      </c>
      <c r="I150" s="55">
        <f t="shared" si="104"/>
        <v>3.7904</v>
      </c>
      <c r="J150" s="55">
        <f t="shared" si="105"/>
        <v>1.6E-2</v>
      </c>
      <c r="K150" s="69">
        <f t="shared" ref="K150:K169" si="139">J150</f>
        <v>1.6E-2</v>
      </c>
      <c r="L150" s="72">
        <v>0</v>
      </c>
      <c r="M150" s="55">
        <f t="shared" si="106"/>
        <v>1.4999999999999999E-2</v>
      </c>
      <c r="N150" s="69">
        <f t="shared" ref="N150:N169" si="140">M150</f>
        <v>1.4999999999999999E-2</v>
      </c>
      <c r="O150" s="72">
        <v>0</v>
      </c>
      <c r="P150" s="7"/>
      <c r="Q150" s="72">
        <f t="shared" si="136"/>
        <v>4.0010000000000003</v>
      </c>
      <c r="R150" s="72">
        <f t="shared" si="107"/>
        <v>3.7904</v>
      </c>
      <c r="S150" s="7"/>
      <c r="T150" s="5">
        <f t="shared" si="108"/>
        <v>31</v>
      </c>
      <c r="U150" s="45">
        <f t="shared" si="109"/>
        <v>41299</v>
      </c>
      <c r="V150" s="5">
        <f t="shared" si="110"/>
        <v>4410</v>
      </c>
      <c r="W150" s="55">
        <f t="shared" si="111"/>
        <v>6.040116061409001E-2</v>
      </c>
      <c r="X150" s="47">
        <f t="shared" si="112"/>
        <v>0.48749102811179718</v>
      </c>
      <c r="Y150" s="5">
        <f t="shared" si="113"/>
        <v>0</v>
      </c>
      <c r="Z150" s="5">
        <f t="shared" si="114"/>
        <v>0</v>
      </c>
      <c r="AB150" s="39">
        <f t="shared" si="115"/>
        <v>0</v>
      </c>
      <c r="AC150" s="39">
        <f t="shared" si="116"/>
        <v>0</v>
      </c>
      <c r="AD150" s="39">
        <f t="shared" si="117"/>
        <v>0</v>
      </c>
      <c r="AE150" s="39">
        <f t="shared" si="118"/>
        <v>0</v>
      </c>
      <c r="AF150" s="39">
        <f t="shared" si="119"/>
        <v>0</v>
      </c>
      <c r="AG150" s="39">
        <f t="shared" si="120"/>
        <v>0</v>
      </c>
      <c r="AH150" s="39">
        <f t="shared" si="121"/>
        <v>0</v>
      </c>
      <c r="AI150" s="39">
        <f t="shared" si="122"/>
        <v>0</v>
      </c>
      <c r="AJ150" s="39">
        <f t="shared" si="123"/>
        <v>0</v>
      </c>
      <c r="AK150" s="43"/>
      <c r="AL150" s="39">
        <f t="shared" si="124"/>
        <v>0</v>
      </c>
      <c r="AM150" s="39">
        <f t="shared" si="125"/>
        <v>0</v>
      </c>
      <c r="AN150" s="39">
        <f t="shared" si="126"/>
        <v>0</v>
      </c>
      <c r="AO150" s="40">
        <f t="shared" si="127"/>
        <v>0</v>
      </c>
      <c r="AQ150" s="39">
        <f t="shared" si="128"/>
        <v>0</v>
      </c>
      <c r="AR150" s="39">
        <f t="shared" si="129"/>
        <v>0</v>
      </c>
      <c r="AS150" s="39">
        <f t="shared" si="130"/>
        <v>0</v>
      </c>
      <c r="AT150" s="40">
        <f t="shared" si="131"/>
        <v>0</v>
      </c>
      <c r="AU150" s="40"/>
      <c r="AV150" s="52">
        <f t="shared" si="132"/>
        <v>0</v>
      </c>
      <c r="AX150" s="52">
        <f t="shared" si="133"/>
        <v>0</v>
      </c>
      <c r="AY150" s="70"/>
      <c r="AZ150" s="2">
        <f t="shared" si="137"/>
        <v>0</v>
      </c>
    </row>
    <row r="151" spans="1:52">
      <c r="A151" s="44">
        <f t="shared" si="134"/>
        <v>41275</v>
      </c>
      <c r="B151" s="66">
        <f t="shared" si="100"/>
        <v>60900</v>
      </c>
      <c r="C151" s="67"/>
      <c r="D151" s="68">
        <f t="shared" si="101"/>
        <v>60900</v>
      </c>
      <c r="E151" s="35">
        <f t="shared" si="102"/>
        <v>0</v>
      </c>
      <c r="F151" s="35">
        <f t="shared" si="103"/>
        <v>0</v>
      </c>
      <c r="G151" s="55">
        <f t="shared" si="135"/>
        <v>3.97</v>
      </c>
      <c r="H151" s="69">
        <f t="shared" si="138"/>
        <v>3.97</v>
      </c>
      <c r="I151" s="55">
        <f t="shared" si="104"/>
        <v>3.7904</v>
      </c>
      <c r="J151" s="55">
        <f t="shared" si="105"/>
        <v>1.6E-2</v>
      </c>
      <c r="K151" s="69">
        <f t="shared" si="139"/>
        <v>1.6E-2</v>
      </c>
      <c r="L151" s="72">
        <v>0</v>
      </c>
      <c r="M151" s="55">
        <f t="shared" si="106"/>
        <v>1.4999999999999999E-2</v>
      </c>
      <c r="N151" s="69">
        <f t="shared" si="140"/>
        <v>1.4999999999999999E-2</v>
      </c>
      <c r="O151" s="72">
        <v>0</v>
      </c>
      <c r="P151" s="7"/>
      <c r="Q151" s="72">
        <f t="shared" si="136"/>
        <v>4.0010000000000003</v>
      </c>
      <c r="R151" s="72">
        <f t="shared" si="107"/>
        <v>3.7904</v>
      </c>
      <c r="S151" s="7"/>
      <c r="T151" s="5">
        <f t="shared" si="108"/>
        <v>31</v>
      </c>
      <c r="U151" s="45">
        <f t="shared" si="109"/>
        <v>41330</v>
      </c>
      <c r="V151" s="5">
        <f t="shared" si="110"/>
        <v>4441</v>
      </c>
      <c r="W151" s="55">
        <f t="shared" si="111"/>
        <v>6.040116061409001E-2</v>
      </c>
      <c r="X151" s="47">
        <f t="shared" si="112"/>
        <v>0.4850351307569577</v>
      </c>
      <c r="Y151" s="5">
        <f t="shared" si="113"/>
        <v>0</v>
      </c>
      <c r="Z151" s="5">
        <f t="shared" si="114"/>
        <v>0</v>
      </c>
      <c r="AB151" s="39">
        <f t="shared" si="115"/>
        <v>0</v>
      </c>
      <c r="AC151" s="39">
        <f t="shared" si="116"/>
        <v>0</v>
      </c>
      <c r="AD151" s="39">
        <f t="shared" si="117"/>
        <v>0</v>
      </c>
      <c r="AE151" s="39">
        <f t="shared" si="118"/>
        <v>0</v>
      </c>
      <c r="AF151" s="39">
        <f t="shared" si="119"/>
        <v>0</v>
      </c>
      <c r="AG151" s="39">
        <f t="shared" si="120"/>
        <v>0</v>
      </c>
      <c r="AH151" s="39">
        <f t="shared" si="121"/>
        <v>0</v>
      </c>
      <c r="AI151" s="39">
        <f t="shared" si="122"/>
        <v>0</v>
      </c>
      <c r="AJ151" s="39">
        <f t="shared" si="123"/>
        <v>0</v>
      </c>
      <c r="AK151" s="43"/>
      <c r="AL151" s="39">
        <f t="shared" si="124"/>
        <v>0</v>
      </c>
      <c r="AM151" s="39">
        <f t="shared" si="125"/>
        <v>0</v>
      </c>
      <c r="AN151" s="39">
        <f t="shared" si="126"/>
        <v>0</v>
      </c>
      <c r="AO151" s="40">
        <f t="shared" si="127"/>
        <v>0</v>
      </c>
      <c r="AQ151" s="39">
        <f t="shared" si="128"/>
        <v>0</v>
      </c>
      <c r="AR151" s="39">
        <f t="shared" si="129"/>
        <v>0</v>
      </c>
      <c r="AS151" s="39">
        <f t="shared" si="130"/>
        <v>0</v>
      </c>
      <c r="AT151" s="40">
        <f t="shared" si="131"/>
        <v>0</v>
      </c>
      <c r="AU151" s="40"/>
      <c r="AV151" s="52">
        <f t="shared" si="132"/>
        <v>0</v>
      </c>
      <c r="AX151" s="52">
        <f t="shared" si="133"/>
        <v>0</v>
      </c>
      <c r="AY151" s="70"/>
      <c r="AZ151" s="2">
        <f t="shared" si="137"/>
        <v>0</v>
      </c>
    </row>
    <row r="152" spans="1:52">
      <c r="A152" s="44">
        <f t="shared" si="134"/>
        <v>41306</v>
      </c>
      <c r="B152" s="66">
        <f t="shared" si="100"/>
        <v>60900</v>
      </c>
      <c r="C152" s="67"/>
      <c r="D152" s="68">
        <f t="shared" si="101"/>
        <v>60900</v>
      </c>
      <c r="E152" s="35">
        <f t="shared" si="102"/>
        <v>0</v>
      </c>
      <c r="F152" s="35">
        <f t="shared" si="103"/>
        <v>0</v>
      </c>
      <c r="G152" s="55">
        <f t="shared" si="135"/>
        <v>3.97</v>
      </c>
      <c r="H152" s="69">
        <f t="shared" si="138"/>
        <v>3.97</v>
      </c>
      <c r="I152" s="55">
        <f t="shared" si="104"/>
        <v>3.7904</v>
      </c>
      <c r="J152" s="55">
        <f t="shared" si="105"/>
        <v>1.6E-2</v>
      </c>
      <c r="K152" s="69">
        <f t="shared" si="139"/>
        <v>1.6E-2</v>
      </c>
      <c r="L152" s="72">
        <v>0</v>
      </c>
      <c r="M152" s="55">
        <f t="shared" si="106"/>
        <v>1.4999999999999999E-2</v>
      </c>
      <c r="N152" s="69">
        <f t="shared" si="140"/>
        <v>1.4999999999999999E-2</v>
      </c>
      <c r="O152" s="72">
        <v>0</v>
      </c>
      <c r="P152" s="7"/>
      <c r="Q152" s="72">
        <f t="shared" si="136"/>
        <v>4.0010000000000003</v>
      </c>
      <c r="R152" s="72">
        <f t="shared" si="107"/>
        <v>3.7904</v>
      </c>
      <c r="S152" s="7"/>
      <c r="T152" s="5">
        <f t="shared" si="108"/>
        <v>28</v>
      </c>
      <c r="U152" s="45">
        <f t="shared" si="109"/>
        <v>41358</v>
      </c>
      <c r="V152" s="5">
        <f t="shared" si="110"/>
        <v>4469</v>
      </c>
      <c r="W152" s="55">
        <f t="shared" si="111"/>
        <v>6.040116061409001E-2</v>
      </c>
      <c r="X152" s="47">
        <f t="shared" si="112"/>
        <v>0.48282753695654212</v>
      </c>
      <c r="Y152" s="5">
        <f t="shared" si="113"/>
        <v>0</v>
      </c>
      <c r="Z152" s="5">
        <f t="shared" si="114"/>
        <v>0</v>
      </c>
      <c r="AB152" s="39">
        <f t="shared" si="115"/>
        <v>0</v>
      </c>
      <c r="AC152" s="39">
        <f t="shared" si="116"/>
        <v>0</v>
      </c>
      <c r="AD152" s="39">
        <f t="shared" si="117"/>
        <v>0</v>
      </c>
      <c r="AE152" s="39">
        <f t="shared" si="118"/>
        <v>0</v>
      </c>
      <c r="AF152" s="39">
        <f t="shared" si="119"/>
        <v>0</v>
      </c>
      <c r="AG152" s="39">
        <f t="shared" si="120"/>
        <v>0</v>
      </c>
      <c r="AH152" s="39">
        <f t="shared" si="121"/>
        <v>0</v>
      </c>
      <c r="AI152" s="39">
        <f t="shared" si="122"/>
        <v>0</v>
      </c>
      <c r="AJ152" s="39">
        <f t="shared" si="123"/>
        <v>0</v>
      </c>
      <c r="AK152" s="43"/>
      <c r="AL152" s="39">
        <f t="shared" si="124"/>
        <v>0</v>
      </c>
      <c r="AM152" s="39">
        <f t="shared" si="125"/>
        <v>0</v>
      </c>
      <c r="AN152" s="39">
        <f t="shared" si="126"/>
        <v>0</v>
      </c>
      <c r="AO152" s="40">
        <f t="shared" si="127"/>
        <v>0</v>
      </c>
      <c r="AQ152" s="39">
        <f t="shared" si="128"/>
        <v>0</v>
      </c>
      <c r="AR152" s="39">
        <f t="shared" si="129"/>
        <v>0</v>
      </c>
      <c r="AS152" s="39">
        <f t="shared" si="130"/>
        <v>0</v>
      </c>
      <c r="AT152" s="40">
        <f t="shared" si="131"/>
        <v>0</v>
      </c>
      <c r="AU152" s="40"/>
      <c r="AV152" s="52">
        <f t="shared" si="132"/>
        <v>0</v>
      </c>
      <c r="AX152" s="52">
        <f t="shared" si="133"/>
        <v>0</v>
      </c>
      <c r="AY152" s="70"/>
      <c r="AZ152" s="2">
        <f t="shared" si="137"/>
        <v>0</v>
      </c>
    </row>
    <row r="153" spans="1:52">
      <c r="A153" s="44">
        <f t="shared" si="134"/>
        <v>41334</v>
      </c>
      <c r="B153" s="66">
        <f t="shared" si="100"/>
        <v>60900</v>
      </c>
      <c r="C153" s="67"/>
      <c r="D153" s="68">
        <f t="shared" si="101"/>
        <v>60900</v>
      </c>
      <c r="E153" s="35">
        <f t="shared" si="102"/>
        <v>0</v>
      </c>
      <c r="F153" s="35">
        <f t="shared" si="103"/>
        <v>0</v>
      </c>
      <c r="G153" s="55">
        <f t="shared" si="135"/>
        <v>3.97</v>
      </c>
      <c r="H153" s="69">
        <f t="shared" si="138"/>
        <v>3.97</v>
      </c>
      <c r="I153" s="55">
        <f t="shared" si="104"/>
        <v>3.7904</v>
      </c>
      <c r="J153" s="55">
        <f t="shared" si="105"/>
        <v>1.6E-2</v>
      </c>
      <c r="K153" s="69">
        <f t="shared" si="139"/>
        <v>1.6E-2</v>
      </c>
      <c r="L153" s="72">
        <v>0</v>
      </c>
      <c r="M153" s="55">
        <f t="shared" si="106"/>
        <v>1.4999999999999999E-2</v>
      </c>
      <c r="N153" s="69">
        <f t="shared" si="140"/>
        <v>1.4999999999999999E-2</v>
      </c>
      <c r="O153" s="72">
        <v>0</v>
      </c>
      <c r="P153" s="7"/>
      <c r="Q153" s="72">
        <f t="shared" si="136"/>
        <v>4.0010000000000003</v>
      </c>
      <c r="R153" s="72">
        <f t="shared" si="107"/>
        <v>3.7904</v>
      </c>
      <c r="S153" s="7"/>
      <c r="T153" s="5">
        <f t="shared" si="108"/>
        <v>31</v>
      </c>
      <c r="U153" s="45">
        <f t="shared" si="109"/>
        <v>41389</v>
      </c>
      <c r="V153" s="5">
        <f t="shared" si="110"/>
        <v>4500</v>
      </c>
      <c r="W153" s="55">
        <f t="shared" si="111"/>
        <v>6.040116061409001E-2</v>
      </c>
      <c r="X153" s="47">
        <f t="shared" si="112"/>
        <v>0.48039513348145041</v>
      </c>
      <c r="Y153" s="5">
        <f t="shared" si="113"/>
        <v>0</v>
      </c>
      <c r="Z153" s="5">
        <f t="shared" si="114"/>
        <v>0</v>
      </c>
      <c r="AB153" s="39">
        <f t="shared" si="115"/>
        <v>0</v>
      </c>
      <c r="AC153" s="39">
        <f t="shared" si="116"/>
        <v>0</v>
      </c>
      <c r="AD153" s="39">
        <f t="shared" si="117"/>
        <v>0</v>
      </c>
      <c r="AE153" s="39">
        <f t="shared" si="118"/>
        <v>0</v>
      </c>
      <c r="AF153" s="39">
        <f t="shared" si="119"/>
        <v>0</v>
      </c>
      <c r="AG153" s="39">
        <f t="shared" si="120"/>
        <v>0</v>
      </c>
      <c r="AH153" s="39">
        <f t="shared" si="121"/>
        <v>0</v>
      </c>
      <c r="AI153" s="39">
        <f t="shared" si="122"/>
        <v>0</v>
      </c>
      <c r="AJ153" s="39">
        <f t="shared" si="123"/>
        <v>0</v>
      </c>
      <c r="AK153" s="43"/>
      <c r="AL153" s="39">
        <f t="shared" si="124"/>
        <v>0</v>
      </c>
      <c r="AM153" s="39">
        <f t="shared" si="125"/>
        <v>0</v>
      </c>
      <c r="AN153" s="39">
        <f t="shared" si="126"/>
        <v>0</v>
      </c>
      <c r="AO153" s="40">
        <f t="shared" si="127"/>
        <v>0</v>
      </c>
      <c r="AQ153" s="39">
        <f t="shared" si="128"/>
        <v>0</v>
      </c>
      <c r="AR153" s="39">
        <f t="shared" si="129"/>
        <v>0</v>
      </c>
      <c r="AS153" s="39">
        <f t="shared" si="130"/>
        <v>0</v>
      </c>
      <c r="AT153" s="40">
        <f t="shared" si="131"/>
        <v>0</v>
      </c>
      <c r="AU153" s="40"/>
      <c r="AV153" s="52">
        <f t="shared" si="132"/>
        <v>0</v>
      </c>
      <c r="AX153" s="52">
        <f t="shared" si="133"/>
        <v>0</v>
      </c>
      <c r="AY153" s="70"/>
      <c r="AZ153" s="2">
        <f t="shared" si="137"/>
        <v>0</v>
      </c>
    </row>
    <row r="154" spans="1:52">
      <c r="A154" s="44">
        <f t="shared" si="134"/>
        <v>41365</v>
      </c>
      <c r="B154" s="66">
        <f t="shared" si="100"/>
        <v>60900</v>
      </c>
      <c r="C154" s="67"/>
      <c r="D154" s="68">
        <f t="shared" si="101"/>
        <v>60900</v>
      </c>
      <c r="E154" s="35">
        <f t="shared" si="102"/>
        <v>0</v>
      </c>
      <c r="F154" s="35">
        <f t="shared" si="103"/>
        <v>0</v>
      </c>
      <c r="G154" s="55">
        <f t="shared" si="135"/>
        <v>3.97</v>
      </c>
      <c r="H154" s="69">
        <f t="shared" si="138"/>
        <v>3.97</v>
      </c>
      <c r="I154" s="55">
        <f t="shared" si="104"/>
        <v>3.7904</v>
      </c>
      <c r="J154" s="55">
        <f t="shared" si="105"/>
        <v>1.6E-2</v>
      </c>
      <c r="K154" s="69">
        <f t="shared" si="139"/>
        <v>1.6E-2</v>
      </c>
      <c r="L154" s="72">
        <v>0</v>
      </c>
      <c r="M154" s="55">
        <f t="shared" si="106"/>
        <v>1.4999999999999999E-2</v>
      </c>
      <c r="N154" s="69">
        <f t="shared" si="140"/>
        <v>1.4999999999999999E-2</v>
      </c>
      <c r="O154" s="72">
        <v>0</v>
      </c>
      <c r="P154" s="7"/>
      <c r="Q154" s="72">
        <f t="shared" si="136"/>
        <v>4.0010000000000003</v>
      </c>
      <c r="R154" s="72">
        <f t="shared" si="107"/>
        <v>3.7904</v>
      </c>
      <c r="S154" s="7"/>
      <c r="T154" s="5">
        <f t="shared" si="108"/>
        <v>30</v>
      </c>
      <c r="U154" s="45">
        <f t="shared" si="109"/>
        <v>41419</v>
      </c>
      <c r="V154" s="5">
        <f t="shared" si="110"/>
        <v>4530</v>
      </c>
      <c r="W154" s="55">
        <f t="shared" si="111"/>
        <v>6.040116061409001E-2</v>
      </c>
      <c r="X154" s="47">
        <f t="shared" si="112"/>
        <v>0.47805286274315772</v>
      </c>
      <c r="Y154" s="5">
        <f t="shared" si="113"/>
        <v>0</v>
      </c>
      <c r="Z154" s="5">
        <f t="shared" si="114"/>
        <v>0</v>
      </c>
      <c r="AB154" s="39">
        <f t="shared" si="115"/>
        <v>0</v>
      </c>
      <c r="AC154" s="39">
        <f t="shared" si="116"/>
        <v>0</v>
      </c>
      <c r="AD154" s="39">
        <f t="shared" si="117"/>
        <v>0</v>
      </c>
      <c r="AE154" s="39">
        <f t="shared" si="118"/>
        <v>0</v>
      </c>
      <c r="AF154" s="39">
        <f t="shared" si="119"/>
        <v>0</v>
      </c>
      <c r="AG154" s="39">
        <f t="shared" si="120"/>
        <v>0</v>
      </c>
      <c r="AH154" s="39">
        <f t="shared" si="121"/>
        <v>0</v>
      </c>
      <c r="AI154" s="39">
        <f t="shared" si="122"/>
        <v>0</v>
      </c>
      <c r="AJ154" s="39">
        <f t="shared" si="123"/>
        <v>0</v>
      </c>
      <c r="AK154" s="43"/>
      <c r="AL154" s="39">
        <f t="shared" si="124"/>
        <v>0</v>
      </c>
      <c r="AM154" s="39">
        <f t="shared" si="125"/>
        <v>0</v>
      </c>
      <c r="AN154" s="39">
        <f t="shared" si="126"/>
        <v>0</v>
      </c>
      <c r="AO154" s="40">
        <f t="shared" si="127"/>
        <v>0</v>
      </c>
      <c r="AQ154" s="39">
        <f t="shared" si="128"/>
        <v>0</v>
      </c>
      <c r="AR154" s="39">
        <f t="shared" si="129"/>
        <v>0</v>
      </c>
      <c r="AS154" s="39">
        <f t="shared" si="130"/>
        <v>0</v>
      </c>
      <c r="AT154" s="40">
        <f t="shared" si="131"/>
        <v>0</v>
      </c>
      <c r="AU154" s="40"/>
      <c r="AV154" s="52">
        <f t="shared" si="132"/>
        <v>0</v>
      </c>
      <c r="AX154" s="52">
        <f t="shared" si="133"/>
        <v>0</v>
      </c>
      <c r="AY154" s="70"/>
      <c r="AZ154" s="2">
        <f t="shared" si="137"/>
        <v>0</v>
      </c>
    </row>
    <row r="155" spans="1:52">
      <c r="A155" s="44">
        <f t="shared" si="134"/>
        <v>41395</v>
      </c>
      <c r="B155" s="66">
        <f t="shared" si="100"/>
        <v>60900</v>
      </c>
      <c r="C155" s="67"/>
      <c r="D155" s="68">
        <f t="shared" si="101"/>
        <v>60900</v>
      </c>
      <c r="E155" s="35">
        <f t="shared" si="102"/>
        <v>0</v>
      </c>
      <c r="F155" s="35">
        <f t="shared" si="103"/>
        <v>0</v>
      </c>
      <c r="G155" s="55">
        <f t="shared" si="135"/>
        <v>3.97</v>
      </c>
      <c r="H155" s="69">
        <f t="shared" si="138"/>
        <v>3.97</v>
      </c>
      <c r="I155" s="55">
        <f t="shared" si="104"/>
        <v>3.7904</v>
      </c>
      <c r="J155" s="55">
        <f t="shared" si="105"/>
        <v>1.6E-2</v>
      </c>
      <c r="K155" s="69">
        <f t="shared" si="139"/>
        <v>1.6E-2</v>
      </c>
      <c r="L155" s="72">
        <v>0</v>
      </c>
      <c r="M155" s="55">
        <f t="shared" si="106"/>
        <v>1.4999999999999999E-2</v>
      </c>
      <c r="N155" s="69">
        <f t="shared" si="140"/>
        <v>1.4999999999999999E-2</v>
      </c>
      <c r="O155" s="72">
        <v>0</v>
      </c>
      <c r="P155" s="7"/>
      <c r="Q155" s="72">
        <f t="shared" si="136"/>
        <v>4.0010000000000003</v>
      </c>
      <c r="R155" s="72">
        <f t="shared" si="107"/>
        <v>3.7904</v>
      </c>
      <c r="S155" s="7"/>
      <c r="T155" s="5">
        <f t="shared" si="108"/>
        <v>31</v>
      </c>
      <c r="U155" s="45">
        <f t="shared" si="109"/>
        <v>41450</v>
      </c>
      <c r="V155" s="5">
        <f t="shared" si="110"/>
        <v>4561</v>
      </c>
      <c r="W155" s="55">
        <f t="shared" si="111"/>
        <v>6.040116061409001E-2</v>
      </c>
      <c r="X155" s="47">
        <f t="shared" si="112"/>
        <v>0.47564451326925716</v>
      </c>
      <c r="Y155" s="5">
        <f t="shared" si="113"/>
        <v>0</v>
      </c>
      <c r="Z155" s="5">
        <f t="shared" si="114"/>
        <v>0</v>
      </c>
      <c r="AB155" s="39">
        <f t="shared" si="115"/>
        <v>0</v>
      </c>
      <c r="AC155" s="39">
        <f t="shared" si="116"/>
        <v>0</v>
      </c>
      <c r="AD155" s="39">
        <f t="shared" si="117"/>
        <v>0</v>
      </c>
      <c r="AE155" s="39">
        <f t="shared" si="118"/>
        <v>0</v>
      </c>
      <c r="AF155" s="39">
        <f t="shared" si="119"/>
        <v>0</v>
      </c>
      <c r="AG155" s="39">
        <f t="shared" si="120"/>
        <v>0</v>
      </c>
      <c r="AH155" s="39">
        <f t="shared" si="121"/>
        <v>0</v>
      </c>
      <c r="AI155" s="39">
        <f t="shared" si="122"/>
        <v>0</v>
      </c>
      <c r="AJ155" s="39">
        <f t="shared" si="123"/>
        <v>0</v>
      </c>
      <c r="AK155" s="43"/>
      <c r="AL155" s="39">
        <f t="shared" si="124"/>
        <v>0</v>
      </c>
      <c r="AM155" s="39">
        <f t="shared" si="125"/>
        <v>0</v>
      </c>
      <c r="AN155" s="39">
        <f t="shared" si="126"/>
        <v>0</v>
      </c>
      <c r="AO155" s="40">
        <f t="shared" si="127"/>
        <v>0</v>
      </c>
      <c r="AQ155" s="39">
        <f t="shared" si="128"/>
        <v>0</v>
      </c>
      <c r="AR155" s="39">
        <f t="shared" si="129"/>
        <v>0</v>
      </c>
      <c r="AS155" s="39">
        <f t="shared" si="130"/>
        <v>0</v>
      </c>
      <c r="AT155" s="40">
        <f t="shared" si="131"/>
        <v>0</v>
      </c>
      <c r="AU155" s="40"/>
      <c r="AV155" s="52">
        <f t="shared" si="132"/>
        <v>0</v>
      </c>
      <c r="AX155" s="52">
        <f t="shared" si="133"/>
        <v>0</v>
      </c>
      <c r="AY155" s="70"/>
      <c r="AZ155" s="2">
        <f t="shared" si="137"/>
        <v>0</v>
      </c>
    </row>
    <row r="156" spans="1:52">
      <c r="A156" s="44">
        <f t="shared" si="134"/>
        <v>41426</v>
      </c>
      <c r="B156" s="66">
        <f t="shared" si="100"/>
        <v>60900</v>
      </c>
      <c r="C156" s="67"/>
      <c r="D156" s="68">
        <f t="shared" si="101"/>
        <v>60900</v>
      </c>
      <c r="E156" s="35">
        <f t="shared" si="102"/>
        <v>0</v>
      </c>
      <c r="F156" s="35">
        <f t="shared" si="103"/>
        <v>0</v>
      </c>
      <c r="G156" s="55">
        <f t="shared" si="135"/>
        <v>3.97</v>
      </c>
      <c r="H156" s="69">
        <f t="shared" si="138"/>
        <v>3.97</v>
      </c>
      <c r="I156" s="55">
        <f t="shared" si="104"/>
        <v>3.7904</v>
      </c>
      <c r="J156" s="55">
        <f t="shared" si="105"/>
        <v>1.6E-2</v>
      </c>
      <c r="K156" s="69">
        <f t="shared" si="139"/>
        <v>1.6E-2</v>
      </c>
      <c r="L156" s="72">
        <v>0</v>
      </c>
      <c r="M156" s="55">
        <f t="shared" si="106"/>
        <v>1.4999999999999999E-2</v>
      </c>
      <c r="N156" s="69">
        <f t="shared" si="140"/>
        <v>1.4999999999999999E-2</v>
      </c>
      <c r="O156" s="72">
        <v>0</v>
      </c>
      <c r="P156" s="7"/>
      <c r="Q156" s="72">
        <f t="shared" si="136"/>
        <v>4.0010000000000003</v>
      </c>
      <c r="R156" s="72">
        <f t="shared" si="107"/>
        <v>3.7904</v>
      </c>
      <c r="S156" s="7"/>
      <c r="T156" s="5">
        <f t="shared" si="108"/>
        <v>30</v>
      </c>
      <c r="U156" s="45">
        <f t="shared" si="109"/>
        <v>41480</v>
      </c>
      <c r="V156" s="5">
        <f t="shared" si="110"/>
        <v>4591</v>
      </c>
      <c r="W156" s="55">
        <f t="shared" si="111"/>
        <v>6.040116061409001E-2</v>
      </c>
      <c r="X156" s="47">
        <f t="shared" si="112"/>
        <v>0.47332540521088412</v>
      </c>
      <c r="Y156" s="5">
        <f t="shared" si="113"/>
        <v>0</v>
      </c>
      <c r="Z156" s="5">
        <f t="shared" si="114"/>
        <v>0</v>
      </c>
      <c r="AB156" s="39">
        <f t="shared" si="115"/>
        <v>0</v>
      </c>
      <c r="AC156" s="39">
        <f t="shared" si="116"/>
        <v>0</v>
      </c>
      <c r="AD156" s="39">
        <f t="shared" si="117"/>
        <v>0</v>
      </c>
      <c r="AE156" s="39">
        <f t="shared" si="118"/>
        <v>0</v>
      </c>
      <c r="AF156" s="39">
        <f t="shared" si="119"/>
        <v>0</v>
      </c>
      <c r="AG156" s="39">
        <f t="shared" si="120"/>
        <v>0</v>
      </c>
      <c r="AH156" s="39">
        <f t="shared" si="121"/>
        <v>0</v>
      </c>
      <c r="AI156" s="39">
        <f t="shared" si="122"/>
        <v>0</v>
      </c>
      <c r="AJ156" s="39">
        <f t="shared" si="123"/>
        <v>0</v>
      </c>
      <c r="AK156" s="43"/>
      <c r="AL156" s="39">
        <f t="shared" si="124"/>
        <v>0</v>
      </c>
      <c r="AM156" s="39">
        <f t="shared" si="125"/>
        <v>0</v>
      </c>
      <c r="AN156" s="39">
        <f t="shared" si="126"/>
        <v>0</v>
      </c>
      <c r="AO156" s="40">
        <f t="shared" si="127"/>
        <v>0</v>
      </c>
      <c r="AQ156" s="39">
        <f t="shared" si="128"/>
        <v>0</v>
      </c>
      <c r="AR156" s="39">
        <f t="shared" si="129"/>
        <v>0</v>
      </c>
      <c r="AS156" s="39">
        <f t="shared" si="130"/>
        <v>0</v>
      </c>
      <c r="AT156" s="40">
        <f t="shared" si="131"/>
        <v>0</v>
      </c>
      <c r="AU156" s="40"/>
      <c r="AV156" s="52">
        <f t="shared" si="132"/>
        <v>0</v>
      </c>
      <c r="AX156" s="52">
        <f t="shared" si="133"/>
        <v>0</v>
      </c>
      <c r="AY156" s="70"/>
      <c r="AZ156" s="2">
        <f t="shared" si="137"/>
        <v>0</v>
      </c>
    </row>
    <row r="157" spans="1:52">
      <c r="A157" s="44">
        <f t="shared" si="134"/>
        <v>41456</v>
      </c>
      <c r="B157" s="66">
        <f t="shared" si="100"/>
        <v>60900</v>
      </c>
      <c r="C157" s="67"/>
      <c r="D157" s="68">
        <f t="shared" si="101"/>
        <v>60900</v>
      </c>
      <c r="E157" s="35">
        <f t="shared" si="102"/>
        <v>0</v>
      </c>
      <c r="F157" s="35">
        <f t="shared" si="103"/>
        <v>0</v>
      </c>
      <c r="G157" s="55">
        <f t="shared" si="135"/>
        <v>3.97</v>
      </c>
      <c r="H157" s="69">
        <f t="shared" si="138"/>
        <v>3.97</v>
      </c>
      <c r="I157" s="55">
        <f t="shared" si="104"/>
        <v>3.7904</v>
      </c>
      <c r="J157" s="55">
        <f t="shared" si="105"/>
        <v>1.6E-2</v>
      </c>
      <c r="K157" s="69">
        <f t="shared" si="139"/>
        <v>1.6E-2</v>
      </c>
      <c r="L157" s="72">
        <v>0</v>
      </c>
      <c r="M157" s="55">
        <f t="shared" si="106"/>
        <v>1.4999999999999999E-2</v>
      </c>
      <c r="N157" s="69">
        <f t="shared" si="140"/>
        <v>1.4999999999999999E-2</v>
      </c>
      <c r="O157" s="72">
        <v>0</v>
      </c>
      <c r="P157" s="7"/>
      <c r="Q157" s="72">
        <f t="shared" si="136"/>
        <v>4.0010000000000003</v>
      </c>
      <c r="R157" s="72">
        <f t="shared" si="107"/>
        <v>3.7904</v>
      </c>
      <c r="S157" s="7"/>
      <c r="T157" s="5">
        <f t="shared" si="108"/>
        <v>31</v>
      </c>
      <c r="U157" s="45">
        <f t="shared" si="109"/>
        <v>41511</v>
      </c>
      <c r="V157" s="5">
        <f t="shared" si="110"/>
        <v>4622</v>
      </c>
      <c r="W157" s="55">
        <f t="shared" si="111"/>
        <v>6.040116061409001E-2</v>
      </c>
      <c r="X157" s="47">
        <f t="shared" si="112"/>
        <v>0.47094087186852046</v>
      </c>
      <c r="Y157" s="5">
        <f t="shared" si="113"/>
        <v>0</v>
      </c>
      <c r="Z157" s="5">
        <f t="shared" si="114"/>
        <v>0</v>
      </c>
      <c r="AB157" s="39">
        <f t="shared" si="115"/>
        <v>0</v>
      </c>
      <c r="AC157" s="39">
        <f t="shared" si="116"/>
        <v>0</v>
      </c>
      <c r="AD157" s="39">
        <f t="shared" si="117"/>
        <v>0</v>
      </c>
      <c r="AE157" s="39">
        <f t="shared" si="118"/>
        <v>0</v>
      </c>
      <c r="AF157" s="39">
        <f t="shared" si="119"/>
        <v>0</v>
      </c>
      <c r="AG157" s="39">
        <f t="shared" si="120"/>
        <v>0</v>
      </c>
      <c r="AH157" s="39">
        <f t="shared" si="121"/>
        <v>0</v>
      </c>
      <c r="AI157" s="39">
        <f t="shared" si="122"/>
        <v>0</v>
      </c>
      <c r="AJ157" s="39">
        <f t="shared" si="123"/>
        <v>0</v>
      </c>
      <c r="AK157" s="43"/>
      <c r="AL157" s="39">
        <f t="shared" si="124"/>
        <v>0</v>
      </c>
      <c r="AM157" s="39">
        <f t="shared" si="125"/>
        <v>0</v>
      </c>
      <c r="AN157" s="39">
        <f t="shared" si="126"/>
        <v>0</v>
      </c>
      <c r="AO157" s="40">
        <f t="shared" si="127"/>
        <v>0</v>
      </c>
      <c r="AQ157" s="39">
        <f t="shared" si="128"/>
        <v>0</v>
      </c>
      <c r="AR157" s="39">
        <f t="shared" si="129"/>
        <v>0</v>
      </c>
      <c r="AS157" s="39">
        <f t="shared" si="130"/>
        <v>0</v>
      </c>
      <c r="AT157" s="40">
        <f t="shared" si="131"/>
        <v>0</v>
      </c>
      <c r="AU157" s="40"/>
      <c r="AV157" s="52">
        <f t="shared" si="132"/>
        <v>0</v>
      </c>
      <c r="AX157" s="52">
        <f t="shared" si="133"/>
        <v>0</v>
      </c>
      <c r="AY157" s="70"/>
      <c r="AZ157" s="2">
        <f t="shared" si="137"/>
        <v>0</v>
      </c>
    </row>
    <row r="158" spans="1:52">
      <c r="A158" s="44">
        <f t="shared" si="134"/>
        <v>41487</v>
      </c>
      <c r="B158" s="66">
        <f t="shared" si="100"/>
        <v>60900</v>
      </c>
      <c r="C158" s="67"/>
      <c r="D158" s="68">
        <f t="shared" si="101"/>
        <v>60900</v>
      </c>
      <c r="E158" s="35">
        <f t="shared" si="102"/>
        <v>0</v>
      </c>
      <c r="F158" s="35">
        <f t="shared" si="103"/>
        <v>0</v>
      </c>
      <c r="G158" s="55">
        <f t="shared" si="135"/>
        <v>3.97</v>
      </c>
      <c r="H158" s="69">
        <f t="shared" si="138"/>
        <v>3.97</v>
      </c>
      <c r="I158" s="55">
        <f t="shared" si="104"/>
        <v>3.7904</v>
      </c>
      <c r="J158" s="55">
        <f t="shared" si="105"/>
        <v>1.6E-2</v>
      </c>
      <c r="K158" s="69">
        <f t="shared" si="139"/>
        <v>1.6E-2</v>
      </c>
      <c r="L158" s="72">
        <v>0</v>
      </c>
      <c r="M158" s="55">
        <f t="shared" si="106"/>
        <v>1.4999999999999999E-2</v>
      </c>
      <c r="N158" s="69">
        <f t="shared" si="140"/>
        <v>1.4999999999999999E-2</v>
      </c>
      <c r="O158" s="72">
        <v>0</v>
      </c>
      <c r="P158" s="7"/>
      <c r="Q158" s="72">
        <f t="shared" si="136"/>
        <v>4.0010000000000003</v>
      </c>
      <c r="R158" s="72">
        <f t="shared" si="107"/>
        <v>3.7904</v>
      </c>
      <c r="S158" s="7"/>
      <c r="T158" s="5">
        <f t="shared" si="108"/>
        <v>31</v>
      </c>
      <c r="U158" s="45">
        <f t="shared" si="109"/>
        <v>41542</v>
      </c>
      <c r="V158" s="5">
        <f t="shared" si="110"/>
        <v>4653</v>
      </c>
      <c r="W158" s="55">
        <f t="shared" si="111"/>
        <v>6.040116061409001E-2</v>
      </c>
      <c r="X158" s="47">
        <f t="shared" si="112"/>
        <v>0.46856835140186198</v>
      </c>
      <c r="Y158" s="5">
        <f t="shared" si="113"/>
        <v>0</v>
      </c>
      <c r="Z158" s="5">
        <f t="shared" si="114"/>
        <v>0</v>
      </c>
      <c r="AB158" s="39">
        <f t="shared" si="115"/>
        <v>0</v>
      </c>
      <c r="AC158" s="39">
        <f t="shared" si="116"/>
        <v>0</v>
      </c>
      <c r="AD158" s="39">
        <f t="shared" si="117"/>
        <v>0</v>
      </c>
      <c r="AE158" s="39">
        <f t="shared" si="118"/>
        <v>0</v>
      </c>
      <c r="AF158" s="39">
        <f t="shared" si="119"/>
        <v>0</v>
      </c>
      <c r="AG158" s="39">
        <f t="shared" si="120"/>
        <v>0</v>
      </c>
      <c r="AH158" s="39">
        <f t="shared" si="121"/>
        <v>0</v>
      </c>
      <c r="AI158" s="39">
        <f t="shared" si="122"/>
        <v>0</v>
      </c>
      <c r="AJ158" s="39">
        <f t="shared" si="123"/>
        <v>0</v>
      </c>
      <c r="AK158" s="43"/>
      <c r="AL158" s="39">
        <f t="shared" si="124"/>
        <v>0</v>
      </c>
      <c r="AM158" s="39">
        <f t="shared" si="125"/>
        <v>0</v>
      </c>
      <c r="AN158" s="39">
        <f t="shared" si="126"/>
        <v>0</v>
      </c>
      <c r="AO158" s="40">
        <f t="shared" si="127"/>
        <v>0</v>
      </c>
      <c r="AQ158" s="39">
        <f t="shared" si="128"/>
        <v>0</v>
      </c>
      <c r="AR158" s="39">
        <f t="shared" si="129"/>
        <v>0</v>
      </c>
      <c r="AS158" s="39">
        <f t="shared" si="130"/>
        <v>0</v>
      </c>
      <c r="AT158" s="40">
        <f t="shared" si="131"/>
        <v>0</v>
      </c>
      <c r="AU158" s="40"/>
      <c r="AV158" s="52">
        <f t="shared" si="132"/>
        <v>0</v>
      </c>
      <c r="AX158" s="52">
        <f t="shared" si="133"/>
        <v>0</v>
      </c>
      <c r="AY158" s="70"/>
      <c r="AZ158" s="2">
        <f t="shared" si="137"/>
        <v>0</v>
      </c>
    </row>
    <row r="159" spans="1:52">
      <c r="A159" s="44">
        <f t="shared" si="134"/>
        <v>41518</v>
      </c>
      <c r="B159" s="66">
        <f t="shared" si="100"/>
        <v>60900</v>
      </c>
      <c r="C159" s="67"/>
      <c r="D159" s="68">
        <f t="shared" si="101"/>
        <v>60900</v>
      </c>
      <c r="E159" s="35">
        <f t="shared" si="102"/>
        <v>0</v>
      </c>
      <c r="F159" s="35">
        <f t="shared" si="103"/>
        <v>0</v>
      </c>
      <c r="G159" s="55">
        <f t="shared" si="135"/>
        <v>3.97</v>
      </c>
      <c r="H159" s="69">
        <f t="shared" si="138"/>
        <v>3.97</v>
      </c>
      <c r="I159" s="55">
        <f t="shared" si="104"/>
        <v>3.7904</v>
      </c>
      <c r="J159" s="55">
        <f t="shared" si="105"/>
        <v>1.6E-2</v>
      </c>
      <c r="K159" s="69">
        <f t="shared" si="139"/>
        <v>1.6E-2</v>
      </c>
      <c r="L159" s="72">
        <v>0</v>
      </c>
      <c r="M159" s="55">
        <f t="shared" si="106"/>
        <v>1.4999999999999999E-2</v>
      </c>
      <c r="N159" s="69">
        <f t="shared" si="140"/>
        <v>1.4999999999999999E-2</v>
      </c>
      <c r="O159" s="72">
        <v>0</v>
      </c>
      <c r="P159" s="7"/>
      <c r="Q159" s="72">
        <f t="shared" si="136"/>
        <v>4.0010000000000003</v>
      </c>
      <c r="R159" s="72">
        <f t="shared" si="107"/>
        <v>3.7904</v>
      </c>
      <c r="S159" s="7"/>
      <c r="T159" s="5">
        <f t="shared" si="108"/>
        <v>30</v>
      </c>
      <c r="U159" s="45">
        <f t="shared" si="109"/>
        <v>41572</v>
      </c>
      <c r="V159" s="5">
        <f t="shared" si="110"/>
        <v>4683</v>
      </c>
      <c r="W159" s="55">
        <f t="shared" si="111"/>
        <v>6.040116061409001E-2</v>
      </c>
      <c r="X159" s="47">
        <f t="shared" si="112"/>
        <v>0.4662837447064842</v>
      </c>
      <c r="Y159" s="5">
        <f t="shared" si="113"/>
        <v>0</v>
      </c>
      <c r="Z159" s="5">
        <f t="shared" si="114"/>
        <v>0</v>
      </c>
      <c r="AB159" s="39">
        <f t="shared" si="115"/>
        <v>0</v>
      </c>
      <c r="AC159" s="39">
        <f t="shared" si="116"/>
        <v>0</v>
      </c>
      <c r="AD159" s="39">
        <f t="shared" si="117"/>
        <v>0</v>
      </c>
      <c r="AE159" s="39">
        <f t="shared" si="118"/>
        <v>0</v>
      </c>
      <c r="AF159" s="39">
        <f t="shared" si="119"/>
        <v>0</v>
      </c>
      <c r="AG159" s="39">
        <f t="shared" si="120"/>
        <v>0</v>
      </c>
      <c r="AH159" s="39">
        <f t="shared" si="121"/>
        <v>0</v>
      </c>
      <c r="AI159" s="39">
        <f t="shared" si="122"/>
        <v>0</v>
      </c>
      <c r="AJ159" s="39">
        <f t="shared" si="123"/>
        <v>0</v>
      </c>
      <c r="AK159" s="43"/>
      <c r="AL159" s="39">
        <f t="shared" si="124"/>
        <v>0</v>
      </c>
      <c r="AM159" s="39">
        <f t="shared" si="125"/>
        <v>0</v>
      </c>
      <c r="AN159" s="39">
        <f t="shared" si="126"/>
        <v>0</v>
      </c>
      <c r="AO159" s="40">
        <f t="shared" si="127"/>
        <v>0</v>
      </c>
      <c r="AQ159" s="39">
        <f t="shared" si="128"/>
        <v>0</v>
      </c>
      <c r="AR159" s="39">
        <f t="shared" si="129"/>
        <v>0</v>
      </c>
      <c r="AS159" s="39">
        <f t="shared" si="130"/>
        <v>0</v>
      </c>
      <c r="AT159" s="40">
        <f t="shared" si="131"/>
        <v>0</v>
      </c>
      <c r="AU159" s="40"/>
      <c r="AV159" s="52">
        <f t="shared" si="132"/>
        <v>0</v>
      </c>
      <c r="AX159" s="52">
        <f t="shared" si="133"/>
        <v>0</v>
      </c>
      <c r="AY159" s="70"/>
      <c r="AZ159" s="2">
        <f t="shared" si="137"/>
        <v>0</v>
      </c>
    </row>
    <row r="160" spans="1:52">
      <c r="A160" s="44">
        <f t="shared" si="134"/>
        <v>41548</v>
      </c>
      <c r="B160" s="66">
        <f t="shared" si="100"/>
        <v>60900</v>
      </c>
      <c r="C160" s="67"/>
      <c r="D160" s="68">
        <f t="shared" si="101"/>
        <v>60900</v>
      </c>
      <c r="E160" s="35">
        <f t="shared" si="102"/>
        <v>0</v>
      </c>
      <c r="F160" s="35">
        <f t="shared" si="103"/>
        <v>0</v>
      </c>
      <c r="G160" s="55">
        <f t="shared" si="135"/>
        <v>3.97</v>
      </c>
      <c r="H160" s="69">
        <f t="shared" si="138"/>
        <v>3.97</v>
      </c>
      <c r="I160" s="55">
        <f t="shared" si="104"/>
        <v>3.7904</v>
      </c>
      <c r="J160" s="55">
        <f t="shared" si="105"/>
        <v>1.6E-2</v>
      </c>
      <c r="K160" s="69">
        <f t="shared" si="139"/>
        <v>1.6E-2</v>
      </c>
      <c r="L160" s="72">
        <v>0</v>
      </c>
      <c r="M160" s="55">
        <f t="shared" si="106"/>
        <v>1.4999999999999999E-2</v>
      </c>
      <c r="N160" s="69">
        <f t="shared" si="140"/>
        <v>1.4999999999999999E-2</v>
      </c>
      <c r="O160" s="72">
        <v>0</v>
      </c>
      <c r="P160" s="7"/>
      <c r="Q160" s="72">
        <f t="shared" si="136"/>
        <v>4.0010000000000003</v>
      </c>
      <c r="R160" s="72">
        <f t="shared" si="107"/>
        <v>3.7904</v>
      </c>
      <c r="S160" s="7"/>
      <c r="T160" s="5">
        <f t="shared" si="108"/>
        <v>31</v>
      </c>
      <c r="U160" s="45">
        <f t="shared" si="109"/>
        <v>41603</v>
      </c>
      <c r="V160" s="5">
        <f t="shared" si="110"/>
        <v>4714</v>
      </c>
      <c r="W160" s="55">
        <f t="shared" si="111"/>
        <v>6.040116061409001E-2</v>
      </c>
      <c r="X160" s="47">
        <f t="shared" si="112"/>
        <v>0.46393468605885174</v>
      </c>
      <c r="Y160" s="5">
        <f t="shared" si="113"/>
        <v>0</v>
      </c>
      <c r="Z160" s="5">
        <f t="shared" si="114"/>
        <v>0</v>
      </c>
      <c r="AB160" s="39">
        <f t="shared" si="115"/>
        <v>0</v>
      </c>
      <c r="AC160" s="39">
        <f t="shared" si="116"/>
        <v>0</v>
      </c>
      <c r="AD160" s="39">
        <f t="shared" si="117"/>
        <v>0</v>
      </c>
      <c r="AE160" s="39">
        <f t="shared" si="118"/>
        <v>0</v>
      </c>
      <c r="AF160" s="39">
        <f t="shared" si="119"/>
        <v>0</v>
      </c>
      <c r="AG160" s="39">
        <f t="shared" si="120"/>
        <v>0</v>
      </c>
      <c r="AH160" s="39">
        <f t="shared" si="121"/>
        <v>0</v>
      </c>
      <c r="AI160" s="39">
        <f t="shared" si="122"/>
        <v>0</v>
      </c>
      <c r="AJ160" s="39">
        <f t="shared" si="123"/>
        <v>0</v>
      </c>
      <c r="AK160" s="43"/>
      <c r="AL160" s="39">
        <f t="shared" si="124"/>
        <v>0</v>
      </c>
      <c r="AM160" s="39">
        <f t="shared" si="125"/>
        <v>0</v>
      </c>
      <c r="AN160" s="39">
        <f t="shared" si="126"/>
        <v>0</v>
      </c>
      <c r="AO160" s="40">
        <f t="shared" si="127"/>
        <v>0</v>
      </c>
      <c r="AQ160" s="39">
        <f t="shared" si="128"/>
        <v>0</v>
      </c>
      <c r="AR160" s="39">
        <f t="shared" si="129"/>
        <v>0</v>
      </c>
      <c r="AS160" s="39">
        <f t="shared" si="130"/>
        <v>0</v>
      </c>
      <c r="AT160" s="40">
        <f t="shared" si="131"/>
        <v>0</v>
      </c>
      <c r="AU160" s="40"/>
      <c r="AV160" s="52">
        <f t="shared" si="132"/>
        <v>0</v>
      </c>
      <c r="AX160" s="52">
        <f t="shared" si="133"/>
        <v>0</v>
      </c>
      <c r="AY160" s="70"/>
      <c r="AZ160" s="2">
        <f t="shared" si="137"/>
        <v>0</v>
      </c>
    </row>
    <row r="161" spans="1:52">
      <c r="A161" s="44">
        <f t="shared" si="134"/>
        <v>41579</v>
      </c>
      <c r="B161" s="66">
        <f t="shared" si="100"/>
        <v>60900</v>
      </c>
      <c r="C161" s="67"/>
      <c r="D161" s="68">
        <f t="shared" si="101"/>
        <v>60900</v>
      </c>
      <c r="E161" s="35">
        <f t="shared" si="102"/>
        <v>0</v>
      </c>
      <c r="F161" s="35">
        <f t="shared" si="103"/>
        <v>0</v>
      </c>
      <c r="G161" s="55">
        <f t="shared" si="135"/>
        <v>3.97</v>
      </c>
      <c r="H161" s="69">
        <f t="shared" si="138"/>
        <v>3.97</v>
      </c>
      <c r="I161" s="55">
        <f t="shared" si="104"/>
        <v>3.7904</v>
      </c>
      <c r="J161" s="55">
        <f t="shared" si="105"/>
        <v>1.6E-2</v>
      </c>
      <c r="K161" s="69">
        <f t="shared" si="139"/>
        <v>1.6E-2</v>
      </c>
      <c r="L161" s="72">
        <v>0</v>
      </c>
      <c r="M161" s="55">
        <f t="shared" si="106"/>
        <v>1.4999999999999999E-2</v>
      </c>
      <c r="N161" s="69">
        <f t="shared" si="140"/>
        <v>1.4999999999999999E-2</v>
      </c>
      <c r="O161" s="72">
        <v>0</v>
      </c>
      <c r="P161" s="7"/>
      <c r="Q161" s="72">
        <f t="shared" si="136"/>
        <v>4.0010000000000003</v>
      </c>
      <c r="R161" s="72">
        <f t="shared" si="107"/>
        <v>3.7904</v>
      </c>
      <c r="S161" s="7"/>
      <c r="T161" s="5">
        <f t="shared" si="108"/>
        <v>30</v>
      </c>
      <c r="U161" s="45">
        <f t="shared" si="109"/>
        <v>41633</v>
      </c>
      <c r="V161" s="5">
        <f t="shared" si="110"/>
        <v>4744</v>
      </c>
      <c r="W161" s="55">
        <f t="shared" si="111"/>
        <v>6.040116061409001E-2</v>
      </c>
      <c r="X161" s="47">
        <f t="shared" si="112"/>
        <v>0.46167267180454497</v>
      </c>
      <c r="Y161" s="5">
        <f t="shared" si="113"/>
        <v>0</v>
      </c>
      <c r="Z161" s="5">
        <f t="shared" si="114"/>
        <v>0</v>
      </c>
      <c r="AB161" s="39">
        <f t="shared" si="115"/>
        <v>0</v>
      </c>
      <c r="AC161" s="39">
        <f t="shared" si="116"/>
        <v>0</v>
      </c>
      <c r="AD161" s="39">
        <f t="shared" si="117"/>
        <v>0</v>
      </c>
      <c r="AE161" s="39">
        <f t="shared" si="118"/>
        <v>0</v>
      </c>
      <c r="AF161" s="39">
        <f t="shared" si="119"/>
        <v>0</v>
      </c>
      <c r="AG161" s="39">
        <f t="shared" si="120"/>
        <v>0</v>
      </c>
      <c r="AH161" s="39">
        <f t="shared" si="121"/>
        <v>0</v>
      </c>
      <c r="AI161" s="39">
        <f t="shared" si="122"/>
        <v>0</v>
      </c>
      <c r="AJ161" s="39">
        <f t="shared" si="123"/>
        <v>0</v>
      </c>
      <c r="AK161" s="43"/>
      <c r="AL161" s="39">
        <f t="shared" si="124"/>
        <v>0</v>
      </c>
      <c r="AM161" s="39">
        <f t="shared" si="125"/>
        <v>0</v>
      </c>
      <c r="AN161" s="39">
        <f t="shared" si="126"/>
        <v>0</v>
      </c>
      <c r="AO161" s="40">
        <f t="shared" si="127"/>
        <v>0</v>
      </c>
      <c r="AQ161" s="39">
        <f t="shared" si="128"/>
        <v>0</v>
      </c>
      <c r="AR161" s="39">
        <f t="shared" si="129"/>
        <v>0</v>
      </c>
      <c r="AS161" s="39">
        <f t="shared" si="130"/>
        <v>0</v>
      </c>
      <c r="AT161" s="40">
        <f t="shared" si="131"/>
        <v>0</v>
      </c>
      <c r="AU161" s="40"/>
      <c r="AV161" s="52">
        <f t="shared" si="132"/>
        <v>0</v>
      </c>
      <c r="AX161" s="52">
        <f t="shared" si="133"/>
        <v>0</v>
      </c>
      <c r="AY161" s="70"/>
      <c r="AZ161" s="2">
        <f t="shared" si="137"/>
        <v>0</v>
      </c>
    </row>
    <row r="162" spans="1:52">
      <c r="A162" s="44">
        <f t="shared" si="134"/>
        <v>41609</v>
      </c>
      <c r="B162" s="66">
        <f t="shared" si="100"/>
        <v>60900</v>
      </c>
      <c r="C162" s="67"/>
      <c r="D162" s="68">
        <f t="shared" si="101"/>
        <v>60900</v>
      </c>
      <c r="E162" s="35">
        <f t="shared" si="102"/>
        <v>0</v>
      </c>
      <c r="F162" s="35">
        <f t="shared" si="103"/>
        <v>0</v>
      </c>
      <c r="G162" s="55">
        <f t="shared" si="135"/>
        <v>3.97</v>
      </c>
      <c r="H162" s="69">
        <f t="shared" si="138"/>
        <v>3.97</v>
      </c>
      <c r="I162" s="55">
        <f t="shared" si="104"/>
        <v>3.7904</v>
      </c>
      <c r="J162" s="55">
        <f t="shared" si="105"/>
        <v>1.6E-2</v>
      </c>
      <c r="K162" s="69">
        <f t="shared" si="139"/>
        <v>1.6E-2</v>
      </c>
      <c r="L162" s="72">
        <v>0</v>
      </c>
      <c r="M162" s="55">
        <f t="shared" si="106"/>
        <v>1.4999999999999999E-2</v>
      </c>
      <c r="N162" s="69">
        <f t="shared" si="140"/>
        <v>1.4999999999999999E-2</v>
      </c>
      <c r="O162" s="72">
        <v>0</v>
      </c>
      <c r="P162" s="7"/>
      <c r="Q162" s="72">
        <f t="shared" si="136"/>
        <v>4.0010000000000003</v>
      </c>
      <c r="R162" s="72">
        <f t="shared" si="107"/>
        <v>3.7904</v>
      </c>
      <c r="S162" s="7"/>
      <c r="T162" s="5">
        <f t="shared" si="108"/>
        <v>31</v>
      </c>
      <c r="U162" s="45">
        <f t="shared" si="109"/>
        <v>41664</v>
      </c>
      <c r="V162" s="5">
        <f t="shared" si="110"/>
        <v>4775</v>
      </c>
      <c r="W162" s="55">
        <f t="shared" si="111"/>
        <v>6.040116061409001E-2</v>
      </c>
      <c r="X162" s="47">
        <f t="shared" si="112"/>
        <v>0.45934684296236494</v>
      </c>
      <c r="Y162" s="5">
        <f t="shared" si="113"/>
        <v>0</v>
      </c>
      <c r="Z162" s="5">
        <f t="shared" si="114"/>
        <v>0</v>
      </c>
      <c r="AB162" s="39">
        <f t="shared" si="115"/>
        <v>0</v>
      </c>
      <c r="AC162" s="39">
        <f t="shared" si="116"/>
        <v>0</v>
      </c>
      <c r="AD162" s="39">
        <f t="shared" si="117"/>
        <v>0</v>
      </c>
      <c r="AE162" s="39">
        <f t="shared" si="118"/>
        <v>0</v>
      </c>
      <c r="AF162" s="39">
        <f t="shared" si="119"/>
        <v>0</v>
      </c>
      <c r="AG162" s="39">
        <f t="shared" si="120"/>
        <v>0</v>
      </c>
      <c r="AH162" s="39">
        <f t="shared" si="121"/>
        <v>0</v>
      </c>
      <c r="AI162" s="39">
        <f t="shared" si="122"/>
        <v>0</v>
      </c>
      <c r="AJ162" s="39">
        <f t="shared" si="123"/>
        <v>0</v>
      </c>
      <c r="AK162" s="43"/>
      <c r="AL162" s="39">
        <f t="shared" si="124"/>
        <v>0</v>
      </c>
      <c r="AM162" s="39">
        <f t="shared" si="125"/>
        <v>0</v>
      </c>
      <c r="AN162" s="39">
        <f t="shared" si="126"/>
        <v>0</v>
      </c>
      <c r="AO162" s="40">
        <f t="shared" si="127"/>
        <v>0</v>
      </c>
      <c r="AQ162" s="39">
        <f t="shared" si="128"/>
        <v>0</v>
      </c>
      <c r="AR162" s="39">
        <f t="shared" si="129"/>
        <v>0</v>
      </c>
      <c r="AS162" s="39">
        <f t="shared" si="130"/>
        <v>0</v>
      </c>
      <c r="AT162" s="40">
        <f t="shared" si="131"/>
        <v>0</v>
      </c>
      <c r="AU162" s="40"/>
      <c r="AV162" s="52">
        <f t="shared" si="132"/>
        <v>0</v>
      </c>
      <c r="AX162" s="52">
        <f t="shared" si="133"/>
        <v>0</v>
      </c>
      <c r="AY162" s="70"/>
      <c r="AZ162" s="2">
        <f t="shared" si="137"/>
        <v>0</v>
      </c>
    </row>
    <row r="163" spans="1:52">
      <c r="A163" s="44">
        <f t="shared" si="134"/>
        <v>41640</v>
      </c>
      <c r="B163" s="66">
        <f t="shared" si="100"/>
        <v>60900</v>
      </c>
      <c r="C163" s="67"/>
      <c r="D163" s="68">
        <f t="shared" si="101"/>
        <v>60900</v>
      </c>
      <c r="E163" s="35">
        <f t="shared" si="102"/>
        <v>0</v>
      </c>
      <c r="F163" s="35">
        <f t="shared" si="103"/>
        <v>0</v>
      </c>
      <c r="G163" s="55">
        <f t="shared" si="135"/>
        <v>3.97</v>
      </c>
      <c r="H163" s="69">
        <f t="shared" si="138"/>
        <v>3.97</v>
      </c>
      <c r="I163" s="55">
        <f t="shared" si="104"/>
        <v>3.7904</v>
      </c>
      <c r="J163" s="55">
        <f t="shared" si="105"/>
        <v>1.6E-2</v>
      </c>
      <c r="K163" s="69">
        <f t="shared" si="139"/>
        <v>1.6E-2</v>
      </c>
      <c r="L163" s="72">
        <v>0</v>
      </c>
      <c r="M163" s="55">
        <f t="shared" si="106"/>
        <v>1.4999999999999999E-2</v>
      </c>
      <c r="N163" s="69">
        <f t="shared" si="140"/>
        <v>1.4999999999999999E-2</v>
      </c>
      <c r="O163" s="72">
        <v>0</v>
      </c>
      <c r="P163" s="7"/>
      <c r="Q163" s="72">
        <f t="shared" si="136"/>
        <v>4.0010000000000003</v>
      </c>
      <c r="R163" s="72">
        <f t="shared" si="107"/>
        <v>3.7904</v>
      </c>
      <c r="S163" s="7"/>
      <c r="T163" s="5">
        <f t="shared" si="108"/>
        <v>31</v>
      </c>
      <c r="U163" s="45">
        <f t="shared" si="109"/>
        <v>41695</v>
      </c>
      <c r="V163" s="5">
        <f t="shared" si="110"/>
        <v>4806</v>
      </c>
      <c r="W163" s="55">
        <f t="shared" si="111"/>
        <v>6.040116061409001E-2</v>
      </c>
      <c r="X163" s="47">
        <f t="shared" si="112"/>
        <v>0.45703273125254618</v>
      </c>
      <c r="Y163" s="5">
        <f t="shared" si="113"/>
        <v>0</v>
      </c>
      <c r="Z163" s="5">
        <f t="shared" si="114"/>
        <v>0</v>
      </c>
      <c r="AB163" s="39">
        <f t="shared" si="115"/>
        <v>0</v>
      </c>
      <c r="AC163" s="39">
        <f t="shared" si="116"/>
        <v>0</v>
      </c>
      <c r="AD163" s="39">
        <f t="shared" si="117"/>
        <v>0</v>
      </c>
      <c r="AE163" s="39">
        <f t="shared" si="118"/>
        <v>0</v>
      </c>
      <c r="AF163" s="39">
        <f t="shared" si="119"/>
        <v>0</v>
      </c>
      <c r="AG163" s="39">
        <f t="shared" si="120"/>
        <v>0</v>
      </c>
      <c r="AH163" s="39">
        <f t="shared" si="121"/>
        <v>0</v>
      </c>
      <c r="AI163" s="39">
        <f t="shared" si="122"/>
        <v>0</v>
      </c>
      <c r="AJ163" s="39">
        <f t="shared" si="123"/>
        <v>0</v>
      </c>
      <c r="AK163" s="43"/>
      <c r="AL163" s="39">
        <f t="shared" si="124"/>
        <v>0</v>
      </c>
      <c r="AM163" s="39">
        <f t="shared" si="125"/>
        <v>0</v>
      </c>
      <c r="AN163" s="39">
        <f t="shared" si="126"/>
        <v>0</v>
      </c>
      <c r="AO163" s="40">
        <f t="shared" si="127"/>
        <v>0</v>
      </c>
      <c r="AQ163" s="39">
        <f t="shared" si="128"/>
        <v>0</v>
      </c>
      <c r="AR163" s="39">
        <f t="shared" si="129"/>
        <v>0</v>
      </c>
      <c r="AS163" s="39">
        <f t="shared" si="130"/>
        <v>0</v>
      </c>
      <c r="AT163" s="40">
        <f t="shared" si="131"/>
        <v>0</v>
      </c>
      <c r="AU163" s="40"/>
      <c r="AV163" s="52">
        <f t="shared" si="132"/>
        <v>0</v>
      </c>
      <c r="AX163" s="52">
        <f t="shared" si="133"/>
        <v>0</v>
      </c>
      <c r="AY163" s="70"/>
      <c r="AZ163" s="2">
        <f t="shared" si="137"/>
        <v>0</v>
      </c>
    </row>
    <row r="164" spans="1:52">
      <c r="A164" s="44">
        <f t="shared" si="134"/>
        <v>41671</v>
      </c>
      <c r="B164" s="66">
        <f t="shared" si="100"/>
        <v>60900</v>
      </c>
      <c r="C164" s="67"/>
      <c r="D164" s="68">
        <f t="shared" si="101"/>
        <v>60900</v>
      </c>
      <c r="E164" s="35">
        <f t="shared" si="102"/>
        <v>0</v>
      </c>
      <c r="F164" s="35">
        <f t="shared" si="103"/>
        <v>0</v>
      </c>
      <c r="G164" s="55">
        <f t="shared" si="135"/>
        <v>3.97</v>
      </c>
      <c r="H164" s="69">
        <f t="shared" si="138"/>
        <v>3.97</v>
      </c>
      <c r="I164" s="55">
        <f t="shared" si="104"/>
        <v>3.7904</v>
      </c>
      <c r="J164" s="55">
        <f t="shared" si="105"/>
        <v>1.6E-2</v>
      </c>
      <c r="K164" s="69">
        <f t="shared" si="139"/>
        <v>1.6E-2</v>
      </c>
      <c r="L164" s="72">
        <v>0</v>
      </c>
      <c r="M164" s="55">
        <f t="shared" si="106"/>
        <v>1.4999999999999999E-2</v>
      </c>
      <c r="N164" s="69">
        <f t="shared" si="140"/>
        <v>1.4999999999999999E-2</v>
      </c>
      <c r="O164" s="72">
        <v>0</v>
      </c>
      <c r="P164" s="7"/>
      <c r="Q164" s="72">
        <f t="shared" si="136"/>
        <v>4.0010000000000003</v>
      </c>
      <c r="R164" s="72">
        <f t="shared" si="107"/>
        <v>3.7904</v>
      </c>
      <c r="S164" s="7"/>
      <c r="T164" s="5">
        <f t="shared" si="108"/>
        <v>28</v>
      </c>
      <c r="U164" s="45">
        <f t="shared" si="109"/>
        <v>41723</v>
      </c>
      <c r="V164" s="5">
        <f t="shared" si="110"/>
        <v>4834</v>
      </c>
      <c r="W164" s="55">
        <f t="shared" si="111"/>
        <v>6.040116061409001E-2</v>
      </c>
      <c r="X164" s="47">
        <f t="shared" si="112"/>
        <v>0.4549525878564884</v>
      </c>
      <c r="Y164" s="5">
        <f t="shared" si="113"/>
        <v>0</v>
      </c>
      <c r="Z164" s="5">
        <f t="shared" si="114"/>
        <v>0</v>
      </c>
      <c r="AB164" s="39">
        <f t="shared" si="115"/>
        <v>0</v>
      </c>
      <c r="AC164" s="39">
        <f t="shared" si="116"/>
        <v>0</v>
      </c>
      <c r="AD164" s="39">
        <f t="shared" si="117"/>
        <v>0</v>
      </c>
      <c r="AE164" s="39">
        <f t="shared" si="118"/>
        <v>0</v>
      </c>
      <c r="AF164" s="39">
        <f t="shared" si="119"/>
        <v>0</v>
      </c>
      <c r="AG164" s="39">
        <f t="shared" si="120"/>
        <v>0</v>
      </c>
      <c r="AH164" s="39">
        <f t="shared" si="121"/>
        <v>0</v>
      </c>
      <c r="AI164" s="39">
        <f t="shared" si="122"/>
        <v>0</v>
      </c>
      <c r="AJ164" s="39">
        <f t="shared" si="123"/>
        <v>0</v>
      </c>
      <c r="AK164" s="43"/>
      <c r="AL164" s="39">
        <f t="shared" si="124"/>
        <v>0</v>
      </c>
      <c r="AM164" s="39">
        <f t="shared" si="125"/>
        <v>0</v>
      </c>
      <c r="AN164" s="39">
        <f t="shared" si="126"/>
        <v>0</v>
      </c>
      <c r="AO164" s="40">
        <f t="shared" si="127"/>
        <v>0</v>
      </c>
      <c r="AQ164" s="39">
        <f t="shared" si="128"/>
        <v>0</v>
      </c>
      <c r="AR164" s="39">
        <f t="shared" si="129"/>
        <v>0</v>
      </c>
      <c r="AS164" s="39">
        <f t="shared" si="130"/>
        <v>0</v>
      </c>
      <c r="AT164" s="40">
        <f t="shared" si="131"/>
        <v>0</v>
      </c>
      <c r="AU164" s="40"/>
      <c r="AV164" s="52">
        <f t="shared" si="132"/>
        <v>0</v>
      </c>
      <c r="AX164" s="52">
        <f t="shared" si="133"/>
        <v>0</v>
      </c>
      <c r="AY164" s="70"/>
      <c r="AZ164" s="2">
        <f t="shared" si="137"/>
        <v>0</v>
      </c>
    </row>
    <row r="165" spans="1:52">
      <c r="A165" s="44">
        <f t="shared" si="134"/>
        <v>41699</v>
      </c>
      <c r="B165" s="66">
        <f t="shared" si="100"/>
        <v>60900</v>
      </c>
      <c r="C165" s="67"/>
      <c r="D165" s="68">
        <f t="shared" si="101"/>
        <v>60900</v>
      </c>
      <c r="E165" s="35">
        <f t="shared" si="102"/>
        <v>0</v>
      </c>
      <c r="F165" s="35">
        <f t="shared" si="103"/>
        <v>0</v>
      </c>
      <c r="G165" s="55">
        <f t="shared" si="135"/>
        <v>3.97</v>
      </c>
      <c r="H165" s="69">
        <f t="shared" si="138"/>
        <v>3.97</v>
      </c>
      <c r="I165" s="55">
        <f t="shared" si="104"/>
        <v>3.7904</v>
      </c>
      <c r="J165" s="55">
        <f t="shared" si="105"/>
        <v>1.6E-2</v>
      </c>
      <c r="K165" s="69">
        <f t="shared" si="139"/>
        <v>1.6E-2</v>
      </c>
      <c r="L165" s="72">
        <v>0</v>
      </c>
      <c r="M165" s="55">
        <f t="shared" si="106"/>
        <v>1.4999999999999999E-2</v>
      </c>
      <c r="N165" s="69">
        <f t="shared" si="140"/>
        <v>1.4999999999999999E-2</v>
      </c>
      <c r="O165" s="72">
        <v>0</v>
      </c>
      <c r="P165" s="7"/>
      <c r="Q165" s="72">
        <f t="shared" si="136"/>
        <v>4.0010000000000003</v>
      </c>
      <c r="R165" s="72">
        <f t="shared" si="107"/>
        <v>3.7904</v>
      </c>
      <c r="S165" s="7"/>
      <c r="T165" s="5">
        <f t="shared" si="108"/>
        <v>31</v>
      </c>
      <c r="U165" s="45">
        <f t="shared" si="109"/>
        <v>41754</v>
      </c>
      <c r="V165" s="5">
        <f t="shared" si="110"/>
        <v>4865</v>
      </c>
      <c r="W165" s="55">
        <f t="shared" si="111"/>
        <v>6.040116061409001E-2</v>
      </c>
      <c r="X165" s="47">
        <f t="shared" si="112"/>
        <v>0.4526606136607339</v>
      </c>
      <c r="Y165" s="5">
        <f t="shared" si="113"/>
        <v>0</v>
      </c>
      <c r="Z165" s="5">
        <f t="shared" si="114"/>
        <v>0</v>
      </c>
      <c r="AB165" s="39">
        <f t="shared" si="115"/>
        <v>0</v>
      </c>
      <c r="AC165" s="39">
        <f t="shared" si="116"/>
        <v>0</v>
      </c>
      <c r="AD165" s="39">
        <f t="shared" si="117"/>
        <v>0</v>
      </c>
      <c r="AE165" s="39">
        <f t="shared" si="118"/>
        <v>0</v>
      </c>
      <c r="AF165" s="39">
        <f t="shared" si="119"/>
        <v>0</v>
      </c>
      <c r="AG165" s="39">
        <f t="shared" si="120"/>
        <v>0</v>
      </c>
      <c r="AH165" s="39">
        <f t="shared" si="121"/>
        <v>0</v>
      </c>
      <c r="AI165" s="39">
        <f t="shared" si="122"/>
        <v>0</v>
      </c>
      <c r="AJ165" s="39">
        <f t="shared" si="123"/>
        <v>0</v>
      </c>
      <c r="AK165" s="43"/>
      <c r="AL165" s="39">
        <f t="shared" si="124"/>
        <v>0</v>
      </c>
      <c r="AM165" s="39">
        <f t="shared" si="125"/>
        <v>0</v>
      </c>
      <c r="AN165" s="39">
        <f t="shared" si="126"/>
        <v>0</v>
      </c>
      <c r="AO165" s="40">
        <f t="shared" si="127"/>
        <v>0</v>
      </c>
      <c r="AQ165" s="39">
        <f t="shared" si="128"/>
        <v>0</v>
      </c>
      <c r="AR165" s="39">
        <f t="shared" si="129"/>
        <v>0</v>
      </c>
      <c r="AS165" s="39">
        <f t="shared" si="130"/>
        <v>0</v>
      </c>
      <c r="AT165" s="40">
        <f t="shared" si="131"/>
        <v>0</v>
      </c>
      <c r="AU165" s="40"/>
      <c r="AV165" s="52">
        <f t="shared" si="132"/>
        <v>0</v>
      </c>
      <c r="AX165" s="52">
        <f t="shared" si="133"/>
        <v>0</v>
      </c>
      <c r="AY165" s="70"/>
      <c r="AZ165" s="2">
        <f t="shared" si="137"/>
        <v>0</v>
      </c>
    </row>
    <row r="166" spans="1:52">
      <c r="A166" s="44">
        <f t="shared" si="134"/>
        <v>41730</v>
      </c>
      <c r="B166" s="66">
        <f t="shared" si="100"/>
        <v>60900</v>
      </c>
      <c r="C166" s="67"/>
      <c r="D166" s="68">
        <f t="shared" si="101"/>
        <v>60900</v>
      </c>
      <c r="E166" s="35">
        <f t="shared" si="102"/>
        <v>0</v>
      </c>
      <c r="F166" s="35">
        <f t="shared" si="103"/>
        <v>0</v>
      </c>
      <c r="G166" s="55">
        <f t="shared" si="135"/>
        <v>3.97</v>
      </c>
      <c r="H166" s="69">
        <f t="shared" si="138"/>
        <v>3.97</v>
      </c>
      <c r="I166" s="55">
        <f t="shared" si="104"/>
        <v>3.7904</v>
      </c>
      <c r="J166" s="55">
        <f t="shared" si="105"/>
        <v>1.6E-2</v>
      </c>
      <c r="K166" s="69">
        <f t="shared" si="139"/>
        <v>1.6E-2</v>
      </c>
      <c r="L166" s="72">
        <v>0</v>
      </c>
      <c r="M166" s="55">
        <f t="shared" si="106"/>
        <v>1.4999999999999999E-2</v>
      </c>
      <c r="N166" s="69">
        <f t="shared" si="140"/>
        <v>1.4999999999999999E-2</v>
      </c>
      <c r="O166" s="72">
        <v>0</v>
      </c>
      <c r="P166" s="7"/>
      <c r="Q166" s="72">
        <f t="shared" si="136"/>
        <v>4.0010000000000003</v>
      </c>
      <c r="R166" s="72">
        <f t="shared" si="107"/>
        <v>3.7904</v>
      </c>
      <c r="S166" s="7"/>
      <c r="T166" s="5">
        <f t="shared" si="108"/>
        <v>30</v>
      </c>
      <c r="U166" s="45">
        <f t="shared" si="109"/>
        <v>41784</v>
      </c>
      <c r="V166" s="5">
        <f t="shared" si="110"/>
        <v>4895</v>
      </c>
      <c r="W166" s="55">
        <f t="shared" si="111"/>
        <v>6.040116061409001E-2</v>
      </c>
      <c r="X166" s="47">
        <f t="shared" si="112"/>
        <v>0.4504535685933298</v>
      </c>
      <c r="Y166" s="5">
        <f t="shared" si="113"/>
        <v>0</v>
      </c>
      <c r="Z166" s="5">
        <f t="shared" si="114"/>
        <v>0</v>
      </c>
      <c r="AB166" s="39">
        <f t="shared" si="115"/>
        <v>0</v>
      </c>
      <c r="AC166" s="39">
        <f t="shared" si="116"/>
        <v>0</v>
      </c>
      <c r="AD166" s="39">
        <f t="shared" si="117"/>
        <v>0</v>
      </c>
      <c r="AE166" s="39">
        <f t="shared" si="118"/>
        <v>0</v>
      </c>
      <c r="AF166" s="39">
        <f t="shared" si="119"/>
        <v>0</v>
      </c>
      <c r="AG166" s="39">
        <f t="shared" si="120"/>
        <v>0</v>
      </c>
      <c r="AH166" s="39">
        <f t="shared" si="121"/>
        <v>0</v>
      </c>
      <c r="AI166" s="39">
        <f t="shared" si="122"/>
        <v>0</v>
      </c>
      <c r="AJ166" s="39">
        <f t="shared" si="123"/>
        <v>0</v>
      </c>
      <c r="AK166" s="43"/>
      <c r="AL166" s="39">
        <f t="shared" si="124"/>
        <v>0</v>
      </c>
      <c r="AM166" s="39">
        <f t="shared" si="125"/>
        <v>0</v>
      </c>
      <c r="AN166" s="39">
        <f t="shared" si="126"/>
        <v>0</v>
      </c>
      <c r="AO166" s="40">
        <f t="shared" si="127"/>
        <v>0</v>
      </c>
      <c r="AQ166" s="39">
        <f t="shared" si="128"/>
        <v>0</v>
      </c>
      <c r="AR166" s="39">
        <f t="shared" si="129"/>
        <v>0</v>
      </c>
      <c r="AS166" s="39">
        <f t="shared" si="130"/>
        <v>0</v>
      </c>
      <c r="AT166" s="40">
        <f t="shared" si="131"/>
        <v>0</v>
      </c>
      <c r="AU166" s="40"/>
      <c r="AV166" s="52">
        <f t="shared" si="132"/>
        <v>0</v>
      </c>
      <c r="AX166" s="52">
        <f t="shared" si="133"/>
        <v>0</v>
      </c>
      <c r="AY166" s="70"/>
      <c r="AZ166" s="2">
        <f t="shared" si="137"/>
        <v>0</v>
      </c>
    </row>
    <row r="167" spans="1:52">
      <c r="A167" s="44">
        <f t="shared" si="134"/>
        <v>41760</v>
      </c>
      <c r="B167" s="66">
        <f t="shared" si="100"/>
        <v>60900</v>
      </c>
      <c r="C167" s="67"/>
      <c r="D167" s="68">
        <f t="shared" si="101"/>
        <v>60900</v>
      </c>
      <c r="E167" s="35">
        <f t="shared" si="102"/>
        <v>0</v>
      </c>
      <c r="F167" s="35">
        <f t="shared" si="103"/>
        <v>0</v>
      </c>
      <c r="G167" s="55">
        <f t="shared" si="135"/>
        <v>3.97</v>
      </c>
      <c r="H167" s="69">
        <f t="shared" si="138"/>
        <v>3.97</v>
      </c>
      <c r="I167" s="55">
        <f t="shared" si="104"/>
        <v>3.7904</v>
      </c>
      <c r="J167" s="55">
        <f t="shared" si="105"/>
        <v>1.6E-2</v>
      </c>
      <c r="K167" s="69">
        <f t="shared" si="139"/>
        <v>1.6E-2</v>
      </c>
      <c r="L167" s="72">
        <v>0</v>
      </c>
      <c r="M167" s="55">
        <f t="shared" si="106"/>
        <v>1.4999999999999999E-2</v>
      </c>
      <c r="N167" s="69">
        <f t="shared" si="140"/>
        <v>1.4999999999999999E-2</v>
      </c>
      <c r="O167" s="72">
        <v>0</v>
      </c>
      <c r="P167" s="7"/>
      <c r="Q167" s="72">
        <f t="shared" si="136"/>
        <v>4.0010000000000003</v>
      </c>
      <c r="R167" s="72">
        <f t="shared" si="107"/>
        <v>3.7904</v>
      </c>
      <c r="S167" s="7"/>
      <c r="T167" s="5">
        <f t="shared" si="108"/>
        <v>31</v>
      </c>
      <c r="U167" s="45">
        <f t="shared" si="109"/>
        <v>41815</v>
      </c>
      <c r="V167" s="5">
        <f t="shared" si="110"/>
        <v>4926</v>
      </c>
      <c r="W167" s="55">
        <f t="shared" si="111"/>
        <v>6.040116061409001E-2</v>
      </c>
      <c r="X167" s="47">
        <f t="shared" si="112"/>
        <v>0.44818425969574616</v>
      </c>
      <c r="Y167" s="5">
        <f t="shared" si="113"/>
        <v>0</v>
      </c>
      <c r="Z167" s="5">
        <f t="shared" si="114"/>
        <v>0</v>
      </c>
      <c r="AB167" s="39">
        <f t="shared" si="115"/>
        <v>0</v>
      </c>
      <c r="AC167" s="39">
        <f t="shared" si="116"/>
        <v>0</v>
      </c>
      <c r="AD167" s="39">
        <f t="shared" si="117"/>
        <v>0</v>
      </c>
      <c r="AE167" s="39">
        <f t="shared" si="118"/>
        <v>0</v>
      </c>
      <c r="AF167" s="39">
        <f t="shared" si="119"/>
        <v>0</v>
      </c>
      <c r="AG167" s="39">
        <f t="shared" si="120"/>
        <v>0</v>
      </c>
      <c r="AH167" s="39">
        <f t="shared" si="121"/>
        <v>0</v>
      </c>
      <c r="AI167" s="39">
        <f t="shared" si="122"/>
        <v>0</v>
      </c>
      <c r="AJ167" s="39">
        <f t="shared" si="123"/>
        <v>0</v>
      </c>
      <c r="AK167" s="43"/>
      <c r="AL167" s="39">
        <f t="shared" si="124"/>
        <v>0</v>
      </c>
      <c r="AM167" s="39">
        <f t="shared" si="125"/>
        <v>0</v>
      </c>
      <c r="AN167" s="39">
        <f t="shared" si="126"/>
        <v>0</v>
      </c>
      <c r="AO167" s="40">
        <f t="shared" si="127"/>
        <v>0</v>
      </c>
      <c r="AQ167" s="39">
        <f t="shared" si="128"/>
        <v>0</v>
      </c>
      <c r="AR167" s="39">
        <f t="shared" si="129"/>
        <v>0</v>
      </c>
      <c r="AS167" s="39">
        <f t="shared" si="130"/>
        <v>0</v>
      </c>
      <c r="AT167" s="40">
        <f t="shared" si="131"/>
        <v>0</v>
      </c>
      <c r="AU167" s="40"/>
      <c r="AV167" s="52">
        <f t="shared" si="132"/>
        <v>0</v>
      </c>
      <c r="AX167" s="52">
        <f t="shared" si="133"/>
        <v>0</v>
      </c>
      <c r="AY167" s="70"/>
      <c r="AZ167" s="2">
        <f t="shared" si="137"/>
        <v>0</v>
      </c>
    </row>
    <row r="168" spans="1:52">
      <c r="A168" s="44">
        <f t="shared" si="134"/>
        <v>41791</v>
      </c>
      <c r="B168" s="66">
        <f t="shared" si="100"/>
        <v>60900</v>
      </c>
      <c r="C168" s="67"/>
      <c r="D168" s="68">
        <f t="shared" si="101"/>
        <v>60900</v>
      </c>
      <c r="E168" s="35">
        <f t="shared" si="102"/>
        <v>0</v>
      </c>
      <c r="F168" s="35">
        <f t="shared" si="103"/>
        <v>0</v>
      </c>
      <c r="G168" s="55">
        <f t="shared" si="135"/>
        <v>3.97</v>
      </c>
      <c r="H168" s="69">
        <f t="shared" si="138"/>
        <v>3.97</v>
      </c>
      <c r="I168" s="55">
        <f t="shared" si="104"/>
        <v>3.7904</v>
      </c>
      <c r="J168" s="55">
        <f t="shared" si="105"/>
        <v>1.6E-2</v>
      </c>
      <c r="K168" s="69">
        <f t="shared" si="139"/>
        <v>1.6E-2</v>
      </c>
      <c r="L168" s="72">
        <v>0</v>
      </c>
      <c r="M168" s="55">
        <f t="shared" si="106"/>
        <v>1.4999999999999999E-2</v>
      </c>
      <c r="N168" s="69">
        <f t="shared" si="140"/>
        <v>1.4999999999999999E-2</v>
      </c>
      <c r="O168" s="72">
        <v>0</v>
      </c>
      <c r="P168" s="7"/>
      <c r="Q168" s="72">
        <f t="shared" si="136"/>
        <v>4.0010000000000003</v>
      </c>
      <c r="R168" s="72">
        <f t="shared" si="107"/>
        <v>3.7904</v>
      </c>
      <c r="S168" s="7"/>
      <c r="T168" s="5">
        <f t="shared" si="108"/>
        <v>30</v>
      </c>
      <c r="U168" s="45">
        <f t="shared" si="109"/>
        <v>41845</v>
      </c>
      <c r="V168" s="5">
        <f t="shared" si="110"/>
        <v>4956</v>
      </c>
      <c r="W168" s="55">
        <f t="shared" si="111"/>
        <v>6.040116061409001E-2</v>
      </c>
      <c r="X168" s="47">
        <f t="shared" si="112"/>
        <v>0.44599904006364677</v>
      </c>
      <c r="Y168" s="5">
        <f t="shared" si="113"/>
        <v>0</v>
      </c>
      <c r="Z168" s="5">
        <f t="shared" si="114"/>
        <v>0</v>
      </c>
      <c r="AB168" s="39">
        <f t="shared" si="115"/>
        <v>0</v>
      </c>
      <c r="AC168" s="39">
        <f t="shared" si="116"/>
        <v>0</v>
      </c>
      <c r="AD168" s="39">
        <f t="shared" si="117"/>
        <v>0</v>
      </c>
      <c r="AE168" s="39">
        <f t="shared" si="118"/>
        <v>0</v>
      </c>
      <c r="AF168" s="39">
        <f t="shared" si="119"/>
        <v>0</v>
      </c>
      <c r="AG168" s="39">
        <f t="shared" si="120"/>
        <v>0</v>
      </c>
      <c r="AH168" s="39">
        <f t="shared" si="121"/>
        <v>0</v>
      </c>
      <c r="AI168" s="39">
        <f t="shared" si="122"/>
        <v>0</v>
      </c>
      <c r="AJ168" s="39">
        <f t="shared" si="123"/>
        <v>0</v>
      </c>
      <c r="AK168" s="43"/>
      <c r="AL168" s="39">
        <f t="shared" si="124"/>
        <v>0</v>
      </c>
      <c r="AM168" s="39">
        <f t="shared" si="125"/>
        <v>0</v>
      </c>
      <c r="AN168" s="39">
        <f t="shared" si="126"/>
        <v>0</v>
      </c>
      <c r="AO168" s="40">
        <f t="shared" si="127"/>
        <v>0</v>
      </c>
      <c r="AQ168" s="39">
        <f t="shared" si="128"/>
        <v>0</v>
      </c>
      <c r="AR168" s="39">
        <f t="shared" si="129"/>
        <v>0</v>
      </c>
      <c r="AS168" s="39">
        <f t="shared" si="130"/>
        <v>0</v>
      </c>
      <c r="AT168" s="40">
        <f t="shared" si="131"/>
        <v>0</v>
      </c>
      <c r="AU168" s="40"/>
      <c r="AV168" s="52">
        <f t="shared" si="132"/>
        <v>0</v>
      </c>
      <c r="AX168" s="52">
        <f t="shared" si="133"/>
        <v>0</v>
      </c>
      <c r="AY168" s="70"/>
      <c r="AZ168" s="2">
        <f t="shared" si="137"/>
        <v>0</v>
      </c>
    </row>
    <row r="169" spans="1:52">
      <c r="A169" s="44">
        <f t="shared" si="134"/>
        <v>41821</v>
      </c>
      <c r="B169" s="66">
        <f t="shared" si="100"/>
        <v>60900</v>
      </c>
      <c r="C169" s="67"/>
      <c r="D169" s="68">
        <f t="shared" si="101"/>
        <v>60900</v>
      </c>
      <c r="E169" s="35">
        <f t="shared" si="102"/>
        <v>0</v>
      </c>
      <c r="F169" s="35">
        <f t="shared" si="103"/>
        <v>0</v>
      </c>
      <c r="G169" s="55">
        <f t="shared" si="135"/>
        <v>3.97</v>
      </c>
      <c r="H169" s="69">
        <f t="shared" si="138"/>
        <v>3.97</v>
      </c>
      <c r="I169" s="55">
        <f t="shared" si="104"/>
        <v>3.7904</v>
      </c>
      <c r="J169" s="55">
        <f t="shared" si="105"/>
        <v>1.6E-2</v>
      </c>
      <c r="K169" s="69">
        <f t="shared" si="139"/>
        <v>1.6E-2</v>
      </c>
      <c r="L169" s="72">
        <v>0</v>
      </c>
      <c r="M169" s="55">
        <f t="shared" si="106"/>
        <v>1.4999999999999999E-2</v>
      </c>
      <c r="N169" s="69">
        <f t="shared" si="140"/>
        <v>1.4999999999999999E-2</v>
      </c>
      <c r="O169" s="72">
        <v>0</v>
      </c>
      <c r="P169" s="7"/>
      <c r="Q169" s="72">
        <f t="shared" si="136"/>
        <v>4.0010000000000003</v>
      </c>
      <c r="R169" s="72">
        <f t="shared" si="107"/>
        <v>3.7904</v>
      </c>
      <c r="S169" s="7"/>
      <c r="T169" s="5">
        <f t="shared" si="108"/>
        <v>31</v>
      </c>
      <c r="U169" s="45">
        <f t="shared" si="109"/>
        <v>41876</v>
      </c>
      <c r="V169" s="5">
        <f t="shared" si="110"/>
        <v>4987</v>
      </c>
      <c r="W169" s="55">
        <f t="shared" si="111"/>
        <v>6.040116061409001E-2</v>
      </c>
      <c r="X169" s="47">
        <f t="shared" si="112"/>
        <v>0.44375217232744296</v>
      </c>
      <c r="Y169" s="5">
        <f t="shared" si="113"/>
        <v>0</v>
      </c>
      <c r="Z169" s="5">
        <f t="shared" si="114"/>
        <v>0</v>
      </c>
      <c r="AB169" s="39">
        <f t="shared" si="115"/>
        <v>0</v>
      </c>
      <c r="AC169" s="39">
        <f t="shared" si="116"/>
        <v>0</v>
      </c>
      <c r="AD169" s="39">
        <f t="shared" si="117"/>
        <v>0</v>
      </c>
      <c r="AE169" s="39">
        <f t="shared" si="118"/>
        <v>0</v>
      </c>
      <c r="AF169" s="39">
        <f t="shared" si="119"/>
        <v>0</v>
      </c>
      <c r="AG169" s="39">
        <f t="shared" si="120"/>
        <v>0</v>
      </c>
      <c r="AH169" s="39">
        <f t="shared" si="121"/>
        <v>0</v>
      </c>
      <c r="AI169" s="39">
        <f t="shared" si="122"/>
        <v>0</v>
      </c>
      <c r="AJ169" s="39">
        <f t="shared" si="123"/>
        <v>0</v>
      </c>
      <c r="AK169" s="43"/>
      <c r="AL169" s="39">
        <f t="shared" si="124"/>
        <v>0</v>
      </c>
      <c r="AM169" s="39">
        <f t="shared" si="125"/>
        <v>0</v>
      </c>
      <c r="AN169" s="39">
        <f t="shared" si="126"/>
        <v>0</v>
      </c>
      <c r="AO169" s="40">
        <f t="shared" si="127"/>
        <v>0</v>
      </c>
      <c r="AQ169" s="39">
        <f t="shared" si="128"/>
        <v>0</v>
      </c>
      <c r="AR169" s="39">
        <f t="shared" si="129"/>
        <v>0</v>
      </c>
      <c r="AS169" s="39">
        <f t="shared" si="130"/>
        <v>0</v>
      </c>
      <c r="AT169" s="40">
        <f t="shared" si="131"/>
        <v>0</v>
      </c>
      <c r="AU169" s="40"/>
      <c r="AV169" s="52">
        <f t="shared" si="132"/>
        <v>0</v>
      </c>
      <c r="AX169" s="52">
        <f t="shared" si="133"/>
        <v>0</v>
      </c>
      <c r="AY169" s="70"/>
      <c r="AZ169" s="2">
        <f t="shared" si="137"/>
        <v>0</v>
      </c>
    </row>
    <row r="170" spans="1:52" ht="12" customHeight="1">
      <c r="A170" s="44">
        <f t="shared" si="134"/>
        <v>41852</v>
      </c>
      <c r="B170" s="66">
        <f t="shared" si="100"/>
        <v>60900</v>
      </c>
      <c r="C170" s="67"/>
      <c r="D170" s="68">
        <f t="shared" si="101"/>
        <v>60900</v>
      </c>
      <c r="E170" s="35">
        <f t="shared" si="102"/>
        <v>0</v>
      </c>
      <c r="F170" s="35">
        <f t="shared" si="103"/>
        <v>0</v>
      </c>
      <c r="G170" s="55">
        <f t="shared" si="135"/>
        <v>3.97</v>
      </c>
      <c r="H170" s="69">
        <f t="shared" ref="H170:H189" si="141">G170</f>
        <v>3.97</v>
      </c>
      <c r="I170" s="55">
        <f t="shared" si="104"/>
        <v>3.7904</v>
      </c>
      <c r="J170" s="55">
        <f t="shared" si="105"/>
        <v>1.6E-2</v>
      </c>
      <c r="K170" s="69">
        <f t="shared" ref="K170:K189" si="142">J170</f>
        <v>1.6E-2</v>
      </c>
      <c r="L170" s="72">
        <v>0</v>
      </c>
      <c r="M170" s="55">
        <f t="shared" si="106"/>
        <v>1.4999999999999999E-2</v>
      </c>
      <c r="N170" s="69">
        <f t="shared" ref="N170:N189" si="143">M170</f>
        <v>1.4999999999999999E-2</v>
      </c>
      <c r="O170" s="72">
        <v>0</v>
      </c>
      <c r="P170" s="7"/>
      <c r="Q170" s="72">
        <f t="shared" si="136"/>
        <v>4.0010000000000003</v>
      </c>
      <c r="R170" s="72">
        <f t="shared" si="107"/>
        <v>3.7904</v>
      </c>
      <c r="S170" s="7"/>
      <c r="T170" s="5">
        <f t="shared" si="108"/>
        <v>31</v>
      </c>
      <c r="U170" s="45">
        <f t="shared" si="109"/>
        <v>41907</v>
      </c>
      <c r="V170" s="5">
        <f t="shared" si="110"/>
        <v>5018</v>
      </c>
      <c r="W170" s="55">
        <f t="shared" si="111"/>
        <v>6.040116061409001E-2</v>
      </c>
      <c r="X170" s="47">
        <f t="shared" si="112"/>
        <v>0.44151662393090252</v>
      </c>
      <c r="Y170" s="5">
        <f t="shared" si="113"/>
        <v>0</v>
      </c>
      <c r="Z170" s="5">
        <f t="shared" si="114"/>
        <v>0</v>
      </c>
      <c r="AB170" s="39">
        <f t="shared" si="115"/>
        <v>0</v>
      </c>
      <c r="AC170" s="39">
        <f t="shared" si="116"/>
        <v>0</v>
      </c>
      <c r="AD170" s="39">
        <f t="shared" si="117"/>
        <v>0</v>
      </c>
      <c r="AE170" s="39">
        <f t="shared" si="118"/>
        <v>0</v>
      </c>
      <c r="AF170" s="39">
        <f t="shared" si="119"/>
        <v>0</v>
      </c>
      <c r="AG170" s="39">
        <f t="shared" si="120"/>
        <v>0</v>
      </c>
      <c r="AH170" s="39">
        <f t="shared" si="121"/>
        <v>0</v>
      </c>
      <c r="AI170" s="39">
        <f t="shared" si="122"/>
        <v>0</v>
      </c>
      <c r="AJ170" s="39">
        <f t="shared" si="123"/>
        <v>0</v>
      </c>
      <c r="AK170" s="43"/>
      <c r="AL170" s="39">
        <f t="shared" si="124"/>
        <v>0</v>
      </c>
      <c r="AM170" s="39">
        <f t="shared" si="125"/>
        <v>0</v>
      </c>
      <c r="AN170" s="39">
        <f t="shared" si="126"/>
        <v>0</v>
      </c>
      <c r="AO170" s="40">
        <f t="shared" si="127"/>
        <v>0</v>
      </c>
      <c r="AQ170" s="39">
        <f t="shared" si="128"/>
        <v>0</v>
      </c>
      <c r="AR170" s="39">
        <f t="shared" si="129"/>
        <v>0</v>
      </c>
      <c r="AS170" s="39">
        <f t="shared" si="130"/>
        <v>0</v>
      </c>
      <c r="AT170" s="40">
        <f t="shared" si="131"/>
        <v>0</v>
      </c>
      <c r="AU170" s="40"/>
      <c r="AV170" s="52">
        <f t="shared" si="132"/>
        <v>0</v>
      </c>
      <c r="AX170" s="52">
        <f t="shared" si="133"/>
        <v>0</v>
      </c>
      <c r="AY170" s="70"/>
      <c r="AZ170" s="2">
        <f t="shared" si="137"/>
        <v>0</v>
      </c>
    </row>
    <row r="171" spans="1:52" ht="12" customHeight="1">
      <c r="A171" s="44">
        <f t="shared" si="134"/>
        <v>41883</v>
      </c>
      <c r="B171" s="66">
        <f t="shared" si="100"/>
        <v>60900</v>
      </c>
      <c r="C171" s="67"/>
      <c r="D171" s="68">
        <f t="shared" si="101"/>
        <v>60900</v>
      </c>
      <c r="E171" s="35">
        <f t="shared" si="102"/>
        <v>0</v>
      </c>
      <c r="F171" s="35">
        <f t="shared" si="103"/>
        <v>0</v>
      </c>
      <c r="G171" s="55">
        <f t="shared" si="135"/>
        <v>3.97</v>
      </c>
      <c r="H171" s="69">
        <f t="shared" si="141"/>
        <v>3.97</v>
      </c>
      <c r="I171" s="55">
        <f t="shared" si="104"/>
        <v>3.7904</v>
      </c>
      <c r="J171" s="55">
        <f t="shared" si="105"/>
        <v>1.6E-2</v>
      </c>
      <c r="K171" s="69">
        <f t="shared" si="142"/>
        <v>1.6E-2</v>
      </c>
      <c r="L171" s="72">
        <v>0</v>
      </c>
      <c r="M171" s="55">
        <f t="shared" si="106"/>
        <v>1.4999999999999999E-2</v>
      </c>
      <c r="N171" s="69">
        <f t="shared" si="143"/>
        <v>1.4999999999999999E-2</v>
      </c>
      <c r="O171" s="72">
        <v>0</v>
      </c>
      <c r="P171" s="7"/>
      <c r="Q171" s="72">
        <f t="shared" si="136"/>
        <v>4.0010000000000003</v>
      </c>
      <c r="R171" s="72">
        <f t="shared" si="107"/>
        <v>3.7904</v>
      </c>
      <c r="S171" s="7"/>
      <c r="T171" s="5">
        <f t="shared" si="108"/>
        <v>30</v>
      </c>
      <c r="U171" s="45">
        <f t="shared" si="109"/>
        <v>41937</v>
      </c>
      <c r="V171" s="5">
        <f t="shared" si="110"/>
        <v>5048</v>
      </c>
      <c r="W171" s="55">
        <f t="shared" si="111"/>
        <v>6.040116061409001E-2</v>
      </c>
      <c r="X171" s="47">
        <f t="shared" si="112"/>
        <v>0.43936391380411877</v>
      </c>
      <c r="Y171" s="5">
        <f t="shared" si="113"/>
        <v>0</v>
      </c>
      <c r="Z171" s="5">
        <f t="shared" si="114"/>
        <v>0</v>
      </c>
      <c r="AB171" s="39">
        <f t="shared" si="115"/>
        <v>0</v>
      </c>
      <c r="AC171" s="39">
        <f t="shared" si="116"/>
        <v>0</v>
      </c>
      <c r="AD171" s="39">
        <f t="shared" si="117"/>
        <v>0</v>
      </c>
      <c r="AE171" s="39">
        <f t="shared" si="118"/>
        <v>0</v>
      </c>
      <c r="AF171" s="39">
        <f t="shared" si="119"/>
        <v>0</v>
      </c>
      <c r="AG171" s="39">
        <f t="shared" si="120"/>
        <v>0</v>
      </c>
      <c r="AH171" s="39">
        <f t="shared" si="121"/>
        <v>0</v>
      </c>
      <c r="AI171" s="39">
        <f t="shared" si="122"/>
        <v>0</v>
      </c>
      <c r="AJ171" s="39">
        <f t="shared" si="123"/>
        <v>0</v>
      </c>
      <c r="AK171" s="43"/>
      <c r="AL171" s="39">
        <f t="shared" si="124"/>
        <v>0</v>
      </c>
      <c r="AM171" s="39">
        <f t="shared" si="125"/>
        <v>0</v>
      </c>
      <c r="AN171" s="39">
        <f t="shared" si="126"/>
        <v>0</v>
      </c>
      <c r="AO171" s="40">
        <f t="shared" si="127"/>
        <v>0</v>
      </c>
      <c r="AQ171" s="39">
        <f t="shared" si="128"/>
        <v>0</v>
      </c>
      <c r="AR171" s="39">
        <f t="shared" si="129"/>
        <v>0</v>
      </c>
      <c r="AS171" s="39">
        <f t="shared" si="130"/>
        <v>0</v>
      </c>
      <c r="AT171" s="40">
        <f t="shared" si="131"/>
        <v>0</v>
      </c>
      <c r="AU171" s="40"/>
      <c r="AV171" s="52">
        <f t="shared" si="132"/>
        <v>0</v>
      </c>
      <c r="AX171" s="52">
        <f t="shared" si="133"/>
        <v>0</v>
      </c>
      <c r="AY171" s="70"/>
      <c r="AZ171" s="2">
        <f t="shared" si="137"/>
        <v>0</v>
      </c>
    </row>
    <row r="172" spans="1:52" ht="12" customHeight="1">
      <c r="A172" s="44">
        <f t="shared" si="134"/>
        <v>41913</v>
      </c>
      <c r="B172" s="66">
        <f t="shared" si="100"/>
        <v>60900</v>
      </c>
      <c r="C172" s="67"/>
      <c r="D172" s="68">
        <f t="shared" si="101"/>
        <v>60900</v>
      </c>
      <c r="E172" s="35">
        <f t="shared" si="102"/>
        <v>0</v>
      </c>
      <c r="F172" s="35">
        <f t="shared" si="103"/>
        <v>0</v>
      </c>
      <c r="G172" s="55">
        <f t="shared" si="135"/>
        <v>3.97</v>
      </c>
      <c r="H172" s="69">
        <f t="shared" si="141"/>
        <v>3.97</v>
      </c>
      <c r="I172" s="55">
        <f t="shared" si="104"/>
        <v>3.7904</v>
      </c>
      <c r="J172" s="55">
        <f t="shared" si="105"/>
        <v>1.6E-2</v>
      </c>
      <c r="K172" s="69">
        <f t="shared" si="142"/>
        <v>1.6E-2</v>
      </c>
      <c r="L172" s="72">
        <v>0</v>
      </c>
      <c r="M172" s="55">
        <f t="shared" si="106"/>
        <v>1.4999999999999999E-2</v>
      </c>
      <c r="N172" s="69">
        <f t="shared" si="143"/>
        <v>1.4999999999999999E-2</v>
      </c>
      <c r="O172" s="72">
        <v>0</v>
      </c>
      <c r="P172" s="7"/>
      <c r="Q172" s="72">
        <f t="shared" si="136"/>
        <v>4.0010000000000003</v>
      </c>
      <c r="R172" s="72">
        <f t="shared" si="107"/>
        <v>3.7904</v>
      </c>
      <c r="S172" s="7"/>
      <c r="T172" s="5">
        <f t="shared" si="108"/>
        <v>31</v>
      </c>
      <c r="U172" s="45">
        <f t="shared" si="109"/>
        <v>41968</v>
      </c>
      <c r="V172" s="5">
        <f t="shared" si="110"/>
        <v>5079</v>
      </c>
      <c r="W172" s="55">
        <f t="shared" si="111"/>
        <v>6.040116061409001E-2</v>
      </c>
      <c r="X172" s="47">
        <f t="shared" si="112"/>
        <v>0.43715047271187374</v>
      </c>
      <c r="Y172" s="5">
        <f t="shared" si="113"/>
        <v>0</v>
      </c>
      <c r="Z172" s="5">
        <f t="shared" si="114"/>
        <v>0</v>
      </c>
      <c r="AB172" s="39">
        <f t="shared" si="115"/>
        <v>0</v>
      </c>
      <c r="AC172" s="39">
        <f t="shared" si="116"/>
        <v>0</v>
      </c>
      <c r="AD172" s="39">
        <f t="shared" si="117"/>
        <v>0</v>
      </c>
      <c r="AE172" s="39">
        <f t="shared" si="118"/>
        <v>0</v>
      </c>
      <c r="AF172" s="39">
        <f t="shared" si="119"/>
        <v>0</v>
      </c>
      <c r="AG172" s="39">
        <f t="shared" si="120"/>
        <v>0</v>
      </c>
      <c r="AH172" s="39">
        <f t="shared" si="121"/>
        <v>0</v>
      </c>
      <c r="AI172" s="39">
        <f t="shared" si="122"/>
        <v>0</v>
      </c>
      <c r="AJ172" s="39">
        <f t="shared" si="123"/>
        <v>0</v>
      </c>
      <c r="AK172" s="43"/>
      <c r="AL172" s="39">
        <f t="shared" si="124"/>
        <v>0</v>
      </c>
      <c r="AM172" s="39">
        <f t="shared" si="125"/>
        <v>0</v>
      </c>
      <c r="AN172" s="39">
        <f t="shared" si="126"/>
        <v>0</v>
      </c>
      <c r="AO172" s="40">
        <f t="shared" si="127"/>
        <v>0</v>
      </c>
      <c r="AQ172" s="39">
        <f t="shared" si="128"/>
        <v>0</v>
      </c>
      <c r="AR172" s="39">
        <f t="shared" si="129"/>
        <v>0</v>
      </c>
      <c r="AS172" s="39">
        <f t="shared" si="130"/>
        <v>0</v>
      </c>
      <c r="AT172" s="40">
        <f t="shared" si="131"/>
        <v>0</v>
      </c>
      <c r="AU172" s="40"/>
      <c r="AV172" s="52">
        <f t="shared" si="132"/>
        <v>0</v>
      </c>
      <c r="AX172" s="52">
        <f t="shared" si="133"/>
        <v>0</v>
      </c>
      <c r="AY172" s="70"/>
      <c r="AZ172" s="2">
        <f t="shared" si="137"/>
        <v>0</v>
      </c>
    </row>
    <row r="173" spans="1:52" ht="12" customHeight="1">
      <c r="A173" s="44">
        <f t="shared" si="134"/>
        <v>41944</v>
      </c>
      <c r="B173" s="66">
        <f t="shared" si="100"/>
        <v>60900</v>
      </c>
      <c r="C173" s="67"/>
      <c r="D173" s="68">
        <f t="shared" si="101"/>
        <v>60900</v>
      </c>
      <c r="E173" s="35">
        <f t="shared" si="102"/>
        <v>0</v>
      </c>
      <c r="F173" s="35">
        <f t="shared" si="103"/>
        <v>0</v>
      </c>
      <c r="G173" s="55">
        <f t="shared" si="135"/>
        <v>3.97</v>
      </c>
      <c r="H173" s="69">
        <f t="shared" si="141"/>
        <v>3.97</v>
      </c>
      <c r="I173" s="55">
        <f t="shared" si="104"/>
        <v>3.7904</v>
      </c>
      <c r="J173" s="55">
        <f t="shared" si="105"/>
        <v>1.6E-2</v>
      </c>
      <c r="K173" s="69">
        <f t="shared" si="142"/>
        <v>1.6E-2</v>
      </c>
      <c r="L173" s="72">
        <v>0</v>
      </c>
      <c r="M173" s="55">
        <f t="shared" si="106"/>
        <v>1.4999999999999999E-2</v>
      </c>
      <c r="N173" s="69">
        <f t="shared" si="143"/>
        <v>1.4999999999999999E-2</v>
      </c>
      <c r="O173" s="72">
        <v>0</v>
      </c>
      <c r="P173" s="7"/>
      <c r="Q173" s="72">
        <f t="shared" si="136"/>
        <v>4.0010000000000003</v>
      </c>
      <c r="R173" s="72">
        <f t="shared" si="107"/>
        <v>3.7904</v>
      </c>
      <c r="S173" s="7"/>
      <c r="T173" s="5">
        <f t="shared" si="108"/>
        <v>30</v>
      </c>
      <c r="U173" s="45">
        <f t="shared" si="109"/>
        <v>41998</v>
      </c>
      <c r="V173" s="5">
        <f t="shared" si="110"/>
        <v>5109</v>
      </c>
      <c r="W173" s="55">
        <f t="shared" si="111"/>
        <v>6.040116061409001E-2</v>
      </c>
      <c r="X173" s="47">
        <f t="shared" si="112"/>
        <v>0.4350190507029883</v>
      </c>
      <c r="Y173" s="5">
        <f t="shared" si="113"/>
        <v>0</v>
      </c>
      <c r="Z173" s="5">
        <f t="shared" si="114"/>
        <v>0</v>
      </c>
      <c r="AB173" s="39">
        <f t="shared" si="115"/>
        <v>0</v>
      </c>
      <c r="AC173" s="39">
        <f t="shared" si="116"/>
        <v>0</v>
      </c>
      <c r="AD173" s="39">
        <f t="shared" si="117"/>
        <v>0</v>
      </c>
      <c r="AE173" s="39">
        <f t="shared" si="118"/>
        <v>0</v>
      </c>
      <c r="AF173" s="39">
        <f t="shared" si="119"/>
        <v>0</v>
      </c>
      <c r="AG173" s="39">
        <f t="shared" si="120"/>
        <v>0</v>
      </c>
      <c r="AH173" s="39">
        <f t="shared" si="121"/>
        <v>0</v>
      </c>
      <c r="AI173" s="39">
        <f t="shared" si="122"/>
        <v>0</v>
      </c>
      <c r="AJ173" s="39">
        <f t="shared" si="123"/>
        <v>0</v>
      </c>
      <c r="AK173" s="43"/>
      <c r="AL173" s="39">
        <f t="shared" si="124"/>
        <v>0</v>
      </c>
      <c r="AM173" s="39">
        <f t="shared" si="125"/>
        <v>0</v>
      </c>
      <c r="AN173" s="39">
        <f t="shared" si="126"/>
        <v>0</v>
      </c>
      <c r="AO173" s="40">
        <f t="shared" si="127"/>
        <v>0</v>
      </c>
      <c r="AQ173" s="39">
        <f t="shared" si="128"/>
        <v>0</v>
      </c>
      <c r="AR173" s="39">
        <f t="shared" si="129"/>
        <v>0</v>
      </c>
      <c r="AS173" s="39">
        <f t="shared" si="130"/>
        <v>0</v>
      </c>
      <c r="AT173" s="40">
        <f t="shared" si="131"/>
        <v>0</v>
      </c>
      <c r="AU173" s="40"/>
      <c r="AV173" s="52">
        <f t="shared" si="132"/>
        <v>0</v>
      </c>
      <c r="AX173" s="52">
        <f t="shared" si="133"/>
        <v>0</v>
      </c>
      <c r="AY173" s="70"/>
      <c r="AZ173" s="2">
        <f t="shared" si="137"/>
        <v>0</v>
      </c>
    </row>
    <row r="174" spans="1:52" ht="12" customHeight="1">
      <c r="A174" s="44">
        <f t="shared" si="134"/>
        <v>41974</v>
      </c>
      <c r="B174" s="66">
        <f t="shared" si="100"/>
        <v>60900</v>
      </c>
      <c r="C174" s="67"/>
      <c r="D174" s="68">
        <f t="shared" si="101"/>
        <v>60900</v>
      </c>
      <c r="E174" s="35">
        <f t="shared" si="102"/>
        <v>0</v>
      </c>
      <c r="F174" s="35">
        <f t="shared" si="103"/>
        <v>0</v>
      </c>
      <c r="G174" s="55">
        <f t="shared" si="135"/>
        <v>3.97</v>
      </c>
      <c r="H174" s="69">
        <f t="shared" si="141"/>
        <v>3.97</v>
      </c>
      <c r="I174" s="55">
        <f t="shared" si="104"/>
        <v>3.7904</v>
      </c>
      <c r="J174" s="55">
        <f t="shared" si="105"/>
        <v>1.6E-2</v>
      </c>
      <c r="K174" s="69">
        <f t="shared" si="142"/>
        <v>1.6E-2</v>
      </c>
      <c r="L174" s="72">
        <v>0</v>
      </c>
      <c r="M174" s="55">
        <f t="shared" si="106"/>
        <v>1.4999999999999999E-2</v>
      </c>
      <c r="N174" s="69">
        <f t="shared" si="143"/>
        <v>1.4999999999999999E-2</v>
      </c>
      <c r="O174" s="72">
        <v>0</v>
      </c>
      <c r="P174" s="7"/>
      <c r="Q174" s="72">
        <f t="shared" si="136"/>
        <v>4.0010000000000003</v>
      </c>
      <c r="R174" s="72">
        <f t="shared" si="107"/>
        <v>3.7904</v>
      </c>
      <c r="S174" s="7"/>
      <c r="T174" s="5">
        <f t="shared" si="108"/>
        <v>31</v>
      </c>
      <c r="U174" s="45">
        <f t="shared" si="109"/>
        <v>42029</v>
      </c>
      <c r="V174" s="5">
        <f t="shared" si="110"/>
        <v>5140</v>
      </c>
      <c r="W174" s="55">
        <f t="shared" si="111"/>
        <v>6.040116061409001E-2</v>
      </c>
      <c r="X174" s="47">
        <f t="shared" si="112"/>
        <v>0.43282749829624084</v>
      </c>
      <c r="Y174" s="5">
        <f t="shared" si="113"/>
        <v>0</v>
      </c>
      <c r="Z174" s="5">
        <f t="shared" si="114"/>
        <v>0</v>
      </c>
      <c r="AB174" s="39">
        <f t="shared" si="115"/>
        <v>0</v>
      </c>
      <c r="AC174" s="39">
        <f t="shared" si="116"/>
        <v>0</v>
      </c>
      <c r="AD174" s="39">
        <f t="shared" si="117"/>
        <v>0</v>
      </c>
      <c r="AE174" s="39">
        <f t="shared" si="118"/>
        <v>0</v>
      </c>
      <c r="AF174" s="39">
        <f t="shared" si="119"/>
        <v>0</v>
      </c>
      <c r="AG174" s="39">
        <f t="shared" si="120"/>
        <v>0</v>
      </c>
      <c r="AH174" s="39">
        <f t="shared" si="121"/>
        <v>0</v>
      </c>
      <c r="AI174" s="39">
        <f t="shared" si="122"/>
        <v>0</v>
      </c>
      <c r="AJ174" s="39">
        <f t="shared" si="123"/>
        <v>0</v>
      </c>
      <c r="AK174" s="43"/>
      <c r="AL174" s="39">
        <f t="shared" si="124"/>
        <v>0</v>
      </c>
      <c r="AM174" s="39">
        <f t="shared" si="125"/>
        <v>0</v>
      </c>
      <c r="AN174" s="39">
        <f t="shared" si="126"/>
        <v>0</v>
      </c>
      <c r="AO174" s="40">
        <f t="shared" si="127"/>
        <v>0</v>
      </c>
      <c r="AQ174" s="39">
        <f t="shared" si="128"/>
        <v>0</v>
      </c>
      <c r="AR174" s="39">
        <f t="shared" si="129"/>
        <v>0</v>
      </c>
      <c r="AS174" s="39">
        <f t="shared" si="130"/>
        <v>0</v>
      </c>
      <c r="AT174" s="40">
        <f t="shared" si="131"/>
        <v>0</v>
      </c>
      <c r="AU174" s="40"/>
      <c r="AV174" s="52">
        <f t="shared" si="132"/>
        <v>0</v>
      </c>
      <c r="AX174" s="52">
        <f t="shared" si="133"/>
        <v>0</v>
      </c>
      <c r="AY174" s="70"/>
      <c r="AZ174" s="2">
        <f t="shared" si="137"/>
        <v>0</v>
      </c>
    </row>
    <row r="175" spans="1:52" ht="12" customHeight="1">
      <c r="A175" s="44">
        <f t="shared" si="134"/>
        <v>42005</v>
      </c>
      <c r="B175" s="66">
        <f t="shared" si="100"/>
        <v>60900</v>
      </c>
      <c r="C175" s="67"/>
      <c r="D175" s="68">
        <f t="shared" si="101"/>
        <v>60900</v>
      </c>
      <c r="E175" s="35">
        <f t="shared" si="102"/>
        <v>0</v>
      </c>
      <c r="F175" s="35">
        <f t="shared" si="103"/>
        <v>0</v>
      </c>
      <c r="G175" s="55">
        <f t="shared" si="135"/>
        <v>3.97</v>
      </c>
      <c r="H175" s="69">
        <f t="shared" si="141"/>
        <v>3.97</v>
      </c>
      <c r="I175" s="55">
        <f t="shared" si="104"/>
        <v>3.7904</v>
      </c>
      <c r="J175" s="55">
        <f t="shared" si="105"/>
        <v>1.6E-2</v>
      </c>
      <c r="K175" s="69">
        <f t="shared" si="142"/>
        <v>1.6E-2</v>
      </c>
      <c r="L175" s="72">
        <v>0</v>
      </c>
      <c r="M175" s="55">
        <f t="shared" si="106"/>
        <v>1.4999999999999999E-2</v>
      </c>
      <c r="N175" s="69">
        <f t="shared" si="143"/>
        <v>1.4999999999999999E-2</v>
      </c>
      <c r="O175" s="72">
        <v>0</v>
      </c>
      <c r="P175" s="7"/>
      <c r="Q175" s="72">
        <f t="shared" si="136"/>
        <v>4.0010000000000003</v>
      </c>
      <c r="R175" s="72">
        <f t="shared" si="107"/>
        <v>3.7904</v>
      </c>
      <c r="S175" s="7"/>
      <c r="T175" s="5">
        <f t="shared" si="108"/>
        <v>31</v>
      </c>
      <c r="U175" s="45">
        <f t="shared" si="109"/>
        <v>42060</v>
      </c>
      <c r="V175" s="5">
        <f t="shared" si="110"/>
        <v>5171</v>
      </c>
      <c r="W175" s="55">
        <f t="shared" si="111"/>
        <v>6.040116061409001E-2</v>
      </c>
      <c r="X175" s="47">
        <f t="shared" si="112"/>
        <v>0.43064698655988182</v>
      </c>
      <c r="Y175" s="5">
        <f t="shared" si="113"/>
        <v>0</v>
      </c>
      <c r="Z175" s="5">
        <f t="shared" si="114"/>
        <v>0</v>
      </c>
      <c r="AB175" s="39">
        <f t="shared" si="115"/>
        <v>0</v>
      </c>
      <c r="AC175" s="39">
        <f t="shared" si="116"/>
        <v>0</v>
      </c>
      <c r="AD175" s="39">
        <f t="shared" si="117"/>
        <v>0</v>
      </c>
      <c r="AE175" s="39">
        <f t="shared" si="118"/>
        <v>0</v>
      </c>
      <c r="AF175" s="39">
        <f t="shared" si="119"/>
        <v>0</v>
      </c>
      <c r="AG175" s="39">
        <f t="shared" si="120"/>
        <v>0</v>
      </c>
      <c r="AH175" s="39">
        <f t="shared" si="121"/>
        <v>0</v>
      </c>
      <c r="AI175" s="39">
        <f t="shared" si="122"/>
        <v>0</v>
      </c>
      <c r="AJ175" s="39">
        <f t="shared" si="123"/>
        <v>0</v>
      </c>
      <c r="AK175" s="43"/>
      <c r="AL175" s="39">
        <f t="shared" si="124"/>
        <v>0</v>
      </c>
      <c r="AM175" s="39">
        <f t="shared" si="125"/>
        <v>0</v>
      </c>
      <c r="AN175" s="39">
        <f t="shared" si="126"/>
        <v>0</v>
      </c>
      <c r="AO175" s="40">
        <f t="shared" si="127"/>
        <v>0</v>
      </c>
      <c r="AQ175" s="39">
        <f t="shared" si="128"/>
        <v>0</v>
      </c>
      <c r="AR175" s="39">
        <f t="shared" si="129"/>
        <v>0</v>
      </c>
      <c r="AS175" s="39">
        <f t="shared" si="130"/>
        <v>0</v>
      </c>
      <c r="AT175" s="40">
        <f t="shared" si="131"/>
        <v>0</v>
      </c>
      <c r="AU175" s="40"/>
      <c r="AV175" s="52">
        <f t="shared" si="132"/>
        <v>0</v>
      </c>
      <c r="AX175" s="52">
        <f t="shared" si="133"/>
        <v>0</v>
      </c>
      <c r="AY175" s="70"/>
      <c r="AZ175" s="2">
        <f t="shared" si="137"/>
        <v>0</v>
      </c>
    </row>
    <row r="176" spans="1:52" ht="12" customHeight="1">
      <c r="A176" s="44">
        <f t="shared" si="134"/>
        <v>42036</v>
      </c>
      <c r="B176" s="66">
        <f t="shared" si="100"/>
        <v>60900</v>
      </c>
      <c r="C176" s="67"/>
      <c r="D176" s="68">
        <f t="shared" si="101"/>
        <v>60900</v>
      </c>
      <c r="E176" s="35">
        <f t="shared" si="102"/>
        <v>0</v>
      </c>
      <c r="F176" s="35">
        <f t="shared" si="103"/>
        <v>0</v>
      </c>
      <c r="G176" s="55">
        <f t="shared" si="135"/>
        <v>3.97</v>
      </c>
      <c r="H176" s="69">
        <f t="shared" si="141"/>
        <v>3.97</v>
      </c>
      <c r="I176" s="55">
        <f t="shared" si="104"/>
        <v>3.7904</v>
      </c>
      <c r="J176" s="55">
        <f t="shared" si="105"/>
        <v>1.6E-2</v>
      </c>
      <c r="K176" s="69">
        <f t="shared" si="142"/>
        <v>1.6E-2</v>
      </c>
      <c r="L176" s="72">
        <v>0</v>
      </c>
      <c r="M176" s="55">
        <f t="shared" si="106"/>
        <v>1.4999999999999999E-2</v>
      </c>
      <c r="N176" s="69">
        <f t="shared" si="143"/>
        <v>1.4999999999999999E-2</v>
      </c>
      <c r="O176" s="72">
        <v>0</v>
      </c>
      <c r="P176" s="7"/>
      <c r="Q176" s="72">
        <f t="shared" si="136"/>
        <v>4.0010000000000003</v>
      </c>
      <c r="R176" s="72">
        <f t="shared" si="107"/>
        <v>3.7904</v>
      </c>
      <c r="S176" s="7"/>
      <c r="T176" s="5">
        <f t="shared" si="108"/>
        <v>28</v>
      </c>
      <c r="U176" s="45">
        <f t="shared" si="109"/>
        <v>42088</v>
      </c>
      <c r="V176" s="5">
        <f t="shared" si="110"/>
        <v>5199</v>
      </c>
      <c r="W176" s="55">
        <f t="shared" si="111"/>
        <v>6.040116061409001E-2</v>
      </c>
      <c r="X176" s="47">
        <f t="shared" si="112"/>
        <v>0.42868693550911874</v>
      </c>
      <c r="Y176" s="5">
        <f t="shared" si="113"/>
        <v>0</v>
      </c>
      <c r="Z176" s="5">
        <f t="shared" si="114"/>
        <v>0</v>
      </c>
      <c r="AB176" s="39">
        <f t="shared" si="115"/>
        <v>0</v>
      </c>
      <c r="AC176" s="39">
        <f t="shared" si="116"/>
        <v>0</v>
      </c>
      <c r="AD176" s="39">
        <f t="shared" si="117"/>
        <v>0</v>
      </c>
      <c r="AE176" s="39">
        <f t="shared" si="118"/>
        <v>0</v>
      </c>
      <c r="AF176" s="39">
        <f t="shared" si="119"/>
        <v>0</v>
      </c>
      <c r="AG176" s="39">
        <f t="shared" si="120"/>
        <v>0</v>
      </c>
      <c r="AH176" s="39">
        <f t="shared" si="121"/>
        <v>0</v>
      </c>
      <c r="AI176" s="39">
        <f t="shared" si="122"/>
        <v>0</v>
      </c>
      <c r="AJ176" s="39">
        <f t="shared" si="123"/>
        <v>0</v>
      </c>
      <c r="AK176" s="43"/>
      <c r="AL176" s="39">
        <f t="shared" si="124"/>
        <v>0</v>
      </c>
      <c r="AM176" s="39">
        <f t="shared" si="125"/>
        <v>0</v>
      </c>
      <c r="AN176" s="39">
        <f t="shared" si="126"/>
        <v>0</v>
      </c>
      <c r="AO176" s="40">
        <f t="shared" si="127"/>
        <v>0</v>
      </c>
      <c r="AQ176" s="39">
        <f t="shared" si="128"/>
        <v>0</v>
      </c>
      <c r="AR176" s="39">
        <f t="shared" si="129"/>
        <v>0</v>
      </c>
      <c r="AS176" s="39">
        <f t="shared" si="130"/>
        <v>0</v>
      </c>
      <c r="AT176" s="40">
        <f t="shared" si="131"/>
        <v>0</v>
      </c>
      <c r="AU176" s="40"/>
      <c r="AV176" s="52">
        <f t="shared" si="132"/>
        <v>0</v>
      </c>
      <c r="AX176" s="52">
        <f t="shared" si="133"/>
        <v>0</v>
      </c>
      <c r="AY176" s="70"/>
      <c r="AZ176" s="2">
        <f t="shared" si="137"/>
        <v>0</v>
      </c>
    </row>
    <row r="177" spans="1:52" ht="12" customHeight="1">
      <c r="A177" s="44">
        <f t="shared" si="134"/>
        <v>42064</v>
      </c>
      <c r="B177" s="66">
        <f t="shared" si="100"/>
        <v>60900</v>
      </c>
      <c r="C177" s="67"/>
      <c r="D177" s="68">
        <f t="shared" si="101"/>
        <v>60900</v>
      </c>
      <c r="E177" s="35">
        <f t="shared" si="102"/>
        <v>0</v>
      </c>
      <c r="F177" s="35">
        <f t="shared" si="103"/>
        <v>0</v>
      </c>
      <c r="G177" s="55">
        <f t="shared" si="135"/>
        <v>3.97</v>
      </c>
      <c r="H177" s="69">
        <f t="shared" si="141"/>
        <v>3.97</v>
      </c>
      <c r="I177" s="55">
        <f t="shared" si="104"/>
        <v>3.7904</v>
      </c>
      <c r="J177" s="55">
        <f t="shared" si="105"/>
        <v>1.6E-2</v>
      </c>
      <c r="K177" s="69">
        <f t="shared" si="142"/>
        <v>1.6E-2</v>
      </c>
      <c r="L177" s="72">
        <v>0</v>
      </c>
      <c r="M177" s="55">
        <f t="shared" si="106"/>
        <v>1.4999999999999999E-2</v>
      </c>
      <c r="N177" s="69">
        <f t="shared" si="143"/>
        <v>1.4999999999999999E-2</v>
      </c>
      <c r="O177" s="72">
        <v>0</v>
      </c>
      <c r="P177" s="7"/>
      <c r="Q177" s="72">
        <f t="shared" si="136"/>
        <v>4.0010000000000003</v>
      </c>
      <c r="R177" s="72">
        <f t="shared" si="107"/>
        <v>3.7904</v>
      </c>
      <c r="S177" s="7"/>
      <c r="T177" s="5">
        <f t="shared" si="108"/>
        <v>31</v>
      </c>
      <c r="U177" s="45">
        <f t="shared" si="109"/>
        <v>42119</v>
      </c>
      <c r="V177" s="5">
        <f t="shared" si="110"/>
        <v>5230</v>
      </c>
      <c r="W177" s="55">
        <f t="shared" si="111"/>
        <v>6.040116061409001E-2</v>
      </c>
      <c r="X177" s="47">
        <f t="shared" si="112"/>
        <v>0.42652728322782668</v>
      </c>
      <c r="Y177" s="5">
        <f t="shared" si="113"/>
        <v>0</v>
      </c>
      <c r="Z177" s="5">
        <f t="shared" si="114"/>
        <v>0</v>
      </c>
      <c r="AB177" s="39">
        <f t="shared" si="115"/>
        <v>0</v>
      </c>
      <c r="AC177" s="39">
        <f t="shared" si="116"/>
        <v>0</v>
      </c>
      <c r="AD177" s="39">
        <f t="shared" si="117"/>
        <v>0</v>
      </c>
      <c r="AE177" s="39">
        <f t="shared" si="118"/>
        <v>0</v>
      </c>
      <c r="AF177" s="39">
        <f t="shared" si="119"/>
        <v>0</v>
      </c>
      <c r="AG177" s="39">
        <f t="shared" si="120"/>
        <v>0</v>
      </c>
      <c r="AH177" s="39">
        <f t="shared" si="121"/>
        <v>0</v>
      </c>
      <c r="AI177" s="39">
        <f t="shared" si="122"/>
        <v>0</v>
      </c>
      <c r="AJ177" s="39">
        <f t="shared" si="123"/>
        <v>0</v>
      </c>
      <c r="AK177" s="43"/>
      <c r="AL177" s="39">
        <f t="shared" si="124"/>
        <v>0</v>
      </c>
      <c r="AM177" s="39">
        <f t="shared" si="125"/>
        <v>0</v>
      </c>
      <c r="AN177" s="39">
        <f t="shared" si="126"/>
        <v>0</v>
      </c>
      <c r="AO177" s="40">
        <f t="shared" si="127"/>
        <v>0</v>
      </c>
      <c r="AQ177" s="39">
        <f t="shared" si="128"/>
        <v>0</v>
      </c>
      <c r="AR177" s="39">
        <f t="shared" si="129"/>
        <v>0</v>
      </c>
      <c r="AS177" s="39">
        <f t="shared" si="130"/>
        <v>0</v>
      </c>
      <c r="AT177" s="40">
        <f t="shared" si="131"/>
        <v>0</v>
      </c>
      <c r="AU177" s="40"/>
      <c r="AV177" s="52">
        <f t="shared" si="132"/>
        <v>0</v>
      </c>
      <c r="AX177" s="52">
        <f t="shared" si="133"/>
        <v>0</v>
      </c>
      <c r="AY177" s="70"/>
      <c r="AZ177" s="2">
        <f t="shared" si="137"/>
        <v>0</v>
      </c>
    </row>
    <row r="178" spans="1:52" ht="12" customHeight="1">
      <c r="A178" s="44">
        <f t="shared" si="134"/>
        <v>42095</v>
      </c>
      <c r="B178" s="66">
        <f t="shared" si="100"/>
        <v>60900</v>
      </c>
      <c r="C178" s="67"/>
      <c r="D178" s="68">
        <f t="shared" si="101"/>
        <v>60900</v>
      </c>
      <c r="E178" s="35">
        <f t="shared" si="102"/>
        <v>0</v>
      </c>
      <c r="F178" s="35">
        <f t="shared" si="103"/>
        <v>0</v>
      </c>
      <c r="G178" s="55">
        <f t="shared" si="135"/>
        <v>3.97</v>
      </c>
      <c r="H178" s="69">
        <f t="shared" si="141"/>
        <v>3.97</v>
      </c>
      <c r="I178" s="55">
        <f t="shared" si="104"/>
        <v>3.7904</v>
      </c>
      <c r="J178" s="55">
        <f t="shared" si="105"/>
        <v>1.6E-2</v>
      </c>
      <c r="K178" s="69">
        <f t="shared" si="142"/>
        <v>1.6E-2</v>
      </c>
      <c r="L178" s="72">
        <v>0</v>
      </c>
      <c r="M178" s="55">
        <f t="shared" si="106"/>
        <v>1.4999999999999999E-2</v>
      </c>
      <c r="N178" s="69">
        <f t="shared" si="143"/>
        <v>1.4999999999999999E-2</v>
      </c>
      <c r="O178" s="72">
        <v>0</v>
      </c>
      <c r="P178" s="7"/>
      <c r="Q178" s="72">
        <f t="shared" si="136"/>
        <v>4.0010000000000003</v>
      </c>
      <c r="R178" s="72">
        <f t="shared" si="107"/>
        <v>3.7904</v>
      </c>
      <c r="S178" s="7"/>
      <c r="T178" s="5">
        <f t="shared" si="108"/>
        <v>30</v>
      </c>
      <c r="U178" s="45">
        <f t="shared" si="109"/>
        <v>42149</v>
      </c>
      <c r="V178" s="5">
        <f t="shared" si="110"/>
        <v>5260</v>
      </c>
      <c r="W178" s="55">
        <f t="shared" si="111"/>
        <v>6.040116061409001E-2</v>
      </c>
      <c r="X178" s="47">
        <f t="shared" si="112"/>
        <v>0.42444765688492869</v>
      </c>
      <c r="Y178" s="5">
        <f t="shared" si="113"/>
        <v>0</v>
      </c>
      <c r="Z178" s="5">
        <f t="shared" si="114"/>
        <v>0</v>
      </c>
      <c r="AB178" s="39">
        <f t="shared" si="115"/>
        <v>0</v>
      </c>
      <c r="AC178" s="39">
        <f t="shared" si="116"/>
        <v>0</v>
      </c>
      <c r="AD178" s="39">
        <f t="shared" si="117"/>
        <v>0</v>
      </c>
      <c r="AE178" s="39">
        <f t="shared" si="118"/>
        <v>0</v>
      </c>
      <c r="AF178" s="39">
        <f t="shared" si="119"/>
        <v>0</v>
      </c>
      <c r="AG178" s="39">
        <f t="shared" si="120"/>
        <v>0</v>
      </c>
      <c r="AH178" s="39">
        <f t="shared" si="121"/>
        <v>0</v>
      </c>
      <c r="AI178" s="39">
        <f t="shared" si="122"/>
        <v>0</v>
      </c>
      <c r="AJ178" s="39">
        <f t="shared" si="123"/>
        <v>0</v>
      </c>
      <c r="AK178" s="43"/>
      <c r="AL178" s="39">
        <f t="shared" si="124"/>
        <v>0</v>
      </c>
      <c r="AM178" s="39">
        <f t="shared" si="125"/>
        <v>0</v>
      </c>
      <c r="AN178" s="39">
        <f t="shared" si="126"/>
        <v>0</v>
      </c>
      <c r="AO178" s="40">
        <f t="shared" si="127"/>
        <v>0</v>
      </c>
      <c r="AQ178" s="39">
        <f t="shared" si="128"/>
        <v>0</v>
      </c>
      <c r="AR178" s="39">
        <f t="shared" si="129"/>
        <v>0</v>
      </c>
      <c r="AS178" s="39">
        <f t="shared" si="130"/>
        <v>0</v>
      </c>
      <c r="AT178" s="40">
        <f t="shared" si="131"/>
        <v>0</v>
      </c>
      <c r="AU178" s="40"/>
      <c r="AV178" s="52">
        <f t="shared" si="132"/>
        <v>0</v>
      </c>
      <c r="AX178" s="52">
        <f t="shared" si="133"/>
        <v>0</v>
      </c>
      <c r="AY178" s="70"/>
      <c r="AZ178" s="2">
        <f t="shared" si="137"/>
        <v>0</v>
      </c>
    </row>
    <row r="179" spans="1:52" ht="12" customHeight="1">
      <c r="A179" s="44">
        <f t="shared" si="134"/>
        <v>42125</v>
      </c>
      <c r="B179" s="66">
        <f t="shared" si="100"/>
        <v>60900</v>
      </c>
      <c r="C179" s="67"/>
      <c r="D179" s="68">
        <f t="shared" si="101"/>
        <v>60900</v>
      </c>
      <c r="E179" s="35">
        <f t="shared" si="102"/>
        <v>0</v>
      </c>
      <c r="F179" s="35">
        <f t="shared" si="103"/>
        <v>0</v>
      </c>
      <c r="G179" s="55">
        <f t="shared" si="135"/>
        <v>3.97</v>
      </c>
      <c r="H179" s="69">
        <f t="shared" si="141"/>
        <v>3.97</v>
      </c>
      <c r="I179" s="55">
        <f t="shared" si="104"/>
        <v>3.7904</v>
      </c>
      <c r="J179" s="55">
        <f t="shared" si="105"/>
        <v>1.6E-2</v>
      </c>
      <c r="K179" s="69">
        <f t="shared" si="142"/>
        <v>1.6E-2</v>
      </c>
      <c r="L179" s="72">
        <v>0</v>
      </c>
      <c r="M179" s="55">
        <f t="shared" si="106"/>
        <v>1.4999999999999999E-2</v>
      </c>
      <c r="N179" s="69">
        <f t="shared" si="143"/>
        <v>1.4999999999999999E-2</v>
      </c>
      <c r="O179" s="72">
        <v>0</v>
      </c>
      <c r="P179" s="7"/>
      <c r="Q179" s="72">
        <f t="shared" si="136"/>
        <v>4.0010000000000003</v>
      </c>
      <c r="R179" s="72">
        <f t="shared" si="107"/>
        <v>3.7904</v>
      </c>
      <c r="S179" s="7"/>
      <c r="T179" s="5">
        <f t="shared" si="108"/>
        <v>31</v>
      </c>
      <c r="U179" s="45">
        <f t="shared" si="109"/>
        <v>42180</v>
      </c>
      <c r="V179" s="5">
        <f t="shared" si="110"/>
        <v>5291</v>
      </c>
      <c r="W179" s="55">
        <f t="shared" si="111"/>
        <v>6.040116061409001E-2</v>
      </c>
      <c r="X179" s="47">
        <f t="shared" si="112"/>
        <v>0.42230936137239583</v>
      </c>
      <c r="Y179" s="5">
        <f t="shared" si="113"/>
        <v>0</v>
      </c>
      <c r="Z179" s="5">
        <f t="shared" si="114"/>
        <v>0</v>
      </c>
      <c r="AB179" s="39">
        <f t="shared" si="115"/>
        <v>0</v>
      </c>
      <c r="AC179" s="39">
        <f t="shared" si="116"/>
        <v>0</v>
      </c>
      <c r="AD179" s="39">
        <f t="shared" si="117"/>
        <v>0</v>
      </c>
      <c r="AE179" s="39">
        <f t="shared" si="118"/>
        <v>0</v>
      </c>
      <c r="AF179" s="39">
        <f t="shared" si="119"/>
        <v>0</v>
      </c>
      <c r="AG179" s="39">
        <f t="shared" si="120"/>
        <v>0</v>
      </c>
      <c r="AH179" s="39">
        <f t="shared" si="121"/>
        <v>0</v>
      </c>
      <c r="AI179" s="39">
        <f t="shared" si="122"/>
        <v>0</v>
      </c>
      <c r="AJ179" s="39">
        <f t="shared" si="123"/>
        <v>0</v>
      </c>
      <c r="AK179" s="43"/>
      <c r="AL179" s="39">
        <f t="shared" si="124"/>
        <v>0</v>
      </c>
      <c r="AM179" s="39">
        <f t="shared" si="125"/>
        <v>0</v>
      </c>
      <c r="AN179" s="39">
        <f t="shared" si="126"/>
        <v>0</v>
      </c>
      <c r="AO179" s="40">
        <f t="shared" si="127"/>
        <v>0</v>
      </c>
      <c r="AQ179" s="39">
        <f t="shared" si="128"/>
        <v>0</v>
      </c>
      <c r="AR179" s="39">
        <f t="shared" si="129"/>
        <v>0</v>
      </c>
      <c r="AS179" s="39">
        <f t="shared" si="130"/>
        <v>0</v>
      </c>
      <c r="AT179" s="40">
        <f t="shared" si="131"/>
        <v>0</v>
      </c>
      <c r="AU179" s="40"/>
      <c r="AV179" s="52">
        <f t="shared" si="132"/>
        <v>0</v>
      </c>
      <c r="AX179" s="52">
        <f t="shared" si="133"/>
        <v>0</v>
      </c>
      <c r="AY179" s="70"/>
      <c r="AZ179" s="2">
        <f t="shared" si="137"/>
        <v>0</v>
      </c>
    </row>
    <row r="180" spans="1:52" ht="12" customHeight="1">
      <c r="A180" s="44">
        <f t="shared" si="134"/>
        <v>42156</v>
      </c>
      <c r="B180" s="66">
        <f t="shared" si="100"/>
        <v>60900</v>
      </c>
      <c r="C180" s="67"/>
      <c r="D180" s="68">
        <f t="shared" si="101"/>
        <v>60900</v>
      </c>
      <c r="E180" s="35">
        <f t="shared" si="102"/>
        <v>0</v>
      </c>
      <c r="F180" s="35">
        <f t="shared" si="103"/>
        <v>0</v>
      </c>
      <c r="G180" s="55">
        <f t="shared" si="135"/>
        <v>3.97</v>
      </c>
      <c r="H180" s="69">
        <f t="shared" si="141"/>
        <v>3.97</v>
      </c>
      <c r="I180" s="55">
        <f t="shared" si="104"/>
        <v>3.7904</v>
      </c>
      <c r="J180" s="55">
        <f t="shared" si="105"/>
        <v>1.6E-2</v>
      </c>
      <c r="K180" s="69">
        <f t="shared" si="142"/>
        <v>1.6E-2</v>
      </c>
      <c r="L180" s="72">
        <v>0</v>
      </c>
      <c r="M180" s="55">
        <f t="shared" si="106"/>
        <v>1.4999999999999999E-2</v>
      </c>
      <c r="N180" s="69">
        <f t="shared" si="143"/>
        <v>1.4999999999999999E-2</v>
      </c>
      <c r="O180" s="72">
        <v>0</v>
      </c>
      <c r="P180" s="7"/>
      <c r="Q180" s="72">
        <f t="shared" si="136"/>
        <v>4.0010000000000003</v>
      </c>
      <c r="R180" s="72">
        <f t="shared" si="107"/>
        <v>3.7904</v>
      </c>
      <c r="S180" s="7"/>
      <c r="T180" s="5">
        <f t="shared" si="108"/>
        <v>30</v>
      </c>
      <c r="U180" s="45">
        <f t="shared" si="109"/>
        <v>42210</v>
      </c>
      <c r="V180" s="5">
        <f t="shared" si="110"/>
        <v>5321</v>
      </c>
      <c r="W180" s="55">
        <f t="shared" si="111"/>
        <v>6.040116061409001E-2</v>
      </c>
      <c r="X180" s="47">
        <f t="shared" si="112"/>
        <v>0.42025030042296224</v>
      </c>
      <c r="Y180" s="5">
        <f t="shared" si="113"/>
        <v>0</v>
      </c>
      <c r="Z180" s="5">
        <f t="shared" si="114"/>
        <v>0</v>
      </c>
      <c r="AB180" s="39">
        <f t="shared" si="115"/>
        <v>0</v>
      </c>
      <c r="AC180" s="39">
        <f t="shared" si="116"/>
        <v>0</v>
      </c>
      <c r="AD180" s="39">
        <f t="shared" si="117"/>
        <v>0</v>
      </c>
      <c r="AE180" s="39">
        <f t="shared" si="118"/>
        <v>0</v>
      </c>
      <c r="AF180" s="39">
        <f t="shared" si="119"/>
        <v>0</v>
      </c>
      <c r="AG180" s="39">
        <f t="shared" si="120"/>
        <v>0</v>
      </c>
      <c r="AH180" s="39">
        <f t="shared" si="121"/>
        <v>0</v>
      </c>
      <c r="AI180" s="39">
        <f t="shared" si="122"/>
        <v>0</v>
      </c>
      <c r="AJ180" s="39">
        <f t="shared" si="123"/>
        <v>0</v>
      </c>
      <c r="AK180" s="43"/>
      <c r="AL180" s="39">
        <f t="shared" si="124"/>
        <v>0</v>
      </c>
      <c r="AM180" s="39">
        <f t="shared" si="125"/>
        <v>0</v>
      </c>
      <c r="AN180" s="39">
        <f t="shared" si="126"/>
        <v>0</v>
      </c>
      <c r="AO180" s="40">
        <f t="shared" si="127"/>
        <v>0</v>
      </c>
      <c r="AQ180" s="39">
        <f t="shared" si="128"/>
        <v>0</v>
      </c>
      <c r="AR180" s="39">
        <f t="shared" si="129"/>
        <v>0</v>
      </c>
      <c r="AS180" s="39">
        <f t="shared" si="130"/>
        <v>0</v>
      </c>
      <c r="AT180" s="40">
        <f t="shared" si="131"/>
        <v>0</v>
      </c>
      <c r="AU180" s="40"/>
      <c r="AV180" s="52">
        <f t="shared" si="132"/>
        <v>0</v>
      </c>
      <c r="AX180" s="52">
        <f t="shared" si="133"/>
        <v>0</v>
      </c>
      <c r="AY180" s="70"/>
      <c r="AZ180" s="2">
        <f t="shared" si="137"/>
        <v>0</v>
      </c>
    </row>
    <row r="181" spans="1:52" ht="12" customHeight="1">
      <c r="A181" s="44">
        <f t="shared" si="134"/>
        <v>42186</v>
      </c>
      <c r="B181" s="66">
        <f t="shared" si="100"/>
        <v>60900</v>
      </c>
      <c r="C181" s="67"/>
      <c r="D181" s="68">
        <f t="shared" si="101"/>
        <v>60900</v>
      </c>
      <c r="E181" s="35">
        <f t="shared" si="102"/>
        <v>0</v>
      </c>
      <c r="F181" s="35">
        <f t="shared" si="103"/>
        <v>0</v>
      </c>
      <c r="G181" s="55">
        <f t="shared" si="135"/>
        <v>3.97</v>
      </c>
      <c r="H181" s="69">
        <f t="shared" si="141"/>
        <v>3.97</v>
      </c>
      <c r="I181" s="55">
        <f t="shared" si="104"/>
        <v>3.7904</v>
      </c>
      <c r="J181" s="55">
        <f t="shared" si="105"/>
        <v>1.6E-2</v>
      </c>
      <c r="K181" s="69">
        <f t="shared" si="142"/>
        <v>1.6E-2</v>
      </c>
      <c r="L181" s="72">
        <v>0</v>
      </c>
      <c r="M181" s="55">
        <f t="shared" si="106"/>
        <v>1.4999999999999999E-2</v>
      </c>
      <c r="N181" s="69">
        <f t="shared" si="143"/>
        <v>1.4999999999999999E-2</v>
      </c>
      <c r="O181" s="72">
        <v>0</v>
      </c>
      <c r="P181" s="7"/>
      <c r="Q181" s="72">
        <f t="shared" si="136"/>
        <v>4.0010000000000003</v>
      </c>
      <c r="R181" s="72">
        <f t="shared" si="107"/>
        <v>3.7904</v>
      </c>
      <c r="S181" s="7"/>
      <c r="T181" s="5">
        <f t="shared" si="108"/>
        <v>31</v>
      </c>
      <c r="U181" s="45">
        <f t="shared" si="109"/>
        <v>42241</v>
      </c>
      <c r="V181" s="5">
        <f t="shared" si="110"/>
        <v>5352</v>
      </c>
      <c r="W181" s="55">
        <f t="shared" si="111"/>
        <v>6.040116061409001E-2</v>
      </c>
      <c r="X181" s="47">
        <f t="shared" si="112"/>
        <v>0.41813315048242522</v>
      </c>
      <c r="Y181" s="5">
        <f t="shared" si="113"/>
        <v>0</v>
      </c>
      <c r="Z181" s="5">
        <f t="shared" si="114"/>
        <v>0</v>
      </c>
      <c r="AB181" s="39">
        <f t="shared" si="115"/>
        <v>0</v>
      </c>
      <c r="AC181" s="39">
        <f t="shared" si="116"/>
        <v>0</v>
      </c>
      <c r="AD181" s="39">
        <f t="shared" si="117"/>
        <v>0</v>
      </c>
      <c r="AE181" s="39">
        <f t="shared" si="118"/>
        <v>0</v>
      </c>
      <c r="AF181" s="39">
        <f t="shared" si="119"/>
        <v>0</v>
      </c>
      <c r="AG181" s="39">
        <f t="shared" si="120"/>
        <v>0</v>
      </c>
      <c r="AH181" s="39">
        <f t="shared" si="121"/>
        <v>0</v>
      </c>
      <c r="AI181" s="39">
        <f t="shared" si="122"/>
        <v>0</v>
      </c>
      <c r="AJ181" s="39">
        <f t="shared" si="123"/>
        <v>0</v>
      </c>
      <c r="AK181" s="43"/>
      <c r="AL181" s="39">
        <f t="shared" si="124"/>
        <v>0</v>
      </c>
      <c r="AM181" s="39">
        <f t="shared" si="125"/>
        <v>0</v>
      </c>
      <c r="AN181" s="39">
        <f t="shared" si="126"/>
        <v>0</v>
      </c>
      <c r="AO181" s="40">
        <f t="shared" si="127"/>
        <v>0</v>
      </c>
      <c r="AQ181" s="39">
        <f t="shared" si="128"/>
        <v>0</v>
      </c>
      <c r="AR181" s="39">
        <f t="shared" si="129"/>
        <v>0</v>
      </c>
      <c r="AS181" s="39">
        <f t="shared" si="130"/>
        <v>0</v>
      </c>
      <c r="AT181" s="40">
        <f t="shared" si="131"/>
        <v>0</v>
      </c>
      <c r="AU181" s="40"/>
      <c r="AV181" s="52">
        <f t="shared" si="132"/>
        <v>0</v>
      </c>
      <c r="AX181" s="52">
        <f t="shared" si="133"/>
        <v>0</v>
      </c>
      <c r="AY181" s="70"/>
      <c r="AZ181" s="2">
        <f t="shared" si="137"/>
        <v>0</v>
      </c>
    </row>
    <row r="182" spans="1:52" ht="12" customHeight="1">
      <c r="A182" s="44">
        <f t="shared" si="134"/>
        <v>42217</v>
      </c>
      <c r="B182" s="66">
        <f t="shared" si="100"/>
        <v>60900</v>
      </c>
      <c r="C182" s="67"/>
      <c r="D182" s="68">
        <f t="shared" si="101"/>
        <v>60900</v>
      </c>
      <c r="E182" s="35">
        <f t="shared" si="102"/>
        <v>0</v>
      </c>
      <c r="F182" s="35">
        <f t="shared" si="103"/>
        <v>0</v>
      </c>
      <c r="G182" s="55">
        <f t="shared" si="135"/>
        <v>3.97</v>
      </c>
      <c r="H182" s="69">
        <f t="shared" si="141"/>
        <v>3.97</v>
      </c>
      <c r="I182" s="55">
        <f t="shared" si="104"/>
        <v>3.7904</v>
      </c>
      <c r="J182" s="55">
        <f t="shared" si="105"/>
        <v>1.6E-2</v>
      </c>
      <c r="K182" s="69">
        <f t="shared" si="142"/>
        <v>1.6E-2</v>
      </c>
      <c r="L182" s="72">
        <v>0</v>
      </c>
      <c r="M182" s="55">
        <f t="shared" si="106"/>
        <v>1.4999999999999999E-2</v>
      </c>
      <c r="N182" s="69">
        <f t="shared" si="143"/>
        <v>1.4999999999999999E-2</v>
      </c>
      <c r="O182" s="72">
        <v>0</v>
      </c>
      <c r="P182" s="7"/>
      <c r="Q182" s="72">
        <f t="shared" si="136"/>
        <v>4.0010000000000003</v>
      </c>
      <c r="R182" s="72">
        <f t="shared" si="107"/>
        <v>3.7904</v>
      </c>
      <c r="S182" s="7"/>
      <c r="T182" s="5">
        <f t="shared" si="108"/>
        <v>31</v>
      </c>
      <c r="U182" s="45">
        <f t="shared" si="109"/>
        <v>42272</v>
      </c>
      <c r="V182" s="5">
        <f t="shared" si="110"/>
        <v>5383</v>
      </c>
      <c r="W182" s="55">
        <f t="shared" si="111"/>
        <v>6.040116061409001E-2</v>
      </c>
      <c r="X182" s="47">
        <f t="shared" si="112"/>
        <v>0.41602666638523494</v>
      </c>
      <c r="Y182" s="5">
        <f t="shared" si="113"/>
        <v>0</v>
      </c>
      <c r="Z182" s="5">
        <f t="shared" si="114"/>
        <v>0</v>
      </c>
      <c r="AB182" s="39">
        <f t="shared" si="115"/>
        <v>0</v>
      </c>
      <c r="AC182" s="39">
        <f t="shared" si="116"/>
        <v>0</v>
      </c>
      <c r="AD182" s="39">
        <f t="shared" si="117"/>
        <v>0</v>
      </c>
      <c r="AE182" s="39">
        <f t="shared" si="118"/>
        <v>0</v>
      </c>
      <c r="AF182" s="39">
        <f t="shared" si="119"/>
        <v>0</v>
      </c>
      <c r="AG182" s="39">
        <f t="shared" si="120"/>
        <v>0</v>
      </c>
      <c r="AH182" s="39">
        <f t="shared" si="121"/>
        <v>0</v>
      </c>
      <c r="AI182" s="39">
        <f t="shared" si="122"/>
        <v>0</v>
      </c>
      <c r="AJ182" s="39">
        <f t="shared" si="123"/>
        <v>0</v>
      </c>
      <c r="AK182" s="43"/>
      <c r="AL182" s="39">
        <f t="shared" si="124"/>
        <v>0</v>
      </c>
      <c r="AM182" s="39">
        <f t="shared" si="125"/>
        <v>0</v>
      </c>
      <c r="AN182" s="39">
        <f t="shared" si="126"/>
        <v>0</v>
      </c>
      <c r="AO182" s="40">
        <f t="shared" si="127"/>
        <v>0</v>
      </c>
      <c r="AQ182" s="39">
        <f t="shared" si="128"/>
        <v>0</v>
      </c>
      <c r="AR182" s="39">
        <f t="shared" si="129"/>
        <v>0</v>
      </c>
      <c r="AS182" s="39">
        <f t="shared" si="130"/>
        <v>0</v>
      </c>
      <c r="AT182" s="40">
        <f t="shared" si="131"/>
        <v>0</v>
      </c>
      <c r="AU182" s="40"/>
      <c r="AV182" s="52">
        <f t="shared" si="132"/>
        <v>0</v>
      </c>
      <c r="AX182" s="52">
        <f t="shared" si="133"/>
        <v>0</v>
      </c>
      <c r="AY182" s="70"/>
      <c r="AZ182" s="2">
        <f t="shared" si="137"/>
        <v>0</v>
      </c>
    </row>
    <row r="183" spans="1:52" ht="12" customHeight="1">
      <c r="A183" s="44">
        <f t="shared" si="134"/>
        <v>42248</v>
      </c>
      <c r="B183" s="66">
        <f t="shared" si="100"/>
        <v>60900</v>
      </c>
      <c r="C183" s="67"/>
      <c r="D183" s="68">
        <f t="shared" si="101"/>
        <v>60900</v>
      </c>
      <c r="E183" s="35">
        <f t="shared" si="102"/>
        <v>0</v>
      </c>
      <c r="F183" s="35">
        <f t="shared" si="103"/>
        <v>0</v>
      </c>
      <c r="G183" s="55">
        <f t="shared" si="135"/>
        <v>3.97</v>
      </c>
      <c r="H183" s="69">
        <f t="shared" si="141"/>
        <v>3.97</v>
      </c>
      <c r="I183" s="55">
        <f t="shared" si="104"/>
        <v>3.7904</v>
      </c>
      <c r="J183" s="55">
        <f t="shared" si="105"/>
        <v>1.6E-2</v>
      </c>
      <c r="K183" s="69">
        <f t="shared" si="142"/>
        <v>1.6E-2</v>
      </c>
      <c r="L183" s="72">
        <v>0</v>
      </c>
      <c r="M183" s="55">
        <f t="shared" si="106"/>
        <v>1.4999999999999999E-2</v>
      </c>
      <c r="N183" s="69">
        <f t="shared" si="143"/>
        <v>1.4999999999999999E-2</v>
      </c>
      <c r="O183" s="72">
        <v>0</v>
      </c>
      <c r="P183" s="7"/>
      <c r="Q183" s="72">
        <f t="shared" si="136"/>
        <v>4.0010000000000003</v>
      </c>
      <c r="R183" s="72">
        <f t="shared" si="107"/>
        <v>3.7904</v>
      </c>
      <c r="S183" s="7"/>
      <c r="T183" s="5">
        <f t="shared" si="108"/>
        <v>30</v>
      </c>
      <c r="U183" s="45">
        <f t="shared" si="109"/>
        <v>42302</v>
      </c>
      <c r="V183" s="5">
        <f t="shared" si="110"/>
        <v>5413</v>
      </c>
      <c r="W183" s="55">
        <f t="shared" si="111"/>
        <v>6.040116061409001E-2</v>
      </c>
      <c r="X183" s="47">
        <f t="shared" si="112"/>
        <v>0.41399823807880792</v>
      </c>
      <c r="Y183" s="5">
        <f t="shared" si="113"/>
        <v>0</v>
      </c>
      <c r="Z183" s="5">
        <f t="shared" si="114"/>
        <v>0</v>
      </c>
      <c r="AB183" s="39">
        <f t="shared" si="115"/>
        <v>0</v>
      </c>
      <c r="AC183" s="39">
        <f t="shared" si="116"/>
        <v>0</v>
      </c>
      <c r="AD183" s="39">
        <f t="shared" si="117"/>
        <v>0</v>
      </c>
      <c r="AE183" s="39">
        <f t="shared" si="118"/>
        <v>0</v>
      </c>
      <c r="AF183" s="39">
        <f t="shared" si="119"/>
        <v>0</v>
      </c>
      <c r="AG183" s="39">
        <f t="shared" si="120"/>
        <v>0</v>
      </c>
      <c r="AH183" s="39">
        <f t="shared" si="121"/>
        <v>0</v>
      </c>
      <c r="AI183" s="39">
        <f t="shared" si="122"/>
        <v>0</v>
      </c>
      <c r="AJ183" s="39">
        <f t="shared" si="123"/>
        <v>0</v>
      </c>
      <c r="AK183" s="43"/>
      <c r="AL183" s="39">
        <f t="shared" si="124"/>
        <v>0</v>
      </c>
      <c r="AM183" s="39">
        <f t="shared" si="125"/>
        <v>0</v>
      </c>
      <c r="AN183" s="39">
        <f t="shared" si="126"/>
        <v>0</v>
      </c>
      <c r="AO183" s="40">
        <f t="shared" si="127"/>
        <v>0</v>
      </c>
      <c r="AQ183" s="39">
        <f t="shared" si="128"/>
        <v>0</v>
      </c>
      <c r="AR183" s="39">
        <f t="shared" si="129"/>
        <v>0</v>
      </c>
      <c r="AS183" s="39">
        <f t="shared" si="130"/>
        <v>0</v>
      </c>
      <c r="AT183" s="40">
        <f t="shared" si="131"/>
        <v>0</v>
      </c>
      <c r="AU183" s="40"/>
      <c r="AV183" s="52">
        <f t="shared" si="132"/>
        <v>0</v>
      </c>
      <c r="AX183" s="52">
        <f t="shared" si="133"/>
        <v>0</v>
      </c>
      <c r="AY183" s="70"/>
      <c r="AZ183" s="2">
        <f t="shared" si="137"/>
        <v>0</v>
      </c>
    </row>
    <row r="184" spans="1:52" ht="12" customHeight="1">
      <c r="A184" s="44">
        <f t="shared" si="134"/>
        <v>42278</v>
      </c>
      <c r="B184" s="66">
        <f t="shared" si="100"/>
        <v>60900</v>
      </c>
      <c r="C184" s="67"/>
      <c r="D184" s="68">
        <f t="shared" si="101"/>
        <v>60900</v>
      </c>
      <c r="E184" s="35">
        <f t="shared" si="102"/>
        <v>0</v>
      </c>
      <c r="F184" s="35">
        <f t="shared" si="103"/>
        <v>0</v>
      </c>
      <c r="G184" s="55">
        <f t="shared" si="135"/>
        <v>3.97</v>
      </c>
      <c r="H184" s="69">
        <f t="shared" si="141"/>
        <v>3.97</v>
      </c>
      <c r="I184" s="55">
        <f t="shared" si="104"/>
        <v>3.7904</v>
      </c>
      <c r="J184" s="55">
        <f t="shared" si="105"/>
        <v>1.6E-2</v>
      </c>
      <c r="K184" s="69">
        <f t="shared" si="142"/>
        <v>1.6E-2</v>
      </c>
      <c r="L184" s="72">
        <v>0</v>
      </c>
      <c r="M184" s="55">
        <f t="shared" si="106"/>
        <v>1.4999999999999999E-2</v>
      </c>
      <c r="N184" s="69">
        <f t="shared" si="143"/>
        <v>1.4999999999999999E-2</v>
      </c>
      <c r="O184" s="72">
        <v>0</v>
      </c>
      <c r="P184" s="7"/>
      <c r="Q184" s="72">
        <f t="shared" si="136"/>
        <v>4.0010000000000003</v>
      </c>
      <c r="R184" s="72">
        <f t="shared" si="107"/>
        <v>3.7904</v>
      </c>
      <c r="S184" s="7"/>
      <c r="T184" s="5">
        <f t="shared" si="108"/>
        <v>31</v>
      </c>
      <c r="U184" s="45">
        <f t="shared" si="109"/>
        <v>42333</v>
      </c>
      <c r="V184" s="5">
        <f t="shared" si="110"/>
        <v>5444</v>
      </c>
      <c r="W184" s="55">
        <f t="shared" si="111"/>
        <v>6.040116061409001E-2</v>
      </c>
      <c r="X184" s="47">
        <f t="shared" si="112"/>
        <v>0.41191258497100808</v>
      </c>
      <c r="Y184" s="5">
        <f t="shared" si="113"/>
        <v>0</v>
      </c>
      <c r="Z184" s="5">
        <f t="shared" si="114"/>
        <v>0</v>
      </c>
      <c r="AB184" s="39">
        <f t="shared" si="115"/>
        <v>0</v>
      </c>
      <c r="AC184" s="39">
        <f t="shared" si="116"/>
        <v>0</v>
      </c>
      <c r="AD184" s="39">
        <f t="shared" si="117"/>
        <v>0</v>
      </c>
      <c r="AE184" s="39">
        <f t="shared" si="118"/>
        <v>0</v>
      </c>
      <c r="AF184" s="39">
        <f t="shared" si="119"/>
        <v>0</v>
      </c>
      <c r="AG184" s="39">
        <f t="shared" si="120"/>
        <v>0</v>
      </c>
      <c r="AH184" s="39">
        <f t="shared" si="121"/>
        <v>0</v>
      </c>
      <c r="AI184" s="39">
        <f t="shared" si="122"/>
        <v>0</v>
      </c>
      <c r="AJ184" s="39">
        <f t="shared" si="123"/>
        <v>0</v>
      </c>
      <c r="AK184" s="43"/>
      <c r="AL184" s="39">
        <f t="shared" si="124"/>
        <v>0</v>
      </c>
      <c r="AM184" s="39">
        <f t="shared" si="125"/>
        <v>0</v>
      </c>
      <c r="AN184" s="39">
        <f t="shared" si="126"/>
        <v>0</v>
      </c>
      <c r="AO184" s="40">
        <f t="shared" si="127"/>
        <v>0</v>
      </c>
      <c r="AQ184" s="39">
        <f t="shared" si="128"/>
        <v>0</v>
      </c>
      <c r="AR184" s="39">
        <f t="shared" si="129"/>
        <v>0</v>
      </c>
      <c r="AS184" s="39">
        <f t="shared" si="130"/>
        <v>0</v>
      </c>
      <c r="AT184" s="40">
        <f t="shared" si="131"/>
        <v>0</v>
      </c>
      <c r="AU184" s="40"/>
      <c r="AV184" s="52">
        <f t="shared" si="132"/>
        <v>0</v>
      </c>
      <c r="AX184" s="52">
        <f t="shared" si="133"/>
        <v>0</v>
      </c>
      <c r="AY184" s="70"/>
      <c r="AZ184" s="2">
        <f t="shared" si="137"/>
        <v>0</v>
      </c>
    </row>
    <row r="185" spans="1:52" ht="12" customHeight="1">
      <c r="A185" s="44">
        <f t="shared" si="134"/>
        <v>42309</v>
      </c>
      <c r="B185" s="66">
        <f t="shared" si="100"/>
        <v>60900</v>
      </c>
      <c r="C185" s="67"/>
      <c r="D185" s="68">
        <f t="shared" si="101"/>
        <v>60900</v>
      </c>
      <c r="E185" s="35">
        <f t="shared" si="102"/>
        <v>0</v>
      </c>
      <c r="F185" s="35">
        <f t="shared" si="103"/>
        <v>0</v>
      </c>
      <c r="G185" s="55">
        <f t="shared" si="135"/>
        <v>3.97</v>
      </c>
      <c r="H185" s="69">
        <f t="shared" si="141"/>
        <v>3.97</v>
      </c>
      <c r="I185" s="55">
        <f t="shared" si="104"/>
        <v>3.7904</v>
      </c>
      <c r="J185" s="55">
        <f t="shared" si="105"/>
        <v>1.6E-2</v>
      </c>
      <c r="K185" s="69">
        <f t="shared" si="142"/>
        <v>1.6E-2</v>
      </c>
      <c r="L185" s="72">
        <v>0</v>
      </c>
      <c r="M185" s="55">
        <f t="shared" si="106"/>
        <v>1.4999999999999999E-2</v>
      </c>
      <c r="N185" s="69">
        <f t="shared" si="143"/>
        <v>1.4999999999999999E-2</v>
      </c>
      <c r="O185" s="72">
        <v>0</v>
      </c>
      <c r="P185" s="7"/>
      <c r="Q185" s="72">
        <f t="shared" si="136"/>
        <v>4.0010000000000003</v>
      </c>
      <c r="R185" s="72">
        <f t="shared" si="107"/>
        <v>3.7904</v>
      </c>
      <c r="S185" s="7"/>
      <c r="T185" s="5">
        <f t="shared" si="108"/>
        <v>30</v>
      </c>
      <c r="U185" s="45">
        <f t="shared" si="109"/>
        <v>42363</v>
      </c>
      <c r="V185" s="5">
        <f t="shared" si="110"/>
        <v>5474</v>
      </c>
      <c r="W185" s="55">
        <f t="shared" si="111"/>
        <v>6.040116061409001E-2</v>
      </c>
      <c r="X185" s="47">
        <f t="shared" si="112"/>
        <v>0.4099042157614366</v>
      </c>
      <c r="Y185" s="5">
        <f t="shared" si="113"/>
        <v>0</v>
      </c>
      <c r="Z185" s="5">
        <f t="shared" si="114"/>
        <v>0</v>
      </c>
      <c r="AB185" s="39">
        <f t="shared" si="115"/>
        <v>0</v>
      </c>
      <c r="AC185" s="39">
        <f t="shared" si="116"/>
        <v>0</v>
      </c>
      <c r="AD185" s="39">
        <f t="shared" si="117"/>
        <v>0</v>
      </c>
      <c r="AE185" s="39">
        <f t="shared" si="118"/>
        <v>0</v>
      </c>
      <c r="AF185" s="39">
        <f t="shared" si="119"/>
        <v>0</v>
      </c>
      <c r="AG185" s="39">
        <f t="shared" si="120"/>
        <v>0</v>
      </c>
      <c r="AH185" s="39">
        <f t="shared" si="121"/>
        <v>0</v>
      </c>
      <c r="AI185" s="39">
        <f t="shared" si="122"/>
        <v>0</v>
      </c>
      <c r="AJ185" s="39">
        <f t="shared" si="123"/>
        <v>0</v>
      </c>
      <c r="AK185" s="43"/>
      <c r="AL185" s="39">
        <f t="shared" si="124"/>
        <v>0</v>
      </c>
      <c r="AM185" s="39">
        <f t="shared" si="125"/>
        <v>0</v>
      </c>
      <c r="AN185" s="39">
        <f t="shared" si="126"/>
        <v>0</v>
      </c>
      <c r="AO185" s="40">
        <f t="shared" si="127"/>
        <v>0</v>
      </c>
      <c r="AQ185" s="39">
        <f t="shared" si="128"/>
        <v>0</v>
      </c>
      <c r="AR185" s="39">
        <f t="shared" si="129"/>
        <v>0</v>
      </c>
      <c r="AS185" s="39">
        <f t="shared" si="130"/>
        <v>0</v>
      </c>
      <c r="AT185" s="40">
        <f t="shared" si="131"/>
        <v>0</v>
      </c>
      <c r="AU185" s="40"/>
      <c r="AV185" s="52">
        <f t="shared" si="132"/>
        <v>0</v>
      </c>
      <c r="AX185" s="52">
        <f t="shared" si="133"/>
        <v>0</v>
      </c>
      <c r="AY185" s="70"/>
      <c r="AZ185" s="2">
        <f t="shared" si="137"/>
        <v>0</v>
      </c>
    </row>
    <row r="186" spans="1:52" ht="12" customHeight="1">
      <c r="A186" s="44">
        <f t="shared" si="134"/>
        <v>42339</v>
      </c>
      <c r="B186" s="66">
        <f t="shared" si="100"/>
        <v>60900</v>
      </c>
      <c r="C186" s="67"/>
      <c r="D186" s="68">
        <f t="shared" si="101"/>
        <v>60900</v>
      </c>
      <c r="E186" s="35">
        <f t="shared" si="102"/>
        <v>0</v>
      </c>
      <c r="F186" s="35">
        <f t="shared" si="103"/>
        <v>0</v>
      </c>
      <c r="G186" s="55">
        <f t="shared" si="135"/>
        <v>3.97</v>
      </c>
      <c r="H186" s="69">
        <f t="shared" si="141"/>
        <v>3.97</v>
      </c>
      <c r="I186" s="55">
        <f t="shared" si="104"/>
        <v>3.7904</v>
      </c>
      <c r="J186" s="55">
        <f t="shared" si="105"/>
        <v>1.6E-2</v>
      </c>
      <c r="K186" s="69">
        <f t="shared" si="142"/>
        <v>1.6E-2</v>
      </c>
      <c r="L186" s="72">
        <v>0</v>
      </c>
      <c r="M186" s="55">
        <f t="shared" si="106"/>
        <v>1.4999999999999999E-2</v>
      </c>
      <c r="N186" s="69">
        <f t="shared" si="143"/>
        <v>1.4999999999999999E-2</v>
      </c>
      <c r="O186" s="72">
        <v>0</v>
      </c>
      <c r="P186" s="7"/>
      <c r="Q186" s="72">
        <f t="shared" si="136"/>
        <v>4.0010000000000003</v>
      </c>
      <c r="R186" s="72">
        <f t="shared" si="107"/>
        <v>3.7904</v>
      </c>
      <c r="S186" s="7"/>
      <c r="T186" s="5">
        <f t="shared" si="108"/>
        <v>31</v>
      </c>
      <c r="U186" s="45">
        <f t="shared" si="109"/>
        <v>42394</v>
      </c>
      <c r="V186" s="5">
        <f t="shared" si="110"/>
        <v>5505</v>
      </c>
      <c r="W186" s="55">
        <f t="shared" si="111"/>
        <v>6.040116061409001E-2</v>
      </c>
      <c r="X186" s="47">
        <f t="shared" si="112"/>
        <v>0.40783918764568811</v>
      </c>
      <c r="Y186" s="5">
        <f t="shared" si="113"/>
        <v>0</v>
      </c>
      <c r="Z186" s="5">
        <f t="shared" si="114"/>
        <v>0</v>
      </c>
      <c r="AB186" s="39">
        <f t="shared" si="115"/>
        <v>0</v>
      </c>
      <c r="AC186" s="39">
        <f t="shared" si="116"/>
        <v>0</v>
      </c>
      <c r="AD186" s="39">
        <f t="shared" si="117"/>
        <v>0</v>
      </c>
      <c r="AE186" s="39">
        <f t="shared" si="118"/>
        <v>0</v>
      </c>
      <c r="AF186" s="39">
        <f t="shared" si="119"/>
        <v>0</v>
      </c>
      <c r="AG186" s="39">
        <f t="shared" si="120"/>
        <v>0</v>
      </c>
      <c r="AH186" s="39">
        <f t="shared" si="121"/>
        <v>0</v>
      </c>
      <c r="AI186" s="39">
        <f t="shared" si="122"/>
        <v>0</v>
      </c>
      <c r="AJ186" s="39">
        <f t="shared" si="123"/>
        <v>0</v>
      </c>
      <c r="AK186" s="43"/>
      <c r="AL186" s="39">
        <f t="shared" si="124"/>
        <v>0</v>
      </c>
      <c r="AM186" s="39">
        <f t="shared" si="125"/>
        <v>0</v>
      </c>
      <c r="AN186" s="39">
        <f t="shared" si="126"/>
        <v>0</v>
      </c>
      <c r="AO186" s="40">
        <f t="shared" si="127"/>
        <v>0</v>
      </c>
      <c r="AQ186" s="39">
        <f t="shared" si="128"/>
        <v>0</v>
      </c>
      <c r="AR186" s="39">
        <f t="shared" si="129"/>
        <v>0</v>
      </c>
      <c r="AS186" s="39">
        <f t="shared" si="130"/>
        <v>0</v>
      </c>
      <c r="AT186" s="40">
        <f t="shared" si="131"/>
        <v>0</v>
      </c>
      <c r="AU186" s="40"/>
      <c r="AV186" s="52">
        <f t="shared" si="132"/>
        <v>0</v>
      </c>
      <c r="AX186" s="52">
        <f t="shared" si="133"/>
        <v>0</v>
      </c>
      <c r="AY186" s="70"/>
      <c r="AZ186" s="2">
        <f t="shared" si="137"/>
        <v>0</v>
      </c>
    </row>
    <row r="187" spans="1:52" ht="12" customHeight="1">
      <c r="A187" s="44">
        <f t="shared" si="134"/>
        <v>42370</v>
      </c>
      <c r="B187" s="66">
        <f t="shared" si="100"/>
        <v>60900</v>
      </c>
      <c r="C187" s="67"/>
      <c r="D187" s="68">
        <f t="shared" si="101"/>
        <v>60900</v>
      </c>
      <c r="E187" s="35">
        <f t="shared" si="102"/>
        <v>0</v>
      </c>
      <c r="F187" s="35">
        <f t="shared" si="103"/>
        <v>0</v>
      </c>
      <c r="G187" s="55">
        <f t="shared" si="135"/>
        <v>3.97</v>
      </c>
      <c r="H187" s="69">
        <f t="shared" si="141"/>
        <v>3.97</v>
      </c>
      <c r="I187" s="55">
        <f t="shared" si="104"/>
        <v>3.7904</v>
      </c>
      <c r="J187" s="55">
        <f t="shared" si="105"/>
        <v>1.6E-2</v>
      </c>
      <c r="K187" s="69">
        <f t="shared" si="142"/>
        <v>1.6E-2</v>
      </c>
      <c r="L187" s="72">
        <v>0</v>
      </c>
      <c r="M187" s="55">
        <f t="shared" si="106"/>
        <v>1.4999999999999999E-2</v>
      </c>
      <c r="N187" s="69">
        <f t="shared" si="143"/>
        <v>1.4999999999999999E-2</v>
      </c>
      <c r="O187" s="72">
        <v>0</v>
      </c>
      <c r="P187" s="7"/>
      <c r="Q187" s="72">
        <f t="shared" si="136"/>
        <v>4.0010000000000003</v>
      </c>
      <c r="R187" s="72">
        <f t="shared" si="107"/>
        <v>3.7904</v>
      </c>
      <c r="S187" s="7"/>
      <c r="T187" s="5">
        <f t="shared" si="108"/>
        <v>31</v>
      </c>
      <c r="U187" s="45">
        <f t="shared" si="109"/>
        <v>42425</v>
      </c>
      <c r="V187" s="5">
        <f t="shared" si="110"/>
        <v>5536</v>
      </c>
      <c r="W187" s="55">
        <f t="shared" si="111"/>
        <v>6.040116061409001E-2</v>
      </c>
      <c r="X187" s="47">
        <f t="shared" si="112"/>
        <v>0.40578456279234781</v>
      </c>
      <c r="Y187" s="5">
        <f t="shared" si="113"/>
        <v>0</v>
      </c>
      <c r="Z187" s="5">
        <f t="shared" si="114"/>
        <v>0</v>
      </c>
      <c r="AB187" s="39">
        <f t="shared" si="115"/>
        <v>0</v>
      </c>
      <c r="AC187" s="39">
        <f t="shared" si="116"/>
        <v>0</v>
      </c>
      <c r="AD187" s="39">
        <f t="shared" si="117"/>
        <v>0</v>
      </c>
      <c r="AE187" s="39">
        <f t="shared" si="118"/>
        <v>0</v>
      </c>
      <c r="AF187" s="39">
        <f t="shared" si="119"/>
        <v>0</v>
      </c>
      <c r="AG187" s="39">
        <f t="shared" si="120"/>
        <v>0</v>
      </c>
      <c r="AH187" s="39">
        <f t="shared" si="121"/>
        <v>0</v>
      </c>
      <c r="AI187" s="39">
        <f t="shared" si="122"/>
        <v>0</v>
      </c>
      <c r="AJ187" s="39">
        <f t="shared" si="123"/>
        <v>0</v>
      </c>
      <c r="AK187" s="43"/>
      <c r="AL187" s="39">
        <f t="shared" si="124"/>
        <v>0</v>
      </c>
      <c r="AM187" s="39">
        <f t="shared" si="125"/>
        <v>0</v>
      </c>
      <c r="AN187" s="39">
        <f t="shared" si="126"/>
        <v>0</v>
      </c>
      <c r="AO187" s="40">
        <f t="shared" si="127"/>
        <v>0</v>
      </c>
      <c r="AQ187" s="39">
        <f t="shared" si="128"/>
        <v>0</v>
      </c>
      <c r="AR187" s="39">
        <f t="shared" si="129"/>
        <v>0</v>
      </c>
      <c r="AS187" s="39">
        <f t="shared" si="130"/>
        <v>0</v>
      </c>
      <c r="AT187" s="40">
        <f t="shared" si="131"/>
        <v>0</v>
      </c>
      <c r="AU187" s="40"/>
      <c r="AV187" s="52">
        <f t="shared" si="132"/>
        <v>0</v>
      </c>
      <c r="AX187" s="52">
        <f t="shared" si="133"/>
        <v>0</v>
      </c>
      <c r="AY187" s="70"/>
      <c r="AZ187" s="2">
        <f t="shared" si="137"/>
        <v>0</v>
      </c>
    </row>
    <row r="188" spans="1:52" ht="12" customHeight="1">
      <c r="A188" s="44">
        <f t="shared" si="134"/>
        <v>42401</v>
      </c>
      <c r="B188" s="66">
        <f t="shared" si="100"/>
        <v>60900</v>
      </c>
      <c r="C188" s="67"/>
      <c r="D188" s="68">
        <f t="shared" si="101"/>
        <v>60900</v>
      </c>
      <c r="E188" s="35">
        <f t="shared" si="102"/>
        <v>0</v>
      </c>
      <c r="F188" s="35">
        <f t="shared" si="103"/>
        <v>0</v>
      </c>
      <c r="G188" s="55">
        <f t="shared" si="135"/>
        <v>3.97</v>
      </c>
      <c r="H188" s="69">
        <f t="shared" si="141"/>
        <v>3.97</v>
      </c>
      <c r="I188" s="55">
        <f t="shared" si="104"/>
        <v>3.7904</v>
      </c>
      <c r="J188" s="55">
        <f t="shared" si="105"/>
        <v>1.6E-2</v>
      </c>
      <c r="K188" s="69">
        <f t="shared" si="142"/>
        <v>1.6E-2</v>
      </c>
      <c r="L188" s="72">
        <v>0</v>
      </c>
      <c r="M188" s="55">
        <f t="shared" si="106"/>
        <v>1.4999999999999999E-2</v>
      </c>
      <c r="N188" s="69">
        <f t="shared" si="143"/>
        <v>1.4999999999999999E-2</v>
      </c>
      <c r="O188" s="72">
        <v>0</v>
      </c>
      <c r="P188" s="7"/>
      <c r="Q188" s="72">
        <f t="shared" si="136"/>
        <v>4.0010000000000003</v>
      </c>
      <c r="R188" s="72">
        <f t="shared" si="107"/>
        <v>3.7904</v>
      </c>
      <c r="S188" s="7"/>
      <c r="T188" s="5">
        <f t="shared" si="108"/>
        <v>29</v>
      </c>
      <c r="U188" s="45">
        <f t="shared" si="109"/>
        <v>42454</v>
      </c>
      <c r="V188" s="5">
        <f t="shared" si="110"/>
        <v>5565</v>
      </c>
      <c r="W188" s="55">
        <f t="shared" si="111"/>
        <v>6.040116061409001E-2</v>
      </c>
      <c r="X188" s="47">
        <f t="shared" si="112"/>
        <v>0.40387186609671039</v>
      </c>
      <c r="Y188" s="5">
        <f t="shared" si="113"/>
        <v>0</v>
      </c>
      <c r="Z188" s="5">
        <f t="shared" si="114"/>
        <v>0</v>
      </c>
      <c r="AB188" s="39">
        <f t="shared" si="115"/>
        <v>0</v>
      </c>
      <c r="AC188" s="39">
        <f t="shared" si="116"/>
        <v>0</v>
      </c>
      <c r="AD188" s="39">
        <f t="shared" si="117"/>
        <v>0</v>
      </c>
      <c r="AE188" s="39">
        <f t="shared" si="118"/>
        <v>0</v>
      </c>
      <c r="AF188" s="39">
        <f t="shared" si="119"/>
        <v>0</v>
      </c>
      <c r="AG188" s="39">
        <f t="shared" si="120"/>
        <v>0</v>
      </c>
      <c r="AH188" s="39">
        <f t="shared" si="121"/>
        <v>0</v>
      </c>
      <c r="AI188" s="39">
        <f t="shared" si="122"/>
        <v>0</v>
      </c>
      <c r="AJ188" s="39">
        <f t="shared" si="123"/>
        <v>0</v>
      </c>
      <c r="AK188" s="43"/>
      <c r="AL188" s="39">
        <f t="shared" si="124"/>
        <v>0</v>
      </c>
      <c r="AM188" s="39">
        <f t="shared" si="125"/>
        <v>0</v>
      </c>
      <c r="AN188" s="39">
        <f t="shared" si="126"/>
        <v>0</v>
      </c>
      <c r="AO188" s="40">
        <f t="shared" si="127"/>
        <v>0</v>
      </c>
      <c r="AQ188" s="39">
        <f t="shared" si="128"/>
        <v>0</v>
      </c>
      <c r="AR188" s="39">
        <f t="shared" si="129"/>
        <v>0</v>
      </c>
      <c r="AS188" s="39">
        <f t="shared" si="130"/>
        <v>0</v>
      </c>
      <c r="AT188" s="40">
        <f t="shared" si="131"/>
        <v>0</v>
      </c>
      <c r="AU188" s="40"/>
      <c r="AV188" s="52">
        <f t="shared" si="132"/>
        <v>0</v>
      </c>
      <c r="AX188" s="52">
        <f t="shared" si="133"/>
        <v>0</v>
      </c>
      <c r="AY188" s="70"/>
      <c r="AZ188" s="2">
        <f t="shared" si="137"/>
        <v>0</v>
      </c>
    </row>
    <row r="189" spans="1:52" ht="12" customHeight="1">
      <c r="A189" s="44">
        <f t="shared" si="134"/>
        <v>42430</v>
      </c>
      <c r="B189" s="66">
        <f t="shared" si="100"/>
        <v>60900</v>
      </c>
      <c r="C189" s="67"/>
      <c r="D189" s="68">
        <f t="shared" si="101"/>
        <v>60900</v>
      </c>
      <c r="E189" s="35">
        <f t="shared" si="102"/>
        <v>0</v>
      </c>
      <c r="F189" s="35">
        <f t="shared" si="103"/>
        <v>0</v>
      </c>
      <c r="G189" s="55">
        <f t="shared" si="135"/>
        <v>3.97</v>
      </c>
      <c r="H189" s="69">
        <f t="shared" si="141"/>
        <v>3.97</v>
      </c>
      <c r="I189" s="55">
        <f t="shared" si="104"/>
        <v>3.7904</v>
      </c>
      <c r="J189" s="55">
        <f t="shared" si="105"/>
        <v>1.6E-2</v>
      </c>
      <c r="K189" s="69">
        <f t="shared" si="142"/>
        <v>1.6E-2</v>
      </c>
      <c r="L189" s="72">
        <v>0</v>
      </c>
      <c r="M189" s="55">
        <f t="shared" si="106"/>
        <v>1.4999999999999999E-2</v>
      </c>
      <c r="N189" s="69">
        <f t="shared" si="143"/>
        <v>1.4999999999999999E-2</v>
      </c>
      <c r="O189" s="72">
        <v>0</v>
      </c>
      <c r="P189" s="7"/>
      <c r="Q189" s="72">
        <f t="shared" si="136"/>
        <v>4.0010000000000003</v>
      </c>
      <c r="R189" s="72">
        <f t="shared" si="107"/>
        <v>3.7904</v>
      </c>
      <c r="S189" s="7"/>
      <c r="T189" s="5">
        <f t="shared" si="108"/>
        <v>31</v>
      </c>
      <c r="U189" s="45">
        <f t="shared" si="109"/>
        <v>42485</v>
      </c>
      <c r="V189" s="5">
        <f t="shared" si="110"/>
        <v>5596</v>
      </c>
      <c r="W189" s="55">
        <f t="shared" si="111"/>
        <v>6.040116061409001E-2</v>
      </c>
      <c r="X189" s="47">
        <f t="shared" si="112"/>
        <v>0.40183722793837801</v>
      </c>
      <c r="Y189" s="5">
        <f t="shared" si="113"/>
        <v>0</v>
      </c>
      <c r="Z189" s="5">
        <f t="shared" si="114"/>
        <v>0</v>
      </c>
      <c r="AB189" s="39">
        <f t="shared" si="115"/>
        <v>0</v>
      </c>
      <c r="AC189" s="39">
        <f t="shared" si="116"/>
        <v>0</v>
      </c>
      <c r="AD189" s="39">
        <f t="shared" si="117"/>
        <v>0</v>
      </c>
      <c r="AE189" s="39">
        <f t="shared" si="118"/>
        <v>0</v>
      </c>
      <c r="AF189" s="39">
        <f t="shared" si="119"/>
        <v>0</v>
      </c>
      <c r="AG189" s="39">
        <f t="shared" si="120"/>
        <v>0</v>
      </c>
      <c r="AH189" s="39">
        <f t="shared" si="121"/>
        <v>0</v>
      </c>
      <c r="AI189" s="39">
        <f t="shared" si="122"/>
        <v>0</v>
      </c>
      <c r="AJ189" s="39">
        <f t="shared" si="123"/>
        <v>0</v>
      </c>
      <c r="AK189" s="43"/>
      <c r="AL189" s="39">
        <f t="shared" si="124"/>
        <v>0</v>
      </c>
      <c r="AM189" s="39">
        <f t="shared" si="125"/>
        <v>0</v>
      </c>
      <c r="AN189" s="39">
        <f t="shared" si="126"/>
        <v>0</v>
      </c>
      <c r="AO189" s="40">
        <f t="shared" si="127"/>
        <v>0</v>
      </c>
      <c r="AQ189" s="39">
        <f t="shared" si="128"/>
        <v>0</v>
      </c>
      <c r="AR189" s="39">
        <f t="shared" si="129"/>
        <v>0</v>
      </c>
      <c r="AS189" s="39">
        <f t="shared" si="130"/>
        <v>0</v>
      </c>
      <c r="AT189" s="40">
        <f t="shared" si="131"/>
        <v>0</v>
      </c>
      <c r="AU189" s="40"/>
      <c r="AV189" s="52">
        <f t="shared" si="132"/>
        <v>0</v>
      </c>
      <c r="AX189" s="52">
        <f t="shared" si="133"/>
        <v>0</v>
      </c>
      <c r="AY189" s="70"/>
      <c r="AZ189" s="2">
        <f t="shared" si="137"/>
        <v>0</v>
      </c>
    </row>
    <row r="190" spans="1:52" ht="12" customHeight="1">
      <c r="A190" s="44">
        <f t="shared" si="134"/>
        <v>42461</v>
      </c>
      <c r="B190" s="66">
        <f t="shared" si="100"/>
        <v>60900</v>
      </c>
      <c r="C190" s="67"/>
      <c r="D190" s="68">
        <f t="shared" si="101"/>
        <v>60900</v>
      </c>
      <c r="E190" s="35">
        <f t="shared" si="102"/>
        <v>0</v>
      </c>
      <c r="F190" s="35">
        <f t="shared" si="103"/>
        <v>0</v>
      </c>
      <c r="G190" s="55">
        <f t="shared" si="135"/>
        <v>3.97</v>
      </c>
      <c r="H190" s="69">
        <f t="shared" ref="H190:H209" si="144">G190</f>
        <v>3.97</v>
      </c>
      <c r="I190" s="55">
        <f t="shared" si="104"/>
        <v>3.7904</v>
      </c>
      <c r="J190" s="55">
        <f t="shared" si="105"/>
        <v>1.6E-2</v>
      </c>
      <c r="K190" s="69">
        <f t="shared" ref="K190:K209" si="145">J190</f>
        <v>1.6E-2</v>
      </c>
      <c r="L190" s="72">
        <v>0</v>
      </c>
      <c r="M190" s="55">
        <f t="shared" si="106"/>
        <v>1.4999999999999999E-2</v>
      </c>
      <c r="N190" s="69">
        <f t="shared" ref="N190:N209" si="146">M190</f>
        <v>1.4999999999999999E-2</v>
      </c>
      <c r="O190" s="72">
        <v>0</v>
      </c>
      <c r="P190" s="7"/>
      <c r="Q190" s="72">
        <f t="shared" si="136"/>
        <v>4.0010000000000003</v>
      </c>
      <c r="R190" s="72">
        <f t="shared" si="107"/>
        <v>3.7904</v>
      </c>
      <c r="S190" s="7"/>
      <c r="T190" s="5">
        <f t="shared" si="108"/>
        <v>30</v>
      </c>
      <c r="U190" s="45">
        <f t="shared" si="109"/>
        <v>42515</v>
      </c>
      <c r="V190" s="5">
        <f t="shared" si="110"/>
        <v>5626</v>
      </c>
      <c r="W190" s="55">
        <f t="shared" si="111"/>
        <v>6.040116061409001E-2</v>
      </c>
      <c r="X190" s="47">
        <f t="shared" si="112"/>
        <v>0.39987798331877555</v>
      </c>
      <c r="Y190" s="5">
        <f t="shared" si="113"/>
        <v>0</v>
      </c>
      <c r="Z190" s="5">
        <f t="shared" si="114"/>
        <v>0</v>
      </c>
      <c r="AB190" s="39">
        <f t="shared" si="115"/>
        <v>0</v>
      </c>
      <c r="AC190" s="39">
        <f t="shared" si="116"/>
        <v>0</v>
      </c>
      <c r="AD190" s="39">
        <f t="shared" si="117"/>
        <v>0</v>
      </c>
      <c r="AE190" s="39">
        <f t="shared" si="118"/>
        <v>0</v>
      </c>
      <c r="AF190" s="39">
        <f t="shared" si="119"/>
        <v>0</v>
      </c>
      <c r="AG190" s="39">
        <f t="shared" si="120"/>
        <v>0</v>
      </c>
      <c r="AH190" s="39">
        <f t="shared" si="121"/>
        <v>0</v>
      </c>
      <c r="AI190" s="39">
        <f t="shared" si="122"/>
        <v>0</v>
      </c>
      <c r="AJ190" s="39">
        <f t="shared" si="123"/>
        <v>0</v>
      </c>
      <c r="AK190" s="43"/>
      <c r="AL190" s="39">
        <f t="shared" si="124"/>
        <v>0</v>
      </c>
      <c r="AM190" s="39">
        <f t="shared" si="125"/>
        <v>0</v>
      </c>
      <c r="AN190" s="39">
        <f t="shared" si="126"/>
        <v>0</v>
      </c>
      <c r="AO190" s="40">
        <f t="shared" si="127"/>
        <v>0</v>
      </c>
      <c r="AQ190" s="39">
        <f t="shared" si="128"/>
        <v>0</v>
      </c>
      <c r="AR190" s="39">
        <f t="shared" si="129"/>
        <v>0</v>
      </c>
      <c r="AS190" s="39">
        <f t="shared" si="130"/>
        <v>0</v>
      </c>
      <c r="AT190" s="40">
        <f t="shared" si="131"/>
        <v>0</v>
      </c>
      <c r="AU190" s="40"/>
      <c r="AV190" s="52">
        <f t="shared" si="132"/>
        <v>0</v>
      </c>
      <c r="AX190" s="52">
        <f t="shared" si="133"/>
        <v>0</v>
      </c>
      <c r="AY190" s="70"/>
      <c r="AZ190" s="2">
        <f t="shared" si="137"/>
        <v>0</v>
      </c>
    </row>
    <row r="191" spans="1:52" ht="12" customHeight="1">
      <c r="A191" s="44">
        <f t="shared" si="134"/>
        <v>42491</v>
      </c>
      <c r="B191" s="66">
        <f t="shared" si="100"/>
        <v>60900</v>
      </c>
      <c r="C191" s="67"/>
      <c r="D191" s="68">
        <f t="shared" si="101"/>
        <v>60900</v>
      </c>
      <c r="E191" s="35">
        <f t="shared" si="102"/>
        <v>0</v>
      </c>
      <c r="F191" s="35">
        <f t="shared" si="103"/>
        <v>0</v>
      </c>
      <c r="G191" s="55">
        <f t="shared" si="135"/>
        <v>3.97</v>
      </c>
      <c r="H191" s="69">
        <f t="shared" si="144"/>
        <v>3.97</v>
      </c>
      <c r="I191" s="55">
        <f t="shared" si="104"/>
        <v>3.7904</v>
      </c>
      <c r="J191" s="55">
        <f t="shared" si="105"/>
        <v>1.6E-2</v>
      </c>
      <c r="K191" s="69">
        <f t="shared" si="145"/>
        <v>1.6E-2</v>
      </c>
      <c r="L191" s="72">
        <v>0</v>
      </c>
      <c r="M191" s="55">
        <f t="shared" si="106"/>
        <v>1.4999999999999999E-2</v>
      </c>
      <c r="N191" s="69">
        <f t="shared" si="146"/>
        <v>1.4999999999999999E-2</v>
      </c>
      <c r="O191" s="72">
        <v>0</v>
      </c>
      <c r="P191" s="7"/>
      <c r="Q191" s="72">
        <f t="shared" si="136"/>
        <v>4.0010000000000003</v>
      </c>
      <c r="R191" s="72">
        <f t="shared" si="107"/>
        <v>3.7904</v>
      </c>
      <c r="S191" s="7"/>
      <c r="T191" s="5">
        <f t="shared" si="108"/>
        <v>31</v>
      </c>
      <c r="U191" s="45">
        <f t="shared" si="109"/>
        <v>42546</v>
      </c>
      <c r="V191" s="5">
        <f t="shared" si="110"/>
        <v>5657</v>
      </c>
      <c r="W191" s="55">
        <f t="shared" si="111"/>
        <v>6.040116061409001E-2</v>
      </c>
      <c r="X191" s="47">
        <f t="shared" si="112"/>
        <v>0.39786346566643044</v>
      </c>
      <c r="Y191" s="5">
        <f t="shared" si="113"/>
        <v>0</v>
      </c>
      <c r="Z191" s="5">
        <f t="shared" si="114"/>
        <v>0</v>
      </c>
      <c r="AB191" s="39">
        <f t="shared" si="115"/>
        <v>0</v>
      </c>
      <c r="AC191" s="39">
        <f t="shared" si="116"/>
        <v>0</v>
      </c>
      <c r="AD191" s="39">
        <f t="shared" si="117"/>
        <v>0</v>
      </c>
      <c r="AE191" s="39">
        <f t="shared" si="118"/>
        <v>0</v>
      </c>
      <c r="AF191" s="39">
        <f t="shared" si="119"/>
        <v>0</v>
      </c>
      <c r="AG191" s="39">
        <f t="shared" si="120"/>
        <v>0</v>
      </c>
      <c r="AH191" s="39">
        <f t="shared" si="121"/>
        <v>0</v>
      </c>
      <c r="AI191" s="39">
        <f t="shared" si="122"/>
        <v>0</v>
      </c>
      <c r="AJ191" s="39">
        <f t="shared" si="123"/>
        <v>0</v>
      </c>
      <c r="AK191" s="43"/>
      <c r="AL191" s="39">
        <f t="shared" si="124"/>
        <v>0</v>
      </c>
      <c r="AM191" s="39">
        <f t="shared" si="125"/>
        <v>0</v>
      </c>
      <c r="AN191" s="39">
        <f t="shared" si="126"/>
        <v>0</v>
      </c>
      <c r="AO191" s="40">
        <f t="shared" si="127"/>
        <v>0</v>
      </c>
      <c r="AQ191" s="39">
        <f t="shared" si="128"/>
        <v>0</v>
      </c>
      <c r="AR191" s="39">
        <f t="shared" si="129"/>
        <v>0</v>
      </c>
      <c r="AS191" s="39">
        <f t="shared" si="130"/>
        <v>0</v>
      </c>
      <c r="AT191" s="40">
        <f t="shared" si="131"/>
        <v>0</v>
      </c>
      <c r="AU191" s="40"/>
      <c r="AV191" s="52">
        <f t="shared" si="132"/>
        <v>0</v>
      </c>
      <c r="AX191" s="52">
        <f t="shared" si="133"/>
        <v>0</v>
      </c>
      <c r="AY191" s="70"/>
      <c r="AZ191" s="2">
        <f t="shared" si="137"/>
        <v>0</v>
      </c>
    </row>
    <row r="192" spans="1:52" ht="12" customHeight="1">
      <c r="A192" s="44">
        <f t="shared" si="134"/>
        <v>42522</v>
      </c>
      <c r="B192" s="66">
        <f t="shared" si="100"/>
        <v>60900</v>
      </c>
      <c r="C192" s="67"/>
      <c r="D192" s="68">
        <f t="shared" si="101"/>
        <v>60900</v>
      </c>
      <c r="E192" s="35">
        <f t="shared" si="102"/>
        <v>0</v>
      </c>
      <c r="F192" s="35">
        <f t="shared" si="103"/>
        <v>0</v>
      </c>
      <c r="G192" s="55">
        <f t="shared" si="135"/>
        <v>3.97</v>
      </c>
      <c r="H192" s="69">
        <f t="shared" si="144"/>
        <v>3.97</v>
      </c>
      <c r="I192" s="55">
        <f t="shared" si="104"/>
        <v>3.7904</v>
      </c>
      <c r="J192" s="55">
        <f t="shared" si="105"/>
        <v>1.6E-2</v>
      </c>
      <c r="K192" s="69">
        <f t="shared" si="145"/>
        <v>1.6E-2</v>
      </c>
      <c r="L192" s="72">
        <v>0</v>
      </c>
      <c r="M192" s="55">
        <f t="shared" si="106"/>
        <v>1.4999999999999999E-2</v>
      </c>
      <c r="N192" s="69">
        <f t="shared" si="146"/>
        <v>1.4999999999999999E-2</v>
      </c>
      <c r="O192" s="72">
        <v>0</v>
      </c>
      <c r="P192" s="7"/>
      <c r="Q192" s="72">
        <f t="shared" si="136"/>
        <v>4.0010000000000003</v>
      </c>
      <c r="R192" s="72">
        <f t="shared" si="107"/>
        <v>3.7904</v>
      </c>
      <c r="S192" s="7"/>
      <c r="T192" s="5">
        <f t="shared" si="108"/>
        <v>30</v>
      </c>
      <c r="U192" s="45">
        <f t="shared" si="109"/>
        <v>42576</v>
      </c>
      <c r="V192" s="5">
        <f t="shared" si="110"/>
        <v>5687</v>
      </c>
      <c r="W192" s="55">
        <f t="shared" si="111"/>
        <v>6.040116061409001E-2</v>
      </c>
      <c r="X192" s="47">
        <f t="shared" si="112"/>
        <v>0.39592359598725063</v>
      </c>
      <c r="Y192" s="5">
        <f t="shared" si="113"/>
        <v>0</v>
      </c>
      <c r="Z192" s="5">
        <f t="shared" si="114"/>
        <v>0</v>
      </c>
      <c r="AB192" s="39">
        <f t="shared" si="115"/>
        <v>0</v>
      </c>
      <c r="AC192" s="39">
        <f t="shared" si="116"/>
        <v>0</v>
      </c>
      <c r="AD192" s="39">
        <f t="shared" si="117"/>
        <v>0</v>
      </c>
      <c r="AE192" s="39">
        <f t="shared" si="118"/>
        <v>0</v>
      </c>
      <c r="AF192" s="39">
        <f t="shared" si="119"/>
        <v>0</v>
      </c>
      <c r="AG192" s="39">
        <f t="shared" si="120"/>
        <v>0</v>
      </c>
      <c r="AH192" s="39">
        <f t="shared" si="121"/>
        <v>0</v>
      </c>
      <c r="AI192" s="39">
        <f t="shared" si="122"/>
        <v>0</v>
      </c>
      <c r="AJ192" s="39">
        <f t="shared" si="123"/>
        <v>0</v>
      </c>
      <c r="AK192" s="43"/>
      <c r="AL192" s="39">
        <f t="shared" si="124"/>
        <v>0</v>
      </c>
      <c r="AM192" s="39">
        <f t="shared" si="125"/>
        <v>0</v>
      </c>
      <c r="AN192" s="39">
        <f t="shared" si="126"/>
        <v>0</v>
      </c>
      <c r="AO192" s="40">
        <f t="shared" si="127"/>
        <v>0</v>
      </c>
      <c r="AQ192" s="39">
        <f t="shared" si="128"/>
        <v>0</v>
      </c>
      <c r="AR192" s="39">
        <f t="shared" si="129"/>
        <v>0</v>
      </c>
      <c r="AS192" s="39">
        <f t="shared" si="130"/>
        <v>0</v>
      </c>
      <c r="AT192" s="40">
        <f t="shared" si="131"/>
        <v>0</v>
      </c>
      <c r="AU192" s="40"/>
      <c r="AV192" s="52">
        <f t="shared" si="132"/>
        <v>0</v>
      </c>
      <c r="AX192" s="52">
        <f t="shared" si="133"/>
        <v>0</v>
      </c>
      <c r="AY192" s="70"/>
      <c r="AZ192" s="2">
        <f t="shared" si="137"/>
        <v>0</v>
      </c>
    </row>
    <row r="193" spans="1:52" ht="12" customHeight="1">
      <c r="A193" s="44">
        <f t="shared" si="134"/>
        <v>42552</v>
      </c>
      <c r="B193" s="66">
        <f t="shared" si="100"/>
        <v>60900</v>
      </c>
      <c r="C193" s="67"/>
      <c r="D193" s="68">
        <f t="shared" si="101"/>
        <v>60900</v>
      </c>
      <c r="E193" s="35">
        <f t="shared" si="102"/>
        <v>0</v>
      </c>
      <c r="F193" s="35">
        <f t="shared" si="103"/>
        <v>0</v>
      </c>
      <c r="G193" s="55">
        <f t="shared" si="135"/>
        <v>3.97</v>
      </c>
      <c r="H193" s="69">
        <f t="shared" si="144"/>
        <v>3.97</v>
      </c>
      <c r="I193" s="55">
        <f t="shared" si="104"/>
        <v>3.7904</v>
      </c>
      <c r="J193" s="55">
        <f t="shared" si="105"/>
        <v>1.6E-2</v>
      </c>
      <c r="K193" s="69">
        <f t="shared" si="145"/>
        <v>1.6E-2</v>
      </c>
      <c r="L193" s="72">
        <v>0</v>
      </c>
      <c r="M193" s="55">
        <f t="shared" si="106"/>
        <v>1.4999999999999999E-2</v>
      </c>
      <c r="N193" s="69">
        <f t="shared" si="146"/>
        <v>1.4999999999999999E-2</v>
      </c>
      <c r="O193" s="72">
        <v>0</v>
      </c>
      <c r="P193" s="7"/>
      <c r="Q193" s="72">
        <f t="shared" si="136"/>
        <v>4.0010000000000003</v>
      </c>
      <c r="R193" s="72">
        <f t="shared" si="107"/>
        <v>3.7904</v>
      </c>
      <c r="S193" s="7"/>
      <c r="T193" s="5">
        <f t="shared" si="108"/>
        <v>31</v>
      </c>
      <c r="U193" s="45">
        <f t="shared" si="109"/>
        <v>42607</v>
      </c>
      <c r="V193" s="5">
        <f t="shared" si="110"/>
        <v>5718</v>
      </c>
      <c r="W193" s="55">
        <f t="shared" si="111"/>
        <v>6.040116061409001E-2</v>
      </c>
      <c r="X193" s="47">
        <f t="shared" si="112"/>
        <v>0.3939289998695133</v>
      </c>
      <c r="Y193" s="5">
        <f t="shared" si="113"/>
        <v>0</v>
      </c>
      <c r="Z193" s="5">
        <f t="shared" si="114"/>
        <v>0</v>
      </c>
      <c r="AB193" s="39">
        <f t="shared" si="115"/>
        <v>0</v>
      </c>
      <c r="AC193" s="39">
        <f t="shared" si="116"/>
        <v>0</v>
      </c>
      <c r="AD193" s="39">
        <f t="shared" si="117"/>
        <v>0</v>
      </c>
      <c r="AE193" s="39">
        <f t="shared" si="118"/>
        <v>0</v>
      </c>
      <c r="AF193" s="39">
        <f t="shared" si="119"/>
        <v>0</v>
      </c>
      <c r="AG193" s="39">
        <f t="shared" si="120"/>
        <v>0</v>
      </c>
      <c r="AH193" s="39">
        <f t="shared" si="121"/>
        <v>0</v>
      </c>
      <c r="AI193" s="39">
        <f t="shared" si="122"/>
        <v>0</v>
      </c>
      <c r="AJ193" s="39">
        <f t="shared" si="123"/>
        <v>0</v>
      </c>
      <c r="AK193" s="43"/>
      <c r="AL193" s="39">
        <f t="shared" si="124"/>
        <v>0</v>
      </c>
      <c r="AM193" s="39">
        <f t="shared" si="125"/>
        <v>0</v>
      </c>
      <c r="AN193" s="39">
        <f t="shared" si="126"/>
        <v>0</v>
      </c>
      <c r="AO193" s="40">
        <f t="shared" si="127"/>
        <v>0</v>
      </c>
      <c r="AQ193" s="39">
        <f t="shared" si="128"/>
        <v>0</v>
      </c>
      <c r="AR193" s="39">
        <f t="shared" si="129"/>
        <v>0</v>
      </c>
      <c r="AS193" s="39">
        <f t="shared" si="130"/>
        <v>0</v>
      </c>
      <c r="AT193" s="40">
        <f t="shared" si="131"/>
        <v>0</v>
      </c>
      <c r="AU193" s="40"/>
      <c r="AV193" s="52">
        <f t="shared" si="132"/>
        <v>0</v>
      </c>
      <c r="AX193" s="52">
        <f t="shared" si="133"/>
        <v>0</v>
      </c>
      <c r="AY193" s="70"/>
      <c r="AZ193" s="2">
        <f t="shared" si="137"/>
        <v>0</v>
      </c>
    </row>
    <row r="194" spans="1:52" ht="12" customHeight="1">
      <c r="A194" s="44">
        <f t="shared" si="134"/>
        <v>42583</v>
      </c>
      <c r="B194" s="66">
        <f t="shared" si="100"/>
        <v>60900</v>
      </c>
      <c r="C194" s="67"/>
      <c r="D194" s="68">
        <f t="shared" si="101"/>
        <v>60900</v>
      </c>
      <c r="E194" s="35">
        <f t="shared" si="102"/>
        <v>0</v>
      </c>
      <c r="F194" s="35">
        <f t="shared" si="103"/>
        <v>0</v>
      </c>
      <c r="G194" s="55">
        <f t="shared" si="135"/>
        <v>3.97</v>
      </c>
      <c r="H194" s="69">
        <f t="shared" si="144"/>
        <v>3.97</v>
      </c>
      <c r="I194" s="55">
        <f t="shared" si="104"/>
        <v>3.7904</v>
      </c>
      <c r="J194" s="55">
        <f t="shared" si="105"/>
        <v>1.6E-2</v>
      </c>
      <c r="K194" s="69">
        <f t="shared" si="145"/>
        <v>1.6E-2</v>
      </c>
      <c r="L194" s="72">
        <v>0</v>
      </c>
      <c r="M194" s="55">
        <f t="shared" si="106"/>
        <v>1.4999999999999999E-2</v>
      </c>
      <c r="N194" s="69">
        <f t="shared" si="146"/>
        <v>1.4999999999999999E-2</v>
      </c>
      <c r="O194" s="72">
        <v>0</v>
      </c>
      <c r="P194" s="7"/>
      <c r="Q194" s="72">
        <f t="shared" si="136"/>
        <v>4.0010000000000003</v>
      </c>
      <c r="R194" s="72">
        <f t="shared" si="107"/>
        <v>3.7904</v>
      </c>
      <c r="S194" s="7"/>
      <c r="T194" s="5">
        <f t="shared" si="108"/>
        <v>31</v>
      </c>
      <c r="U194" s="45">
        <f t="shared" si="109"/>
        <v>42638</v>
      </c>
      <c r="V194" s="5">
        <f t="shared" si="110"/>
        <v>5749</v>
      </c>
      <c r="W194" s="55">
        <f t="shared" si="111"/>
        <v>6.040116061409001E-2</v>
      </c>
      <c r="X194" s="47">
        <f t="shared" si="112"/>
        <v>0.39194445218968976</v>
      </c>
      <c r="Y194" s="5">
        <f t="shared" si="113"/>
        <v>0</v>
      </c>
      <c r="Z194" s="5">
        <f t="shared" si="114"/>
        <v>0</v>
      </c>
      <c r="AB194" s="39">
        <f t="shared" si="115"/>
        <v>0</v>
      </c>
      <c r="AC194" s="39">
        <f t="shared" si="116"/>
        <v>0</v>
      </c>
      <c r="AD194" s="39">
        <f t="shared" si="117"/>
        <v>0</v>
      </c>
      <c r="AE194" s="39">
        <f t="shared" si="118"/>
        <v>0</v>
      </c>
      <c r="AF194" s="39">
        <f t="shared" si="119"/>
        <v>0</v>
      </c>
      <c r="AG194" s="39">
        <f t="shared" si="120"/>
        <v>0</v>
      </c>
      <c r="AH194" s="39">
        <f t="shared" si="121"/>
        <v>0</v>
      </c>
      <c r="AI194" s="39">
        <f t="shared" si="122"/>
        <v>0</v>
      </c>
      <c r="AJ194" s="39">
        <f t="shared" si="123"/>
        <v>0</v>
      </c>
      <c r="AK194" s="43"/>
      <c r="AL194" s="39">
        <f t="shared" si="124"/>
        <v>0</v>
      </c>
      <c r="AM194" s="39">
        <f t="shared" si="125"/>
        <v>0</v>
      </c>
      <c r="AN194" s="39">
        <f t="shared" si="126"/>
        <v>0</v>
      </c>
      <c r="AO194" s="40">
        <f t="shared" si="127"/>
        <v>0</v>
      </c>
      <c r="AQ194" s="39">
        <f t="shared" si="128"/>
        <v>0</v>
      </c>
      <c r="AR194" s="39">
        <f t="shared" si="129"/>
        <v>0</v>
      </c>
      <c r="AS194" s="39">
        <f t="shared" si="130"/>
        <v>0</v>
      </c>
      <c r="AT194" s="40">
        <f t="shared" si="131"/>
        <v>0</v>
      </c>
      <c r="AU194" s="40"/>
      <c r="AV194" s="52">
        <f t="shared" si="132"/>
        <v>0</v>
      </c>
      <c r="AX194" s="52">
        <f t="shared" si="133"/>
        <v>0</v>
      </c>
      <c r="AY194" s="70"/>
      <c r="AZ194" s="2">
        <f t="shared" si="137"/>
        <v>0</v>
      </c>
    </row>
    <row r="195" spans="1:52" ht="12" customHeight="1">
      <c r="A195" s="44">
        <f t="shared" si="134"/>
        <v>42614</v>
      </c>
      <c r="B195" s="66">
        <f t="shared" si="100"/>
        <v>60900</v>
      </c>
      <c r="C195" s="67"/>
      <c r="D195" s="68">
        <f t="shared" si="101"/>
        <v>60900</v>
      </c>
      <c r="E195" s="35">
        <f t="shared" si="102"/>
        <v>0</v>
      </c>
      <c r="F195" s="35">
        <f t="shared" si="103"/>
        <v>0</v>
      </c>
      <c r="G195" s="55">
        <f t="shared" si="135"/>
        <v>3.97</v>
      </c>
      <c r="H195" s="69">
        <f t="shared" si="144"/>
        <v>3.97</v>
      </c>
      <c r="I195" s="55">
        <f t="shared" si="104"/>
        <v>3.7904</v>
      </c>
      <c r="J195" s="55">
        <f t="shared" si="105"/>
        <v>1.6E-2</v>
      </c>
      <c r="K195" s="69">
        <f t="shared" si="145"/>
        <v>1.6E-2</v>
      </c>
      <c r="L195" s="72">
        <v>0</v>
      </c>
      <c r="M195" s="55">
        <f t="shared" si="106"/>
        <v>1.4999999999999999E-2</v>
      </c>
      <c r="N195" s="69">
        <f t="shared" si="146"/>
        <v>1.4999999999999999E-2</v>
      </c>
      <c r="O195" s="72">
        <v>0</v>
      </c>
      <c r="P195" s="7"/>
      <c r="Q195" s="72">
        <f t="shared" si="136"/>
        <v>4.0010000000000003</v>
      </c>
      <c r="R195" s="72">
        <f t="shared" si="107"/>
        <v>3.7904</v>
      </c>
      <c r="S195" s="7"/>
      <c r="T195" s="5">
        <f t="shared" si="108"/>
        <v>30</v>
      </c>
      <c r="U195" s="45">
        <f t="shared" si="109"/>
        <v>42668</v>
      </c>
      <c r="V195" s="5">
        <f t="shared" si="110"/>
        <v>5779</v>
      </c>
      <c r="W195" s="55">
        <f t="shared" si="111"/>
        <v>6.040116061409001E-2</v>
      </c>
      <c r="X195" s="47">
        <f t="shared" si="112"/>
        <v>0.39003344194537909</v>
      </c>
      <c r="Y195" s="5">
        <f t="shared" si="113"/>
        <v>0</v>
      </c>
      <c r="Z195" s="5">
        <f t="shared" si="114"/>
        <v>0</v>
      </c>
      <c r="AB195" s="39">
        <f t="shared" si="115"/>
        <v>0</v>
      </c>
      <c r="AC195" s="39">
        <f t="shared" si="116"/>
        <v>0</v>
      </c>
      <c r="AD195" s="39">
        <f t="shared" si="117"/>
        <v>0</v>
      </c>
      <c r="AE195" s="39">
        <f t="shared" si="118"/>
        <v>0</v>
      </c>
      <c r="AF195" s="39">
        <f t="shared" si="119"/>
        <v>0</v>
      </c>
      <c r="AG195" s="39">
        <f t="shared" si="120"/>
        <v>0</v>
      </c>
      <c r="AH195" s="39">
        <f t="shared" si="121"/>
        <v>0</v>
      </c>
      <c r="AI195" s="39">
        <f t="shared" si="122"/>
        <v>0</v>
      </c>
      <c r="AJ195" s="39">
        <f t="shared" si="123"/>
        <v>0</v>
      </c>
      <c r="AK195" s="43"/>
      <c r="AL195" s="39">
        <f t="shared" si="124"/>
        <v>0</v>
      </c>
      <c r="AM195" s="39">
        <f t="shared" si="125"/>
        <v>0</v>
      </c>
      <c r="AN195" s="39">
        <f t="shared" si="126"/>
        <v>0</v>
      </c>
      <c r="AO195" s="40">
        <f t="shared" si="127"/>
        <v>0</v>
      </c>
      <c r="AQ195" s="39">
        <f t="shared" si="128"/>
        <v>0</v>
      </c>
      <c r="AR195" s="39">
        <f t="shared" si="129"/>
        <v>0</v>
      </c>
      <c r="AS195" s="39">
        <f t="shared" si="130"/>
        <v>0</v>
      </c>
      <c r="AT195" s="40">
        <f t="shared" si="131"/>
        <v>0</v>
      </c>
      <c r="AU195" s="40"/>
      <c r="AV195" s="52">
        <f t="shared" si="132"/>
        <v>0</v>
      </c>
      <c r="AX195" s="52">
        <f t="shared" si="133"/>
        <v>0</v>
      </c>
      <c r="AY195" s="70"/>
      <c r="AZ195" s="2">
        <f t="shared" si="137"/>
        <v>0</v>
      </c>
    </row>
    <row r="196" spans="1:52" ht="12" customHeight="1">
      <c r="A196" s="44">
        <f t="shared" si="134"/>
        <v>42644</v>
      </c>
      <c r="B196" s="66">
        <f t="shared" si="100"/>
        <v>60900</v>
      </c>
      <c r="C196" s="67"/>
      <c r="D196" s="68">
        <f t="shared" si="101"/>
        <v>60900</v>
      </c>
      <c r="E196" s="35">
        <f t="shared" si="102"/>
        <v>0</v>
      </c>
      <c r="F196" s="35">
        <f t="shared" si="103"/>
        <v>0</v>
      </c>
      <c r="G196" s="55">
        <f t="shared" si="135"/>
        <v>3.97</v>
      </c>
      <c r="H196" s="69">
        <f t="shared" si="144"/>
        <v>3.97</v>
      </c>
      <c r="I196" s="55">
        <f t="shared" si="104"/>
        <v>3.7904</v>
      </c>
      <c r="J196" s="55">
        <f t="shared" si="105"/>
        <v>1.6E-2</v>
      </c>
      <c r="K196" s="69">
        <f t="shared" si="145"/>
        <v>1.6E-2</v>
      </c>
      <c r="L196" s="72">
        <v>0</v>
      </c>
      <c r="M196" s="55">
        <f t="shared" si="106"/>
        <v>1.4999999999999999E-2</v>
      </c>
      <c r="N196" s="69">
        <f t="shared" si="146"/>
        <v>1.4999999999999999E-2</v>
      </c>
      <c r="O196" s="72">
        <v>0</v>
      </c>
      <c r="P196" s="7"/>
      <c r="Q196" s="72">
        <f t="shared" si="136"/>
        <v>4.0010000000000003</v>
      </c>
      <c r="R196" s="72">
        <f t="shared" si="107"/>
        <v>3.7904</v>
      </c>
      <c r="S196" s="7"/>
      <c r="T196" s="5">
        <f t="shared" si="108"/>
        <v>31</v>
      </c>
      <c r="U196" s="45">
        <f t="shared" si="109"/>
        <v>42699</v>
      </c>
      <c r="V196" s="5">
        <f t="shared" si="110"/>
        <v>5810</v>
      </c>
      <c r="W196" s="55">
        <f t="shared" si="111"/>
        <v>6.040116061409001E-2</v>
      </c>
      <c r="X196" s="47">
        <f t="shared" si="112"/>
        <v>0.3880685194275581</v>
      </c>
      <c r="Y196" s="5">
        <f t="shared" si="113"/>
        <v>0</v>
      </c>
      <c r="Z196" s="5">
        <f t="shared" si="114"/>
        <v>0</v>
      </c>
      <c r="AB196" s="39">
        <f t="shared" si="115"/>
        <v>0</v>
      </c>
      <c r="AC196" s="39">
        <f t="shared" si="116"/>
        <v>0</v>
      </c>
      <c r="AD196" s="39">
        <f t="shared" si="117"/>
        <v>0</v>
      </c>
      <c r="AE196" s="39">
        <f t="shared" si="118"/>
        <v>0</v>
      </c>
      <c r="AF196" s="39">
        <f t="shared" si="119"/>
        <v>0</v>
      </c>
      <c r="AG196" s="39">
        <f t="shared" si="120"/>
        <v>0</v>
      </c>
      <c r="AH196" s="39">
        <f t="shared" si="121"/>
        <v>0</v>
      </c>
      <c r="AI196" s="39">
        <f t="shared" si="122"/>
        <v>0</v>
      </c>
      <c r="AJ196" s="39">
        <f t="shared" si="123"/>
        <v>0</v>
      </c>
      <c r="AK196" s="43"/>
      <c r="AL196" s="39">
        <f t="shared" si="124"/>
        <v>0</v>
      </c>
      <c r="AM196" s="39">
        <f t="shared" si="125"/>
        <v>0</v>
      </c>
      <c r="AN196" s="39">
        <f t="shared" si="126"/>
        <v>0</v>
      </c>
      <c r="AO196" s="40">
        <f t="shared" si="127"/>
        <v>0</v>
      </c>
      <c r="AQ196" s="39">
        <f t="shared" si="128"/>
        <v>0</v>
      </c>
      <c r="AR196" s="39">
        <f t="shared" si="129"/>
        <v>0</v>
      </c>
      <c r="AS196" s="39">
        <f t="shared" si="130"/>
        <v>0</v>
      </c>
      <c r="AT196" s="40">
        <f t="shared" si="131"/>
        <v>0</v>
      </c>
      <c r="AU196" s="40"/>
      <c r="AV196" s="52">
        <f t="shared" si="132"/>
        <v>0</v>
      </c>
      <c r="AX196" s="52">
        <f t="shared" si="133"/>
        <v>0</v>
      </c>
      <c r="AY196" s="70"/>
      <c r="AZ196" s="2">
        <f t="shared" si="137"/>
        <v>0</v>
      </c>
    </row>
    <row r="197" spans="1:52" ht="12" customHeight="1">
      <c r="A197" s="44">
        <f t="shared" si="134"/>
        <v>42675</v>
      </c>
      <c r="B197" s="66">
        <f t="shared" si="100"/>
        <v>60900</v>
      </c>
      <c r="C197" s="67"/>
      <c r="D197" s="68">
        <f t="shared" si="101"/>
        <v>60900</v>
      </c>
      <c r="E197" s="35">
        <f t="shared" si="102"/>
        <v>0</v>
      </c>
      <c r="F197" s="35">
        <f t="shared" si="103"/>
        <v>0</v>
      </c>
      <c r="G197" s="55">
        <f t="shared" si="135"/>
        <v>3.97</v>
      </c>
      <c r="H197" s="69">
        <f t="shared" si="144"/>
        <v>3.97</v>
      </c>
      <c r="I197" s="55">
        <f t="shared" si="104"/>
        <v>3.7904</v>
      </c>
      <c r="J197" s="55">
        <f t="shared" si="105"/>
        <v>1.6E-2</v>
      </c>
      <c r="K197" s="69">
        <f t="shared" si="145"/>
        <v>1.6E-2</v>
      </c>
      <c r="L197" s="72">
        <v>0</v>
      </c>
      <c r="M197" s="55">
        <f t="shared" si="106"/>
        <v>1.4999999999999999E-2</v>
      </c>
      <c r="N197" s="69">
        <f t="shared" si="146"/>
        <v>1.4999999999999999E-2</v>
      </c>
      <c r="O197" s="72">
        <v>0</v>
      </c>
      <c r="P197" s="7"/>
      <c r="Q197" s="72">
        <f t="shared" si="136"/>
        <v>4.0010000000000003</v>
      </c>
      <c r="R197" s="72">
        <f t="shared" si="107"/>
        <v>3.7904</v>
      </c>
      <c r="S197" s="7"/>
      <c r="T197" s="5">
        <f t="shared" si="108"/>
        <v>30</v>
      </c>
      <c r="U197" s="45">
        <f t="shared" si="109"/>
        <v>42729</v>
      </c>
      <c r="V197" s="5">
        <f t="shared" si="110"/>
        <v>5840</v>
      </c>
      <c r="W197" s="55">
        <f t="shared" si="111"/>
        <v>6.040116061409001E-2</v>
      </c>
      <c r="X197" s="47">
        <f t="shared" si="112"/>
        <v>0.38617640713466195</v>
      </c>
      <c r="Y197" s="5">
        <f t="shared" si="113"/>
        <v>0</v>
      </c>
      <c r="Z197" s="5">
        <f t="shared" si="114"/>
        <v>0</v>
      </c>
      <c r="AB197" s="39">
        <f t="shared" si="115"/>
        <v>0</v>
      </c>
      <c r="AC197" s="39">
        <f t="shared" si="116"/>
        <v>0</v>
      </c>
      <c r="AD197" s="39">
        <f t="shared" si="117"/>
        <v>0</v>
      </c>
      <c r="AE197" s="39">
        <f t="shared" si="118"/>
        <v>0</v>
      </c>
      <c r="AF197" s="39">
        <f t="shared" si="119"/>
        <v>0</v>
      </c>
      <c r="AG197" s="39">
        <f t="shared" si="120"/>
        <v>0</v>
      </c>
      <c r="AH197" s="39">
        <f t="shared" si="121"/>
        <v>0</v>
      </c>
      <c r="AI197" s="39">
        <f t="shared" si="122"/>
        <v>0</v>
      </c>
      <c r="AJ197" s="39">
        <f t="shared" si="123"/>
        <v>0</v>
      </c>
      <c r="AK197" s="43"/>
      <c r="AL197" s="39">
        <f t="shared" si="124"/>
        <v>0</v>
      </c>
      <c r="AM197" s="39">
        <f t="shared" si="125"/>
        <v>0</v>
      </c>
      <c r="AN197" s="39">
        <f t="shared" si="126"/>
        <v>0</v>
      </c>
      <c r="AO197" s="40">
        <f t="shared" si="127"/>
        <v>0</v>
      </c>
      <c r="AQ197" s="39">
        <f t="shared" si="128"/>
        <v>0</v>
      </c>
      <c r="AR197" s="39">
        <f t="shared" si="129"/>
        <v>0</v>
      </c>
      <c r="AS197" s="39">
        <f t="shared" si="130"/>
        <v>0</v>
      </c>
      <c r="AT197" s="40">
        <f t="shared" si="131"/>
        <v>0</v>
      </c>
      <c r="AU197" s="40"/>
      <c r="AV197" s="52">
        <f t="shared" si="132"/>
        <v>0</v>
      </c>
      <c r="AX197" s="52">
        <f t="shared" si="133"/>
        <v>0</v>
      </c>
      <c r="AY197" s="70"/>
      <c r="AZ197" s="2">
        <f t="shared" si="137"/>
        <v>0</v>
      </c>
    </row>
    <row r="198" spans="1:52" ht="12" customHeight="1">
      <c r="A198" s="44">
        <f t="shared" si="134"/>
        <v>42705</v>
      </c>
      <c r="B198" s="66">
        <f t="shared" si="100"/>
        <v>60900</v>
      </c>
      <c r="C198" s="67"/>
      <c r="D198" s="68">
        <f t="shared" si="101"/>
        <v>60900</v>
      </c>
      <c r="E198" s="35">
        <f t="shared" si="102"/>
        <v>0</v>
      </c>
      <c r="F198" s="35">
        <f t="shared" si="103"/>
        <v>0</v>
      </c>
      <c r="G198" s="55">
        <f t="shared" si="135"/>
        <v>3.97</v>
      </c>
      <c r="H198" s="69">
        <f t="shared" si="144"/>
        <v>3.97</v>
      </c>
      <c r="I198" s="55">
        <f t="shared" si="104"/>
        <v>3.7904</v>
      </c>
      <c r="J198" s="55">
        <f t="shared" si="105"/>
        <v>1.6E-2</v>
      </c>
      <c r="K198" s="69">
        <f t="shared" si="145"/>
        <v>1.6E-2</v>
      </c>
      <c r="L198" s="72">
        <v>0</v>
      </c>
      <c r="M198" s="55">
        <f t="shared" si="106"/>
        <v>1.4999999999999999E-2</v>
      </c>
      <c r="N198" s="69">
        <f t="shared" si="146"/>
        <v>1.4999999999999999E-2</v>
      </c>
      <c r="O198" s="72">
        <v>0</v>
      </c>
      <c r="P198" s="7"/>
      <c r="Q198" s="72">
        <f t="shared" si="136"/>
        <v>4.0010000000000003</v>
      </c>
      <c r="R198" s="72">
        <f t="shared" si="107"/>
        <v>3.7904</v>
      </c>
      <c r="S198" s="7"/>
      <c r="T198" s="5">
        <f t="shared" si="108"/>
        <v>31</v>
      </c>
      <c r="U198" s="45">
        <f t="shared" si="109"/>
        <v>42760</v>
      </c>
      <c r="V198" s="5">
        <f t="shared" si="110"/>
        <v>5871</v>
      </c>
      <c r="W198" s="55">
        <f t="shared" si="111"/>
        <v>6.040116061409001E-2</v>
      </c>
      <c r="X198" s="47">
        <f t="shared" si="112"/>
        <v>0.38423091570591328</v>
      </c>
      <c r="Y198" s="5">
        <f t="shared" si="113"/>
        <v>0</v>
      </c>
      <c r="Z198" s="5">
        <f t="shared" si="114"/>
        <v>0</v>
      </c>
      <c r="AB198" s="39">
        <f t="shared" si="115"/>
        <v>0</v>
      </c>
      <c r="AC198" s="39">
        <f t="shared" si="116"/>
        <v>0</v>
      </c>
      <c r="AD198" s="39">
        <f t="shared" si="117"/>
        <v>0</v>
      </c>
      <c r="AE198" s="39">
        <f t="shared" si="118"/>
        <v>0</v>
      </c>
      <c r="AF198" s="39">
        <f t="shared" si="119"/>
        <v>0</v>
      </c>
      <c r="AG198" s="39">
        <f t="shared" si="120"/>
        <v>0</v>
      </c>
      <c r="AH198" s="39">
        <f t="shared" si="121"/>
        <v>0</v>
      </c>
      <c r="AI198" s="39">
        <f t="shared" si="122"/>
        <v>0</v>
      </c>
      <c r="AJ198" s="39">
        <f t="shared" si="123"/>
        <v>0</v>
      </c>
      <c r="AK198" s="43"/>
      <c r="AL198" s="39">
        <f t="shared" si="124"/>
        <v>0</v>
      </c>
      <c r="AM198" s="39">
        <f t="shared" si="125"/>
        <v>0</v>
      </c>
      <c r="AN198" s="39">
        <f t="shared" si="126"/>
        <v>0</v>
      </c>
      <c r="AO198" s="40">
        <f t="shared" si="127"/>
        <v>0</v>
      </c>
      <c r="AQ198" s="39">
        <f t="shared" si="128"/>
        <v>0</v>
      </c>
      <c r="AR198" s="39">
        <f t="shared" si="129"/>
        <v>0</v>
      </c>
      <c r="AS198" s="39">
        <f t="shared" si="130"/>
        <v>0</v>
      </c>
      <c r="AT198" s="40">
        <f t="shared" si="131"/>
        <v>0</v>
      </c>
      <c r="AU198" s="40"/>
      <c r="AV198" s="52">
        <f t="shared" si="132"/>
        <v>0</v>
      </c>
      <c r="AX198" s="52">
        <f t="shared" si="133"/>
        <v>0</v>
      </c>
      <c r="AY198" s="70"/>
      <c r="AZ198" s="2">
        <f t="shared" si="137"/>
        <v>0</v>
      </c>
    </row>
    <row r="199" spans="1:52" ht="12" customHeight="1">
      <c r="A199" s="44">
        <f t="shared" si="134"/>
        <v>42736</v>
      </c>
      <c r="B199" s="66">
        <f t="shared" si="100"/>
        <v>60900</v>
      </c>
      <c r="C199" s="67"/>
      <c r="D199" s="68">
        <f t="shared" si="101"/>
        <v>60900</v>
      </c>
      <c r="E199" s="35">
        <f t="shared" si="102"/>
        <v>0</v>
      </c>
      <c r="F199" s="35">
        <f t="shared" si="103"/>
        <v>0</v>
      </c>
      <c r="G199" s="55">
        <f t="shared" si="135"/>
        <v>3.97</v>
      </c>
      <c r="H199" s="69">
        <f t="shared" si="144"/>
        <v>3.97</v>
      </c>
      <c r="I199" s="55">
        <f t="shared" si="104"/>
        <v>3.7904</v>
      </c>
      <c r="J199" s="55">
        <f t="shared" si="105"/>
        <v>1.6E-2</v>
      </c>
      <c r="K199" s="69">
        <f t="shared" si="145"/>
        <v>1.6E-2</v>
      </c>
      <c r="L199" s="72">
        <v>0</v>
      </c>
      <c r="M199" s="55">
        <f t="shared" si="106"/>
        <v>1.4999999999999999E-2</v>
      </c>
      <c r="N199" s="69">
        <f t="shared" si="146"/>
        <v>1.4999999999999999E-2</v>
      </c>
      <c r="O199" s="72">
        <v>0</v>
      </c>
      <c r="P199" s="7"/>
      <c r="Q199" s="72">
        <f t="shared" si="136"/>
        <v>4.0010000000000003</v>
      </c>
      <c r="R199" s="72">
        <f t="shared" si="107"/>
        <v>3.7904</v>
      </c>
      <c r="S199" s="7"/>
      <c r="T199" s="5">
        <f t="shared" si="108"/>
        <v>31</v>
      </c>
      <c r="U199" s="45">
        <f t="shared" si="109"/>
        <v>42791</v>
      </c>
      <c r="V199" s="5">
        <f t="shared" si="110"/>
        <v>5902</v>
      </c>
      <c r="W199" s="55">
        <f t="shared" si="111"/>
        <v>6.040116061409001E-2</v>
      </c>
      <c r="X199" s="47">
        <f t="shared" si="112"/>
        <v>0.38229522533395988</v>
      </c>
      <c r="Y199" s="5">
        <f t="shared" si="113"/>
        <v>0</v>
      </c>
      <c r="Z199" s="5">
        <f t="shared" si="114"/>
        <v>0</v>
      </c>
      <c r="AB199" s="39">
        <f t="shared" si="115"/>
        <v>0</v>
      </c>
      <c r="AC199" s="39">
        <f t="shared" si="116"/>
        <v>0</v>
      </c>
      <c r="AD199" s="39">
        <f t="shared" si="117"/>
        <v>0</v>
      </c>
      <c r="AE199" s="39">
        <f t="shared" si="118"/>
        <v>0</v>
      </c>
      <c r="AF199" s="39">
        <f t="shared" si="119"/>
        <v>0</v>
      </c>
      <c r="AG199" s="39">
        <f t="shared" si="120"/>
        <v>0</v>
      </c>
      <c r="AH199" s="39">
        <f t="shared" si="121"/>
        <v>0</v>
      </c>
      <c r="AI199" s="39">
        <f t="shared" si="122"/>
        <v>0</v>
      </c>
      <c r="AJ199" s="39">
        <f t="shared" si="123"/>
        <v>0</v>
      </c>
      <c r="AK199" s="43"/>
      <c r="AL199" s="39">
        <f t="shared" si="124"/>
        <v>0</v>
      </c>
      <c r="AM199" s="39">
        <f t="shared" si="125"/>
        <v>0</v>
      </c>
      <c r="AN199" s="39">
        <f t="shared" si="126"/>
        <v>0</v>
      </c>
      <c r="AO199" s="40">
        <f t="shared" si="127"/>
        <v>0</v>
      </c>
      <c r="AQ199" s="39">
        <f t="shared" si="128"/>
        <v>0</v>
      </c>
      <c r="AR199" s="39">
        <f t="shared" si="129"/>
        <v>0</v>
      </c>
      <c r="AS199" s="39">
        <f t="shared" si="130"/>
        <v>0</v>
      </c>
      <c r="AT199" s="40">
        <f t="shared" si="131"/>
        <v>0</v>
      </c>
      <c r="AU199" s="40"/>
      <c r="AV199" s="52">
        <f t="shared" si="132"/>
        <v>0</v>
      </c>
      <c r="AX199" s="52">
        <f t="shared" si="133"/>
        <v>0</v>
      </c>
      <c r="AY199" s="70"/>
      <c r="AZ199" s="2">
        <f t="shared" si="137"/>
        <v>0</v>
      </c>
    </row>
    <row r="200" spans="1:52" ht="12" customHeight="1">
      <c r="A200" s="44">
        <f t="shared" si="134"/>
        <v>42767</v>
      </c>
      <c r="B200" s="66">
        <f t="shared" si="100"/>
        <v>60900</v>
      </c>
      <c r="C200" s="67"/>
      <c r="D200" s="68">
        <f t="shared" si="101"/>
        <v>60900</v>
      </c>
      <c r="E200" s="35">
        <f t="shared" si="102"/>
        <v>0</v>
      </c>
      <c r="F200" s="35">
        <f t="shared" si="103"/>
        <v>0</v>
      </c>
      <c r="G200" s="55">
        <f t="shared" si="135"/>
        <v>3.97</v>
      </c>
      <c r="H200" s="69">
        <f t="shared" si="144"/>
        <v>3.97</v>
      </c>
      <c r="I200" s="55">
        <f t="shared" si="104"/>
        <v>3.7904</v>
      </c>
      <c r="J200" s="55">
        <f t="shared" si="105"/>
        <v>1.6E-2</v>
      </c>
      <c r="K200" s="69">
        <f t="shared" si="145"/>
        <v>1.6E-2</v>
      </c>
      <c r="L200" s="72">
        <v>0</v>
      </c>
      <c r="M200" s="55">
        <f t="shared" si="106"/>
        <v>1.4999999999999999E-2</v>
      </c>
      <c r="N200" s="69">
        <f t="shared" si="146"/>
        <v>1.4999999999999999E-2</v>
      </c>
      <c r="O200" s="72">
        <v>0</v>
      </c>
      <c r="P200" s="7"/>
      <c r="Q200" s="72">
        <f t="shared" si="136"/>
        <v>4.0010000000000003</v>
      </c>
      <c r="R200" s="72">
        <f t="shared" si="107"/>
        <v>3.7904</v>
      </c>
      <c r="S200" s="7"/>
      <c r="T200" s="5">
        <f t="shared" si="108"/>
        <v>28</v>
      </c>
      <c r="U200" s="45">
        <f t="shared" si="109"/>
        <v>42819</v>
      </c>
      <c r="V200" s="5">
        <f t="shared" si="110"/>
        <v>5930</v>
      </c>
      <c r="W200" s="55">
        <f t="shared" si="111"/>
        <v>6.040116061409001E-2</v>
      </c>
      <c r="X200" s="47">
        <f t="shared" si="112"/>
        <v>0.38055524297833421</v>
      </c>
      <c r="Y200" s="5">
        <f t="shared" si="113"/>
        <v>0</v>
      </c>
      <c r="Z200" s="5">
        <f t="shared" si="114"/>
        <v>0</v>
      </c>
      <c r="AB200" s="39">
        <f t="shared" si="115"/>
        <v>0</v>
      </c>
      <c r="AC200" s="39">
        <f t="shared" si="116"/>
        <v>0</v>
      </c>
      <c r="AD200" s="39">
        <f t="shared" si="117"/>
        <v>0</v>
      </c>
      <c r="AE200" s="39">
        <f t="shared" si="118"/>
        <v>0</v>
      </c>
      <c r="AF200" s="39">
        <f t="shared" si="119"/>
        <v>0</v>
      </c>
      <c r="AG200" s="39">
        <f t="shared" si="120"/>
        <v>0</v>
      </c>
      <c r="AH200" s="39">
        <f t="shared" si="121"/>
        <v>0</v>
      </c>
      <c r="AI200" s="39">
        <f t="shared" si="122"/>
        <v>0</v>
      </c>
      <c r="AJ200" s="39">
        <f t="shared" si="123"/>
        <v>0</v>
      </c>
      <c r="AK200" s="43"/>
      <c r="AL200" s="39">
        <f t="shared" si="124"/>
        <v>0</v>
      </c>
      <c r="AM200" s="39">
        <f t="shared" si="125"/>
        <v>0</v>
      </c>
      <c r="AN200" s="39">
        <f t="shared" si="126"/>
        <v>0</v>
      </c>
      <c r="AO200" s="40">
        <f t="shared" si="127"/>
        <v>0</v>
      </c>
      <c r="AQ200" s="39">
        <f t="shared" si="128"/>
        <v>0</v>
      </c>
      <c r="AR200" s="39">
        <f t="shared" si="129"/>
        <v>0</v>
      </c>
      <c r="AS200" s="39">
        <f t="shared" si="130"/>
        <v>0</v>
      </c>
      <c r="AT200" s="40">
        <f t="shared" si="131"/>
        <v>0</v>
      </c>
      <c r="AU200" s="40"/>
      <c r="AV200" s="52">
        <f t="shared" si="132"/>
        <v>0</v>
      </c>
      <c r="AX200" s="52">
        <f t="shared" si="133"/>
        <v>0</v>
      </c>
      <c r="AY200" s="70"/>
      <c r="AZ200" s="2">
        <f t="shared" si="137"/>
        <v>0</v>
      </c>
    </row>
    <row r="201" spans="1:52" ht="12" customHeight="1">
      <c r="A201" s="44">
        <f t="shared" si="134"/>
        <v>42795</v>
      </c>
      <c r="B201" s="66">
        <f t="shared" si="100"/>
        <v>60900</v>
      </c>
      <c r="C201" s="67"/>
      <c r="D201" s="68">
        <f t="shared" si="101"/>
        <v>60900</v>
      </c>
      <c r="E201" s="35">
        <f t="shared" si="102"/>
        <v>0</v>
      </c>
      <c r="F201" s="35">
        <f t="shared" si="103"/>
        <v>0</v>
      </c>
      <c r="G201" s="55">
        <f t="shared" si="135"/>
        <v>3.97</v>
      </c>
      <c r="H201" s="69">
        <f t="shared" si="144"/>
        <v>3.97</v>
      </c>
      <c r="I201" s="55">
        <f t="shared" si="104"/>
        <v>3.7904</v>
      </c>
      <c r="J201" s="55">
        <f t="shared" si="105"/>
        <v>1.6E-2</v>
      </c>
      <c r="K201" s="69">
        <f t="shared" si="145"/>
        <v>1.6E-2</v>
      </c>
      <c r="L201" s="72">
        <v>0</v>
      </c>
      <c r="M201" s="55">
        <f t="shared" si="106"/>
        <v>1.4999999999999999E-2</v>
      </c>
      <c r="N201" s="69">
        <f t="shared" si="146"/>
        <v>1.4999999999999999E-2</v>
      </c>
      <c r="O201" s="72">
        <v>0</v>
      </c>
      <c r="P201" s="7"/>
      <c r="Q201" s="72">
        <f t="shared" si="136"/>
        <v>4.0010000000000003</v>
      </c>
      <c r="R201" s="72">
        <f t="shared" si="107"/>
        <v>3.7904</v>
      </c>
      <c r="S201" s="7"/>
      <c r="T201" s="5">
        <f t="shared" si="108"/>
        <v>31</v>
      </c>
      <c r="U201" s="45">
        <f t="shared" si="109"/>
        <v>42850</v>
      </c>
      <c r="V201" s="5">
        <f t="shared" si="110"/>
        <v>5961</v>
      </c>
      <c r="W201" s="55">
        <f t="shared" si="111"/>
        <v>6.040116061409001E-2</v>
      </c>
      <c r="X201" s="47">
        <f t="shared" si="112"/>
        <v>0.37863807002395033</v>
      </c>
      <c r="Y201" s="5">
        <f t="shared" si="113"/>
        <v>0</v>
      </c>
      <c r="Z201" s="5">
        <f t="shared" si="114"/>
        <v>0</v>
      </c>
      <c r="AB201" s="39">
        <f t="shared" si="115"/>
        <v>0</v>
      </c>
      <c r="AC201" s="39">
        <f t="shared" si="116"/>
        <v>0</v>
      </c>
      <c r="AD201" s="39">
        <f t="shared" si="117"/>
        <v>0</v>
      </c>
      <c r="AE201" s="39">
        <f t="shared" si="118"/>
        <v>0</v>
      </c>
      <c r="AF201" s="39">
        <f t="shared" si="119"/>
        <v>0</v>
      </c>
      <c r="AG201" s="39">
        <f t="shared" si="120"/>
        <v>0</v>
      </c>
      <c r="AH201" s="39">
        <f t="shared" si="121"/>
        <v>0</v>
      </c>
      <c r="AI201" s="39">
        <f t="shared" si="122"/>
        <v>0</v>
      </c>
      <c r="AJ201" s="39">
        <f t="shared" si="123"/>
        <v>0</v>
      </c>
      <c r="AK201" s="43"/>
      <c r="AL201" s="39">
        <f t="shared" si="124"/>
        <v>0</v>
      </c>
      <c r="AM201" s="39">
        <f t="shared" si="125"/>
        <v>0</v>
      </c>
      <c r="AN201" s="39">
        <f t="shared" si="126"/>
        <v>0</v>
      </c>
      <c r="AO201" s="40">
        <f t="shared" si="127"/>
        <v>0</v>
      </c>
      <c r="AQ201" s="39">
        <f t="shared" si="128"/>
        <v>0</v>
      </c>
      <c r="AR201" s="39">
        <f t="shared" si="129"/>
        <v>0</v>
      </c>
      <c r="AS201" s="39">
        <f t="shared" si="130"/>
        <v>0</v>
      </c>
      <c r="AT201" s="40">
        <f t="shared" si="131"/>
        <v>0</v>
      </c>
      <c r="AU201" s="40"/>
      <c r="AV201" s="52">
        <f t="shared" si="132"/>
        <v>0</v>
      </c>
      <c r="AX201" s="52">
        <f t="shared" si="133"/>
        <v>0</v>
      </c>
      <c r="AY201" s="70"/>
      <c r="AZ201" s="2">
        <f t="shared" si="137"/>
        <v>0</v>
      </c>
    </row>
    <row r="202" spans="1:52" ht="12" customHeight="1">
      <c r="A202" s="44">
        <f t="shared" si="134"/>
        <v>42826</v>
      </c>
      <c r="B202" s="66">
        <f t="shared" ref="B202:B265" si="147">VLOOKUP($A202,Table2,MATCH(I$3,Curves2,0))</f>
        <v>60900</v>
      </c>
      <c r="C202" s="67"/>
      <c r="D202" s="68">
        <f t="shared" ref="D202:D265" si="148">B202+C202</f>
        <v>60900</v>
      </c>
      <c r="E202" s="35">
        <f t="shared" ref="E202:E265" si="149">IF(Y202=0,0,IF(AND(Y202=1,$H$3=1),D202*T202,IF($H$3=2,D202,"N/A")))</f>
        <v>0</v>
      </c>
      <c r="F202" s="35">
        <f t="shared" ref="F202:F265" si="150">E202*X202</f>
        <v>0</v>
      </c>
      <c r="G202" s="55">
        <f t="shared" si="135"/>
        <v>3.97</v>
      </c>
      <c r="H202" s="69">
        <f t="shared" si="144"/>
        <v>3.97</v>
      </c>
      <c r="I202" s="55">
        <f t="shared" ref="I202:I265" si="151">VLOOKUP($A202,Table1,MATCH(I$3,Curves1,0))</f>
        <v>3.7904</v>
      </c>
      <c r="J202" s="55">
        <f t="shared" ref="J202:J265" si="152">VLOOKUP($A202,Table,MATCH(J$4,Curves,0))</f>
        <v>1.6E-2</v>
      </c>
      <c r="K202" s="69">
        <f t="shared" si="145"/>
        <v>1.6E-2</v>
      </c>
      <c r="L202" s="72">
        <v>0</v>
      </c>
      <c r="M202" s="55">
        <f t="shared" ref="M202:M265" si="153">VLOOKUP($A202,Table,MATCH(M$4,Curves,0))</f>
        <v>1.4999999999999999E-2</v>
      </c>
      <c r="N202" s="69">
        <f t="shared" si="146"/>
        <v>1.4999999999999999E-2</v>
      </c>
      <c r="O202" s="72">
        <v>0</v>
      </c>
      <c r="P202" s="7"/>
      <c r="Q202" s="72">
        <f t="shared" si="136"/>
        <v>4.0010000000000003</v>
      </c>
      <c r="R202" s="72">
        <f t="shared" ref="R202:R265" si="154">O202+L202+I202</f>
        <v>3.7904</v>
      </c>
      <c r="S202" s="7"/>
      <c r="T202" s="5">
        <f t="shared" ref="T202:T265" si="155">A203-A202</f>
        <v>30</v>
      </c>
      <c r="U202" s="45">
        <f t="shared" ref="U202:U265" si="156">CHOOSE(F$3,A203+24,A202)</f>
        <v>42880</v>
      </c>
      <c r="V202" s="5">
        <f t="shared" ref="V202:V265" si="157">U202-C$3</f>
        <v>5991</v>
      </c>
      <c r="W202" s="55">
        <f t="shared" ref="W202:W265" si="158">VLOOKUP($A202,Table,MATCH(W$4,Curves,0))</f>
        <v>6.040116061409001E-2</v>
      </c>
      <c r="X202" s="47">
        <f t="shared" ref="X202:X265" si="159">1/(1+CHOOSE(F$3,(W203+($K$3/10000))/2,(W202+($K$3/10000))/2))^(2*V202/365.25)</f>
        <v>0.37679193793390708</v>
      </c>
      <c r="Y202" s="5">
        <f t="shared" ref="Y202:Y265" si="160">IF(AND(mthbeg&lt;=A202,mthend&gt;=A202),1,0)</f>
        <v>0</v>
      </c>
      <c r="Z202" s="5">
        <f t="shared" ref="Z202:Z265" si="161">T202*Y202</f>
        <v>0</v>
      </c>
      <c r="AB202" s="39">
        <f t="shared" ref="AB202:AB265" si="162">F202*G202</f>
        <v>0</v>
      </c>
      <c r="AC202" s="39">
        <f t="shared" ref="AC202:AC265" si="163">$F202*H202</f>
        <v>0</v>
      </c>
      <c r="AD202" s="39">
        <f t="shared" ref="AD202:AD265" si="164">$F202*I202</f>
        <v>0</v>
      </c>
      <c r="AE202" s="39">
        <f t="shared" ref="AE202:AE265" si="165">$F202*J202</f>
        <v>0</v>
      </c>
      <c r="AF202" s="39">
        <f t="shared" ref="AF202:AF265" si="166">$F202*K202</f>
        <v>0</v>
      </c>
      <c r="AG202" s="39">
        <f t="shared" ref="AG202:AG265" si="167">$F202*L202</f>
        <v>0</v>
      </c>
      <c r="AH202" s="39">
        <f t="shared" ref="AH202:AH265" si="168">$F202*M202</f>
        <v>0</v>
      </c>
      <c r="AI202" s="39">
        <f t="shared" ref="AI202:AI265" si="169">$F202*N202</f>
        <v>0</v>
      </c>
      <c r="AJ202" s="39">
        <f t="shared" ref="AJ202:AJ265" si="170">F202*O202</f>
        <v>0</v>
      </c>
      <c r="AK202" s="43"/>
      <c r="AL202" s="39">
        <f t="shared" ref="AL202:AL265" si="171">CHOOSE($G$3,AC202-AD202,AD202-AC202)</f>
        <v>0</v>
      </c>
      <c r="AM202" s="39">
        <f t="shared" ref="AM202:AM265" si="172">CHOOSE($G$3,AF202-AG202,AG202-AF202)</f>
        <v>0</v>
      </c>
      <c r="AN202" s="39">
        <f t="shared" ref="AN202:AN265" si="173">CHOOSE($G$3,AI202-AJ202,AJ202-AI202)</f>
        <v>0</v>
      </c>
      <c r="AO202" s="40">
        <f t="shared" ref="AO202:AO265" si="174">SUM(AL202:AN202)</f>
        <v>0</v>
      </c>
      <c r="AQ202" s="39">
        <f t="shared" ref="AQ202:AQ265" si="175">CHOOSE($G$3,AB202-AC202,AC202-AB202)</f>
        <v>0</v>
      </c>
      <c r="AR202" s="39">
        <f t="shared" ref="AR202:AR265" si="176">CHOOSE($G$3,AE202-AF202,AF202-AE202)</f>
        <v>0</v>
      </c>
      <c r="AS202" s="39">
        <f t="shared" ref="AS202:AS265" si="177">CHOOSE($G$3,AH202-AI202,AI202-AH202)</f>
        <v>0</v>
      </c>
      <c r="AT202" s="40">
        <f t="shared" ref="AT202:AT265" si="178">AQ202+AR202+AS202</f>
        <v>0</v>
      </c>
      <c r="AU202" s="40"/>
      <c r="AV202" s="52">
        <f t="shared" ref="AV202:AV265" si="179">AT202+AO202</f>
        <v>0</v>
      </c>
      <c r="AX202" s="52">
        <f t="shared" ref="AX202:AX265" si="180">AJ202+AG202+AD202</f>
        <v>0</v>
      </c>
      <c r="AY202" s="70"/>
      <c r="AZ202" s="2">
        <f t="shared" si="137"/>
        <v>0</v>
      </c>
    </row>
    <row r="203" spans="1:52" ht="12" customHeight="1">
      <c r="A203" s="44">
        <f t="shared" ref="A203:A266" si="181">EDATE(A202,1)</f>
        <v>42856</v>
      </c>
      <c r="B203" s="66">
        <f t="shared" si="147"/>
        <v>60900</v>
      </c>
      <c r="C203" s="67"/>
      <c r="D203" s="68">
        <f t="shared" si="148"/>
        <v>60900</v>
      </c>
      <c r="E203" s="35">
        <f t="shared" si="149"/>
        <v>0</v>
      </c>
      <c r="F203" s="35">
        <f t="shared" si="150"/>
        <v>0</v>
      </c>
      <c r="G203" s="55">
        <f t="shared" ref="G203:G266" si="182">VLOOKUP($A203,Table,MATCH(G$4,Curves,0))</f>
        <v>3.97</v>
      </c>
      <c r="H203" s="69">
        <f t="shared" si="144"/>
        <v>3.97</v>
      </c>
      <c r="I203" s="55">
        <f t="shared" si="151"/>
        <v>3.7904</v>
      </c>
      <c r="J203" s="55">
        <f t="shared" si="152"/>
        <v>1.6E-2</v>
      </c>
      <c r="K203" s="69">
        <f t="shared" si="145"/>
        <v>1.6E-2</v>
      </c>
      <c r="L203" s="72">
        <v>0</v>
      </c>
      <c r="M203" s="55">
        <f t="shared" si="153"/>
        <v>1.4999999999999999E-2</v>
      </c>
      <c r="N203" s="69">
        <f t="shared" si="146"/>
        <v>1.4999999999999999E-2</v>
      </c>
      <c r="O203" s="72">
        <v>0</v>
      </c>
      <c r="P203" s="7"/>
      <c r="Q203" s="72">
        <f t="shared" ref="Q203:Q266" si="183">M203+J203+G203</f>
        <v>4.0010000000000003</v>
      </c>
      <c r="R203" s="72">
        <f t="shared" si="154"/>
        <v>3.7904</v>
      </c>
      <c r="S203" s="7"/>
      <c r="T203" s="5">
        <f t="shared" si="155"/>
        <v>31</v>
      </c>
      <c r="U203" s="45">
        <f t="shared" si="156"/>
        <v>42911</v>
      </c>
      <c r="V203" s="5">
        <f t="shared" si="157"/>
        <v>6022</v>
      </c>
      <c r="W203" s="55">
        <f t="shared" si="158"/>
        <v>6.040116061409001E-2</v>
      </c>
      <c r="X203" s="47">
        <f t="shared" si="159"/>
        <v>0.37489372387388448</v>
      </c>
      <c r="Y203" s="5">
        <f t="shared" si="160"/>
        <v>0</v>
      </c>
      <c r="Z203" s="5">
        <f t="shared" si="161"/>
        <v>0</v>
      </c>
      <c r="AB203" s="39">
        <f t="shared" si="162"/>
        <v>0</v>
      </c>
      <c r="AC203" s="39">
        <f t="shared" si="163"/>
        <v>0</v>
      </c>
      <c r="AD203" s="39">
        <f t="shared" si="164"/>
        <v>0</v>
      </c>
      <c r="AE203" s="39">
        <f t="shared" si="165"/>
        <v>0</v>
      </c>
      <c r="AF203" s="39">
        <f t="shared" si="166"/>
        <v>0</v>
      </c>
      <c r="AG203" s="39">
        <f t="shared" si="167"/>
        <v>0</v>
      </c>
      <c r="AH203" s="39">
        <f t="shared" si="168"/>
        <v>0</v>
      </c>
      <c r="AI203" s="39">
        <f t="shared" si="169"/>
        <v>0</v>
      </c>
      <c r="AJ203" s="39">
        <f t="shared" si="170"/>
        <v>0</v>
      </c>
      <c r="AK203" s="43"/>
      <c r="AL203" s="39">
        <f t="shared" si="171"/>
        <v>0</v>
      </c>
      <c r="AM203" s="39">
        <f t="shared" si="172"/>
        <v>0</v>
      </c>
      <c r="AN203" s="39">
        <f t="shared" si="173"/>
        <v>0</v>
      </c>
      <c r="AO203" s="40">
        <f t="shared" si="174"/>
        <v>0</v>
      </c>
      <c r="AQ203" s="39">
        <f t="shared" si="175"/>
        <v>0</v>
      </c>
      <c r="AR203" s="39">
        <f t="shared" si="176"/>
        <v>0</v>
      </c>
      <c r="AS203" s="39">
        <f t="shared" si="177"/>
        <v>0</v>
      </c>
      <c r="AT203" s="40">
        <f t="shared" si="178"/>
        <v>0</v>
      </c>
      <c r="AU203" s="40"/>
      <c r="AV203" s="52">
        <f t="shared" si="179"/>
        <v>0</v>
      </c>
      <c r="AX203" s="52">
        <f t="shared" si="180"/>
        <v>0</v>
      </c>
      <c r="AY203" s="70"/>
      <c r="AZ203" s="2">
        <f t="shared" ref="AZ203:AZ266" si="184">R203*E203</f>
        <v>0</v>
      </c>
    </row>
    <row r="204" spans="1:52" ht="12" customHeight="1">
      <c r="A204" s="44">
        <f t="shared" si="181"/>
        <v>42887</v>
      </c>
      <c r="B204" s="66">
        <f t="shared" si="147"/>
        <v>60900</v>
      </c>
      <c r="C204" s="67"/>
      <c r="D204" s="68">
        <f t="shared" si="148"/>
        <v>60900</v>
      </c>
      <c r="E204" s="35">
        <f t="shared" si="149"/>
        <v>0</v>
      </c>
      <c r="F204" s="35">
        <f t="shared" si="150"/>
        <v>0</v>
      </c>
      <c r="G204" s="55">
        <f t="shared" si="182"/>
        <v>3.97</v>
      </c>
      <c r="H204" s="69">
        <f t="shared" si="144"/>
        <v>3.97</v>
      </c>
      <c r="I204" s="55">
        <f t="shared" si="151"/>
        <v>3.7904</v>
      </c>
      <c r="J204" s="55">
        <f t="shared" si="152"/>
        <v>1.6E-2</v>
      </c>
      <c r="K204" s="69">
        <f t="shared" si="145"/>
        <v>1.6E-2</v>
      </c>
      <c r="L204" s="72">
        <v>0</v>
      </c>
      <c r="M204" s="55">
        <f t="shared" si="153"/>
        <v>1.4999999999999999E-2</v>
      </c>
      <c r="N204" s="69">
        <f t="shared" si="146"/>
        <v>1.4999999999999999E-2</v>
      </c>
      <c r="O204" s="72">
        <v>0</v>
      </c>
      <c r="P204" s="7"/>
      <c r="Q204" s="72">
        <f t="shared" si="183"/>
        <v>4.0010000000000003</v>
      </c>
      <c r="R204" s="72">
        <f t="shared" si="154"/>
        <v>3.7904</v>
      </c>
      <c r="S204" s="7"/>
      <c r="T204" s="5">
        <f t="shared" si="155"/>
        <v>30</v>
      </c>
      <c r="U204" s="45">
        <f t="shared" si="156"/>
        <v>42941</v>
      </c>
      <c r="V204" s="5">
        <f t="shared" si="157"/>
        <v>6052</v>
      </c>
      <c r="W204" s="55">
        <f t="shared" si="158"/>
        <v>6.040116061409001E-2</v>
      </c>
      <c r="X204" s="47">
        <f t="shared" si="159"/>
        <v>0.37306584815616911</v>
      </c>
      <c r="Y204" s="5">
        <f t="shared" si="160"/>
        <v>0</v>
      </c>
      <c r="Z204" s="5">
        <f t="shared" si="161"/>
        <v>0</v>
      </c>
      <c r="AB204" s="39">
        <f t="shared" si="162"/>
        <v>0</v>
      </c>
      <c r="AC204" s="39">
        <f t="shared" si="163"/>
        <v>0</v>
      </c>
      <c r="AD204" s="39">
        <f t="shared" si="164"/>
        <v>0</v>
      </c>
      <c r="AE204" s="39">
        <f t="shared" si="165"/>
        <v>0</v>
      </c>
      <c r="AF204" s="39">
        <f t="shared" si="166"/>
        <v>0</v>
      </c>
      <c r="AG204" s="39">
        <f t="shared" si="167"/>
        <v>0</v>
      </c>
      <c r="AH204" s="39">
        <f t="shared" si="168"/>
        <v>0</v>
      </c>
      <c r="AI204" s="39">
        <f t="shared" si="169"/>
        <v>0</v>
      </c>
      <c r="AJ204" s="39">
        <f t="shared" si="170"/>
        <v>0</v>
      </c>
      <c r="AK204" s="43"/>
      <c r="AL204" s="39">
        <f t="shared" si="171"/>
        <v>0</v>
      </c>
      <c r="AM204" s="39">
        <f t="shared" si="172"/>
        <v>0</v>
      </c>
      <c r="AN204" s="39">
        <f t="shared" si="173"/>
        <v>0</v>
      </c>
      <c r="AO204" s="40">
        <f t="shared" si="174"/>
        <v>0</v>
      </c>
      <c r="AQ204" s="39">
        <f t="shared" si="175"/>
        <v>0</v>
      </c>
      <c r="AR204" s="39">
        <f t="shared" si="176"/>
        <v>0</v>
      </c>
      <c r="AS204" s="39">
        <f t="shared" si="177"/>
        <v>0</v>
      </c>
      <c r="AT204" s="40">
        <f t="shared" si="178"/>
        <v>0</v>
      </c>
      <c r="AU204" s="40"/>
      <c r="AV204" s="52">
        <f t="shared" si="179"/>
        <v>0</v>
      </c>
      <c r="AX204" s="52">
        <f t="shared" si="180"/>
        <v>0</v>
      </c>
      <c r="AY204" s="70"/>
      <c r="AZ204" s="2">
        <f t="shared" si="184"/>
        <v>0</v>
      </c>
    </row>
    <row r="205" spans="1:52" ht="12" customHeight="1">
      <c r="A205" s="44">
        <f t="shared" si="181"/>
        <v>42917</v>
      </c>
      <c r="B205" s="66">
        <f t="shared" si="147"/>
        <v>60900</v>
      </c>
      <c r="C205" s="67"/>
      <c r="D205" s="68">
        <f t="shared" si="148"/>
        <v>60900</v>
      </c>
      <c r="E205" s="35">
        <f t="shared" si="149"/>
        <v>0</v>
      </c>
      <c r="F205" s="35">
        <f t="shared" si="150"/>
        <v>0</v>
      </c>
      <c r="G205" s="55">
        <f t="shared" si="182"/>
        <v>3.97</v>
      </c>
      <c r="H205" s="69">
        <f t="shared" si="144"/>
        <v>3.97</v>
      </c>
      <c r="I205" s="55">
        <f t="shared" si="151"/>
        <v>3.7904</v>
      </c>
      <c r="J205" s="55">
        <f t="shared" si="152"/>
        <v>1.6E-2</v>
      </c>
      <c r="K205" s="69">
        <f t="shared" si="145"/>
        <v>1.6E-2</v>
      </c>
      <c r="L205" s="72">
        <v>0</v>
      </c>
      <c r="M205" s="55">
        <f t="shared" si="153"/>
        <v>1.4999999999999999E-2</v>
      </c>
      <c r="N205" s="69">
        <f t="shared" si="146"/>
        <v>1.4999999999999999E-2</v>
      </c>
      <c r="O205" s="72">
        <v>0</v>
      </c>
      <c r="P205" s="7"/>
      <c r="Q205" s="72">
        <f t="shared" si="183"/>
        <v>4.0010000000000003</v>
      </c>
      <c r="R205" s="72">
        <f t="shared" si="154"/>
        <v>3.7904</v>
      </c>
      <c r="S205" s="7"/>
      <c r="T205" s="5">
        <f t="shared" si="155"/>
        <v>31</v>
      </c>
      <c r="U205" s="45">
        <f t="shared" si="156"/>
        <v>42972</v>
      </c>
      <c r="V205" s="5">
        <f t="shared" si="157"/>
        <v>6083</v>
      </c>
      <c r="W205" s="55">
        <f t="shared" si="158"/>
        <v>6.040116061409001E-2</v>
      </c>
      <c r="X205" s="47">
        <f t="shared" si="159"/>
        <v>0.37118640550628806</v>
      </c>
      <c r="Y205" s="5">
        <f t="shared" si="160"/>
        <v>0</v>
      </c>
      <c r="Z205" s="5">
        <f t="shared" si="161"/>
        <v>0</v>
      </c>
      <c r="AB205" s="39">
        <f t="shared" si="162"/>
        <v>0</v>
      </c>
      <c r="AC205" s="39">
        <f t="shared" si="163"/>
        <v>0</v>
      </c>
      <c r="AD205" s="39">
        <f t="shared" si="164"/>
        <v>0</v>
      </c>
      <c r="AE205" s="39">
        <f t="shared" si="165"/>
        <v>0</v>
      </c>
      <c r="AF205" s="39">
        <f t="shared" si="166"/>
        <v>0</v>
      </c>
      <c r="AG205" s="39">
        <f t="shared" si="167"/>
        <v>0</v>
      </c>
      <c r="AH205" s="39">
        <f t="shared" si="168"/>
        <v>0</v>
      </c>
      <c r="AI205" s="39">
        <f t="shared" si="169"/>
        <v>0</v>
      </c>
      <c r="AJ205" s="39">
        <f t="shared" si="170"/>
        <v>0</v>
      </c>
      <c r="AK205" s="43"/>
      <c r="AL205" s="39">
        <f t="shared" si="171"/>
        <v>0</v>
      </c>
      <c r="AM205" s="39">
        <f t="shared" si="172"/>
        <v>0</v>
      </c>
      <c r="AN205" s="39">
        <f t="shared" si="173"/>
        <v>0</v>
      </c>
      <c r="AO205" s="40">
        <f t="shared" si="174"/>
        <v>0</v>
      </c>
      <c r="AQ205" s="39">
        <f t="shared" si="175"/>
        <v>0</v>
      </c>
      <c r="AR205" s="39">
        <f t="shared" si="176"/>
        <v>0</v>
      </c>
      <c r="AS205" s="39">
        <f t="shared" si="177"/>
        <v>0</v>
      </c>
      <c r="AT205" s="40">
        <f t="shared" si="178"/>
        <v>0</v>
      </c>
      <c r="AU205" s="40"/>
      <c r="AV205" s="52">
        <f t="shared" si="179"/>
        <v>0</v>
      </c>
      <c r="AX205" s="52">
        <f t="shared" si="180"/>
        <v>0</v>
      </c>
      <c r="AY205" s="70"/>
      <c r="AZ205" s="2">
        <f t="shared" si="184"/>
        <v>0</v>
      </c>
    </row>
    <row r="206" spans="1:52" ht="12" customHeight="1">
      <c r="A206" s="44">
        <f t="shared" si="181"/>
        <v>42948</v>
      </c>
      <c r="B206" s="66">
        <f t="shared" si="147"/>
        <v>60900</v>
      </c>
      <c r="C206" s="67"/>
      <c r="D206" s="68">
        <f t="shared" si="148"/>
        <v>60900</v>
      </c>
      <c r="E206" s="35">
        <f t="shared" si="149"/>
        <v>0</v>
      </c>
      <c r="F206" s="35">
        <f t="shared" si="150"/>
        <v>0</v>
      </c>
      <c r="G206" s="55">
        <f t="shared" si="182"/>
        <v>3.97</v>
      </c>
      <c r="H206" s="69">
        <f t="shared" si="144"/>
        <v>3.97</v>
      </c>
      <c r="I206" s="55">
        <f t="shared" si="151"/>
        <v>3.7904</v>
      </c>
      <c r="J206" s="55">
        <f t="shared" si="152"/>
        <v>1.6E-2</v>
      </c>
      <c r="K206" s="69">
        <f t="shared" si="145"/>
        <v>1.6E-2</v>
      </c>
      <c r="L206" s="72">
        <v>0</v>
      </c>
      <c r="M206" s="55">
        <f t="shared" si="153"/>
        <v>1.4999999999999999E-2</v>
      </c>
      <c r="N206" s="69">
        <f t="shared" si="146"/>
        <v>1.4999999999999999E-2</v>
      </c>
      <c r="O206" s="72">
        <v>0</v>
      </c>
      <c r="P206" s="7"/>
      <c r="Q206" s="72">
        <f t="shared" si="183"/>
        <v>4.0010000000000003</v>
      </c>
      <c r="R206" s="72">
        <f t="shared" si="154"/>
        <v>3.7904</v>
      </c>
      <c r="S206" s="7"/>
      <c r="T206" s="5">
        <f t="shared" si="155"/>
        <v>31</v>
      </c>
      <c r="U206" s="45">
        <f t="shared" si="156"/>
        <v>43003</v>
      </c>
      <c r="V206" s="5">
        <f t="shared" si="157"/>
        <v>6114</v>
      </c>
      <c r="W206" s="55">
        <f t="shared" si="158"/>
        <v>6.040116061409001E-2</v>
      </c>
      <c r="X206" s="47">
        <f t="shared" si="159"/>
        <v>0.36931643117062468</v>
      </c>
      <c r="Y206" s="5">
        <f t="shared" si="160"/>
        <v>0</v>
      </c>
      <c r="Z206" s="5">
        <f t="shared" si="161"/>
        <v>0</v>
      </c>
      <c r="AB206" s="39">
        <f t="shared" si="162"/>
        <v>0</v>
      </c>
      <c r="AC206" s="39">
        <f t="shared" si="163"/>
        <v>0</v>
      </c>
      <c r="AD206" s="39">
        <f t="shared" si="164"/>
        <v>0</v>
      </c>
      <c r="AE206" s="39">
        <f t="shared" si="165"/>
        <v>0</v>
      </c>
      <c r="AF206" s="39">
        <f t="shared" si="166"/>
        <v>0</v>
      </c>
      <c r="AG206" s="39">
        <f t="shared" si="167"/>
        <v>0</v>
      </c>
      <c r="AH206" s="39">
        <f t="shared" si="168"/>
        <v>0</v>
      </c>
      <c r="AI206" s="39">
        <f t="shared" si="169"/>
        <v>0</v>
      </c>
      <c r="AJ206" s="39">
        <f t="shared" si="170"/>
        <v>0</v>
      </c>
      <c r="AK206" s="43"/>
      <c r="AL206" s="39">
        <f t="shared" si="171"/>
        <v>0</v>
      </c>
      <c r="AM206" s="39">
        <f t="shared" si="172"/>
        <v>0</v>
      </c>
      <c r="AN206" s="39">
        <f t="shared" si="173"/>
        <v>0</v>
      </c>
      <c r="AO206" s="40">
        <f t="shared" si="174"/>
        <v>0</v>
      </c>
      <c r="AQ206" s="39">
        <f t="shared" si="175"/>
        <v>0</v>
      </c>
      <c r="AR206" s="39">
        <f t="shared" si="176"/>
        <v>0</v>
      </c>
      <c r="AS206" s="39">
        <f t="shared" si="177"/>
        <v>0</v>
      </c>
      <c r="AT206" s="40">
        <f t="shared" si="178"/>
        <v>0</v>
      </c>
      <c r="AU206" s="40"/>
      <c r="AV206" s="52">
        <f t="shared" si="179"/>
        <v>0</v>
      </c>
      <c r="AX206" s="52">
        <f t="shared" si="180"/>
        <v>0</v>
      </c>
      <c r="AY206" s="70"/>
      <c r="AZ206" s="2">
        <f t="shared" si="184"/>
        <v>0</v>
      </c>
    </row>
    <row r="207" spans="1:52" ht="12" customHeight="1">
      <c r="A207" s="44">
        <f t="shared" si="181"/>
        <v>42979</v>
      </c>
      <c r="B207" s="66">
        <f t="shared" si="147"/>
        <v>60900</v>
      </c>
      <c r="C207" s="67"/>
      <c r="D207" s="68">
        <f t="shared" si="148"/>
        <v>60900</v>
      </c>
      <c r="E207" s="35">
        <f t="shared" si="149"/>
        <v>0</v>
      </c>
      <c r="F207" s="35">
        <f t="shared" si="150"/>
        <v>0</v>
      </c>
      <c r="G207" s="55">
        <f t="shared" si="182"/>
        <v>3.97</v>
      </c>
      <c r="H207" s="69">
        <f t="shared" si="144"/>
        <v>3.97</v>
      </c>
      <c r="I207" s="55">
        <f t="shared" si="151"/>
        <v>3.7904</v>
      </c>
      <c r="J207" s="55">
        <f t="shared" si="152"/>
        <v>1.6E-2</v>
      </c>
      <c r="K207" s="69">
        <f t="shared" si="145"/>
        <v>1.6E-2</v>
      </c>
      <c r="L207" s="72">
        <v>0</v>
      </c>
      <c r="M207" s="55">
        <f t="shared" si="153"/>
        <v>1.4999999999999999E-2</v>
      </c>
      <c r="N207" s="69">
        <f t="shared" si="146"/>
        <v>1.4999999999999999E-2</v>
      </c>
      <c r="O207" s="72">
        <v>0</v>
      </c>
      <c r="P207" s="7"/>
      <c r="Q207" s="72">
        <f t="shared" si="183"/>
        <v>4.0010000000000003</v>
      </c>
      <c r="R207" s="72">
        <f t="shared" si="154"/>
        <v>3.7904</v>
      </c>
      <c r="S207" s="7"/>
      <c r="T207" s="5">
        <f t="shared" si="155"/>
        <v>30</v>
      </c>
      <c r="U207" s="45">
        <f t="shared" si="156"/>
        <v>43033</v>
      </c>
      <c r="V207" s="5">
        <f t="shared" si="157"/>
        <v>6144</v>
      </c>
      <c r="W207" s="55">
        <f t="shared" si="158"/>
        <v>6.040116061409001E-2</v>
      </c>
      <c r="X207" s="47">
        <f t="shared" si="159"/>
        <v>0.36751574875398019</v>
      </c>
      <c r="Y207" s="5">
        <f t="shared" si="160"/>
        <v>0</v>
      </c>
      <c r="Z207" s="5">
        <f t="shared" si="161"/>
        <v>0</v>
      </c>
      <c r="AB207" s="39">
        <f t="shared" si="162"/>
        <v>0</v>
      </c>
      <c r="AC207" s="39">
        <f t="shared" si="163"/>
        <v>0</v>
      </c>
      <c r="AD207" s="39">
        <f t="shared" si="164"/>
        <v>0</v>
      </c>
      <c r="AE207" s="39">
        <f t="shared" si="165"/>
        <v>0</v>
      </c>
      <c r="AF207" s="39">
        <f t="shared" si="166"/>
        <v>0</v>
      </c>
      <c r="AG207" s="39">
        <f t="shared" si="167"/>
        <v>0</v>
      </c>
      <c r="AH207" s="39">
        <f t="shared" si="168"/>
        <v>0</v>
      </c>
      <c r="AI207" s="39">
        <f t="shared" si="169"/>
        <v>0</v>
      </c>
      <c r="AJ207" s="39">
        <f t="shared" si="170"/>
        <v>0</v>
      </c>
      <c r="AK207" s="43"/>
      <c r="AL207" s="39">
        <f t="shared" si="171"/>
        <v>0</v>
      </c>
      <c r="AM207" s="39">
        <f t="shared" si="172"/>
        <v>0</v>
      </c>
      <c r="AN207" s="39">
        <f t="shared" si="173"/>
        <v>0</v>
      </c>
      <c r="AO207" s="40">
        <f t="shared" si="174"/>
        <v>0</v>
      </c>
      <c r="AQ207" s="39">
        <f t="shared" si="175"/>
        <v>0</v>
      </c>
      <c r="AR207" s="39">
        <f t="shared" si="176"/>
        <v>0</v>
      </c>
      <c r="AS207" s="39">
        <f t="shared" si="177"/>
        <v>0</v>
      </c>
      <c r="AT207" s="40">
        <f t="shared" si="178"/>
        <v>0</v>
      </c>
      <c r="AU207" s="40"/>
      <c r="AV207" s="52">
        <f t="shared" si="179"/>
        <v>0</v>
      </c>
      <c r="AX207" s="52">
        <f t="shared" si="180"/>
        <v>0</v>
      </c>
      <c r="AY207" s="70"/>
      <c r="AZ207" s="2">
        <f t="shared" si="184"/>
        <v>0</v>
      </c>
    </row>
    <row r="208" spans="1:52" ht="12" customHeight="1">
      <c r="A208" s="44">
        <f t="shared" si="181"/>
        <v>43009</v>
      </c>
      <c r="B208" s="66">
        <f t="shared" si="147"/>
        <v>60900</v>
      </c>
      <c r="C208" s="67"/>
      <c r="D208" s="68">
        <f t="shared" si="148"/>
        <v>60900</v>
      </c>
      <c r="E208" s="35">
        <f t="shared" si="149"/>
        <v>0</v>
      </c>
      <c r="F208" s="35">
        <f t="shared" si="150"/>
        <v>0</v>
      </c>
      <c r="G208" s="55">
        <f t="shared" si="182"/>
        <v>3.97</v>
      </c>
      <c r="H208" s="69">
        <f t="shared" si="144"/>
        <v>3.97</v>
      </c>
      <c r="I208" s="55">
        <f t="shared" si="151"/>
        <v>3.7904</v>
      </c>
      <c r="J208" s="55">
        <f t="shared" si="152"/>
        <v>1.6E-2</v>
      </c>
      <c r="K208" s="69">
        <f t="shared" si="145"/>
        <v>1.6E-2</v>
      </c>
      <c r="L208" s="72">
        <v>0</v>
      </c>
      <c r="M208" s="55">
        <f t="shared" si="153"/>
        <v>1.4999999999999999E-2</v>
      </c>
      <c r="N208" s="69">
        <f t="shared" si="146"/>
        <v>1.4999999999999999E-2</v>
      </c>
      <c r="O208" s="72">
        <v>0</v>
      </c>
      <c r="P208" s="7"/>
      <c r="Q208" s="72">
        <f t="shared" si="183"/>
        <v>4.0010000000000003</v>
      </c>
      <c r="R208" s="72">
        <f t="shared" si="154"/>
        <v>3.7904</v>
      </c>
      <c r="S208" s="7"/>
      <c r="T208" s="5">
        <f t="shared" si="155"/>
        <v>31</v>
      </c>
      <c r="U208" s="45">
        <f t="shared" si="156"/>
        <v>43064</v>
      </c>
      <c r="V208" s="5">
        <f t="shared" si="157"/>
        <v>6175</v>
      </c>
      <c r="W208" s="55">
        <f t="shared" si="158"/>
        <v>6.040116061409001E-2</v>
      </c>
      <c r="X208" s="47">
        <f t="shared" si="159"/>
        <v>0.36566426656625112</v>
      </c>
      <c r="Y208" s="5">
        <f t="shared" si="160"/>
        <v>0</v>
      </c>
      <c r="Z208" s="5">
        <f t="shared" si="161"/>
        <v>0</v>
      </c>
      <c r="AB208" s="39">
        <f t="shared" si="162"/>
        <v>0</v>
      </c>
      <c r="AC208" s="39">
        <f t="shared" si="163"/>
        <v>0</v>
      </c>
      <c r="AD208" s="39">
        <f t="shared" si="164"/>
        <v>0</v>
      </c>
      <c r="AE208" s="39">
        <f t="shared" si="165"/>
        <v>0</v>
      </c>
      <c r="AF208" s="39">
        <f t="shared" si="166"/>
        <v>0</v>
      </c>
      <c r="AG208" s="39">
        <f t="shared" si="167"/>
        <v>0</v>
      </c>
      <c r="AH208" s="39">
        <f t="shared" si="168"/>
        <v>0</v>
      </c>
      <c r="AI208" s="39">
        <f t="shared" si="169"/>
        <v>0</v>
      </c>
      <c r="AJ208" s="39">
        <f t="shared" si="170"/>
        <v>0</v>
      </c>
      <c r="AK208" s="43"/>
      <c r="AL208" s="39">
        <f t="shared" si="171"/>
        <v>0</v>
      </c>
      <c r="AM208" s="39">
        <f t="shared" si="172"/>
        <v>0</v>
      </c>
      <c r="AN208" s="39">
        <f t="shared" si="173"/>
        <v>0</v>
      </c>
      <c r="AO208" s="40">
        <f t="shared" si="174"/>
        <v>0</v>
      </c>
      <c r="AQ208" s="39">
        <f t="shared" si="175"/>
        <v>0</v>
      </c>
      <c r="AR208" s="39">
        <f t="shared" si="176"/>
        <v>0</v>
      </c>
      <c r="AS208" s="39">
        <f t="shared" si="177"/>
        <v>0</v>
      </c>
      <c r="AT208" s="40">
        <f t="shared" si="178"/>
        <v>0</v>
      </c>
      <c r="AU208" s="40"/>
      <c r="AV208" s="52">
        <f t="shared" si="179"/>
        <v>0</v>
      </c>
      <c r="AX208" s="52">
        <f t="shared" si="180"/>
        <v>0</v>
      </c>
      <c r="AY208" s="70"/>
      <c r="AZ208" s="2">
        <f t="shared" si="184"/>
        <v>0</v>
      </c>
    </row>
    <row r="209" spans="1:52" ht="12" customHeight="1">
      <c r="A209" s="44">
        <f t="shared" si="181"/>
        <v>43040</v>
      </c>
      <c r="B209" s="66">
        <f t="shared" si="147"/>
        <v>60900</v>
      </c>
      <c r="C209" s="67"/>
      <c r="D209" s="68">
        <f t="shared" si="148"/>
        <v>60900</v>
      </c>
      <c r="E209" s="35">
        <f t="shared" si="149"/>
        <v>0</v>
      </c>
      <c r="F209" s="35">
        <f t="shared" si="150"/>
        <v>0</v>
      </c>
      <c r="G209" s="55">
        <f t="shared" si="182"/>
        <v>3.97</v>
      </c>
      <c r="H209" s="69">
        <f t="shared" si="144"/>
        <v>3.97</v>
      </c>
      <c r="I209" s="55">
        <f t="shared" si="151"/>
        <v>3.7904</v>
      </c>
      <c r="J209" s="55">
        <f t="shared" si="152"/>
        <v>1.6E-2</v>
      </c>
      <c r="K209" s="69">
        <f t="shared" si="145"/>
        <v>1.6E-2</v>
      </c>
      <c r="L209" s="72">
        <v>0</v>
      </c>
      <c r="M209" s="55">
        <f t="shared" si="153"/>
        <v>1.4999999999999999E-2</v>
      </c>
      <c r="N209" s="69">
        <f t="shared" si="146"/>
        <v>1.4999999999999999E-2</v>
      </c>
      <c r="O209" s="72">
        <v>0</v>
      </c>
      <c r="P209" s="7"/>
      <c r="Q209" s="72">
        <f t="shared" si="183"/>
        <v>4.0010000000000003</v>
      </c>
      <c r="R209" s="72">
        <f t="shared" si="154"/>
        <v>3.7904</v>
      </c>
      <c r="S209" s="7"/>
      <c r="T209" s="5">
        <f t="shared" si="155"/>
        <v>30</v>
      </c>
      <c r="U209" s="45">
        <f t="shared" si="156"/>
        <v>43094</v>
      </c>
      <c r="V209" s="5">
        <f t="shared" si="157"/>
        <v>6205</v>
      </c>
      <c r="W209" s="55">
        <f t="shared" si="158"/>
        <v>6.040116061409001E-2</v>
      </c>
      <c r="X209" s="47">
        <f t="shared" si="159"/>
        <v>0.36388139107080136</v>
      </c>
      <c r="Y209" s="5">
        <f t="shared" si="160"/>
        <v>0</v>
      </c>
      <c r="Z209" s="5">
        <f t="shared" si="161"/>
        <v>0</v>
      </c>
      <c r="AB209" s="39">
        <f t="shared" si="162"/>
        <v>0</v>
      </c>
      <c r="AC209" s="39">
        <f t="shared" si="163"/>
        <v>0</v>
      </c>
      <c r="AD209" s="39">
        <f t="shared" si="164"/>
        <v>0</v>
      </c>
      <c r="AE209" s="39">
        <f t="shared" si="165"/>
        <v>0</v>
      </c>
      <c r="AF209" s="39">
        <f t="shared" si="166"/>
        <v>0</v>
      </c>
      <c r="AG209" s="39">
        <f t="shared" si="167"/>
        <v>0</v>
      </c>
      <c r="AH209" s="39">
        <f t="shared" si="168"/>
        <v>0</v>
      </c>
      <c r="AI209" s="39">
        <f t="shared" si="169"/>
        <v>0</v>
      </c>
      <c r="AJ209" s="39">
        <f t="shared" si="170"/>
        <v>0</v>
      </c>
      <c r="AK209" s="43"/>
      <c r="AL209" s="39">
        <f t="shared" si="171"/>
        <v>0</v>
      </c>
      <c r="AM209" s="39">
        <f t="shared" si="172"/>
        <v>0</v>
      </c>
      <c r="AN209" s="39">
        <f t="shared" si="173"/>
        <v>0</v>
      </c>
      <c r="AO209" s="40">
        <f t="shared" si="174"/>
        <v>0</v>
      </c>
      <c r="AQ209" s="39">
        <f t="shared" si="175"/>
        <v>0</v>
      </c>
      <c r="AR209" s="39">
        <f t="shared" si="176"/>
        <v>0</v>
      </c>
      <c r="AS209" s="39">
        <f t="shared" si="177"/>
        <v>0</v>
      </c>
      <c r="AT209" s="40">
        <f t="shared" si="178"/>
        <v>0</v>
      </c>
      <c r="AU209" s="40"/>
      <c r="AV209" s="52">
        <f t="shared" si="179"/>
        <v>0</v>
      </c>
      <c r="AX209" s="52">
        <f t="shared" si="180"/>
        <v>0</v>
      </c>
      <c r="AY209" s="70"/>
      <c r="AZ209" s="2">
        <f t="shared" si="184"/>
        <v>0</v>
      </c>
    </row>
    <row r="210" spans="1:52" ht="12" customHeight="1">
      <c r="A210" s="44">
        <f t="shared" si="181"/>
        <v>43070</v>
      </c>
      <c r="B210" s="66">
        <f t="shared" si="147"/>
        <v>60900</v>
      </c>
      <c r="C210" s="67"/>
      <c r="D210" s="68">
        <f t="shared" si="148"/>
        <v>60900</v>
      </c>
      <c r="E210" s="35">
        <f t="shared" si="149"/>
        <v>0</v>
      </c>
      <c r="F210" s="35">
        <f t="shared" si="150"/>
        <v>0</v>
      </c>
      <c r="G210" s="55">
        <f t="shared" si="182"/>
        <v>3.97</v>
      </c>
      <c r="H210" s="69">
        <f t="shared" ref="H210:H229" si="185">G210</f>
        <v>3.97</v>
      </c>
      <c r="I210" s="55">
        <f t="shared" si="151"/>
        <v>3.7904</v>
      </c>
      <c r="J210" s="55">
        <f t="shared" si="152"/>
        <v>1.6E-2</v>
      </c>
      <c r="K210" s="69">
        <f t="shared" ref="K210:K229" si="186">J210</f>
        <v>1.6E-2</v>
      </c>
      <c r="L210" s="72">
        <v>0</v>
      </c>
      <c r="M210" s="55">
        <f t="shared" si="153"/>
        <v>1.4999999999999999E-2</v>
      </c>
      <c r="N210" s="69">
        <f t="shared" ref="N210:N229" si="187">M210</f>
        <v>1.4999999999999999E-2</v>
      </c>
      <c r="O210" s="72">
        <v>0</v>
      </c>
      <c r="P210" s="7"/>
      <c r="Q210" s="72">
        <f t="shared" si="183"/>
        <v>4.0010000000000003</v>
      </c>
      <c r="R210" s="72">
        <f t="shared" si="154"/>
        <v>3.7904</v>
      </c>
      <c r="S210" s="7"/>
      <c r="T210" s="5">
        <f t="shared" si="155"/>
        <v>31</v>
      </c>
      <c r="U210" s="45">
        <f t="shared" si="156"/>
        <v>43125</v>
      </c>
      <c r="V210" s="5">
        <f t="shared" si="157"/>
        <v>6236</v>
      </c>
      <c r="W210" s="55">
        <f t="shared" si="158"/>
        <v>6.040116061409001E-2</v>
      </c>
      <c r="X210" s="47">
        <f t="shared" si="159"/>
        <v>0.36204821816243532</v>
      </c>
      <c r="Y210" s="5">
        <f t="shared" si="160"/>
        <v>0</v>
      </c>
      <c r="Z210" s="5">
        <f t="shared" si="161"/>
        <v>0</v>
      </c>
      <c r="AB210" s="39">
        <f t="shared" si="162"/>
        <v>0</v>
      </c>
      <c r="AC210" s="39">
        <f t="shared" si="163"/>
        <v>0</v>
      </c>
      <c r="AD210" s="39">
        <f t="shared" si="164"/>
        <v>0</v>
      </c>
      <c r="AE210" s="39">
        <f t="shared" si="165"/>
        <v>0</v>
      </c>
      <c r="AF210" s="39">
        <f t="shared" si="166"/>
        <v>0</v>
      </c>
      <c r="AG210" s="39">
        <f t="shared" si="167"/>
        <v>0</v>
      </c>
      <c r="AH210" s="39">
        <f t="shared" si="168"/>
        <v>0</v>
      </c>
      <c r="AI210" s="39">
        <f t="shared" si="169"/>
        <v>0</v>
      </c>
      <c r="AJ210" s="39">
        <f t="shared" si="170"/>
        <v>0</v>
      </c>
      <c r="AK210" s="43"/>
      <c r="AL210" s="39">
        <f t="shared" si="171"/>
        <v>0</v>
      </c>
      <c r="AM210" s="39">
        <f t="shared" si="172"/>
        <v>0</v>
      </c>
      <c r="AN210" s="39">
        <f t="shared" si="173"/>
        <v>0</v>
      </c>
      <c r="AO210" s="40">
        <f t="shared" si="174"/>
        <v>0</v>
      </c>
      <c r="AQ210" s="39">
        <f t="shared" si="175"/>
        <v>0</v>
      </c>
      <c r="AR210" s="39">
        <f t="shared" si="176"/>
        <v>0</v>
      </c>
      <c r="AS210" s="39">
        <f t="shared" si="177"/>
        <v>0</v>
      </c>
      <c r="AT210" s="40">
        <f t="shared" si="178"/>
        <v>0</v>
      </c>
      <c r="AU210" s="40"/>
      <c r="AV210" s="52">
        <f t="shared" si="179"/>
        <v>0</v>
      </c>
      <c r="AX210" s="52">
        <f t="shared" si="180"/>
        <v>0</v>
      </c>
      <c r="AY210" s="70"/>
      <c r="AZ210" s="2">
        <f t="shared" si="184"/>
        <v>0</v>
      </c>
    </row>
    <row r="211" spans="1:52" ht="12" customHeight="1">
      <c r="A211" s="44">
        <f t="shared" si="181"/>
        <v>43101</v>
      </c>
      <c r="B211" s="66">
        <f t="shared" si="147"/>
        <v>60900</v>
      </c>
      <c r="C211" s="67"/>
      <c r="D211" s="68">
        <f t="shared" si="148"/>
        <v>60900</v>
      </c>
      <c r="E211" s="35">
        <f t="shared" si="149"/>
        <v>0</v>
      </c>
      <c r="F211" s="35">
        <f t="shared" si="150"/>
        <v>0</v>
      </c>
      <c r="G211" s="55">
        <f t="shared" si="182"/>
        <v>3.97</v>
      </c>
      <c r="H211" s="69">
        <f t="shared" si="185"/>
        <v>3.97</v>
      </c>
      <c r="I211" s="55">
        <f t="shared" si="151"/>
        <v>3.7904</v>
      </c>
      <c r="J211" s="55">
        <f t="shared" si="152"/>
        <v>1.6E-2</v>
      </c>
      <c r="K211" s="69">
        <f t="shared" si="186"/>
        <v>1.6E-2</v>
      </c>
      <c r="L211" s="72">
        <v>0</v>
      </c>
      <c r="M211" s="55">
        <f t="shared" si="153"/>
        <v>1.4999999999999999E-2</v>
      </c>
      <c r="N211" s="69">
        <f t="shared" si="187"/>
        <v>1.4999999999999999E-2</v>
      </c>
      <c r="O211" s="72">
        <v>0</v>
      </c>
      <c r="P211" s="7"/>
      <c r="Q211" s="72">
        <f t="shared" si="183"/>
        <v>4.0010000000000003</v>
      </c>
      <c r="R211" s="72">
        <f t="shared" si="154"/>
        <v>3.7904</v>
      </c>
      <c r="S211" s="7"/>
      <c r="T211" s="5">
        <f t="shared" si="155"/>
        <v>31</v>
      </c>
      <c r="U211" s="45">
        <f t="shared" si="156"/>
        <v>43156</v>
      </c>
      <c r="V211" s="5">
        <f t="shared" si="157"/>
        <v>6267</v>
      </c>
      <c r="W211" s="55">
        <f t="shared" si="158"/>
        <v>6.040116061409001E-2</v>
      </c>
      <c r="X211" s="47">
        <f t="shared" si="159"/>
        <v>0.36022428046915428</v>
      </c>
      <c r="Y211" s="5">
        <f t="shared" si="160"/>
        <v>0</v>
      </c>
      <c r="Z211" s="5">
        <f t="shared" si="161"/>
        <v>0</v>
      </c>
      <c r="AB211" s="39">
        <f t="shared" si="162"/>
        <v>0</v>
      </c>
      <c r="AC211" s="39">
        <f t="shared" si="163"/>
        <v>0</v>
      </c>
      <c r="AD211" s="39">
        <f t="shared" si="164"/>
        <v>0</v>
      </c>
      <c r="AE211" s="39">
        <f t="shared" si="165"/>
        <v>0</v>
      </c>
      <c r="AF211" s="39">
        <f t="shared" si="166"/>
        <v>0</v>
      </c>
      <c r="AG211" s="39">
        <f t="shared" si="167"/>
        <v>0</v>
      </c>
      <c r="AH211" s="39">
        <f t="shared" si="168"/>
        <v>0</v>
      </c>
      <c r="AI211" s="39">
        <f t="shared" si="169"/>
        <v>0</v>
      </c>
      <c r="AJ211" s="39">
        <f t="shared" si="170"/>
        <v>0</v>
      </c>
      <c r="AK211" s="43"/>
      <c r="AL211" s="39">
        <f t="shared" si="171"/>
        <v>0</v>
      </c>
      <c r="AM211" s="39">
        <f t="shared" si="172"/>
        <v>0</v>
      </c>
      <c r="AN211" s="39">
        <f t="shared" si="173"/>
        <v>0</v>
      </c>
      <c r="AO211" s="40">
        <f t="shared" si="174"/>
        <v>0</v>
      </c>
      <c r="AQ211" s="39">
        <f t="shared" si="175"/>
        <v>0</v>
      </c>
      <c r="AR211" s="39">
        <f t="shared" si="176"/>
        <v>0</v>
      </c>
      <c r="AS211" s="39">
        <f t="shared" si="177"/>
        <v>0</v>
      </c>
      <c r="AT211" s="40">
        <f t="shared" si="178"/>
        <v>0</v>
      </c>
      <c r="AU211" s="40"/>
      <c r="AV211" s="52">
        <f t="shared" si="179"/>
        <v>0</v>
      </c>
      <c r="AX211" s="52">
        <f t="shared" si="180"/>
        <v>0</v>
      </c>
      <c r="AY211" s="70"/>
      <c r="AZ211" s="2">
        <f t="shared" si="184"/>
        <v>0</v>
      </c>
    </row>
    <row r="212" spans="1:52" ht="12" customHeight="1">
      <c r="A212" s="44">
        <f t="shared" si="181"/>
        <v>43132</v>
      </c>
      <c r="B212" s="66">
        <f t="shared" si="147"/>
        <v>60900</v>
      </c>
      <c r="C212" s="67"/>
      <c r="D212" s="68">
        <f t="shared" si="148"/>
        <v>60900</v>
      </c>
      <c r="E212" s="35">
        <f t="shared" si="149"/>
        <v>0</v>
      </c>
      <c r="F212" s="35">
        <f t="shared" si="150"/>
        <v>0</v>
      </c>
      <c r="G212" s="55">
        <f t="shared" si="182"/>
        <v>3.97</v>
      </c>
      <c r="H212" s="69">
        <f t="shared" si="185"/>
        <v>3.97</v>
      </c>
      <c r="I212" s="55">
        <f t="shared" si="151"/>
        <v>3.7904</v>
      </c>
      <c r="J212" s="55">
        <f t="shared" si="152"/>
        <v>1.6E-2</v>
      </c>
      <c r="K212" s="69">
        <f t="shared" si="186"/>
        <v>1.6E-2</v>
      </c>
      <c r="L212" s="72">
        <v>0</v>
      </c>
      <c r="M212" s="55">
        <f t="shared" si="153"/>
        <v>1.4999999999999999E-2</v>
      </c>
      <c r="N212" s="69">
        <f t="shared" si="187"/>
        <v>1.4999999999999999E-2</v>
      </c>
      <c r="O212" s="72">
        <v>0</v>
      </c>
      <c r="P212" s="7"/>
      <c r="Q212" s="72">
        <f t="shared" si="183"/>
        <v>4.0010000000000003</v>
      </c>
      <c r="R212" s="72">
        <f t="shared" si="154"/>
        <v>3.7904</v>
      </c>
      <c r="S212" s="7"/>
      <c r="T212" s="5">
        <f t="shared" si="155"/>
        <v>28</v>
      </c>
      <c r="U212" s="45">
        <f t="shared" si="156"/>
        <v>43184</v>
      </c>
      <c r="V212" s="5">
        <f t="shared" si="157"/>
        <v>6295</v>
      </c>
      <c r="W212" s="55">
        <f t="shared" si="158"/>
        <v>6.040116061409001E-2</v>
      </c>
      <c r="X212" s="47">
        <f t="shared" si="159"/>
        <v>0.35858475203524109</v>
      </c>
      <c r="Y212" s="5">
        <f t="shared" si="160"/>
        <v>0</v>
      </c>
      <c r="Z212" s="5">
        <f t="shared" si="161"/>
        <v>0</v>
      </c>
      <c r="AB212" s="39">
        <f t="shared" si="162"/>
        <v>0</v>
      </c>
      <c r="AC212" s="39">
        <f t="shared" si="163"/>
        <v>0</v>
      </c>
      <c r="AD212" s="39">
        <f t="shared" si="164"/>
        <v>0</v>
      </c>
      <c r="AE212" s="39">
        <f t="shared" si="165"/>
        <v>0</v>
      </c>
      <c r="AF212" s="39">
        <f t="shared" si="166"/>
        <v>0</v>
      </c>
      <c r="AG212" s="39">
        <f t="shared" si="167"/>
        <v>0</v>
      </c>
      <c r="AH212" s="39">
        <f t="shared" si="168"/>
        <v>0</v>
      </c>
      <c r="AI212" s="39">
        <f t="shared" si="169"/>
        <v>0</v>
      </c>
      <c r="AJ212" s="39">
        <f t="shared" si="170"/>
        <v>0</v>
      </c>
      <c r="AK212" s="43"/>
      <c r="AL212" s="39">
        <f t="shared" si="171"/>
        <v>0</v>
      </c>
      <c r="AM212" s="39">
        <f t="shared" si="172"/>
        <v>0</v>
      </c>
      <c r="AN212" s="39">
        <f t="shared" si="173"/>
        <v>0</v>
      </c>
      <c r="AO212" s="40">
        <f t="shared" si="174"/>
        <v>0</v>
      </c>
      <c r="AQ212" s="39">
        <f t="shared" si="175"/>
        <v>0</v>
      </c>
      <c r="AR212" s="39">
        <f t="shared" si="176"/>
        <v>0</v>
      </c>
      <c r="AS212" s="39">
        <f t="shared" si="177"/>
        <v>0</v>
      </c>
      <c r="AT212" s="40">
        <f t="shared" si="178"/>
        <v>0</v>
      </c>
      <c r="AU212" s="40"/>
      <c r="AV212" s="52">
        <f t="shared" si="179"/>
        <v>0</v>
      </c>
      <c r="AX212" s="52">
        <f t="shared" si="180"/>
        <v>0</v>
      </c>
      <c r="AY212" s="70"/>
      <c r="AZ212" s="2">
        <f t="shared" si="184"/>
        <v>0</v>
      </c>
    </row>
    <row r="213" spans="1:52" ht="12" customHeight="1">
      <c r="A213" s="44">
        <f t="shared" si="181"/>
        <v>43160</v>
      </c>
      <c r="B213" s="66">
        <f t="shared" si="147"/>
        <v>60900</v>
      </c>
      <c r="C213" s="67"/>
      <c r="D213" s="68">
        <f t="shared" si="148"/>
        <v>60900</v>
      </c>
      <c r="E213" s="35">
        <f t="shared" si="149"/>
        <v>0</v>
      </c>
      <c r="F213" s="35">
        <f t="shared" si="150"/>
        <v>0</v>
      </c>
      <c r="G213" s="55">
        <f t="shared" si="182"/>
        <v>3.97</v>
      </c>
      <c r="H213" s="69">
        <f t="shared" si="185"/>
        <v>3.97</v>
      </c>
      <c r="I213" s="55">
        <f t="shared" si="151"/>
        <v>3.7904</v>
      </c>
      <c r="J213" s="55">
        <f t="shared" si="152"/>
        <v>1.6E-2</v>
      </c>
      <c r="K213" s="69">
        <f t="shared" si="186"/>
        <v>1.6E-2</v>
      </c>
      <c r="L213" s="72">
        <v>0</v>
      </c>
      <c r="M213" s="55">
        <f t="shared" si="153"/>
        <v>1.4999999999999999E-2</v>
      </c>
      <c r="N213" s="69">
        <f t="shared" si="187"/>
        <v>1.4999999999999999E-2</v>
      </c>
      <c r="O213" s="72">
        <v>0</v>
      </c>
      <c r="P213" s="7"/>
      <c r="Q213" s="72">
        <f t="shared" si="183"/>
        <v>4.0010000000000003</v>
      </c>
      <c r="R213" s="72">
        <f t="shared" si="154"/>
        <v>3.7904</v>
      </c>
      <c r="S213" s="7"/>
      <c r="T213" s="5">
        <f t="shared" si="155"/>
        <v>31</v>
      </c>
      <c r="U213" s="45">
        <f t="shared" si="156"/>
        <v>43215</v>
      </c>
      <c r="V213" s="5">
        <f t="shared" si="157"/>
        <v>6326</v>
      </c>
      <c r="W213" s="55">
        <f t="shared" si="158"/>
        <v>6.040116061409001E-2</v>
      </c>
      <c r="X213" s="47">
        <f t="shared" si="159"/>
        <v>0.35677826269856527</v>
      </c>
      <c r="Y213" s="5">
        <f t="shared" si="160"/>
        <v>0</v>
      </c>
      <c r="Z213" s="5">
        <f t="shared" si="161"/>
        <v>0</v>
      </c>
      <c r="AB213" s="39">
        <f t="shared" si="162"/>
        <v>0</v>
      </c>
      <c r="AC213" s="39">
        <f t="shared" si="163"/>
        <v>0</v>
      </c>
      <c r="AD213" s="39">
        <f t="shared" si="164"/>
        <v>0</v>
      </c>
      <c r="AE213" s="39">
        <f t="shared" si="165"/>
        <v>0</v>
      </c>
      <c r="AF213" s="39">
        <f t="shared" si="166"/>
        <v>0</v>
      </c>
      <c r="AG213" s="39">
        <f t="shared" si="167"/>
        <v>0</v>
      </c>
      <c r="AH213" s="39">
        <f t="shared" si="168"/>
        <v>0</v>
      </c>
      <c r="AI213" s="39">
        <f t="shared" si="169"/>
        <v>0</v>
      </c>
      <c r="AJ213" s="39">
        <f t="shared" si="170"/>
        <v>0</v>
      </c>
      <c r="AK213" s="43"/>
      <c r="AL213" s="39">
        <f t="shared" si="171"/>
        <v>0</v>
      </c>
      <c r="AM213" s="39">
        <f t="shared" si="172"/>
        <v>0</v>
      </c>
      <c r="AN213" s="39">
        <f t="shared" si="173"/>
        <v>0</v>
      </c>
      <c r="AO213" s="40">
        <f t="shared" si="174"/>
        <v>0</v>
      </c>
      <c r="AQ213" s="39">
        <f t="shared" si="175"/>
        <v>0</v>
      </c>
      <c r="AR213" s="39">
        <f t="shared" si="176"/>
        <v>0</v>
      </c>
      <c r="AS213" s="39">
        <f t="shared" si="177"/>
        <v>0</v>
      </c>
      <c r="AT213" s="40">
        <f t="shared" si="178"/>
        <v>0</v>
      </c>
      <c r="AU213" s="40"/>
      <c r="AV213" s="52">
        <f t="shared" si="179"/>
        <v>0</v>
      </c>
      <c r="AX213" s="52">
        <f t="shared" si="180"/>
        <v>0</v>
      </c>
      <c r="AY213" s="70"/>
      <c r="AZ213" s="2">
        <f t="shared" si="184"/>
        <v>0</v>
      </c>
    </row>
    <row r="214" spans="1:52" ht="12" customHeight="1">
      <c r="A214" s="44">
        <f t="shared" si="181"/>
        <v>43191</v>
      </c>
      <c r="B214" s="66">
        <f t="shared" si="147"/>
        <v>60900</v>
      </c>
      <c r="C214" s="67"/>
      <c r="D214" s="68">
        <f t="shared" si="148"/>
        <v>60900</v>
      </c>
      <c r="E214" s="35">
        <f t="shared" si="149"/>
        <v>0</v>
      </c>
      <c r="F214" s="35">
        <f t="shared" si="150"/>
        <v>0</v>
      </c>
      <c r="G214" s="55">
        <f t="shared" si="182"/>
        <v>3.97</v>
      </c>
      <c r="H214" s="69">
        <f t="shared" si="185"/>
        <v>3.97</v>
      </c>
      <c r="I214" s="55">
        <f t="shared" si="151"/>
        <v>3.7904</v>
      </c>
      <c r="J214" s="55">
        <f t="shared" si="152"/>
        <v>1.6E-2</v>
      </c>
      <c r="K214" s="69">
        <f t="shared" si="186"/>
        <v>1.6E-2</v>
      </c>
      <c r="L214" s="72">
        <v>0</v>
      </c>
      <c r="M214" s="55">
        <f t="shared" si="153"/>
        <v>1.4999999999999999E-2</v>
      </c>
      <c r="N214" s="69">
        <f t="shared" si="187"/>
        <v>1.4999999999999999E-2</v>
      </c>
      <c r="O214" s="72">
        <v>0</v>
      </c>
      <c r="P214" s="7"/>
      <c r="Q214" s="72">
        <f t="shared" si="183"/>
        <v>4.0010000000000003</v>
      </c>
      <c r="R214" s="72">
        <f t="shared" si="154"/>
        <v>3.7904</v>
      </c>
      <c r="S214" s="7"/>
      <c r="T214" s="5">
        <f t="shared" si="155"/>
        <v>30</v>
      </c>
      <c r="U214" s="45">
        <f t="shared" si="156"/>
        <v>43245</v>
      </c>
      <c r="V214" s="5">
        <f t="shared" si="157"/>
        <v>6356</v>
      </c>
      <c r="W214" s="55">
        <f t="shared" si="158"/>
        <v>6.040116061409001E-2</v>
      </c>
      <c r="X214" s="47">
        <f t="shared" si="159"/>
        <v>0.35503871284359151</v>
      </c>
      <c r="Y214" s="5">
        <f t="shared" si="160"/>
        <v>0</v>
      </c>
      <c r="Z214" s="5">
        <f t="shared" si="161"/>
        <v>0</v>
      </c>
      <c r="AB214" s="39">
        <f t="shared" si="162"/>
        <v>0</v>
      </c>
      <c r="AC214" s="39">
        <f t="shared" si="163"/>
        <v>0</v>
      </c>
      <c r="AD214" s="39">
        <f t="shared" si="164"/>
        <v>0</v>
      </c>
      <c r="AE214" s="39">
        <f t="shared" si="165"/>
        <v>0</v>
      </c>
      <c r="AF214" s="39">
        <f t="shared" si="166"/>
        <v>0</v>
      </c>
      <c r="AG214" s="39">
        <f t="shared" si="167"/>
        <v>0</v>
      </c>
      <c r="AH214" s="39">
        <f t="shared" si="168"/>
        <v>0</v>
      </c>
      <c r="AI214" s="39">
        <f t="shared" si="169"/>
        <v>0</v>
      </c>
      <c r="AJ214" s="39">
        <f t="shared" si="170"/>
        <v>0</v>
      </c>
      <c r="AK214" s="43"/>
      <c r="AL214" s="39">
        <f t="shared" si="171"/>
        <v>0</v>
      </c>
      <c r="AM214" s="39">
        <f t="shared" si="172"/>
        <v>0</v>
      </c>
      <c r="AN214" s="39">
        <f t="shared" si="173"/>
        <v>0</v>
      </c>
      <c r="AO214" s="40">
        <f t="shared" si="174"/>
        <v>0</v>
      </c>
      <c r="AQ214" s="39">
        <f t="shared" si="175"/>
        <v>0</v>
      </c>
      <c r="AR214" s="39">
        <f t="shared" si="176"/>
        <v>0</v>
      </c>
      <c r="AS214" s="39">
        <f t="shared" si="177"/>
        <v>0</v>
      </c>
      <c r="AT214" s="40">
        <f t="shared" si="178"/>
        <v>0</v>
      </c>
      <c r="AU214" s="40"/>
      <c r="AV214" s="52">
        <f t="shared" si="179"/>
        <v>0</v>
      </c>
      <c r="AX214" s="52">
        <f t="shared" si="180"/>
        <v>0</v>
      </c>
      <c r="AY214" s="70"/>
      <c r="AZ214" s="2">
        <f t="shared" si="184"/>
        <v>0</v>
      </c>
    </row>
    <row r="215" spans="1:52" ht="12" customHeight="1">
      <c r="A215" s="44">
        <f t="shared" si="181"/>
        <v>43221</v>
      </c>
      <c r="B215" s="66">
        <f t="shared" si="147"/>
        <v>60900</v>
      </c>
      <c r="C215" s="67"/>
      <c r="D215" s="68">
        <f t="shared" si="148"/>
        <v>60900</v>
      </c>
      <c r="E215" s="35">
        <f t="shared" si="149"/>
        <v>0</v>
      </c>
      <c r="F215" s="35">
        <f t="shared" si="150"/>
        <v>0</v>
      </c>
      <c r="G215" s="55">
        <f t="shared" si="182"/>
        <v>3.97</v>
      </c>
      <c r="H215" s="69">
        <f t="shared" si="185"/>
        <v>3.97</v>
      </c>
      <c r="I215" s="55">
        <f t="shared" si="151"/>
        <v>3.7904</v>
      </c>
      <c r="J215" s="55">
        <f t="shared" si="152"/>
        <v>1.6E-2</v>
      </c>
      <c r="K215" s="69">
        <f t="shared" si="186"/>
        <v>1.6E-2</v>
      </c>
      <c r="L215" s="72">
        <v>0</v>
      </c>
      <c r="M215" s="55">
        <f t="shared" si="153"/>
        <v>1.4999999999999999E-2</v>
      </c>
      <c r="N215" s="69">
        <f t="shared" si="187"/>
        <v>1.4999999999999999E-2</v>
      </c>
      <c r="O215" s="72">
        <v>0</v>
      </c>
      <c r="P215" s="7"/>
      <c r="Q215" s="72">
        <f t="shared" si="183"/>
        <v>4.0010000000000003</v>
      </c>
      <c r="R215" s="72">
        <f t="shared" si="154"/>
        <v>3.7904</v>
      </c>
      <c r="S215" s="7"/>
      <c r="T215" s="5">
        <f t="shared" si="155"/>
        <v>31</v>
      </c>
      <c r="U215" s="45">
        <f t="shared" si="156"/>
        <v>43276</v>
      </c>
      <c r="V215" s="5">
        <f t="shared" si="157"/>
        <v>6387</v>
      </c>
      <c r="W215" s="55">
        <f t="shared" si="158"/>
        <v>6.040116061409001E-2</v>
      </c>
      <c r="X215" s="47">
        <f t="shared" si="159"/>
        <v>0.35325008785265488</v>
      </c>
      <c r="Y215" s="5">
        <f t="shared" si="160"/>
        <v>0</v>
      </c>
      <c r="Z215" s="5">
        <f t="shared" si="161"/>
        <v>0</v>
      </c>
      <c r="AB215" s="39">
        <f t="shared" si="162"/>
        <v>0</v>
      </c>
      <c r="AC215" s="39">
        <f t="shared" si="163"/>
        <v>0</v>
      </c>
      <c r="AD215" s="39">
        <f t="shared" si="164"/>
        <v>0</v>
      </c>
      <c r="AE215" s="39">
        <f t="shared" si="165"/>
        <v>0</v>
      </c>
      <c r="AF215" s="39">
        <f t="shared" si="166"/>
        <v>0</v>
      </c>
      <c r="AG215" s="39">
        <f t="shared" si="167"/>
        <v>0</v>
      </c>
      <c r="AH215" s="39">
        <f t="shared" si="168"/>
        <v>0</v>
      </c>
      <c r="AI215" s="39">
        <f t="shared" si="169"/>
        <v>0</v>
      </c>
      <c r="AJ215" s="39">
        <f t="shared" si="170"/>
        <v>0</v>
      </c>
      <c r="AK215" s="43"/>
      <c r="AL215" s="39">
        <f t="shared" si="171"/>
        <v>0</v>
      </c>
      <c r="AM215" s="39">
        <f t="shared" si="172"/>
        <v>0</v>
      </c>
      <c r="AN215" s="39">
        <f t="shared" si="173"/>
        <v>0</v>
      </c>
      <c r="AO215" s="40">
        <f t="shared" si="174"/>
        <v>0</v>
      </c>
      <c r="AQ215" s="39">
        <f t="shared" si="175"/>
        <v>0</v>
      </c>
      <c r="AR215" s="39">
        <f t="shared" si="176"/>
        <v>0</v>
      </c>
      <c r="AS215" s="39">
        <f t="shared" si="177"/>
        <v>0</v>
      </c>
      <c r="AT215" s="40">
        <f t="shared" si="178"/>
        <v>0</v>
      </c>
      <c r="AU215" s="40"/>
      <c r="AV215" s="52">
        <f t="shared" si="179"/>
        <v>0</v>
      </c>
      <c r="AX215" s="52">
        <f t="shared" si="180"/>
        <v>0</v>
      </c>
      <c r="AY215" s="70"/>
      <c r="AZ215" s="2">
        <f t="shared" si="184"/>
        <v>0</v>
      </c>
    </row>
    <row r="216" spans="1:52" ht="12" customHeight="1">
      <c r="A216" s="44">
        <f t="shared" si="181"/>
        <v>43252</v>
      </c>
      <c r="B216" s="66">
        <f t="shared" si="147"/>
        <v>60900</v>
      </c>
      <c r="C216" s="67"/>
      <c r="D216" s="68">
        <f t="shared" si="148"/>
        <v>60900</v>
      </c>
      <c r="E216" s="35">
        <f t="shared" si="149"/>
        <v>0</v>
      </c>
      <c r="F216" s="35">
        <f t="shared" si="150"/>
        <v>0</v>
      </c>
      <c r="G216" s="55">
        <f t="shared" si="182"/>
        <v>3.97</v>
      </c>
      <c r="H216" s="69">
        <f t="shared" si="185"/>
        <v>3.97</v>
      </c>
      <c r="I216" s="55">
        <f t="shared" si="151"/>
        <v>3.7904</v>
      </c>
      <c r="J216" s="55">
        <f t="shared" si="152"/>
        <v>1.6E-2</v>
      </c>
      <c r="K216" s="69">
        <f t="shared" si="186"/>
        <v>1.6E-2</v>
      </c>
      <c r="L216" s="72">
        <v>0</v>
      </c>
      <c r="M216" s="55">
        <f t="shared" si="153"/>
        <v>1.4999999999999999E-2</v>
      </c>
      <c r="N216" s="69">
        <f t="shared" si="187"/>
        <v>1.4999999999999999E-2</v>
      </c>
      <c r="O216" s="72">
        <v>0</v>
      </c>
      <c r="P216" s="7"/>
      <c r="Q216" s="72">
        <f t="shared" si="183"/>
        <v>4.0010000000000003</v>
      </c>
      <c r="R216" s="72">
        <f t="shared" si="154"/>
        <v>3.7904</v>
      </c>
      <c r="S216" s="7"/>
      <c r="T216" s="5">
        <f t="shared" si="155"/>
        <v>30</v>
      </c>
      <c r="U216" s="45">
        <f t="shared" si="156"/>
        <v>43306</v>
      </c>
      <c r="V216" s="5">
        <f t="shared" si="157"/>
        <v>6417</v>
      </c>
      <c r="W216" s="55">
        <f t="shared" si="158"/>
        <v>6.040116061409001E-2</v>
      </c>
      <c r="X216" s="47">
        <f t="shared" si="159"/>
        <v>0.35152774037989781</v>
      </c>
      <c r="Y216" s="5">
        <f t="shared" si="160"/>
        <v>0</v>
      </c>
      <c r="Z216" s="5">
        <f t="shared" si="161"/>
        <v>0</v>
      </c>
      <c r="AB216" s="39">
        <f t="shared" si="162"/>
        <v>0</v>
      </c>
      <c r="AC216" s="39">
        <f t="shared" si="163"/>
        <v>0</v>
      </c>
      <c r="AD216" s="39">
        <f t="shared" si="164"/>
        <v>0</v>
      </c>
      <c r="AE216" s="39">
        <f t="shared" si="165"/>
        <v>0</v>
      </c>
      <c r="AF216" s="39">
        <f t="shared" si="166"/>
        <v>0</v>
      </c>
      <c r="AG216" s="39">
        <f t="shared" si="167"/>
        <v>0</v>
      </c>
      <c r="AH216" s="39">
        <f t="shared" si="168"/>
        <v>0</v>
      </c>
      <c r="AI216" s="39">
        <f t="shared" si="169"/>
        <v>0</v>
      </c>
      <c r="AJ216" s="39">
        <f t="shared" si="170"/>
        <v>0</v>
      </c>
      <c r="AK216" s="43"/>
      <c r="AL216" s="39">
        <f t="shared" si="171"/>
        <v>0</v>
      </c>
      <c r="AM216" s="39">
        <f t="shared" si="172"/>
        <v>0</v>
      </c>
      <c r="AN216" s="39">
        <f t="shared" si="173"/>
        <v>0</v>
      </c>
      <c r="AO216" s="40">
        <f t="shared" si="174"/>
        <v>0</v>
      </c>
      <c r="AQ216" s="39">
        <f t="shared" si="175"/>
        <v>0</v>
      </c>
      <c r="AR216" s="39">
        <f t="shared" si="176"/>
        <v>0</v>
      </c>
      <c r="AS216" s="39">
        <f t="shared" si="177"/>
        <v>0</v>
      </c>
      <c r="AT216" s="40">
        <f t="shared" si="178"/>
        <v>0</v>
      </c>
      <c r="AU216" s="40"/>
      <c r="AV216" s="52">
        <f t="shared" si="179"/>
        <v>0</v>
      </c>
      <c r="AX216" s="52">
        <f t="shared" si="180"/>
        <v>0</v>
      </c>
      <c r="AY216" s="70"/>
      <c r="AZ216" s="2">
        <f t="shared" si="184"/>
        <v>0</v>
      </c>
    </row>
    <row r="217" spans="1:52" ht="12" customHeight="1">
      <c r="A217" s="44">
        <f t="shared" si="181"/>
        <v>43282</v>
      </c>
      <c r="B217" s="66">
        <f t="shared" si="147"/>
        <v>60900</v>
      </c>
      <c r="C217" s="67"/>
      <c r="D217" s="68">
        <f t="shared" si="148"/>
        <v>60900</v>
      </c>
      <c r="E217" s="35">
        <f t="shared" si="149"/>
        <v>0</v>
      </c>
      <c r="F217" s="35">
        <f t="shared" si="150"/>
        <v>0</v>
      </c>
      <c r="G217" s="55">
        <f t="shared" si="182"/>
        <v>3.97</v>
      </c>
      <c r="H217" s="69">
        <f t="shared" si="185"/>
        <v>3.97</v>
      </c>
      <c r="I217" s="55">
        <f t="shared" si="151"/>
        <v>3.7904</v>
      </c>
      <c r="J217" s="55">
        <f t="shared" si="152"/>
        <v>1.6E-2</v>
      </c>
      <c r="K217" s="69">
        <f t="shared" si="186"/>
        <v>1.6E-2</v>
      </c>
      <c r="L217" s="72">
        <v>0</v>
      </c>
      <c r="M217" s="55">
        <f t="shared" si="153"/>
        <v>1.4999999999999999E-2</v>
      </c>
      <c r="N217" s="69">
        <f t="shared" si="187"/>
        <v>1.4999999999999999E-2</v>
      </c>
      <c r="O217" s="72">
        <v>0</v>
      </c>
      <c r="P217" s="7"/>
      <c r="Q217" s="72">
        <f t="shared" si="183"/>
        <v>4.0010000000000003</v>
      </c>
      <c r="R217" s="72">
        <f t="shared" si="154"/>
        <v>3.7904</v>
      </c>
      <c r="S217" s="7"/>
      <c r="T217" s="5">
        <f t="shared" si="155"/>
        <v>31</v>
      </c>
      <c r="U217" s="45">
        <f t="shared" si="156"/>
        <v>43337</v>
      </c>
      <c r="V217" s="5">
        <f t="shared" si="157"/>
        <v>6448</v>
      </c>
      <c r="W217" s="55">
        <f t="shared" si="158"/>
        <v>6.040116061409001E-2</v>
      </c>
      <c r="X217" s="47">
        <f t="shared" si="159"/>
        <v>0.34975680307445539</v>
      </c>
      <c r="Y217" s="5">
        <f t="shared" si="160"/>
        <v>0</v>
      </c>
      <c r="Z217" s="5">
        <f t="shared" si="161"/>
        <v>0</v>
      </c>
      <c r="AB217" s="39">
        <f t="shared" si="162"/>
        <v>0</v>
      </c>
      <c r="AC217" s="39">
        <f t="shared" si="163"/>
        <v>0</v>
      </c>
      <c r="AD217" s="39">
        <f t="shared" si="164"/>
        <v>0</v>
      </c>
      <c r="AE217" s="39">
        <f t="shared" si="165"/>
        <v>0</v>
      </c>
      <c r="AF217" s="39">
        <f t="shared" si="166"/>
        <v>0</v>
      </c>
      <c r="AG217" s="39">
        <f t="shared" si="167"/>
        <v>0</v>
      </c>
      <c r="AH217" s="39">
        <f t="shared" si="168"/>
        <v>0</v>
      </c>
      <c r="AI217" s="39">
        <f t="shared" si="169"/>
        <v>0</v>
      </c>
      <c r="AJ217" s="39">
        <f t="shared" si="170"/>
        <v>0</v>
      </c>
      <c r="AK217" s="43"/>
      <c r="AL217" s="39">
        <f t="shared" si="171"/>
        <v>0</v>
      </c>
      <c r="AM217" s="39">
        <f t="shared" si="172"/>
        <v>0</v>
      </c>
      <c r="AN217" s="39">
        <f t="shared" si="173"/>
        <v>0</v>
      </c>
      <c r="AO217" s="40">
        <f t="shared" si="174"/>
        <v>0</v>
      </c>
      <c r="AQ217" s="39">
        <f t="shared" si="175"/>
        <v>0</v>
      </c>
      <c r="AR217" s="39">
        <f t="shared" si="176"/>
        <v>0</v>
      </c>
      <c r="AS217" s="39">
        <f t="shared" si="177"/>
        <v>0</v>
      </c>
      <c r="AT217" s="40">
        <f t="shared" si="178"/>
        <v>0</v>
      </c>
      <c r="AU217" s="40"/>
      <c r="AV217" s="52">
        <f t="shared" si="179"/>
        <v>0</v>
      </c>
      <c r="AX217" s="52">
        <f t="shared" si="180"/>
        <v>0</v>
      </c>
      <c r="AY217" s="70"/>
      <c r="AZ217" s="2">
        <f t="shared" si="184"/>
        <v>0</v>
      </c>
    </row>
    <row r="218" spans="1:52" ht="12" customHeight="1">
      <c r="A218" s="44">
        <f t="shared" si="181"/>
        <v>43313</v>
      </c>
      <c r="B218" s="66">
        <f t="shared" si="147"/>
        <v>60900</v>
      </c>
      <c r="C218" s="67"/>
      <c r="D218" s="68">
        <f t="shared" si="148"/>
        <v>60900</v>
      </c>
      <c r="E218" s="35">
        <f t="shared" si="149"/>
        <v>0</v>
      </c>
      <c r="F218" s="35">
        <f t="shared" si="150"/>
        <v>0</v>
      </c>
      <c r="G218" s="55">
        <f t="shared" si="182"/>
        <v>3.97</v>
      </c>
      <c r="H218" s="69">
        <f t="shared" si="185"/>
        <v>3.97</v>
      </c>
      <c r="I218" s="55">
        <f t="shared" si="151"/>
        <v>3.7904</v>
      </c>
      <c r="J218" s="55">
        <f t="shared" si="152"/>
        <v>1.6E-2</v>
      </c>
      <c r="K218" s="69">
        <f t="shared" si="186"/>
        <v>1.6E-2</v>
      </c>
      <c r="L218" s="72">
        <v>0</v>
      </c>
      <c r="M218" s="55">
        <f t="shared" si="153"/>
        <v>1.4999999999999999E-2</v>
      </c>
      <c r="N218" s="69">
        <f t="shared" si="187"/>
        <v>1.4999999999999999E-2</v>
      </c>
      <c r="O218" s="72">
        <v>0</v>
      </c>
      <c r="P218" s="7"/>
      <c r="Q218" s="72">
        <f t="shared" si="183"/>
        <v>4.0010000000000003</v>
      </c>
      <c r="R218" s="72">
        <f t="shared" si="154"/>
        <v>3.7904</v>
      </c>
      <c r="S218" s="7"/>
      <c r="T218" s="5">
        <f t="shared" si="155"/>
        <v>31</v>
      </c>
      <c r="U218" s="45">
        <f t="shared" si="156"/>
        <v>43368</v>
      </c>
      <c r="V218" s="5">
        <f t="shared" si="157"/>
        <v>6479</v>
      </c>
      <c r="W218" s="55">
        <f t="shared" si="158"/>
        <v>6.040116061409001E-2</v>
      </c>
      <c r="X218" s="47">
        <f t="shared" si="159"/>
        <v>0.34799478745165574</v>
      </c>
      <c r="Y218" s="5">
        <f t="shared" si="160"/>
        <v>0</v>
      </c>
      <c r="Z218" s="5">
        <f t="shared" si="161"/>
        <v>0</v>
      </c>
      <c r="AB218" s="39">
        <f t="shared" si="162"/>
        <v>0</v>
      </c>
      <c r="AC218" s="39">
        <f t="shared" si="163"/>
        <v>0</v>
      </c>
      <c r="AD218" s="39">
        <f t="shared" si="164"/>
        <v>0</v>
      </c>
      <c r="AE218" s="39">
        <f t="shared" si="165"/>
        <v>0</v>
      </c>
      <c r="AF218" s="39">
        <f t="shared" si="166"/>
        <v>0</v>
      </c>
      <c r="AG218" s="39">
        <f t="shared" si="167"/>
        <v>0</v>
      </c>
      <c r="AH218" s="39">
        <f t="shared" si="168"/>
        <v>0</v>
      </c>
      <c r="AI218" s="39">
        <f t="shared" si="169"/>
        <v>0</v>
      </c>
      <c r="AJ218" s="39">
        <f t="shared" si="170"/>
        <v>0</v>
      </c>
      <c r="AK218" s="43"/>
      <c r="AL218" s="39">
        <f t="shared" si="171"/>
        <v>0</v>
      </c>
      <c r="AM218" s="39">
        <f t="shared" si="172"/>
        <v>0</v>
      </c>
      <c r="AN218" s="39">
        <f t="shared" si="173"/>
        <v>0</v>
      </c>
      <c r="AO218" s="40">
        <f t="shared" si="174"/>
        <v>0</v>
      </c>
      <c r="AQ218" s="39">
        <f t="shared" si="175"/>
        <v>0</v>
      </c>
      <c r="AR218" s="39">
        <f t="shared" si="176"/>
        <v>0</v>
      </c>
      <c r="AS218" s="39">
        <f t="shared" si="177"/>
        <v>0</v>
      </c>
      <c r="AT218" s="40">
        <f t="shared" si="178"/>
        <v>0</v>
      </c>
      <c r="AU218" s="40"/>
      <c r="AV218" s="52">
        <f t="shared" si="179"/>
        <v>0</v>
      </c>
      <c r="AX218" s="52">
        <f t="shared" si="180"/>
        <v>0</v>
      </c>
      <c r="AY218" s="70"/>
      <c r="AZ218" s="2">
        <f t="shared" si="184"/>
        <v>0</v>
      </c>
    </row>
    <row r="219" spans="1:52" ht="12" customHeight="1">
      <c r="A219" s="44">
        <f t="shared" si="181"/>
        <v>43344</v>
      </c>
      <c r="B219" s="66">
        <f t="shared" si="147"/>
        <v>60900</v>
      </c>
      <c r="C219" s="67"/>
      <c r="D219" s="68">
        <f t="shared" si="148"/>
        <v>60900</v>
      </c>
      <c r="E219" s="35">
        <f t="shared" si="149"/>
        <v>0</v>
      </c>
      <c r="F219" s="35">
        <f t="shared" si="150"/>
        <v>0</v>
      </c>
      <c r="G219" s="55">
        <f t="shared" si="182"/>
        <v>3.97</v>
      </c>
      <c r="H219" s="69">
        <f t="shared" si="185"/>
        <v>3.97</v>
      </c>
      <c r="I219" s="55">
        <f t="shared" si="151"/>
        <v>3.7904</v>
      </c>
      <c r="J219" s="55">
        <f t="shared" si="152"/>
        <v>1.6E-2</v>
      </c>
      <c r="K219" s="69">
        <f t="shared" si="186"/>
        <v>1.6E-2</v>
      </c>
      <c r="L219" s="72">
        <v>0</v>
      </c>
      <c r="M219" s="55">
        <f t="shared" si="153"/>
        <v>1.4999999999999999E-2</v>
      </c>
      <c r="N219" s="69">
        <f t="shared" si="187"/>
        <v>1.4999999999999999E-2</v>
      </c>
      <c r="O219" s="72">
        <v>0</v>
      </c>
      <c r="P219" s="7"/>
      <c r="Q219" s="72">
        <f t="shared" si="183"/>
        <v>4.0010000000000003</v>
      </c>
      <c r="R219" s="72">
        <f t="shared" si="154"/>
        <v>3.7904</v>
      </c>
      <c r="S219" s="7"/>
      <c r="T219" s="5">
        <f t="shared" si="155"/>
        <v>30</v>
      </c>
      <c r="U219" s="45">
        <f t="shared" si="156"/>
        <v>43398</v>
      </c>
      <c r="V219" s="5">
        <f t="shared" si="157"/>
        <v>6509</v>
      </c>
      <c r="W219" s="55">
        <f t="shared" si="158"/>
        <v>6.040116061409001E-2</v>
      </c>
      <c r="X219" s="47">
        <f t="shared" si="159"/>
        <v>0.34629806333661461</v>
      </c>
      <c r="Y219" s="5">
        <f t="shared" si="160"/>
        <v>0</v>
      </c>
      <c r="Z219" s="5">
        <f t="shared" si="161"/>
        <v>0</v>
      </c>
      <c r="AB219" s="39">
        <f t="shared" si="162"/>
        <v>0</v>
      </c>
      <c r="AC219" s="39">
        <f t="shared" si="163"/>
        <v>0</v>
      </c>
      <c r="AD219" s="39">
        <f t="shared" si="164"/>
        <v>0</v>
      </c>
      <c r="AE219" s="39">
        <f t="shared" si="165"/>
        <v>0</v>
      </c>
      <c r="AF219" s="39">
        <f t="shared" si="166"/>
        <v>0</v>
      </c>
      <c r="AG219" s="39">
        <f t="shared" si="167"/>
        <v>0</v>
      </c>
      <c r="AH219" s="39">
        <f t="shared" si="168"/>
        <v>0</v>
      </c>
      <c r="AI219" s="39">
        <f t="shared" si="169"/>
        <v>0</v>
      </c>
      <c r="AJ219" s="39">
        <f t="shared" si="170"/>
        <v>0</v>
      </c>
      <c r="AK219" s="43"/>
      <c r="AL219" s="39">
        <f t="shared" si="171"/>
        <v>0</v>
      </c>
      <c r="AM219" s="39">
        <f t="shared" si="172"/>
        <v>0</v>
      </c>
      <c r="AN219" s="39">
        <f t="shared" si="173"/>
        <v>0</v>
      </c>
      <c r="AO219" s="40">
        <f t="shared" si="174"/>
        <v>0</v>
      </c>
      <c r="AQ219" s="39">
        <f t="shared" si="175"/>
        <v>0</v>
      </c>
      <c r="AR219" s="39">
        <f t="shared" si="176"/>
        <v>0</v>
      </c>
      <c r="AS219" s="39">
        <f t="shared" si="177"/>
        <v>0</v>
      </c>
      <c r="AT219" s="40">
        <f t="shared" si="178"/>
        <v>0</v>
      </c>
      <c r="AU219" s="40"/>
      <c r="AV219" s="52">
        <f t="shared" si="179"/>
        <v>0</v>
      </c>
      <c r="AX219" s="52">
        <f t="shared" si="180"/>
        <v>0</v>
      </c>
      <c r="AY219" s="70"/>
      <c r="AZ219" s="2">
        <f t="shared" si="184"/>
        <v>0</v>
      </c>
    </row>
    <row r="220" spans="1:52" ht="12" customHeight="1">
      <c r="A220" s="44">
        <f t="shared" si="181"/>
        <v>43374</v>
      </c>
      <c r="B220" s="66">
        <f t="shared" si="147"/>
        <v>60900</v>
      </c>
      <c r="C220" s="67"/>
      <c r="D220" s="68">
        <f t="shared" si="148"/>
        <v>60900</v>
      </c>
      <c r="E220" s="35">
        <f t="shared" si="149"/>
        <v>0</v>
      </c>
      <c r="F220" s="35">
        <f t="shared" si="150"/>
        <v>0</v>
      </c>
      <c r="G220" s="55">
        <f t="shared" si="182"/>
        <v>3.97</v>
      </c>
      <c r="H220" s="69">
        <f t="shared" si="185"/>
        <v>3.97</v>
      </c>
      <c r="I220" s="55">
        <f t="shared" si="151"/>
        <v>3.7904</v>
      </c>
      <c r="J220" s="55">
        <f t="shared" si="152"/>
        <v>1.6E-2</v>
      </c>
      <c r="K220" s="69">
        <f t="shared" si="186"/>
        <v>1.6E-2</v>
      </c>
      <c r="L220" s="72">
        <v>0</v>
      </c>
      <c r="M220" s="55">
        <f t="shared" si="153"/>
        <v>1.4999999999999999E-2</v>
      </c>
      <c r="N220" s="69">
        <f t="shared" si="187"/>
        <v>1.4999999999999999E-2</v>
      </c>
      <c r="O220" s="72">
        <v>0</v>
      </c>
      <c r="P220" s="7"/>
      <c r="Q220" s="72">
        <f t="shared" si="183"/>
        <v>4.0010000000000003</v>
      </c>
      <c r="R220" s="72">
        <f t="shared" si="154"/>
        <v>3.7904</v>
      </c>
      <c r="S220" s="7"/>
      <c r="T220" s="5">
        <f t="shared" si="155"/>
        <v>31</v>
      </c>
      <c r="U220" s="45">
        <f t="shared" si="156"/>
        <v>43429</v>
      </c>
      <c r="V220" s="5">
        <f t="shared" si="157"/>
        <v>6540</v>
      </c>
      <c r="W220" s="55">
        <f t="shared" si="158"/>
        <v>6.040116061409001E-2</v>
      </c>
      <c r="X220" s="47">
        <f t="shared" si="159"/>
        <v>0.34455347225967003</v>
      </c>
      <c r="Y220" s="5">
        <f t="shared" si="160"/>
        <v>0</v>
      </c>
      <c r="Z220" s="5">
        <f t="shared" si="161"/>
        <v>0</v>
      </c>
      <c r="AB220" s="39">
        <f t="shared" si="162"/>
        <v>0</v>
      </c>
      <c r="AC220" s="39">
        <f t="shared" si="163"/>
        <v>0</v>
      </c>
      <c r="AD220" s="39">
        <f t="shared" si="164"/>
        <v>0</v>
      </c>
      <c r="AE220" s="39">
        <f t="shared" si="165"/>
        <v>0</v>
      </c>
      <c r="AF220" s="39">
        <f t="shared" si="166"/>
        <v>0</v>
      </c>
      <c r="AG220" s="39">
        <f t="shared" si="167"/>
        <v>0</v>
      </c>
      <c r="AH220" s="39">
        <f t="shared" si="168"/>
        <v>0</v>
      </c>
      <c r="AI220" s="39">
        <f t="shared" si="169"/>
        <v>0</v>
      </c>
      <c r="AJ220" s="39">
        <f t="shared" si="170"/>
        <v>0</v>
      </c>
      <c r="AK220" s="43"/>
      <c r="AL220" s="39">
        <f t="shared" si="171"/>
        <v>0</v>
      </c>
      <c r="AM220" s="39">
        <f t="shared" si="172"/>
        <v>0</v>
      </c>
      <c r="AN220" s="39">
        <f t="shared" si="173"/>
        <v>0</v>
      </c>
      <c r="AO220" s="40">
        <f t="shared" si="174"/>
        <v>0</v>
      </c>
      <c r="AQ220" s="39">
        <f t="shared" si="175"/>
        <v>0</v>
      </c>
      <c r="AR220" s="39">
        <f t="shared" si="176"/>
        <v>0</v>
      </c>
      <c r="AS220" s="39">
        <f t="shared" si="177"/>
        <v>0</v>
      </c>
      <c r="AT220" s="40">
        <f t="shared" si="178"/>
        <v>0</v>
      </c>
      <c r="AU220" s="40"/>
      <c r="AV220" s="52">
        <f t="shared" si="179"/>
        <v>0</v>
      </c>
      <c r="AX220" s="52">
        <f t="shared" si="180"/>
        <v>0</v>
      </c>
      <c r="AY220" s="70"/>
      <c r="AZ220" s="2">
        <f t="shared" si="184"/>
        <v>0</v>
      </c>
    </row>
    <row r="221" spans="1:52" ht="12" customHeight="1">
      <c r="A221" s="44">
        <f t="shared" si="181"/>
        <v>43405</v>
      </c>
      <c r="B221" s="66">
        <f t="shared" si="147"/>
        <v>60900</v>
      </c>
      <c r="C221" s="67"/>
      <c r="D221" s="68">
        <f t="shared" si="148"/>
        <v>60900</v>
      </c>
      <c r="E221" s="35">
        <f t="shared" si="149"/>
        <v>0</v>
      </c>
      <c r="F221" s="35">
        <f t="shared" si="150"/>
        <v>0</v>
      </c>
      <c r="G221" s="55">
        <f t="shared" si="182"/>
        <v>3.97</v>
      </c>
      <c r="H221" s="69">
        <f t="shared" si="185"/>
        <v>3.97</v>
      </c>
      <c r="I221" s="55">
        <f t="shared" si="151"/>
        <v>3.7904</v>
      </c>
      <c r="J221" s="55">
        <f t="shared" si="152"/>
        <v>1.6E-2</v>
      </c>
      <c r="K221" s="69">
        <f t="shared" si="186"/>
        <v>1.6E-2</v>
      </c>
      <c r="L221" s="72">
        <v>0</v>
      </c>
      <c r="M221" s="55">
        <f t="shared" si="153"/>
        <v>1.4999999999999999E-2</v>
      </c>
      <c r="N221" s="69">
        <f t="shared" si="187"/>
        <v>1.4999999999999999E-2</v>
      </c>
      <c r="O221" s="72">
        <v>0</v>
      </c>
      <c r="P221" s="7"/>
      <c r="Q221" s="72">
        <f t="shared" si="183"/>
        <v>4.0010000000000003</v>
      </c>
      <c r="R221" s="72">
        <f t="shared" si="154"/>
        <v>3.7904</v>
      </c>
      <c r="S221" s="7"/>
      <c r="T221" s="5">
        <f t="shared" si="155"/>
        <v>30</v>
      </c>
      <c r="U221" s="45">
        <f t="shared" si="156"/>
        <v>43459</v>
      </c>
      <c r="V221" s="5">
        <f t="shared" si="157"/>
        <v>6570</v>
      </c>
      <c r="W221" s="55">
        <f t="shared" si="158"/>
        <v>6.040116061409001E-2</v>
      </c>
      <c r="X221" s="47">
        <f t="shared" si="159"/>
        <v>0.34287352702375085</v>
      </c>
      <c r="Y221" s="5">
        <f t="shared" si="160"/>
        <v>0</v>
      </c>
      <c r="Z221" s="5">
        <f t="shared" si="161"/>
        <v>0</v>
      </c>
      <c r="AB221" s="39">
        <f t="shared" si="162"/>
        <v>0</v>
      </c>
      <c r="AC221" s="39">
        <f t="shared" si="163"/>
        <v>0</v>
      </c>
      <c r="AD221" s="39">
        <f t="shared" si="164"/>
        <v>0</v>
      </c>
      <c r="AE221" s="39">
        <f t="shared" si="165"/>
        <v>0</v>
      </c>
      <c r="AF221" s="39">
        <f t="shared" si="166"/>
        <v>0</v>
      </c>
      <c r="AG221" s="39">
        <f t="shared" si="167"/>
        <v>0</v>
      </c>
      <c r="AH221" s="39">
        <f t="shared" si="168"/>
        <v>0</v>
      </c>
      <c r="AI221" s="39">
        <f t="shared" si="169"/>
        <v>0</v>
      </c>
      <c r="AJ221" s="39">
        <f t="shared" si="170"/>
        <v>0</v>
      </c>
      <c r="AK221" s="43"/>
      <c r="AL221" s="39">
        <f t="shared" si="171"/>
        <v>0</v>
      </c>
      <c r="AM221" s="39">
        <f t="shared" si="172"/>
        <v>0</v>
      </c>
      <c r="AN221" s="39">
        <f t="shared" si="173"/>
        <v>0</v>
      </c>
      <c r="AO221" s="40">
        <f t="shared" si="174"/>
        <v>0</v>
      </c>
      <c r="AQ221" s="39">
        <f t="shared" si="175"/>
        <v>0</v>
      </c>
      <c r="AR221" s="39">
        <f t="shared" si="176"/>
        <v>0</v>
      </c>
      <c r="AS221" s="39">
        <f t="shared" si="177"/>
        <v>0</v>
      </c>
      <c r="AT221" s="40">
        <f t="shared" si="178"/>
        <v>0</v>
      </c>
      <c r="AU221" s="40"/>
      <c r="AV221" s="52">
        <f t="shared" si="179"/>
        <v>0</v>
      </c>
      <c r="AX221" s="52">
        <f t="shared" si="180"/>
        <v>0</v>
      </c>
      <c r="AY221" s="70"/>
      <c r="AZ221" s="2">
        <f t="shared" si="184"/>
        <v>0</v>
      </c>
    </row>
    <row r="222" spans="1:52" ht="12" customHeight="1">
      <c r="A222" s="44">
        <f t="shared" si="181"/>
        <v>43435</v>
      </c>
      <c r="B222" s="66">
        <f t="shared" si="147"/>
        <v>60900</v>
      </c>
      <c r="C222" s="67"/>
      <c r="D222" s="68">
        <f t="shared" si="148"/>
        <v>60900</v>
      </c>
      <c r="E222" s="35">
        <f t="shared" si="149"/>
        <v>0</v>
      </c>
      <c r="F222" s="35">
        <f t="shared" si="150"/>
        <v>0</v>
      </c>
      <c r="G222" s="55">
        <f t="shared" si="182"/>
        <v>3.97</v>
      </c>
      <c r="H222" s="69">
        <f t="shared" si="185"/>
        <v>3.97</v>
      </c>
      <c r="I222" s="55">
        <f t="shared" si="151"/>
        <v>3.7904</v>
      </c>
      <c r="J222" s="55">
        <f t="shared" si="152"/>
        <v>1.6E-2</v>
      </c>
      <c r="K222" s="69">
        <f t="shared" si="186"/>
        <v>1.6E-2</v>
      </c>
      <c r="L222" s="72">
        <v>0</v>
      </c>
      <c r="M222" s="55">
        <f t="shared" si="153"/>
        <v>1.4999999999999999E-2</v>
      </c>
      <c r="N222" s="69">
        <f t="shared" si="187"/>
        <v>1.4999999999999999E-2</v>
      </c>
      <c r="O222" s="72">
        <v>0</v>
      </c>
      <c r="P222" s="7"/>
      <c r="Q222" s="72">
        <f t="shared" si="183"/>
        <v>4.0010000000000003</v>
      </c>
      <c r="R222" s="72">
        <f t="shared" si="154"/>
        <v>3.7904</v>
      </c>
      <c r="S222" s="7"/>
      <c r="T222" s="5">
        <f t="shared" si="155"/>
        <v>31</v>
      </c>
      <c r="U222" s="45">
        <f t="shared" si="156"/>
        <v>43490</v>
      </c>
      <c r="V222" s="5">
        <f t="shared" si="157"/>
        <v>6601</v>
      </c>
      <c r="W222" s="55">
        <f t="shared" si="158"/>
        <v>6.040116061409001E-2</v>
      </c>
      <c r="X222" s="47">
        <f t="shared" si="159"/>
        <v>0.3411461881815907</v>
      </c>
      <c r="Y222" s="5">
        <f t="shared" si="160"/>
        <v>0</v>
      </c>
      <c r="Z222" s="5">
        <f t="shared" si="161"/>
        <v>0</v>
      </c>
      <c r="AB222" s="39">
        <f t="shared" si="162"/>
        <v>0</v>
      </c>
      <c r="AC222" s="39">
        <f t="shared" si="163"/>
        <v>0</v>
      </c>
      <c r="AD222" s="39">
        <f t="shared" si="164"/>
        <v>0</v>
      </c>
      <c r="AE222" s="39">
        <f t="shared" si="165"/>
        <v>0</v>
      </c>
      <c r="AF222" s="39">
        <f t="shared" si="166"/>
        <v>0</v>
      </c>
      <c r="AG222" s="39">
        <f t="shared" si="167"/>
        <v>0</v>
      </c>
      <c r="AH222" s="39">
        <f t="shared" si="168"/>
        <v>0</v>
      </c>
      <c r="AI222" s="39">
        <f t="shared" si="169"/>
        <v>0</v>
      </c>
      <c r="AJ222" s="39">
        <f t="shared" si="170"/>
        <v>0</v>
      </c>
      <c r="AK222" s="43"/>
      <c r="AL222" s="39">
        <f t="shared" si="171"/>
        <v>0</v>
      </c>
      <c r="AM222" s="39">
        <f t="shared" si="172"/>
        <v>0</v>
      </c>
      <c r="AN222" s="39">
        <f t="shared" si="173"/>
        <v>0</v>
      </c>
      <c r="AO222" s="40">
        <f t="shared" si="174"/>
        <v>0</v>
      </c>
      <c r="AQ222" s="39">
        <f t="shared" si="175"/>
        <v>0</v>
      </c>
      <c r="AR222" s="39">
        <f t="shared" si="176"/>
        <v>0</v>
      </c>
      <c r="AS222" s="39">
        <f t="shared" si="177"/>
        <v>0</v>
      </c>
      <c r="AT222" s="40">
        <f t="shared" si="178"/>
        <v>0</v>
      </c>
      <c r="AU222" s="40"/>
      <c r="AV222" s="52">
        <f t="shared" si="179"/>
        <v>0</v>
      </c>
      <c r="AX222" s="52">
        <f t="shared" si="180"/>
        <v>0</v>
      </c>
      <c r="AY222" s="70"/>
      <c r="AZ222" s="2">
        <f t="shared" si="184"/>
        <v>0</v>
      </c>
    </row>
    <row r="223" spans="1:52" ht="12" customHeight="1">
      <c r="A223" s="44">
        <f t="shared" si="181"/>
        <v>43466</v>
      </c>
      <c r="B223" s="66">
        <f t="shared" si="147"/>
        <v>60900</v>
      </c>
      <c r="C223" s="67"/>
      <c r="D223" s="68">
        <f t="shared" si="148"/>
        <v>60900</v>
      </c>
      <c r="E223" s="35">
        <f t="shared" si="149"/>
        <v>0</v>
      </c>
      <c r="F223" s="35">
        <f t="shared" si="150"/>
        <v>0</v>
      </c>
      <c r="G223" s="55">
        <f t="shared" si="182"/>
        <v>3.97</v>
      </c>
      <c r="H223" s="69">
        <f t="shared" si="185"/>
        <v>3.97</v>
      </c>
      <c r="I223" s="55">
        <f t="shared" si="151"/>
        <v>3.7904</v>
      </c>
      <c r="J223" s="55">
        <f t="shared" si="152"/>
        <v>1.6E-2</v>
      </c>
      <c r="K223" s="69">
        <f t="shared" si="186"/>
        <v>1.6E-2</v>
      </c>
      <c r="L223" s="72">
        <v>0</v>
      </c>
      <c r="M223" s="55">
        <f t="shared" si="153"/>
        <v>1.4999999999999999E-2</v>
      </c>
      <c r="N223" s="69">
        <f t="shared" si="187"/>
        <v>1.4999999999999999E-2</v>
      </c>
      <c r="O223" s="72">
        <v>0</v>
      </c>
      <c r="P223" s="7"/>
      <c r="Q223" s="72">
        <f t="shared" si="183"/>
        <v>4.0010000000000003</v>
      </c>
      <c r="R223" s="72">
        <f t="shared" si="154"/>
        <v>3.7904</v>
      </c>
      <c r="S223" s="7"/>
      <c r="T223" s="5">
        <f t="shared" si="155"/>
        <v>31</v>
      </c>
      <c r="U223" s="45">
        <f t="shared" si="156"/>
        <v>43521</v>
      </c>
      <c r="V223" s="5">
        <f t="shared" si="157"/>
        <v>6632</v>
      </c>
      <c r="W223" s="55">
        <f t="shared" si="158"/>
        <v>6.040116061409001E-2</v>
      </c>
      <c r="X223" s="47">
        <f t="shared" si="159"/>
        <v>0.33942755138038877</v>
      </c>
      <c r="Y223" s="5">
        <f t="shared" si="160"/>
        <v>0</v>
      </c>
      <c r="Z223" s="5">
        <f t="shared" si="161"/>
        <v>0</v>
      </c>
      <c r="AB223" s="39">
        <f t="shared" si="162"/>
        <v>0</v>
      </c>
      <c r="AC223" s="39">
        <f t="shared" si="163"/>
        <v>0</v>
      </c>
      <c r="AD223" s="39">
        <f t="shared" si="164"/>
        <v>0</v>
      </c>
      <c r="AE223" s="39">
        <f t="shared" si="165"/>
        <v>0</v>
      </c>
      <c r="AF223" s="39">
        <f t="shared" si="166"/>
        <v>0</v>
      </c>
      <c r="AG223" s="39">
        <f t="shared" si="167"/>
        <v>0</v>
      </c>
      <c r="AH223" s="39">
        <f t="shared" si="168"/>
        <v>0</v>
      </c>
      <c r="AI223" s="39">
        <f t="shared" si="169"/>
        <v>0</v>
      </c>
      <c r="AJ223" s="39">
        <f t="shared" si="170"/>
        <v>0</v>
      </c>
      <c r="AK223" s="43"/>
      <c r="AL223" s="39">
        <f t="shared" si="171"/>
        <v>0</v>
      </c>
      <c r="AM223" s="39">
        <f t="shared" si="172"/>
        <v>0</v>
      </c>
      <c r="AN223" s="39">
        <f t="shared" si="173"/>
        <v>0</v>
      </c>
      <c r="AO223" s="40">
        <f t="shared" si="174"/>
        <v>0</v>
      </c>
      <c r="AQ223" s="39">
        <f t="shared" si="175"/>
        <v>0</v>
      </c>
      <c r="AR223" s="39">
        <f t="shared" si="176"/>
        <v>0</v>
      </c>
      <c r="AS223" s="39">
        <f t="shared" si="177"/>
        <v>0</v>
      </c>
      <c r="AT223" s="40">
        <f t="shared" si="178"/>
        <v>0</v>
      </c>
      <c r="AU223" s="40"/>
      <c r="AV223" s="52">
        <f t="shared" si="179"/>
        <v>0</v>
      </c>
      <c r="AX223" s="52">
        <f t="shared" si="180"/>
        <v>0</v>
      </c>
      <c r="AY223" s="70"/>
      <c r="AZ223" s="2">
        <f t="shared" si="184"/>
        <v>0</v>
      </c>
    </row>
    <row r="224" spans="1:52" ht="12" customHeight="1">
      <c r="A224" s="44">
        <f t="shared" si="181"/>
        <v>43497</v>
      </c>
      <c r="B224" s="66">
        <f t="shared" si="147"/>
        <v>60900</v>
      </c>
      <c r="C224" s="67"/>
      <c r="D224" s="68">
        <f t="shared" si="148"/>
        <v>60900</v>
      </c>
      <c r="E224" s="35">
        <f t="shared" si="149"/>
        <v>0</v>
      </c>
      <c r="F224" s="35">
        <f t="shared" si="150"/>
        <v>0</v>
      </c>
      <c r="G224" s="55">
        <f t="shared" si="182"/>
        <v>3.97</v>
      </c>
      <c r="H224" s="69">
        <f t="shared" si="185"/>
        <v>3.97</v>
      </c>
      <c r="I224" s="55">
        <f t="shared" si="151"/>
        <v>3.7904</v>
      </c>
      <c r="J224" s="55">
        <f t="shared" si="152"/>
        <v>1.6E-2</v>
      </c>
      <c r="K224" s="69">
        <f t="shared" si="186"/>
        <v>1.6E-2</v>
      </c>
      <c r="L224" s="72">
        <v>0</v>
      </c>
      <c r="M224" s="55">
        <f t="shared" si="153"/>
        <v>1.4999999999999999E-2</v>
      </c>
      <c r="N224" s="69">
        <f t="shared" si="187"/>
        <v>1.4999999999999999E-2</v>
      </c>
      <c r="O224" s="72">
        <v>0</v>
      </c>
      <c r="P224" s="7"/>
      <c r="Q224" s="72">
        <f t="shared" si="183"/>
        <v>4.0010000000000003</v>
      </c>
      <c r="R224" s="72">
        <f t="shared" si="154"/>
        <v>3.7904</v>
      </c>
      <c r="S224" s="7"/>
      <c r="T224" s="5">
        <f t="shared" si="155"/>
        <v>28</v>
      </c>
      <c r="U224" s="45">
        <f t="shared" si="156"/>
        <v>43549</v>
      </c>
      <c r="V224" s="5">
        <f t="shared" si="157"/>
        <v>6660</v>
      </c>
      <c r="W224" s="55">
        <f t="shared" si="158"/>
        <v>6.040116061409001E-2</v>
      </c>
      <c r="X224" s="47">
        <f t="shared" si="159"/>
        <v>0.3378826773896158</v>
      </c>
      <c r="Y224" s="5">
        <f t="shared" si="160"/>
        <v>0</v>
      </c>
      <c r="Z224" s="5">
        <f t="shared" si="161"/>
        <v>0</v>
      </c>
      <c r="AB224" s="39">
        <f t="shared" si="162"/>
        <v>0</v>
      </c>
      <c r="AC224" s="39">
        <f t="shared" si="163"/>
        <v>0</v>
      </c>
      <c r="AD224" s="39">
        <f t="shared" si="164"/>
        <v>0</v>
      </c>
      <c r="AE224" s="39">
        <f t="shared" si="165"/>
        <v>0</v>
      </c>
      <c r="AF224" s="39">
        <f t="shared" si="166"/>
        <v>0</v>
      </c>
      <c r="AG224" s="39">
        <f t="shared" si="167"/>
        <v>0</v>
      </c>
      <c r="AH224" s="39">
        <f t="shared" si="168"/>
        <v>0</v>
      </c>
      <c r="AI224" s="39">
        <f t="shared" si="169"/>
        <v>0</v>
      </c>
      <c r="AJ224" s="39">
        <f t="shared" si="170"/>
        <v>0</v>
      </c>
      <c r="AK224" s="43"/>
      <c r="AL224" s="39">
        <f t="shared" si="171"/>
        <v>0</v>
      </c>
      <c r="AM224" s="39">
        <f t="shared" si="172"/>
        <v>0</v>
      </c>
      <c r="AN224" s="39">
        <f t="shared" si="173"/>
        <v>0</v>
      </c>
      <c r="AO224" s="40">
        <f t="shared" si="174"/>
        <v>0</v>
      </c>
      <c r="AQ224" s="39">
        <f t="shared" si="175"/>
        <v>0</v>
      </c>
      <c r="AR224" s="39">
        <f t="shared" si="176"/>
        <v>0</v>
      </c>
      <c r="AS224" s="39">
        <f t="shared" si="177"/>
        <v>0</v>
      </c>
      <c r="AT224" s="40">
        <f t="shared" si="178"/>
        <v>0</v>
      </c>
      <c r="AU224" s="40"/>
      <c r="AV224" s="52">
        <f t="shared" si="179"/>
        <v>0</v>
      </c>
      <c r="AX224" s="52">
        <f t="shared" si="180"/>
        <v>0</v>
      </c>
      <c r="AY224" s="70"/>
      <c r="AZ224" s="2">
        <f t="shared" si="184"/>
        <v>0</v>
      </c>
    </row>
    <row r="225" spans="1:52" ht="12" customHeight="1">
      <c r="A225" s="44">
        <f t="shared" si="181"/>
        <v>43525</v>
      </c>
      <c r="B225" s="66">
        <f t="shared" si="147"/>
        <v>60900</v>
      </c>
      <c r="C225" s="67"/>
      <c r="D225" s="68">
        <f t="shared" si="148"/>
        <v>60900</v>
      </c>
      <c r="E225" s="35">
        <f t="shared" si="149"/>
        <v>0</v>
      </c>
      <c r="F225" s="35">
        <f t="shared" si="150"/>
        <v>0</v>
      </c>
      <c r="G225" s="55">
        <f t="shared" si="182"/>
        <v>3.97</v>
      </c>
      <c r="H225" s="69">
        <f t="shared" si="185"/>
        <v>3.97</v>
      </c>
      <c r="I225" s="55">
        <f t="shared" si="151"/>
        <v>3.7904</v>
      </c>
      <c r="J225" s="55">
        <f t="shared" si="152"/>
        <v>1.6E-2</v>
      </c>
      <c r="K225" s="69">
        <f t="shared" si="186"/>
        <v>1.6E-2</v>
      </c>
      <c r="L225" s="72">
        <v>0</v>
      </c>
      <c r="M225" s="55">
        <f t="shared" si="153"/>
        <v>1.4999999999999999E-2</v>
      </c>
      <c r="N225" s="69">
        <f t="shared" si="187"/>
        <v>1.4999999999999999E-2</v>
      </c>
      <c r="O225" s="72">
        <v>0</v>
      </c>
      <c r="P225" s="7"/>
      <c r="Q225" s="72">
        <f t="shared" si="183"/>
        <v>4.0010000000000003</v>
      </c>
      <c r="R225" s="72">
        <f t="shared" si="154"/>
        <v>3.7904</v>
      </c>
      <c r="S225" s="7"/>
      <c r="T225" s="5">
        <f t="shared" si="155"/>
        <v>31</v>
      </c>
      <c r="U225" s="45">
        <f t="shared" si="156"/>
        <v>43580</v>
      </c>
      <c r="V225" s="5">
        <f t="shared" si="157"/>
        <v>6691</v>
      </c>
      <c r="W225" s="55">
        <f t="shared" si="158"/>
        <v>6.040116061409001E-2</v>
      </c>
      <c r="X225" s="47">
        <f t="shared" si="159"/>
        <v>0.33618048160385677</v>
      </c>
      <c r="Y225" s="5">
        <f t="shared" si="160"/>
        <v>0</v>
      </c>
      <c r="Z225" s="5">
        <f t="shared" si="161"/>
        <v>0</v>
      </c>
      <c r="AB225" s="39">
        <f t="shared" si="162"/>
        <v>0</v>
      </c>
      <c r="AC225" s="39">
        <f t="shared" si="163"/>
        <v>0</v>
      </c>
      <c r="AD225" s="39">
        <f t="shared" si="164"/>
        <v>0</v>
      </c>
      <c r="AE225" s="39">
        <f t="shared" si="165"/>
        <v>0</v>
      </c>
      <c r="AF225" s="39">
        <f t="shared" si="166"/>
        <v>0</v>
      </c>
      <c r="AG225" s="39">
        <f t="shared" si="167"/>
        <v>0</v>
      </c>
      <c r="AH225" s="39">
        <f t="shared" si="168"/>
        <v>0</v>
      </c>
      <c r="AI225" s="39">
        <f t="shared" si="169"/>
        <v>0</v>
      </c>
      <c r="AJ225" s="39">
        <f t="shared" si="170"/>
        <v>0</v>
      </c>
      <c r="AK225" s="43"/>
      <c r="AL225" s="39">
        <f t="shared" si="171"/>
        <v>0</v>
      </c>
      <c r="AM225" s="39">
        <f t="shared" si="172"/>
        <v>0</v>
      </c>
      <c r="AN225" s="39">
        <f t="shared" si="173"/>
        <v>0</v>
      </c>
      <c r="AO225" s="40">
        <f t="shared" si="174"/>
        <v>0</v>
      </c>
      <c r="AQ225" s="39">
        <f t="shared" si="175"/>
        <v>0</v>
      </c>
      <c r="AR225" s="39">
        <f t="shared" si="176"/>
        <v>0</v>
      </c>
      <c r="AS225" s="39">
        <f t="shared" si="177"/>
        <v>0</v>
      </c>
      <c r="AT225" s="40">
        <f t="shared" si="178"/>
        <v>0</v>
      </c>
      <c r="AU225" s="40"/>
      <c r="AV225" s="52">
        <f t="shared" si="179"/>
        <v>0</v>
      </c>
      <c r="AX225" s="52">
        <f t="shared" si="180"/>
        <v>0</v>
      </c>
      <c r="AY225" s="70"/>
      <c r="AZ225" s="2">
        <f t="shared" si="184"/>
        <v>0</v>
      </c>
    </row>
    <row r="226" spans="1:52" ht="12" customHeight="1">
      <c r="A226" s="44">
        <f t="shared" si="181"/>
        <v>43556</v>
      </c>
      <c r="B226" s="66">
        <f t="shared" si="147"/>
        <v>60900</v>
      </c>
      <c r="C226" s="67"/>
      <c r="D226" s="68">
        <f t="shared" si="148"/>
        <v>60900</v>
      </c>
      <c r="E226" s="35">
        <f t="shared" si="149"/>
        <v>0</v>
      </c>
      <c r="F226" s="35">
        <f t="shared" si="150"/>
        <v>0</v>
      </c>
      <c r="G226" s="55">
        <f t="shared" si="182"/>
        <v>3.97</v>
      </c>
      <c r="H226" s="69">
        <f t="shared" si="185"/>
        <v>3.97</v>
      </c>
      <c r="I226" s="55">
        <f t="shared" si="151"/>
        <v>3.7904</v>
      </c>
      <c r="J226" s="55">
        <f t="shared" si="152"/>
        <v>1.6E-2</v>
      </c>
      <c r="K226" s="69">
        <f t="shared" si="186"/>
        <v>1.6E-2</v>
      </c>
      <c r="L226" s="72">
        <v>0</v>
      </c>
      <c r="M226" s="55">
        <f t="shared" si="153"/>
        <v>1.4999999999999999E-2</v>
      </c>
      <c r="N226" s="69">
        <f t="shared" si="187"/>
        <v>1.4999999999999999E-2</v>
      </c>
      <c r="O226" s="72">
        <v>0</v>
      </c>
      <c r="P226" s="7"/>
      <c r="Q226" s="72">
        <f t="shared" si="183"/>
        <v>4.0010000000000003</v>
      </c>
      <c r="R226" s="72">
        <f t="shared" si="154"/>
        <v>3.7904</v>
      </c>
      <c r="S226" s="7"/>
      <c r="T226" s="5">
        <f t="shared" si="155"/>
        <v>30</v>
      </c>
      <c r="U226" s="45">
        <f t="shared" si="156"/>
        <v>43610</v>
      </c>
      <c r="V226" s="5">
        <f t="shared" si="157"/>
        <v>6721</v>
      </c>
      <c r="W226" s="55">
        <f t="shared" si="158"/>
        <v>6.040116061409001E-2</v>
      </c>
      <c r="X226" s="47">
        <f t="shared" si="159"/>
        <v>0.33454136070115464</v>
      </c>
      <c r="Y226" s="5">
        <f t="shared" si="160"/>
        <v>0</v>
      </c>
      <c r="Z226" s="5">
        <f t="shared" si="161"/>
        <v>0</v>
      </c>
      <c r="AB226" s="39">
        <f t="shared" si="162"/>
        <v>0</v>
      </c>
      <c r="AC226" s="39">
        <f t="shared" si="163"/>
        <v>0</v>
      </c>
      <c r="AD226" s="39">
        <f t="shared" si="164"/>
        <v>0</v>
      </c>
      <c r="AE226" s="39">
        <f t="shared" si="165"/>
        <v>0</v>
      </c>
      <c r="AF226" s="39">
        <f t="shared" si="166"/>
        <v>0</v>
      </c>
      <c r="AG226" s="39">
        <f t="shared" si="167"/>
        <v>0</v>
      </c>
      <c r="AH226" s="39">
        <f t="shared" si="168"/>
        <v>0</v>
      </c>
      <c r="AI226" s="39">
        <f t="shared" si="169"/>
        <v>0</v>
      </c>
      <c r="AJ226" s="39">
        <f t="shared" si="170"/>
        <v>0</v>
      </c>
      <c r="AK226" s="43"/>
      <c r="AL226" s="39">
        <f t="shared" si="171"/>
        <v>0</v>
      </c>
      <c r="AM226" s="39">
        <f t="shared" si="172"/>
        <v>0</v>
      </c>
      <c r="AN226" s="39">
        <f t="shared" si="173"/>
        <v>0</v>
      </c>
      <c r="AO226" s="40">
        <f t="shared" si="174"/>
        <v>0</v>
      </c>
      <c r="AQ226" s="39">
        <f t="shared" si="175"/>
        <v>0</v>
      </c>
      <c r="AR226" s="39">
        <f t="shared" si="176"/>
        <v>0</v>
      </c>
      <c r="AS226" s="39">
        <f t="shared" si="177"/>
        <v>0</v>
      </c>
      <c r="AT226" s="40">
        <f t="shared" si="178"/>
        <v>0</v>
      </c>
      <c r="AU226" s="40"/>
      <c r="AV226" s="52">
        <f t="shared" si="179"/>
        <v>0</v>
      </c>
      <c r="AX226" s="52">
        <f t="shared" si="180"/>
        <v>0</v>
      </c>
      <c r="AY226" s="70"/>
      <c r="AZ226" s="2">
        <f t="shared" si="184"/>
        <v>0</v>
      </c>
    </row>
    <row r="227" spans="1:52" ht="12" customHeight="1">
      <c r="A227" s="44">
        <f t="shared" si="181"/>
        <v>43586</v>
      </c>
      <c r="B227" s="66">
        <f t="shared" si="147"/>
        <v>60900</v>
      </c>
      <c r="C227" s="67"/>
      <c r="D227" s="68">
        <f t="shared" si="148"/>
        <v>60900</v>
      </c>
      <c r="E227" s="35">
        <f t="shared" si="149"/>
        <v>0</v>
      </c>
      <c r="F227" s="35">
        <f t="shared" si="150"/>
        <v>0</v>
      </c>
      <c r="G227" s="55">
        <f t="shared" si="182"/>
        <v>3.97</v>
      </c>
      <c r="H227" s="69">
        <f t="shared" si="185"/>
        <v>3.97</v>
      </c>
      <c r="I227" s="55">
        <f t="shared" si="151"/>
        <v>3.7904</v>
      </c>
      <c r="J227" s="55">
        <f t="shared" si="152"/>
        <v>1.6E-2</v>
      </c>
      <c r="K227" s="69">
        <f t="shared" si="186"/>
        <v>1.6E-2</v>
      </c>
      <c r="L227" s="72">
        <v>0</v>
      </c>
      <c r="M227" s="55">
        <f t="shared" si="153"/>
        <v>1.4999999999999999E-2</v>
      </c>
      <c r="N227" s="69">
        <f t="shared" si="187"/>
        <v>1.4999999999999999E-2</v>
      </c>
      <c r="O227" s="72">
        <v>0</v>
      </c>
      <c r="P227" s="7"/>
      <c r="Q227" s="72">
        <f t="shared" si="183"/>
        <v>4.0010000000000003</v>
      </c>
      <c r="R227" s="72">
        <f t="shared" si="154"/>
        <v>3.7904</v>
      </c>
      <c r="S227" s="7"/>
      <c r="T227" s="5">
        <f t="shared" si="155"/>
        <v>31</v>
      </c>
      <c r="U227" s="45">
        <f t="shared" si="156"/>
        <v>43641</v>
      </c>
      <c r="V227" s="5">
        <f t="shared" si="157"/>
        <v>6752</v>
      </c>
      <c r="W227" s="55">
        <f t="shared" si="158"/>
        <v>6.040116061409001E-2</v>
      </c>
      <c r="X227" s="47">
        <f t="shared" si="159"/>
        <v>0.33285599790378656</v>
      </c>
      <c r="Y227" s="5">
        <f t="shared" si="160"/>
        <v>0</v>
      </c>
      <c r="Z227" s="5">
        <f t="shared" si="161"/>
        <v>0</v>
      </c>
      <c r="AB227" s="39">
        <f t="shared" si="162"/>
        <v>0</v>
      </c>
      <c r="AC227" s="39">
        <f t="shared" si="163"/>
        <v>0</v>
      </c>
      <c r="AD227" s="39">
        <f t="shared" si="164"/>
        <v>0</v>
      </c>
      <c r="AE227" s="39">
        <f t="shared" si="165"/>
        <v>0</v>
      </c>
      <c r="AF227" s="39">
        <f t="shared" si="166"/>
        <v>0</v>
      </c>
      <c r="AG227" s="39">
        <f t="shared" si="167"/>
        <v>0</v>
      </c>
      <c r="AH227" s="39">
        <f t="shared" si="168"/>
        <v>0</v>
      </c>
      <c r="AI227" s="39">
        <f t="shared" si="169"/>
        <v>0</v>
      </c>
      <c r="AJ227" s="39">
        <f t="shared" si="170"/>
        <v>0</v>
      </c>
      <c r="AK227" s="43"/>
      <c r="AL227" s="39">
        <f t="shared" si="171"/>
        <v>0</v>
      </c>
      <c r="AM227" s="39">
        <f t="shared" si="172"/>
        <v>0</v>
      </c>
      <c r="AN227" s="39">
        <f t="shared" si="173"/>
        <v>0</v>
      </c>
      <c r="AO227" s="40">
        <f t="shared" si="174"/>
        <v>0</v>
      </c>
      <c r="AQ227" s="39">
        <f t="shared" si="175"/>
        <v>0</v>
      </c>
      <c r="AR227" s="39">
        <f t="shared" si="176"/>
        <v>0</v>
      </c>
      <c r="AS227" s="39">
        <f t="shared" si="177"/>
        <v>0</v>
      </c>
      <c r="AT227" s="40">
        <f t="shared" si="178"/>
        <v>0</v>
      </c>
      <c r="AU227" s="40"/>
      <c r="AV227" s="52">
        <f t="shared" si="179"/>
        <v>0</v>
      </c>
      <c r="AX227" s="52">
        <f t="shared" si="180"/>
        <v>0</v>
      </c>
      <c r="AY227" s="70"/>
      <c r="AZ227" s="2">
        <f t="shared" si="184"/>
        <v>0</v>
      </c>
    </row>
    <row r="228" spans="1:52" ht="12" customHeight="1">
      <c r="A228" s="44">
        <f t="shared" si="181"/>
        <v>43617</v>
      </c>
      <c r="B228" s="66">
        <f t="shared" si="147"/>
        <v>60900</v>
      </c>
      <c r="C228" s="67"/>
      <c r="D228" s="68">
        <f t="shared" si="148"/>
        <v>60900</v>
      </c>
      <c r="E228" s="35">
        <f t="shared" si="149"/>
        <v>0</v>
      </c>
      <c r="F228" s="35">
        <f t="shared" si="150"/>
        <v>0</v>
      </c>
      <c r="G228" s="55">
        <f t="shared" si="182"/>
        <v>3.97</v>
      </c>
      <c r="H228" s="69">
        <f t="shared" si="185"/>
        <v>3.97</v>
      </c>
      <c r="I228" s="55">
        <f t="shared" si="151"/>
        <v>3.7904</v>
      </c>
      <c r="J228" s="55">
        <f t="shared" si="152"/>
        <v>1.6E-2</v>
      </c>
      <c r="K228" s="69">
        <f t="shared" si="186"/>
        <v>1.6E-2</v>
      </c>
      <c r="L228" s="72">
        <v>0</v>
      </c>
      <c r="M228" s="55">
        <f t="shared" si="153"/>
        <v>1.4999999999999999E-2</v>
      </c>
      <c r="N228" s="69">
        <f t="shared" si="187"/>
        <v>1.4999999999999999E-2</v>
      </c>
      <c r="O228" s="72">
        <v>0</v>
      </c>
      <c r="P228" s="7"/>
      <c r="Q228" s="72">
        <f t="shared" si="183"/>
        <v>4.0010000000000003</v>
      </c>
      <c r="R228" s="72">
        <f t="shared" si="154"/>
        <v>3.7904</v>
      </c>
      <c r="S228" s="7"/>
      <c r="T228" s="5">
        <f t="shared" si="155"/>
        <v>30</v>
      </c>
      <c r="U228" s="45">
        <f t="shared" si="156"/>
        <v>43671</v>
      </c>
      <c r="V228" s="5">
        <f t="shared" si="157"/>
        <v>6782</v>
      </c>
      <c r="W228" s="55">
        <f t="shared" si="158"/>
        <v>6.040116061409001E-2</v>
      </c>
      <c r="X228" s="47">
        <f t="shared" si="159"/>
        <v>0.33123308624291037</v>
      </c>
      <c r="Y228" s="5">
        <f t="shared" si="160"/>
        <v>0</v>
      </c>
      <c r="Z228" s="5">
        <f t="shared" si="161"/>
        <v>0</v>
      </c>
      <c r="AB228" s="39">
        <f t="shared" si="162"/>
        <v>0</v>
      </c>
      <c r="AC228" s="39">
        <f t="shared" si="163"/>
        <v>0</v>
      </c>
      <c r="AD228" s="39">
        <f t="shared" si="164"/>
        <v>0</v>
      </c>
      <c r="AE228" s="39">
        <f t="shared" si="165"/>
        <v>0</v>
      </c>
      <c r="AF228" s="39">
        <f t="shared" si="166"/>
        <v>0</v>
      </c>
      <c r="AG228" s="39">
        <f t="shared" si="167"/>
        <v>0</v>
      </c>
      <c r="AH228" s="39">
        <f t="shared" si="168"/>
        <v>0</v>
      </c>
      <c r="AI228" s="39">
        <f t="shared" si="169"/>
        <v>0</v>
      </c>
      <c r="AJ228" s="39">
        <f t="shared" si="170"/>
        <v>0</v>
      </c>
      <c r="AK228" s="43"/>
      <c r="AL228" s="39">
        <f t="shared" si="171"/>
        <v>0</v>
      </c>
      <c r="AM228" s="39">
        <f t="shared" si="172"/>
        <v>0</v>
      </c>
      <c r="AN228" s="39">
        <f t="shared" si="173"/>
        <v>0</v>
      </c>
      <c r="AO228" s="40">
        <f t="shared" si="174"/>
        <v>0</v>
      </c>
      <c r="AQ228" s="39">
        <f t="shared" si="175"/>
        <v>0</v>
      </c>
      <c r="AR228" s="39">
        <f t="shared" si="176"/>
        <v>0</v>
      </c>
      <c r="AS228" s="39">
        <f t="shared" si="177"/>
        <v>0</v>
      </c>
      <c r="AT228" s="40">
        <f t="shared" si="178"/>
        <v>0</v>
      </c>
      <c r="AU228" s="40"/>
      <c r="AV228" s="52">
        <f t="shared" si="179"/>
        <v>0</v>
      </c>
      <c r="AX228" s="52">
        <f t="shared" si="180"/>
        <v>0</v>
      </c>
      <c r="AY228" s="70"/>
      <c r="AZ228" s="2">
        <f t="shared" si="184"/>
        <v>0</v>
      </c>
    </row>
    <row r="229" spans="1:52" ht="12" customHeight="1">
      <c r="A229" s="44">
        <f t="shared" si="181"/>
        <v>43647</v>
      </c>
      <c r="B229" s="66">
        <f t="shared" si="147"/>
        <v>60900</v>
      </c>
      <c r="C229" s="67"/>
      <c r="D229" s="68">
        <f t="shared" si="148"/>
        <v>60900</v>
      </c>
      <c r="E229" s="35">
        <f t="shared" si="149"/>
        <v>0</v>
      </c>
      <c r="F229" s="35">
        <f t="shared" si="150"/>
        <v>0</v>
      </c>
      <c r="G229" s="55">
        <f t="shared" si="182"/>
        <v>3.97</v>
      </c>
      <c r="H229" s="69">
        <f t="shared" si="185"/>
        <v>3.97</v>
      </c>
      <c r="I229" s="55">
        <f t="shared" si="151"/>
        <v>3.7904</v>
      </c>
      <c r="J229" s="55">
        <f t="shared" si="152"/>
        <v>1.6E-2</v>
      </c>
      <c r="K229" s="69">
        <f t="shared" si="186"/>
        <v>1.6E-2</v>
      </c>
      <c r="L229" s="72">
        <v>0</v>
      </c>
      <c r="M229" s="55">
        <f t="shared" si="153"/>
        <v>1.4999999999999999E-2</v>
      </c>
      <c r="N229" s="69">
        <f t="shared" si="187"/>
        <v>1.4999999999999999E-2</v>
      </c>
      <c r="O229" s="72">
        <v>0</v>
      </c>
      <c r="P229" s="7"/>
      <c r="Q229" s="72">
        <f t="shared" si="183"/>
        <v>4.0010000000000003</v>
      </c>
      <c r="R229" s="72">
        <f t="shared" si="154"/>
        <v>3.7904</v>
      </c>
      <c r="S229" s="7"/>
      <c r="T229" s="5">
        <f t="shared" si="155"/>
        <v>31</v>
      </c>
      <c r="U229" s="45">
        <f t="shared" si="156"/>
        <v>43702</v>
      </c>
      <c r="V229" s="5">
        <f t="shared" si="157"/>
        <v>6813</v>
      </c>
      <c r="W229" s="55">
        <f t="shared" si="158"/>
        <v>6.040116061409001E-2</v>
      </c>
      <c r="X229" s="47">
        <f t="shared" si="159"/>
        <v>0.32956438997276549</v>
      </c>
      <c r="Y229" s="5">
        <f t="shared" si="160"/>
        <v>0</v>
      </c>
      <c r="Z229" s="5">
        <f t="shared" si="161"/>
        <v>0</v>
      </c>
      <c r="AB229" s="39">
        <f t="shared" si="162"/>
        <v>0</v>
      </c>
      <c r="AC229" s="39">
        <f t="shared" si="163"/>
        <v>0</v>
      </c>
      <c r="AD229" s="39">
        <f t="shared" si="164"/>
        <v>0</v>
      </c>
      <c r="AE229" s="39">
        <f t="shared" si="165"/>
        <v>0</v>
      </c>
      <c r="AF229" s="39">
        <f t="shared" si="166"/>
        <v>0</v>
      </c>
      <c r="AG229" s="39">
        <f t="shared" si="167"/>
        <v>0</v>
      </c>
      <c r="AH229" s="39">
        <f t="shared" si="168"/>
        <v>0</v>
      </c>
      <c r="AI229" s="39">
        <f t="shared" si="169"/>
        <v>0</v>
      </c>
      <c r="AJ229" s="39">
        <f t="shared" si="170"/>
        <v>0</v>
      </c>
      <c r="AK229" s="43"/>
      <c r="AL229" s="39">
        <f t="shared" si="171"/>
        <v>0</v>
      </c>
      <c r="AM229" s="39">
        <f t="shared" si="172"/>
        <v>0</v>
      </c>
      <c r="AN229" s="39">
        <f t="shared" si="173"/>
        <v>0</v>
      </c>
      <c r="AO229" s="40">
        <f t="shared" si="174"/>
        <v>0</v>
      </c>
      <c r="AQ229" s="39">
        <f t="shared" si="175"/>
        <v>0</v>
      </c>
      <c r="AR229" s="39">
        <f t="shared" si="176"/>
        <v>0</v>
      </c>
      <c r="AS229" s="39">
        <f t="shared" si="177"/>
        <v>0</v>
      </c>
      <c r="AT229" s="40">
        <f t="shared" si="178"/>
        <v>0</v>
      </c>
      <c r="AU229" s="40"/>
      <c r="AV229" s="52">
        <f t="shared" si="179"/>
        <v>0</v>
      </c>
      <c r="AX229" s="52">
        <f t="shared" si="180"/>
        <v>0</v>
      </c>
      <c r="AY229" s="70"/>
      <c r="AZ229" s="2">
        <f t="shared" si="184"/>
        <v>0</v>
      </c>
    </row>
    <row r="230" spans="1:52" ht="12" customHeight="1">
      <c r="A230" s="44">
        <f t="shared" si="181"/>
        <v>43678</v>
      </c>
      <c r="B230" s="66">
        <f t="shared" si="147"/>
        <v>60900</v>
      </c>
      <c r="C230" s="67"/>
      <c r="D230" s="68">
        <f t="shared" si="148"/>
        <v>60900</v>
      </c>
      <c r="E230" s="35">
        <f t="shared" si="149"/>
        <v>0</v>
      </c>
      <c r="F230" s="35">
        <f t="shared" si="150"/>
        <v>0</v>
      </c>
      <c r="G230" s="55">
        <f t="shared" si="182"/>
        <v>3.97</v>
      </c>
      <c r="H230" s="69">
        <f t="shared" ref="H230:H249" si="188">G230</f>
        <v>3.97</v>
      </c>
      <c r="I230" s="55">
        <f t="shared" si="151"/>
        <v>3.7904</v>
      </c>
      <c r="J230" s="55">
        <f t="shared" si="152"/>
        <v>1.6E-2</v>
      </c>
      <c r="K230" s="69">
        <f t="shared" ref="K230:K249" si="189">J230</f>
        <v>1.6E-2</v>
      </c>
      <c r="L230" s="72">
        <v>0</v>
      </c>
      <c r="M230" s="55">
        <f t="shared" si="153"/>
        <v>1.4999999999999999E-2</v>
      </c>
      <c r="N230" s="69">
        <f t="shared" ref="N230:N249" si="190">M230</f>
        <v>1.4999999999999999E-2</v>
      </c>
      <c r="O230" s="72">
        <v>0</v>
      </c>
      <c r="P230" s="7"/>
      <c r="Q230" s="72">
        <f t="shared" si="183"/>
        <v>4.0010000000000003</v>
      </c>
      <c r="R230" s="72">
        <f t="shared" si="154"/>
        <v>3.7904</v>
      </c>
      <c r="S230" s="7"/>
      <c r="T230" s="5">
        <f t="shared" si="155"/>
        <v>31</v>
      </c>
      <c r="U230" s="45">
        <f t="shared" si="156"/>
        <v>43733</v>
      </c>
      <c r="V230" s="5">
        <f t="shared" si="157"/>
        <v>6844</v>
      </c>
      <c r="W230" s="55">
        <f t="shared" si="158"/>
        <v>6.040116061409001E-2</v>
      </c>
      <c r="X230" s="47">
        <f t="shared" si="159"/>
        <v>0.32790410031221867</v>
      </c>
      <c r="Y230" s="5">
        <f t="shared" si="160"/>
        <v>0</v>
      </c>
      <c r="Z230" s="5">
        <f t="shared" si="161"/>
        <v>0</v>
      </c>
      <c r="AB230" s="39">
        <f t="shared" si="162"/>
        <v>0</v>
      </c>
      <c r="AC230" s="39">
        <f t="shared" si="163"/>
        <v>0</v>
      </c>
      <c r="AD230" s="39">
        <f t="shared" si="164"/>
        <v>0</v>
      </c>
      <c r="AE230" s="39">
        <f t="shared" si="165"/>
        <v>0</v>
      </c>
      <c r="AF230" s="39">
        <f t="shared" si="166"/>
        <v>0</v>
      </c>
      <c r="AG230" s="39">
        <f t="shared" si="167"/>
        <v>0</v>
      </c>
      <c r="AH230" s="39">
        <f t="shared" si="168"/>
        <v>0</v>
      </c>
      <c r="AI230" s="39">
        <f t="shared" si="169"/>
        <v>0</v>
      </c>
      <c r="AJ230" s="39">
        <f t="shared" si="170"/>
        <v>0</v>
      </c>
      <c r="AK230" s="43"/>
      <c r="AL230" s="39">
        <f t="shared" si="171"/>
        <v>0</v>
      </c>
      <c r="AM230" s="39">
        <f t="shared" si="172"/>
        <v>0</v>
      </c>
      <c r="AN230" s="39">
        <f t="shared" si="173"/>
        <v>0</v>
      </c>
      <c r="AO230" s="40">
        <f t="shared" si="174"/>
        <v>0</v>
      </c>
      <c r="AQ230" s="39">
        <f t="shared" si="175"/>
        <v>0</v>
      </c>
      <c r="AR230" s="39">
        <f t="shared" si="176"/>
        <v>0</v>
      </c>
      <c r="AS230" s="39">
        <f t="shared" si="177"/>
        <v>0</v>
      </c>
      <c r="AT230" s="40">
        <f t="shared" si="178"/>
        <v>0</v>
      </c>
      <c r="AU230" s="40"/>
      <c r="AV230" s="52">
        <f t="shared" si="179"/>
        <v>0</v>
      </c>
      <c r="AX230" s="52">
        <f t="shared" si="180"/>
        <v>0</v>
      </c>
      <c r="AY230" s="70"/>
      <c r="AZ230" s="2">
        <f t="shared" si="184"/>
        <v>0</v>
      </c>
    </row>
    <row r="231" spans="1:52" ht="12" customHeight="1">
      <c r="A231" s="44">
        <f t="shared" si="181"/>
        <v>43709</v>
      </c>
      <c r="B231" s="66">
        <f t="shared" si="147"/>
        <v>60900</v>
      </c>
      <c r="C231" s="67"/>
      <c r="D231" s="68">
        <f t="shared" si="148"/>
        <v>60900</v>
      </c>
      <c r="E231" s="35">
        <f t="shared" si="149"/>
        <v>0</v>
      </c>
      <c r="F231" s="35">
        <f t="shared" si="150"/>
        <v>0</v>
      </c>
      <c r="G231" s="55">
        <f t="shared" si="182"/>
        <v>3.97</v>
      </c>
      <c r="H231" s="69">
        <f t="shared" si="188"/>
        <v>3.97</v>
      </c>
      <c r="I231" s="55">
        <f t="shared" si="151"/>
        <v>3.7904</v>
      </c>
      <c r="J231" s="55">
        <f t="shared" si="152"/>
        <v>1.6E-2</v>
      </c>
      <c r="K231" s="69">
        <f t="shared" si="189"/>
        <v>1.6E-2</v>
      </c>
      <c r="L231" s="72">
        <v>0</v>
      </c>
      <c r="M231" s="55">
        <f t="shared" si="153"/>
        <v>1.4999999999999999E-2</v>
      </c>
      <c r="N231" s="69">
        <f t="shared" si="190"/>
        <v>1.4999999999999999E-2</v>
      </c>
      <c r="O231" s="72">
        <v>0</v>
      </c>
      <c r="P231" s="7"/>
      <c r="Q231" s="72">
        <f t="shared" si="183"/>
        <v>4.0010000000000003</v>
      </c>
      <c r="R231" s="72">
        <f t="shared" si="154"/>
        <v>3.7904</v>
      </c>
      <c r="S231" s="7"/>
      <c r="T231" s="5">
        <f t="shared" si="155"/>
        <v>30</v>
      </c>
      <c r="U231" s="45">
        <f t="shared" si="156"/>
        <v>43763</v>
      </c>
      <c r="V231" s="5">
        <f t="shared" si="157"/>
        <v>6874</v>
      </c>
      <c r="W231" s="55">
        <f t="shared" si="158"/>
        <v>6.040116061409001E-2</v>
      </c>
      <c r="X231" s="47">
        <f t="shared" si="159"/>
        <v>0.32630533270281037</v>
      </c>
      <c r="Y231" s="5">
        <f t="shared" si="160"/>
        <v>0</v>
      </c>
      <c r="Z231" s="5">
        <f t="shared" si="161"/>
        <v>0</v>
      </c>
      <c r="AB231" s="39">
        <f t="shared" si="162"/>
        <v>0</v>
      </c>
      <c r="AC231" s="39">
        <f t="shared" si="163"/>
        <v>0</v>
      </c>
      <c r="AD231" s="39">
        <f t="shared" si="164"/>
        <v>0</v>
      </c>
      <c r="AE231" s="39">
        <f t="shared" si="165"/>
        <v>0</v>
      </c>
      <c r="AF231" s="39">
        <f t="shared" si="166"/>
        <v>0</v>
      </c>
      <c r="AG231" s="39">
        <f t="shared" si="167"/>
        <v>0</v>
      </c>
      <c r="AH231" s="39">
        <f t="shared" si="168"/>
        <v>0</v>
      </c>
      <c r="AI231" s="39">
        <f t="shared" si="169"/>
        <v>0</v>
      </c>
      <c r="AJ231" s="39">
        <f t="shared" si="170"/>
        <v>0</v>
      </c>
      <c r="AK231" s="43"/>
      <c r="AL231" s="39">
        <f t="shared" si="171"/>
        <v>0</v>
      </c>
      <c r="AM231" s="39">
        <f t="shared" si="172"/>
        <v>0</v>
      </c>
      <c r="AN231" s="39">
        <f t="shared" si="173"/>
        <v>0</v>
      </c>
      <c r="AO231" s="40">
        <f t="shared" si="174"/>
        <v>0</v>
      </c>
      <c r="AQ231" s="39">
        <f t="shared" si="175"/>
        <v>0</v>
      </c>
      <c r="AR231" s="39">
        <f t="shared" si="176"/>
        <v>0</v>
      </c>
      <c r="AS231" s="39">
        <f t="shared" si="177"/>
        <v>0</v>
      </c>
      <c r="AT231" s="40">
        <f t="shared" si="178"/>
        <v>0</v>
      </c>
      <c r="AU231" s="40"/>
      <c r="AV231" s="52">
        <f t="shared" si="179"/>
        <v>0</v>
      </c>
      <c r="AX231" s="52">
        <f t="shared" si="180"/>
        <v>0</v>
      </c>
      <c r="AY231" s="70"/>
      <c r="AZ231" s="2">
        <f t="shared" si="184"/>
        <v>0</v>
      </c>
    </row>
    <row r="232" spans="1:52" ht="12" customHeight="1">
      <c r="A232" s="44">
        <f t="shared" si="181"/>
        <v>43739</v>
      </c>
      <c r="B232" s="66">
        <f t="shared" si="147"/>
        <v>60900</v>
      </c>
      <c r="C232" s="67"/>
      <c r="D232" s="68">
        <f t="shared" si="148"/>
        <v>60900</v>
      </c>
      <c r="E232" s="35">
        <f t="shared" si="149"/>
        <v>0</v>
      </c>
      <c r="F232" s="35">
        <f t="shared" si="150"/>
        <v>0</v>
      </c>
      <c r="G232" s="55">
        <f t="shared" si="182"/>
        <v>3.97</v>
      </c>
      <c r="H232" s="69">
        <f t="shared" si="188"/>
        <v>3.97</v>
      </c>
      <c r="I232" s="55">
        <f t="shared" si="151"/>
        <v>3.7904</v>
      </c>
      <c r="J232" s="55">
        <f t="shared" si="152"/>
        <v>1.6E-2</v>
      </c>
      <c r="K232" s="69">
        <f t="shared" si="189"/>
        <v>1.6E-2</v>
      </c>
      <c r="L232" s="72">
        <v>0</v>
      </c>
      <c r="M232" s="55">
        <f t="shared" si="153"/>
        <v>1.4999999999999999E-2</v>
      </c>
      <c r="N232" s="69">
        <f t="shared" si="190"/>
        <v>1.4999999999999999E-2</v>
      </c>
      <c r="O232" s="72">
        <v>0</v>
      </c>
      <c r="P232" s="7"/>
      <c r="Q232" s="72">
        <f t="shared" si="183"/>
        <v>4.0010000000000003</v>
      </c>
      <c r="R232" s="72">
        <f t="shared" si="154"/>
        <v>3.7904</v>
      </c>
      <c r="S232" s="7"/>
      <c r="T232" s="5">
        <f t="shared" si="155"/>
        <v>31</v>
      </c>
      <c r="U232" s="45">
        <f t="shared" si="156"/>
        <v>43794</v>
      </c>
      <c r="V232" s="5">
        <f t="shared" si="157"/>
        <v>6905</v>
      </c>
      <c r="W232" s="55">
        <f t="shared" si="158"/>
        <v>6.040116061409001E-2</v>
      </c>
      <c r="X232" s="47">
        <f t="shared" si="159"/>
        <v>0.32466146162161574</v>
      </c>
      <c r="Y232" s="5">
        <f t="shared" si="160"/>
        <v>0</v>
      </c>
      <c r="Z232" s="5">
        <f t="shared" si="161"/>
        <v>0</v>
      </c>
      <c r="AB232" s="39">
        <f t="shared" si="162"/>
        <v>0</v>
      </c>
      <c r="AC232" s="39">
        <f t="shared" si="163"/>
        <v>0</v>
      </c>
      <c r="AD232" s="39">
        <f t="shared" si="164"/>
        <v>0</v>
      </c>
      <c r="AE232" s="39">
        <f t="shared" si="165"/>
        <v>0</v>
      </c>
      <c r="AF232" s="39">
        <f t="shared" si="166"/>
        <v>0</v>
      </c>
      <c r="AG232" s="39">
        <f t="shared" si="167"/>
        <v>0</v>
      </c>
      <c r="AH232" s="39">
        <f t="shared" si="168"/>
        <v>0</v>
      </c>
      <c r="AI232" s="39">
        <f t="shared" si="169"/>
        <v>0</v>
      </c>
      <c r="AJ232" s="39">
        <f t="shared" si="170"/>
        <v>0</v>
      </c>
      <c r="AK232" s="43"/>
      <c r="AL232" s="39">
        <f t="shared" si="171"/>
        <v>0</v>
      </c>
      <c r="AM232" s="39">
        <f t="shared" si="172"/>
        <v>0</v>
      </c>
      <c r="AN232" s="39">
        <f t="shared" si="173"/>
        <v>0</v>
      </c>
      <c r="AO232" s="40">
        <f t="shared" si="174"/>
        <v>0</v>
      </c>
      <c r="AQ232" s="39">
        <f t="shared" si="175"/>
        <v>0</v>
      </c>
      <c r="AR232" s="39">
        <f t="shared" si="176"/>
        <v>0</v>
      </c>
      <c r="AS232" s="39">
        <f t="shared" si="177"/>
        <v>0</v>
      </c>
      <c r="AT232" s="40">
        <f t="shared" si="178"/>
        <v>0</v>
      </c>
      <c r="AU232" s="40"/>
      <c r="AV232" s="52">
        <f t="shared" si="179"/>
        <v>0</v>
      </c>
      <c r="AX232" s="52">
        <f t="shared" si="180"/>
        <v>0</v>
      </c>
      <c r="AY232" s="70"/>
      <c r="AZ232" s="2">
        <f t="shared" si="184"/>
        <v>0</v>
      </c>
    </row>
    <row r="233" spans="1:52" ht="12" customHeight="1">
      <c r="A233" s="44">
        <f t="shared" si="181"/>
        <v>43770</v>
      </c>
      <c r="B233" s="66">
        <f t="shared" si="147"/>
        <v>60900</v>
      </c>
      <c r="C233" s="67"/>
      <c r="D233" s="68">
        <f t="shared" si="148"/>
        <v>60900</v>
      </c>
      <c r="E233" s="35">
        <f t="shared" si="149"/>
        <v>0</v>
      </c>
      <c r="F233" s="35">
        <f t="shared" si="150"/>
        <v>0</v>
      </c>
      <c r="G233" s="55">
        <f t="shared" si="182"/>
        <v>3.97</v>
      </c>
      <c r="H233" s="69">
        <f t="shared" si="188"/>
        <v>3.97</v>
      </c>
      <c r="I233" s="55">
        <f t="shared" si="151"/>
        <v>3.7904</v>
      </c>
      <c r="J233" s="55">
        <f t="shared" si="152"/>
        <v>1.6E-2</v>
      </c>
      <c r="K233" s="69">
        <f t="shared" si="189"/>
        <v>1.6E-2</v>
      </c>
      <c r="L233" s="72">
        <v>0</v>
      </c>
      <c r="M233" s="55">
        <f t="shared" si="153"/>
        <v>1.4999999999999999E-2</v>
      </c>
      <c r="N233" s="69">
        <f t="shared" si="190"/>
        <v>1.4999999999999999E-2</v>
      </c>
      <c r="O233" s="72">
        <v>0</v>
      </c>
      <c r="P233" s="7"/>
      <c r="Q233" s="72">
        <f t="shared" si="183"/>
        <v>4.0010000000000003</v>
      </c>
      <c r="R233" s="72">
        <f t="shared" si="154"/>
        <v>3.7904</v>
      </c>
      <c r="S233" s="7"/>
      <c r="T233" s="5">
        <f t="shared" si="155"/>
        <v>30</v>
      </c>
      <c r="U233" s="45">
        <f t="shared" si="156"/>
        <v>43824</v>
      </c>
      <c r="V233" s="5">
        <f t="shared" si="157"/>
        <v>6935</v>
      </c>
      <c r="W233" s="55">
        <f t="shared" si="158"/>
        <v>6.040116061409001E-2</v>
      </c>
      <c r="X233" s="47">
        <f t="shared" si="159"/>
        <v>0.32307850420092615</v>
      </c>
      <c r="Y233" s="5">
        <f t="shared" si="160"/>
        <v>0</v>
      </c>
      <c r="Z233" s="5">
        <f t="shared" si="161"/>
        <v>0</v>
      </c>
      <c r="AB233" s="39">
        <f t="shared" si="162"/>
        <v>0</v>
      </c>
      <c r="AC233" s="39">
        <f t="shared" si="163"/>
        <v>0</v>
      </c>
      <c r="AD233" s="39">
        <f t="shared" si="164"/>
        <v>0</v>
      </c>
      <c r="AE233" s="39">
        <f t="shared" si="165"/>
        <v>0</v>
      </c>
      <c r="AF233" s="39">
        <f t="shared" si="166"/>
        <v>0</v>
      </c>
      <c r="AG233" s="39">
        <f t="shared" si="167"/>
        <v>0</v>
      </c>
      <c r="AH233" s="39">
        <f t="shared" si="168"/>
        <v>0</v>
      </c>
      <c r="AI233" s="39">
        <f t="shared" si="169"/>
        <v>0</v>
      </c>
      <c r="AJ233" s="39">
        <f t="shared" si="170"/>
        <v>0</v>
      </c>
      <c r="AK233" s="43"/>
      <c r="AL233" s="39">
        <f t="shared" si="171"/>
        <v>0</v>
      </c>
      <c r="AM233" s="39">
        <f t="shared" si="172"/>
        <v>0</v>
      </c>
      <c r="AN233" s="39">
        <f t="shared" si="173"/>
        <v>0</v>
      </c>
      <c r="AO233" s="40">
        <f t="shared" si="174"/>
        <v>0</v>
      </c>
      <c r="AQ233" s="39">
        <f t="shared" si="175"/>
        <v>0</v>
      </c>
      <c r="AR233" s="39">
        <f t="shared" si="176"/>
        <v>0</v>
      </c>
      <c r="AS233" s="39">
        <f t="shared" si="177"/>
        <v>0</v>
      </c>
      <c r="AT233" s="40">
        <f t="shared" si="178"/>
        <v>0</v>
      </c>
      <c r="AU233" s="40"/>
      <c r="AV233" s="52">
        <f t="shared" si="179"/>
        <v>0</v>
      </c>
      <c r="AX233" s="52">
        <f t="shared" si="180"/>
        <v>0</v>
      </c>
      <c r="AY233" s="70"/>
      <c r="AZ233" s="2">
        <f t="shared" si="184"/>
        <v>0</v>
      </c>
    </row>
    <row r="234" spans="1:52" ht="12" customHeight="1">
      <c r="A234" s="44">
        <f t="shared" si="181"/>
        <v>43800</v>
      </c>
      <c r="B234" s="66">
        <f t="shared" si="147"/>
        <v>60900</v>
      </c>
      <c r="C234" s="67"/>
      <c r="D234" s="68">
        <f t="shared" si="148"/>
        <v>60900</v>
      </c>
      <c r="E234" s="35">
        <f t="shared" si="149"/>
        <v>0</v>
      </c>
      <c r="F234" s="35">
        <f t="shared" si="150"/>
        <v>0</v>
      </c>
      <c r="G234" s="55">
        <f t="shared" si="182"/>
        <v>3.97</v>
      </c>
      <c r="H234" s="69">
        <f t="shared" si="188"/>
        <v>3.97</v>
      </c>
      <c r="I234" s="55">
        <f t="shared" si="151"/>
        <v>3.7904</v>
      </c>
      <c r="J234" s="55">
        <f t="shared" si="152"/>
        <v>1.6E-2</v>
      </c>
      <c r="K234" s="69">
        <f t="shared" si="189"/>
        <v>1.6E-2</v>
      </c>
      <c r="L234" s="72">
        <v>0</v>
      </c>
      <c r="M234" s="55">
        <f t="shared" si="153"/>
        <v>1.4999999999999999E-2</v>
      </c>
      <c r="N234" s="69">
        <f t="shared" si="190"/>
        <v>1.4999999999999999E-2</v>
      </c>
      <c r="O234" s="72">
        <v>0</v>
      </c>
      <c r="P234" s="7"/>
      <c r="Q234" s="72">
        <f t="shared" si="183"/>
        <v>4.0010000000000003</v>
      </c>
      <c r="R234" s="72">
        <f t="shared" si="154"/>
        <v>3.7904</v>
      </c>
      <c r="S234" s="7"/>
      <c r="T234" s="5">
        <f t="shared" si="155"/>
        <v>31</v>
      </c>
      <c r="U234" s="45">
        <f t="shared" si="156"/>
        <v>43855</v>
      </c>
      <c r="V234" s="5">
        <f t="shared" si="157"/>
        <v>6966</v>
      </c>
      <c r="W234" s="55">
        <f t="shared" si="158"/>
        <v>6.040116061409001E-2</v>
      </c>
      <c r="X234" s="47">
        <f t="shared" si="159"/>
        <v>0.3214508893360008</v>
      </c>
      <c r="Y234" s="5">
        <f t="shared" si="160"/>
        <v>0</v>
      </c>
      <c r="Z234" s="5">
        <f t="shared" si="161"/>
        <v>0</v>
      </c>
      <c r="AB234" s="39">
        <f t="shared" si="162"/>
        <v>0</v>
      </c>
      <c r="AC234" s="39">
        <f t="shared" si="163"/>
        <v>0</v>
      </c>
      <c r="AD234" s="39">
        <f t="shared" si="164"/>
        <v>0</v>
      </c>
      <c r="AE234" s="39">
        <f t="shared" si="165"/>
        <v>0</v>
      </c>
      <c r="AF234" s="39">
        <f t="shared" si="166"/>
        <v>0</v>
      </c>
      <c r="AG234" s="39">
        <f t="shared" si="167"/>
        <v>0</v>
      </c>
      <c r="AH234" s="39">
        <f t="shared" si="168"/>
        <v>0</v>
      </c>
      <c r="AI234" s="39">
        <f t="shared" si="169"/>
        <v>0</v>
      </c>
      <c r="AJ234" s="39">
        <f t="shared" si="170"/>
        <v>0</v>
      </c>
      <c r="AK234" s="43"/>
      <c r="AL234" s="39">
        <f t="shared" si="171"/>
        <v>0</v>
      </c>
      <c r="AM234" s="39">
        <f t="shared" si="172"/>
        <v>0</v>
      </c>
      <c r="AN234" s="39">
        <f t="shared" si="173"/>
        <v>0</v>
      </c>
      <c r="AO234" s="40">
        <f t="shared" si="174"/>
        <v>0</v>
      </c>
      <c r="AQ234" s="39">
        <f t="shared" si="175"/>
        <v>0</v>
      </c>
      <c r="AR234" s="39">
        <f t="shared" si="176"/>
        <v>0</v>
      </c>
      <c r="AS234" s="39">
        <f t="shared" si="177"/>
        <v>0</v>
      </c>
      <c r="AT234" s="40">
        <f t="shared" si="178"/>
        <v>0</v>
      </c>
      <c r="AU234" s="40"/>
      <c r="AV234" s="52">
        <f t="shared" si="179"/>
        <v>0</v>
      </c>
      <c r="AX234" s="52">
        <f t="shared" si="180"/>
        <v>0</v>
      </c>
      <c r="AY234" s="70"/>
      <c r="AZ234" s="2">
        <f t="shared" si="184"/>
        <v>0</v>
      </c>
    </row>
    <row r="235" spans="1:52" ht="12" customHeight="1">
      <c r="A235" s="44">
        <f t="shared" si="181"/>
        <v>43831</v>
      </c>
      <c r="B235" s="66">
        <f t="shared" si="147"/>
        <v>60900</v>
      </c>
      <c r="C235" s="67"/>
      <c r="D235" s="68">
        <f t="shared" si="148"/>
        <v>60900</v>
      </c>
      <c r="E235" s="35">
        <f t="shared" si="149"/>
        <v>0</v>
      </c>
      <c r="F235" s="35">
        <f t="shared" si="150"/>
        <v>0</v>
      </c>
      <c r="G235" s="55">
        <f t="shared" si="182"/>
        <v>3.97</v>
      </c>
      <c r="H235" s="69">
        <f t="shared" si="188"/>
        <v>3.97</v>
      </c>
      <c r="I235" s="55">
        <f t="shared" si="151"/>
        <v>3.7904</v>
      </c>
      <c r="J235" s="55">
        <f t="shared" si="152"/>
        <v>1.6E-2</v>
      </c>
      <c r="K235" s="69">
        <f t="shared" si="189"/>
        <v>1.6E-2</v>
      </c>
      <c r="L235" s="72">
        <v>0</v>
      </c>
      <c r="M235" s="55">
        <f t="shared" si="153"/>
        <v>1.4999999999999999E-2</v>
      </c>
      <c r="N235" s="69">
        <f t="shared" si="190"/>
        <v>1.4999999999999999E-2</v>
      </c>
      <c r="O235" s="72">
        <v>0</v>
      </c>
      <c r="P235" s="7"/>
      <c r="Q235" s="72">
        <f t="shared" si="183"/>
        <v>4.0010000000000003</v>
      </c>
      <c r="R235" s="72">
        <f t="shared" si="154"/>
        <v>3.7904</v>
      </c>
      <c r="S235" s="7"/>
      <c r="T235" s="5">
        <f t="shared" si="155"/>
        <v>31</v>
      </c>
      <c r="U235" s="45">
        <f t="shared" si="156"/>
        <v>43886</v>
      </c>
      <c r="V235" s="5">
        <f t="shared" si="157"/>
        <v>6997</v>
      </c>
      <c r="W235" s="55">
        <f t="shared" si="158"/>
        <v>6.040116061409001E-2</v>
      </c>
      <c r="X235" s="47">
        <f t="shared" si="159"/>
        <v>0.31983147411950164</v>
      </c>
      <c r="Y235" s="5">
        <f t="shared" si="160"/>
        <v>0</v>
      </c>
      <c r="Z235" s="5">
        <f t="shared" si="161"/>
        <v>0</v>
      </c>
      <c r="AB235" s="39">
        <f t="shared" si="162"/>
        <v>0</v>
      </c>
      <c r="AC235" s="39">
        <f t="shared" si="163"/>
        <v>0</v>
      </c>
      <c r="AD235" s="39">
        <f t="shared" si="164"/>
        <v>0</v>
      </c>
      <c r="AE235" s="39">
        <f t="shared" si="165"/>
        <v>0</v>
      </c>
      <c r="AF235" s="39">
        <f t="shared" si="166"/>
        <v>0</v>
      </c>
      <c r="AG235" s="39">
        <f t="shared" si="167"/>
        <v>0</v>
      </c>
      <c r="AH235" s="39">
        <f t="shared" si="168"/>
        <v>0</v>
      </c>
      <c r="AI235" s="39">
        <f t="shared" si="169"/>
        <v>0</v>
      </c>
      <c r="AJ235" s="39">
        <f t="shared" si="170"/>
        <v>0</v>
      </c>
      <c r="AK235" s="43"/>
      <c r="AL235" s="39">
        <f t="shared" si="171"/>
        <v>0</v>
      </c>
      <c r="AM235" s="39">
        <f t="shared" si="172"/>
        <v>0</v>
      </c>
      <c r="AN235" s="39">
        <f t="shared" si="173"/>
        <v>0</v>
      </c>
      <c r="AO235" s="40">
        <f t="shared" si="174"/>
        <v>0</v>
      </c>
      <c r="AQ235" s="39">
        <f t="shared" si="175"/>
        <v>0</v>
      </c>
      <c r="AR235" s="39">
        <f t="shared" si="176"/>
        <v>0</v>
      </c>
      <c r="AS235" s="39">
        <f t="shared" si="177"/>
        <v>0</v>
      </c>
      <c r="AT235" s="40">
        <f t="shared" si="178"/>
        <v>0</v>
      </c>
      <c r="AU235" s="40"/>
      <c r="AV235" s="52">
        <f t="shared" si="179"/>
        <v>0</v>
      </c>
      <c r="AX235" s="52">
        <f t="shared" si="180"/>
        <v>0</v>
      </c>
      <c r="AY235" s="70"/>
      <c r="AZ235" s="2">
        <f t="shared" si="184"/>
        <v>0</v>
      </c>
    </row>
    <row r="236" spans="1:52" ht="12" customHeight="1">
      <c r="A236" s="44">
        <f t="shared" si="181"/>
        <v>43862</v>
      </c>
      <c r="B236" s="66">
        <f t="shared" si="147"/>
        <v>60900</v>
      </c>
      <c r="C236" s="67"/>
      <c r="D236" s="68">
        <f t="shared" si="148"/>
        <v>60900</v>
      </c>
      <c r="E236" s="35">
        <f t="shared" si="149"/>
        <v>0</v>
      </c>
      <c r="F236" s="35">
        <f t="shared" si="150"/>
        <v>0</v>
      </c>
      <c r="G236" s="55">
        <f t="shared" si="182"/>
        <v>3.97</v>
      </c>
      <c r="H236" s="69">
        <f t="shared" si="188"/>
        <v>3.97</v>
      </c>
      <c r="I236" s="55">
        <f t="shared" si="151"/>
        <v>3.7904</v>
      </c>
      <c r="J236" s="55">
        <f t="shared" si="152"/>
        <v>1.6E-2</v>
      </c>
      <c r="K236" s="69">
        <f t="shared" si="189"/>
        <v>1.6E-2</v>
      </c>
      <c r="L236" s="72">
        <v>0</v>
      </c>
      <c r="M236" s="55">
        <f t="shared" si="153"/>
        <v>1.4999999999999999E-2</v>
      </c>
      <c r="N236" s="69">
        <f t="shared" si="190"/>
        <v>1.4999999999999999E-2</v>
      </c>
      <c r="O236" s="72">
        <v>0</v>
      </c>
      <c r="P236" s="7"/>
      <c r="Q236" s="72">
        <f t="shared" si="183"/>
        <v>4.0010000000000003</v>
      </c>
      <c r="R236" s="72">
        <f t="shared" si="154"/>
        <v>3.7904</v>
      </c>
      <c r="S236" s="7"/>
      <c r="T236" s="5">
        <f t="shared" si="155"/>
        <v>29</v>
      </c>
      <c r="U236" s="45">
        <f t="shared" si="156"/>
        <v>43915</v>
      </c>
      <c r="V236" s="5">
        <f t="shared" si="157"/>
        <v>7026</v>
      </c>
      <c r="W236" s="55">
        <f t="shared" si="158"/>
        <v>6.040116061409001E-2</v>
      </c>
      <c r="X236" s="47">
        <f t="shared" si="159"/>
        <v>0.31832392390739001</v>
      </c>
      <c r="Y236" s="5">
        <f t="shared" si="160"/>
        <v>0</v>
      </c>
      <c r="Z236" s="5">
        <f t="shared" si="161"/>
        <v>0</v>
      </c>
      <c r="AB236" s="39">
        <f t="shared" si="162"/>
        <v>0</v>
      </c>
      <c r="AC236" s="39">
        <f t="shared" si="163"/>
        <v>0</v>
      </c>
      <c r="AD236" s="39">
        <f t="shared" si="164"/>
        <v>0</v>
      </c>
      <c r="AE236" s="39">
        <f t="shared" si="165"/>
        <v>0</v>
      </c>
      <c r="AF236" s="39">
        <f t="shared" si="166"/>
        <v>0</v>
      </c>
      <c r="AG236" s="39">
        <f t="shared" si="167"/>
        <v>0</v>
      </c>
      <c r="AH236" s="39">
        <f t="shared" si="168"/>
        <v>0</v>
      </c>
      <c r="AI236" s="39">
        <f t="shared" si="169"/>
        <v>0</v>
      </c>
      <c r="AJ236" s="39">
        <f t="shared" si="170"/>
        <v>0</v>
      </c>
      <c r="AK236" s="43"/>
      <c r="AL236" s="39">
        <f t="shared" si="171"/>
        <v>0</v>
      </c>
      <c r="AM236" s="39">
        <f t="shared" si="172"/>
        <v>0</v>
      </c>
      <c r="AN236" s="39">
        <f t="shared" si="173"/>
        <v>0</v>
      </c>
      <c r="AO236" s="40">
        <f t="shared" si="174"/>
        <v>0</v>
      </c>
      <c r="AQ236" s="39">
        <f t="shared" si="175"/>
        <v>0</v>
      </c>
      <c r="AR236" s="39">
        <f t="shared" si="176"/>
        <v>0</v>
      </c>
      <c r="AS236" s="39">
        <f t="shared" si="177"/>
        <v>0</v>
      </c>
      <c r="AT236" s="40">
        <f t="shared" si="178"/>
        <v>0</v>
      </c>
      <c r="AU236" s="40"/>
      <c r="AV236" s="52">
        <f t="shared" si="179"/>
        <v>0</v>
      </c>
      <c r="AX236" s="52">
        <f t="shared" si="180"/>
        <v>0</v>
      </c>
      <c r="AY236" s="70"/>
      <c r="AZ236" s="2">
        <f t="shared" si="184"/>
        <v>0</v>
      </c>
    </row>
    <row r="237" spans="1:52" ht="12" customHeight="1">
      <c r="A237" s="44">
        <f t="shared" si="181"/>
        <v>43891</v>
      </c>
      <c r="B237" s="66">
        <f t="shared" si="147"/>
        <v>60900</v>
      </c>
      <c r="C237" s="67"/>
      <c r="D237" s="68">
        <f t="shared" si="148"/>
        <v>60900</v>
      </c>
      <c r="E237" s="35">
        <f t="shared" si="149"/>
        <v>0</v>
      </c>
      <c r="F237" s="35">
        <f t="shared" si="150"/>
        <v>0</v>
      </c>
      <c r="G237" s="55">
        <f t="shared" si="182"/>
        <v>3.97</v>
      </c>
      <c r="H237" s="69">
        <f t="shared" si="188"/>
        <v>3.97</v>
      </c>
      <c r="I237" s="55">
        <f t="shared" si="151"/>
        <v>3.7904</v>
      </c>
      <c r="J237" s="55">
        <f t="shared" si="152"/>
        <v>1.6E-2</v>
      </c>
      <c r="K237" s="69">
        <f t="shared" si="189"/>
        <v>1.6E-2</v>
      </c>
      <c r="L237" s="72">
        <v>0</v>
      </c>
      <c r="M237" s="55">
        <f t="shared" si="153"/>
        <v>1.4999999999999999E-2</v>
      </c>
      <c r="N237" s="69">
        <f t="shared" si="190"/>
        <v>1.4999999999999999E-2</v>
      </c>
      <c r="O237" s="72">
        <v>0</v>
      </c>
      <c r="P237" s="7"/>
      <c r="Q237" s="72">
        <f t="shared" si="183"/>
        <v>4.0010000000000003</v>
      </c>
      <c r="R237" s="72">
        <f t="shared" si="154"/>
        <v>3.7904</v>
      </c>
      <c r="S237" s="7"/>
      <c r="T237" s="5">
        <f t="shared" si="155"/>
        <v>31</v>
      </c>
      <c r="U237" s="45">
        <f t="shared" si="156"/>
        <v>43946</v>
      </c>
      <c r="V237" s="5">
        <f t="shared" si="157"/>
        <v>7057</v>
      </c>
      <c r="W237" s="55">
        <f t="shared" si="158"/>
        <v>6.040116061409001E-2</v>
      </c>
      <c r="X237" s="47">
        <f t="shared" si="159"/>
        <v>0.31672026181388585</v>
      </c>
      <c r="Y237" s="5">
        <f t="shared" si="160"/>
        <v>0</v>
      </c>
      <c r="Z237" s="5">
        <f t="shared" si="161"/>
        <v>0</v>
      </c>
      <c r="AB237" s="39">
        <f t="shared" si="162"/>
        <v>0</v>
      </c>
      <c r="AC237" s="39">
        <f t="shared" si="163"/>
        <v>0</v>
      </c>
      <c r="AD237" s="39">
        <f t="shared" si="164"/>
        <v>0</v>
      </c>
      <c r="AE237" s="39">
        <f t="shared" si="165"/>
        <v>0</v>
      </c>
      <c r="AF237" s="39">
        <f t="shared" si="166"/>
        <v>0</v>
      </c>
      <c r="AG237" s="39">
        <f t="shared" si="167"/>
        <v>0</v>
      </c>
      <c r="AH237" s="39">
        <f t="shared" si="168"/>
        <v>0</v>
      </c>
      <c r="AI237" s="39">
        <f t="shared" si="169"/>
        <v>0</v>
      </c>
      <c r="AJ237" s="39">
        <f t="shared" si="170"/>
        <v>0</v>
      </c>
      <c r="AK237" s="43"/>
      <c r="AL237" s="39">
        <f t="shared" si="171"/>
        <v>0</v>
      </c>
      <c r="AM237" s="39">
        <f t="shared" si="172"/>
        <v>0</v>
      </c>
      <c r="AN237" s="39">
        <f t="shared" si="173"/>
        <v>0</v>
      </c>
      <c r="AO237" s="40">
        <f t="shared" si="174"/>
        <v>0</v>
      </c>
      <c r="AQ237" s="39">
        <f t="shared" si="175"/>
        <v>0</v>
      </c>
      <c r="AR237" s="39">
        <f t="shared" si="176"/>
        <v>0</v>
      </c>
      <c r="AS237" s="39">
        <f t="shared" si="177"/>
        <v>0</v>
      </c>
      <c r="AT237" s="40">
        <f t="shared" si="178"/>
        <v>0</v>
      </c>
      <c r="AU237" s="40"/>
      <c r="AV237" s="52">
        <f t="shared" si="179"/>
        <v>0</v>
      </c>
      <c r="AX237" s="52">
        <f t="shared" si="180"/>
        <v>0</v>
      </c>
      <c r="AY237" s="70"/>
      <c r="AZ237" s="2">
        <f t="shared" si="184"/>
        <v>0</v>
      </c>
    </row>
    <row r="238" spans="1:52" ht="12" customHeight="1">
      <c r="A238" s="44">
        <f t="shared" si="181"/>
        <v>43922</v>
      </c>
      <c r="B238" s="66">
        <f t="shared" si="147"/>
        <v>60900</v>
      </c>
      <c r="C238" s="67"/>
      <c r="D238" s="68">
        <f t="shared" si="148"/>
        <v>60900</v>
      </c>
      <c r="E238" s="35">
        <f t="shared" si="149"/>
        <v>0</v>
      </c>
      <c r="F238" s="35">
        <f t="shared" si="150"/>
        <v>0</v>
      </c>
      <c r="G238" s="55">
        <f t="shared" si="182"/>
        <v>3.97</v>
      </c>
      <c r="H238" s="69">
        <f t="shared" si="188"/>
        <v>3.97</v>
      </c>
      <c r="I238" s="55">
        <f t="shared" si="151"/>
        <v>3.7904</v>
      </c>
      <c r="J238" s="55">
        <f t="shared" si="152"/>
        <v>1.6E-2</v>
      </c>
      <c r="K238" s="69">
        <f t="shared" si="189"/>
        <v>1.6E-2</v>
      </c>
      <c r="L238" s="72">
        <v>0</v>
      </c>
      <c r="M238" s="55">
        <f t="shared" si="153"/>
        <v>1.4999999999999999E-2</v>
      </c>
      <c r="N238" s="69">
        <f t="shared" si="190"/>
        <v>1.4999999999999999E-2</v>
      </c>
      <c r="O238" s="72">
        <v>0</v>
      </c>
      <c r="P238" s="7"/>
      <c r="Q238" s="72">
        <f t="shared" si="183"/>
        <v>4.0010000000000003</v>
      </c>
      <c r="R238" s="72">
        <f t="shared" si="154"/>
        <v>3.7904</v>
      </c>
      <c r="S238" s="7"/>
      <c r="T238" s="5">
        <f t="shared" si="155"/>
        <v>30</v>
      </c>
      <c r="U238" s="45">
        <f t="shared" si="156"/>
        <v>43976</v>
      </c>
      <c r="V238" s="5">
        <f t="shared" si="157"/>
        <v>7087</v>
      </c>
      <c r="W238" s="55">
        <f t="shared" si="158"/>
        <v>6.040116061409001E-2</v>
      </c>
      <c r="X238" s="47">
        <f t="shared" si="159"/>
        <v>0.3151760234364176</v>
      </c>
      <c r="Y238" s="5">
        <f t="shared" si="160"/>
        <v>0</v>
      </c>
      <c r="Z238" s="5">
        <f t="shared" si="161"/>
        <v>0</v>
      </c>
      <c r="AB238" s="39">
        <f t="shared" si="162"/>
        <v>0</v>
      </c>
      <c r="AC238" s="39">
        <f t="shared" si="163"/>
        <v>0</v>
      </c>
      <c r="AD238" s="39">
        <f t="shared" si="164"/>
        <v>0</v>
      </c>
      <c r="AE238" s="39">
        <f t="shared" si="165"/>
        <v>0</v>
      </c>
      <c r="AF238" s="39">
        <f t="shared" si="166"/>
        <v>0</v>
      </c>
      <c r="AG238" s="39">
        <f t="shared" si="167"/>
        <v>0</v>
      </c>
      <c r="AH238" s="39">
        <f t="shared" si="168"/>
        <v>0</v>
      </c>
      <c r="AI238" s="39">
        <f t="shared" si="169"/>
        <v>0</v>
      </c>
      <c r="AJ238" s="39">
        <f t="shared" si="170"/>
        <v>0</v>
      </c>
      <c r="AK238" s="43"/>
      <c r="AL238" s="39">
        <f t="shared" si="171"/>
        <v>0</v>
      </c>
      <c r="AM238" s="39">
        <f t="shared" si="172"/>
        <v>0</v>
      </c>
      <c r="AN238" s="39">
        <f t="shared" si="173"/>
        <v>0</v>
      </c>
      <c r="AO238" s="40">
        <f t="shared" si="174"/>
        <v>0</v>
      </c>
      <c r="AQ238" s="39">
        <f t="shared" si="175"/>
        <v>0</v>
      </c>
      <c r="AR238" s="39">
        <f t="shared" si="176"/>
        <v>0</v>
      </c>
      <c r="AS238" s="39">
        <f t="shared" si="177"/>
        <v>0</v>
      </c>
      <c r="AT238" s="40">
        <f t="shared" si="178"/>
        <v>0</v>
      </c>
      <c r="AU238" s="40"/>
      <c r="AV238" s="52">
        <f t="shared" si="179"/>
        <v>0</v>
      </c>
      <c r="AX238" s="52">
        <f t="shared" si="180"/>
        <v>0</v>
      </c>
      <c r="AY238" s="70"/>
      <c r="AZ238" s="2">
        <f t="shared" si="184"/>
        <v>0</v>
      </c>
    </row>
    <row r="239" spans="1:52" ht="12" customHeight="1">
      <c r="A239" s="44">
        <f t="shared" si="181"/>
        <v>43952</v>
      </c>
      <c r="B239" s="66">
        <f t="shared" si="147"/>
        <v>60900</v>
      </c>
      <c r="C239" s="67"/>
      <c r="D239" s="68">
        <f t="shared" si="148"/>
        <v>60900</v>
      </c>
      <c r="E239" s="35">
        <f t="shared" si="149"/>
        <v>0</v>
      </c>
      <c r="F239" s="35">
        <f t="shared" si="150"/>
        <v>0</v>
      </c>
      <c r="G239" s="55">
        <f t="shared" si="182"/>
        <v>3.97</v>
      </c>
      <c r="H239" s="69">
        <f t="shared" si="188"/>
        <v>3.97</v>
      </c>
      <c r="I239" s="55">
        <f t="shared" si="151"/>
        <v>3.7904</v>
      </c>
      <c r="J239" s="55">
        <f t="shared" si="152"/>
        <v>1.6E-2</v>
      </c>
      <c r="K239" s="69">
        <f t="shared" si="189"/>
        <v>1.6E-2</v>
      </c>
      <c r="L239" s="72">
        <v>0</v>
      </c>
      <c r="M239" s="55">
        <f t="shared" si="153"/>
        <v>1.4999999999999999E-2</v>
      </c>
      <c r="N239" s="69">
        <f t="shared" si="190"/>
        <v>1.4999999999999999E-2</v>
      </c>
      <c r="O239" s="72">
        <v>0</v>
      </c>
      <c r="P239" s="7"/>
      <c r="Q239" s="72">
        <f t="shared" si="183"/>
        <v>4.0010000000000003</v>
      </c>
      <c r="R239" s="72">
        <f t="shared" si="154"/>
        <v>3.7904</v>
      </c>
      <c r="S239" s="7"/>
      <c r="T239" s="5">
        <f t="shared" si="155"/>
        <v>31</v>
      </c>
      <c r="U239" s="45">
        <f t="shared" si="156"/>
        <v>44007</v>
      </c>
      <c r="V239" s="5">
        <f t="shared" si="157"/>
        <v>7118</v>
      </c>
      <c r="W239" s="55">
        <f t="shared" si="158"/>
        <v>6.040116061409001E-2</v>
      </c>
      <c r="X239" s="47">
        <f t="shared" si="159"/>
        <v>0.31358821993311137</v>
      </c>
      <c r="Y239" s="5">
        <f t="shared" si="160"/>
        <v>0</v>
      </c>
      <c r="Z239" s="5">
        <f t="shared" si="161"/>
        <v>0</v>
      </c>
      <c r="AB239" s="39">
        <f t="shared" si="162"/>
        <v>0</v>
      </c>
      <c r="AC239" s="39">
        <f t="shared" si="163"/>
        <v>0</v>
      </c>
      <c r="AD239" s="39">
        <f t="shared" si="164"/>
        <v>0</v>
      </c>
      <c r="AE239" s="39">
        <f t="shared" si="165"/>
        <v>0</v>
      </c>
      <c r="AF239" s="39">
        <f t="shared" si="166"/>
        <v>0</v>
      </c>
      <c r="AG239" s="39">
        <f t="shared" si="167"/>
        <v>0</v>
      </c>
      <c r="AH239" s="39">
        <f t="shared" si="168"/>
        <v>0</v>
      </c>
      <c r="AI239" s="39">
        <f t="shared" si="169"/>
        <v>0</v>
      </c>
      <c r="AJ239" s="39">
        <f t="shared" si="170"/>
        <v>0</v>
      </c>
      <c r="AK239" s="43"/>
      <c r="AL239" s="39">
        <f t="shared" si="171"/>
        <v>0</v>
      </c>
      <c r="AM239" s="39">
        <f t="shared" si="172"/>
        <v>0</v>
      </c>
      <c r="AN239" s="39">
        <f t="shared" si="173"/>
        <v>0</v>
      </c>
      <c r="AO239" s="40">
        <f t="shared" si="174"/>
        <v>0</v>
      </c>
      <c r="AQ239" s="39">
        <f t="shared" si="175"/>
        <v>0</v>
      </c>
      <c r="AR239" s="39">
        <f t="shared" si="176"/>
        <v>0</v>
      </c>
      <c r="AS239" s="39">
        <f t="shared" si="177"/>
        <v>0</v>
      </c>
      <c r="AT239" s="40">
        <f t="shared" si="178"/>
        <v>0</v>
      </c>
      <c r="AU239" s="40"/>
      <c r="AV239" s="52">
        <f t="shared" si="179"/>
        <v>0</v>
      </c>
      <c r="AX239" s="52">
        <f t="shared" si="180"/>
        <v>0</v>
      </c>
      <c r="AY239" s="70"/>
      <c r="AZ239" s="2">
        <f t="shared" si="184"/>
        <v>0</v>
      </c>
    </row>
    <row r="240" spans="1:52" ht="12" customHeight="1">
      <c r="A240" s="44">
        <f t="shared" si="181"/>
        <v>43983</v>
      </c>
      <c r="B240" s="66">
        <f t="shared" si="147"/>
        <v>60900</v>
      </c>
      <c r="C240" s="67"/>
      <c r="D240" s="68">
        <f t="shared" si="148"/>
        <v>60900</v>
      </c>
      <c r="E240" s="35">
        <f t="shared" si="149"/>
        <v>0</v>
      </c>
      <c r="F240" s="35">
        <f t="shared" si="150"/>
        <v>0</v>
      </c>
      <c r="G240" s="55">
        <f t="shared" si="182"/>
        <v>3.97</v>
      </c>
      <c r="H240" s="69">
        <f t="shared" si="188"/>
        <v>3.97</v>
      </c>
      <c r="I240" s="55">
        <f t="shared" si="151"/>
        <v>3.7904</v>
      </c>
      <c r="J240" s="55">
        <f t="shared" si="152"/>
        <v>1.6E-2</v>
      </c>
      <c r="K240" s="69">
        <f t="shared" si="189"/>
        <v>1.6E-2</v>
      </c>
      <c r="L240" s="72">
        <v>0</v>
      </c>
      <c r="M240" s="55">
        <f t="shared" si="153"/>
        <v>1.4999999999999999E-2</v>
      </c>
      <c r="N240" s="69">
        <f t="shared" si="190"/>
        <v>1.4999999999999999E-2</v>
      </c>
      <c r="O240" s="72">
        <v>0</v>
      </c>
      <c r="P240" s="7"/>
      <c r="Q240" s="72">
        <f t="shared" si="183"/>
        <v>4.0010000000000003</v>
      </c>
      <c r="R240" s="72">
        <f t="shared" si="154"/>
        <v>3.7904</v>
      </c>
      <c r="S240" s="7"/>
      <c r="T240" s="5">
        <f t="shared" si="155"/>
        <v>30</v>
      </c>
      <c r="U240" s="45">
        <f t="shared" si="156"/>
        <v>44037</v>
      </c>
      <c r="V240" s="5">
        <f t="shared" si="157"/>
        <v>7148</v>
      </c>
      <c r="W240" s="55">
        <f t="shared" si="158"/>
        <v>6.040116061409001E-2</v>
      </c>
      <c r="X240" s="47">
        <f t="shared" si="159"/>
        <v>0.3120592525056114</v>
      </c>
      <c r="Y240" s="5">
        <f t="shared" si="160"/>
        <v>0</v>
      </c>
      <c r="Z240" s="5">
        <f t="shared" si="161"/>
        <v>0</v>
      </c>
      <c r="AB240" s="39">
        <f t="shared" si="162"/>
        <v>0</v>
      </c>
      <c r="AC240" s="39">
        <f t="shared" si="163"/>
        <v>0</v>
      </c>
      <c r="AD240" s="39">
        <f t="shared" si="164"/>
        <v>0</v>
      </c>
      <c r="AE240" s="39">
        <f t="shared" si="165"/>
        <v>0</v>
      </c>
      <c r="AF240" s="39">
        <f t="shared" si="166"/>
        <v>0</v>
      </c>
      <c r="AG240" s="39">
        <f t="shared" si="167"/>
        <v>0</v>
      </c>
      <c r="AH240" s="39">
        <f t="shared" si="168"/>
        <v>0</v>
      </c>
      <c r="AI240" s="39">
        <f t="shared" si="169"/>
        <v>0</v>
      </c>
      <c r="AJ240" s="39">
        <f t="shared" si="170"/>
        <v>0</v>
      </c>
      <c r="AK240" s="43"/>
      <c r="AL240" s="39">
        <f t="shared" si="171"/>
        <v>0</v>
      </c>
      <c r="AM240" s="39">
        <f t="shared" si="172"/>
        <v>0</v>
      </c>
      <c r="AN240" s="39">
        <f t="shared" si="173"/>
        <v>0</v>
      </c>
      <c r="AO240" s="40">
        <f t="shared" si="174"/>
        <v>0</v>
      </c>
      <c r="AQ240" s="39">
        <f t="shared" si="175"/>
        <v>0</v>
      </c>
      <c r="AR240" s="39">
        <f t="shared" si="176"/>
        <v>0</v>
      </c>
      <c r="AS240" s="39">
        <f t="shared" si="177"/>
        <v>0</v>
      </c>
      <c r="AT240" s="40">
        <f t="shared" si="178"/>
        <v>0</v>
      </c>
      <c r="AU240" s="40"/>
      <c r="AV240" s="52">
        <f t="shared" si="179"/>
        <v>0</v>
      </c>
      <c r="AX240" s="52">
        <f t="shared" si="180"/>
        <v>0</v>
      </c>
      <c r="AY240" s="70"/>
      <c r="AZ240" s="2">
        <f t="shared" si="184"/>
        <v>0</v>
      </c>
    </row>
    <row r="241" spans="1:52" ht="12" customHeight="1">
      <c r="A241" s="44">
        <f t="shared" si="181"/>
        <v>44013</v>
      </c>
      <c r="B241" s="66">
        <f t="shared" si="147"/>
        <v>60900</v>
      </c>
      <c r="C241" s="67"/>
      <c r="D241" s="68">
        <f t="shared" si="148"/>
        <v>60900</v>
      </c>
      <c r="E241" s="35">
        <f t="shared" si="149"/>
        <v>0</v>
      </c>
      <c r="F241" s="35">
        <f t="shared" si="150"/>
        <v>0</v>
      </c>
      <c r="G241" s="55">
        <f t="shared" si="182"/>
        <v>3.97</v>
      </c>
      <c r="H241" s="69">
        <f t="shared" si="188"/>
        <v>3.97</v>
      </c>
      <c r="I241" s="55">
        <f t="shared" si="151"/>
        <v>3.7904</v>
      </c>
      <c r="J241" s="55">
        <f t="shared" si="152"/>
        <v>1.6E-2</v>
      </c>
      <c r="K241" s="69">
        <f t="shared" si="189"/>
        <v>1.6E-2</v>
      </c>
      <c r="L241" s="72">
        <v>0</v>
      </c>
      <c r="M241" s="55">
        <f t="shared" si="153"/>
        <v>1.4999999999999999E-2</v>
      </c>
      <c r="N241" s="69">
        <f t="shared" si="190"/>
        <v>1.4999999999999999E-2</v>
      </c>
      <c r="O241" s="72">
        <v>0</v>
      </c>
      <c r="P241" s="7"/>
      <c r="Q241" s="72">
        <f t="shared" si="183"/>
        <v>4.0010000000000003</v>
      </c>
      <c r="R241" s="72">
        <f t="shared" si="154"/>
        <v>3.7904</v>
      </c>
      <c r="S241" s="7"/>
      <c r="T241" s="5">
        <f t="shared" si="155"/>
        <v>31</v>
      </c>
      <c r="U241" s="45">
        <f t="shared" si="156"/>
        <v>44068</v>
      </c>
      <c r="V241" s="5">
        <f t="shared" si="157"/>
        <v>7179</v>
      </c>
      <c r="W241" s="55">
        <f t="shared" si="158"/>
        <v>6.040116061409001E-2</v>
      </c>
      <c r="X241" s="47">
        <f t="shared" si="159"/>
        <v>0.31048715076714423</v>
      </c>
      <c r="Y241" s="5">
        <f t="shared" si="160"/>
        <v>0</v>
      </c>
      <c r="Z241" s="5">
        <f t="shared" si="161"/>
        <v>0</v>
      </c>
      <c r="AB241" s="39">
        <f t="shared" si="162"/>
        <v>0</v>
      </c>
      <c r="AC241" s="39">
        <f t="shared" si="163"/>
        <v>0</v>
      </c>
      <c r="AD241" s="39">
        <f t="shared" si="164"/>
        <v>0</v>
      </c>
      <c r="AE241" s="39">
        <f t="shared" si="165"/>
        <v>0</v>
      </c>
      <c r="AF241" s="39">
        <f t="shared" si="166"/>
        <v>0</v>
      </c>
      <c r="AG241" s="39">
        <f t="shared" si="167"/>
        <v>0</v>
      </c>
      <c r="AH241" s="39">
        <f t="shared" si="168"/>
        <v>0</v>
      </c>
      <c r="AI241" s="39">
        <f t="shared" si="169"/>
        <v>0</v>
      </c>
      <c r="AJ241" s="39">
        <f t="shared" si="170"/>
        <v>0</v>
      </c>
      <c r="AK241" s="43"/>
      <c r="AL241" s="39">
        <f t="shared" si="171"/>
        <v>0</v>
      </c>
      <c r="AM241" s="39">
        <f t="shared" si="172"/>
        <v>0</v>
      </c>
      <c r="AN241" s="39">
        <f t="shared" si="173"/>
        <v>0</v>
      </c>
      <c r="AO241" s="40">
        <f t="shared" si="174"/>
        <v>0</v>
      </c>
      <c r="AQ241" s="39">
        <f t="shared" si="175"/>
        <v>0</v>
      </c>
      <c r="AR241" s="39">
        <f t="shared" si="176"/>
        <v>0</v>
      </c>
      <c r="AS241" s="39">
        <f t="shared" si="177"/>
        <v>0</v>
      </c>
      <c r="AT241" s="40">
        <f t="shared" si="178"/>
        <v>0</v>
      </c>
      <c r="AU241" s="40"/>
      <c r="AV241" s="52">
        <f t="shared" si="179"/>
        <v>0</v>
      </c>
      <c r="AX241" s="52">
        <f t="shared" si="180"/>
        <v>0</v>
      </c>
      <c r="AY241" s="70"/>
      <c r="AZ241" s="2">
        <f t="shared" si="184"/>
        <v>0</v>
      </c>
    </row>
    <row r="242" spans="1:52" ht="12" customHeight="1">
      <c r="A242" s="44">
        <f t="shared" si="181"/>
        <v>44044</v>
      </c>
      <c r="B242" s="66">
        <f t="shared" si="147"/>
        <v>60900</v>
      </c>
      <c r="C242" s="67"/>
      <c r="D242" s="68">
        <f t="shared" si="148"/>
        <v>60900</v>
      </c>
      <c r="E242" s="35">
        <f t="shared" si="149"/>
        <v>0</v>
      </c>
      <c r="F242" s="35">
        <f t="shared" si="150"/>
        <v>0</v>
      </c>
      <c r="G242" s="55">
        <f t="shared" si="182"/>
        <v>3.97</v>
      </c>
      <c r="H242" s="69">
        <f t="shared" si="188"/>
        <v>3.97</v>
      </c>
      <c r="I242" s="55">
        <f t="shared" si="151"/>
        <v>3.7904</v>
      </c>
      <c r="J242" s="55">
        <f t="shared" si="152"/>
        <v>1.6E-2</v>
      </c>
      <c r="K242" s="69">
        <f t="shared" si="189"/>
        <v>1.6E-2</v>
      </c>
      <c r="L242" s="72">
        <v>0</v>
      </c>
      <c r="M242" s="55">
        <f t="shared" si="153"/>
        <v>1.4999999999999999E-2</v>
      </c>
      <c r="N242" s="69">
        <f t="shared" si="190"/>
        <v>1.4999999999999999E-2</v>
      </c>
      <c r="O242" s="72">
        <v>0</v>
      </c>
      <c r="P242" s="7"/>
      <c r="Q242" s="72">
        <f t="shared" si="183"/>
        <v>4.0010000000000003</v>
      </c>
      <c r="R242" s="72">
        <f t="shared" si="154"/>
        <v>3.7904</v>
      </c>
      <c r="S242" s="7"/>
      <c r="T242" s="5">
        <f t="shared" si="155"/>
        <v>31</v>
      </c>
      <c r="U242" s="45">
        <f t="shared" si="156"/>
        <v>44099</v>
      </c>
      <c r="V242" s="5">
        <f t="shared" si="157"/>
        <v>7210</v>
      </c>
      <c r="W242" s="55">
        <f t="shared" si="158"/>
        <v>6.040116061409001E-2</v>
      </c>
      <c r="X242" s="47">
        <f t="shared" si="159"/>
        <v>0.30892296901136074</v>
      </c>
      <c r="Y242" s="5">
        <f t="shared" si="160"/>
        <v>0</v>
      </c>
      <c r="Z242" s="5">
        <f t="shared" si="161"/>
        <v>0</v>
      </c>
      <c r="AB242" s="39">
        <f t="shared" si="162"/>
        <v>0</v>
      </c>
      <c r="AC242" s="39">
        <f t="shared" si="163"/>
        <v>0</v>
      </c>
      <c r="AD242" s="39">
        <f t="shared" si="164"/>
        <v>0</v>
      </c>
      <c r="AE242" s="39">
        <f t="shared" si="165"/>
        <v>0</v>
      </c>
      <c r="AF242" s="39">
        <f t="shared" si="166"/>
        <v>0</v>
      </c>
      <c r="AG242" s="39">
        <f t="shared" si="167"/>
        <v>0</v>
      </c>
      <c r="AH242" s="39">
        <f t="shared" si="168"/>
        <v>0</v>
      </c>
      <c r="AI242" s="39">
        <f t="shared" si="169"/>
        <v>0</v>
      </c>
      <c r="AJ242" s="39">
        <f t="shared" si="170"/>
        <v>0</v>
      </c>
      <c r="AK242" s="43"/>
      <c r="AL242" s="39">
        <f t="shared" si="171"/>
        <v>0</v>
      </c>
      <c r="AM242" s="39">
        <f t="shared" si="172"/>
        <v>0</v>
      </c>
      <c r="AN242" s="39">
        <f t="shared" si="173"/>
        <v>0</v>
      </c>
      <c r="AO242" s="40">
        <f t="shared" si="174"/>
        <v>0</v>
      </c>
      <c r="AQ242" s="39">
        <f t="shared" si="175"/>
        <v>0</v>
      </c>
      <c r="AR242" s="39">
        <f t="shared" si="176"/>
        <v>0</v>
      </c>
      <c r="AS242" s="39">
        <f t="shared" si="177"/>
        <v>0</v>
      </c>
      <c r="AT242" s="40">
        <f t="shared" si="178"/>
        <v>0</v>
      </c>
      <c r="AU242" s="40"/>
      <c r="AV242" s="52">
        <f t="shared" si="179"/>
        <v>0</v>
      </c>
      <c r="AX242" s="52">
        <f t="shared" si="180"/>
        <v>0</v>
      </c>
      <c r="AY242" s="70"/>
      <c r="AZ242" s="2">
        <f t="shared" si="184"/>
        <v>0</v>
      </c>
    </row>
    <row r="243" spans="1:52" ht="12" customHeight="1">
      <c r="A243" s="44">
        <f t="shared" si="181"/>
        <v>44075</v>
      </c>
      <c r="B243" s="66">
        <f t="shared" si="147"/>
        <v>60900</v>
      </c>
      <c r="C243" s="67"/>
      <c r="D243" s="68">
        <f t="shared" si="148"/>
        <v>60900</v>
      </c>
      <c r="E243" s="35">
        <f t="shared" si="149"/>
        <v>0</v>
      </c>
      <c r="F243" s="35">
        <f t="shared" si="150"/>
        <v>0</v>
      </c>
      <c r="G243" s="55">
        <f t="shared" si="182"/>
        <v>3.97</v>
      </c>
      <c r="H243" s="69">
        <f t="shared" si="188"/>
        <v>3.97</v>
      </c>
      <c r="I243" s="55">
        <f t="shared" si="151"/>
        <v>3.7904</v>
      </c>
      <c r="J243" s="55">
        <f t="shared" si="152"/>
        <v>1.6E-2</v>
      </c>
      <c r="K243" s="69">
        <f t="shared" si="189"/>
        <v>1.6E-2</v>
      </c>
      <c r="L243" s="72">
        <v>0</v>
      </c>
      <c r="M243" s="55">
        <f t="shared" si="153"/>
        <v>1.4999999999999999E-2</v>
      </c>
      <c r="N243" s="69">
        <f t="shared" si="190"/>
        <v>1.4999999999999999E-2</v>
      </c>
      <c r="O243" s="72">
        <v>0</v>
      </c>
      <c r="P243" s="7"/>
      <c r="Q243" s="72">
        <f t="shared" si="183"/>
        <v>4.0010000000000003</v>
      </c>
      <c r="R243" s="72">
        <f t="shared" si="154"/>
        <v>3.7904</v>
      </c>
      <c r="S243" s="7"/>
      <c r="T243" s="5">
        <f t="shared" si="155"/>
        <v>30</v>
      </c>
      <c r="U243" s="45">
        <f t="shared" si="156"/>
        <v>44129</v>
      </c>
      <c r="V243" s="5">
        <f t="shared" si="157"/>
        <v>7240</v>
      </c>
      <c r="W243" s="55">
        <f t="shared" si="158"/>
        <v>6.040116061409001E-2</v>
      </c>
      <c r="X243" s="47">
        <f t="shared" si="159"/>
        <v>0.3074167480272762</v>
      </c>
      <c r="Y243" s="5">
        <f t="shared" si="160"/>
        <v>0</v>
      </c>
      <c r="Z243" s="5">
        <f t="shared" si="161"/>
        <v>0</v>
      </c>
      <c r="AB243" s="39">
        <f t="shared" si="162"/>
        <v>0</v>
      </c>
      <c r="AC243" s="39">
        <f t="shared" si="163"/>
        <v>0</v>
      </c>
      <c r="AD243" s="39">
        <f t="shared" si="164"/>
        <v>0</v>
      </c>
      <c r="AE243" s="39">
        <f t="shared" si="165"/>
        <v>0</v>
      </c>
      <c r="AF243" s="39">
        <f t="shared" si="166"/>
        <v>0</v>
      </c>
      <c r="AG243" s="39">
        <f t="shared" si="167"/>
        <v>0</v>
      </c>
      <c r="AH243" s="39">
        <f t="shared" si="168"/>
        <v>0</v>
      </c>
      <c r="AI243" s="39">
        <f t="shared" si="169"/>
        <v>0</v>
      </c>
      <c r="AJ243" s="39">
        <f t="shared" si="170"/>
        <v>0</v>
      </c>
      <c r="AK243" s="43"/>
      <c r="AL243" s="39">
        <f t="shared" si="171"/>
        <v>0</v>
      </c>
      <c r="AM243" s="39">
        <f t="shared" si="172"/>
        <v>0</v>
      </c>
      <c r="AN243" s="39">
        <f t="shared" si="173"/>
        <v>0</v>
      </c>
      <c r="AO243" s="40">
        <f t="shared" si="174"/>
        <v>0</v>
      </c>
      <c r="AQ243" s="39">
        <f t="shared" si="175"/>
        <v>0</v>
      </c>
      <c r="AR243" s="39">
        <f t="shared" si="176"/>
        <v>0</v>
      </c>
      <c r="AS243" s="39">
        <f t="shared" si="177"/>
        <v>0</v>
      </c>
      <c r="AT243" s="40">
        <f t="shared" si="178"/>
        <v>0</v>
      </c>
      <c r="AU243" s="40"/>
      <c r="AV243" s="52">
        <f t="shared" si="179"/>
        <v>0</v>
      </c>
      <c r="AX243" s="52">
        <f t="shared" si="180"/>
        <v>0</v>
      </c>
      <c r="AY243" s="70"/>
      <c r="AZ243" s="2">
        <f t="shared" si="184"/>
        <v>0</v>
      </c>
    </row>
    <row r="244" spans="1:52" ht="12" customHeight="1">
      <c r="A244" s="44">
        <f t="shared" si="181"/>
        <v>44105</v>
      </c>
      <c r="B244" s="66">
        <f t="shared" si="147"/>
        <v>60900</v>
      </c>
      <c r="C244" s="67"/>
      <c r="D244" s="68">
        <f t="shared" si="148"/>
        <v>60900</v>
      </c>
      <c r="E244" s="35">
        <f t="shared" si="149"/>
        <v>0</v>
      </c>
      <c r="F244" s="35">
        <f t="shared" si="150"/>
        <v>0</v>
      </c>
      <c r="G244" s="55">
        <f t="shared" si="182"/>
        <v>3.97</v>
      </c>
      <c r="H244" s="69">
        <f t="shared" si="188"/>
        <v>3.97</v>
      </c>
      <c r="I244" s="55">
        <f t="shared" si="151"/>
        <v>3.7904</v>
      </c>
      <c r="J244" s="55">
        <f t="shared" si="152"/>
        <v>1.6E-2</v>
      </c>
      <c r="K244" s="69">
        <f t="shared" si="189"/>
        <v>1.6E-2</v>
      </c>
      <c r="L244" s="72">
        <v>0</v>
      </c>
      <c r="M244" s="55">
        <f t="shared" si="153"/>
        <v>1.4999999999999999E-2</v>
      </c>
      <c r="N244" s="69">
        <f t="shared" si="190"/>
        <v>1.4999999999999999E-2</v>
      </c>
      <c r="O244" s="72">
        <v>0</v>
      </c>
      <c r="P244" s="7"/>
      <c r="Q244" s="72">
        <f t="shared" si="183"/>
        <v>4.0010000000000003</v>
      </c>
      <c r="R244" s="72">
        <f t="shared" si="154"/>
        <v>3.7904</v>
      </c>
      <c r="S244" s="7"/>
      <c r="T244" s="5">
        <f t="shared" si="155"/>
        <v>31</v>
      </c>
      <c r="U244" s="45">
        <f t="shared" si="156"/>
        <v>44160</v>
      </c>
      <c r="V244" s="5">
        <f t="shared" si="157"/>
        <v>7271</v>
      </c>
      <c r="W244" s="55">
        <f t="shared" si="158"/>
        <v>6.040116061409001E-2</v>
      </c>
      <c r="X244" s="47">
        <f t="shared" si="159"/>
        <v>0.30586803444122768</v>
      </c>
      <c r="Y244" s="5">
        <f t="shared" si="160"/>
        <v>0</v>
      </c>
      <c r="Z244" s="5">
        <f t="shared" si="161"/>
        <v>0</v>
      </c>
      <c r="AB244" s="39">
        <f t="shared" si="162"/>
        <v>0</v>
      </c>
      <c r="AC244" s="39">
        <f t="shared" si="163"/>
        <v>0</v>
      </c>
      <c r="AD244" s="39">
        <f t="shared" si="164"/>
        <v>0</v>
      </c>
      <c r="AE244" s="39">
        <f t="shared" si="165"/>
        <v>0</v>
      </c>
      <c r="AF244" s="39">
        <f t="shared" si="166"/>
        <v>0</v>
      </c>
      <c r="AG244" s="39">
        <f t="shared" si="167"/>
        <v>0</v>
      </c>
      <c r="AH244" s="39">
        <f t="shared" si="168"/>
        <v>0</v>
      </c>
      <c r="AI244" s="39">
        <f t="shared" si="169"/>
        <v>0</v>
      </c>
      <c r="AJ244" s="39">
        <f t="shared" si="170"/>
        <v>0</v>
      </c>
      <c r="AK244" s="43"/>
      <c r="AL244" s="39">
        <f t="shared" si="171"/>
        <v>0</v>
      </c>
      <c r="AM244" s="39">
        <f t="shared" si="172"/>
        <v>0</v>
      </c>
      <c r="AN244" s="39">
        <f t="shared" si="173"/>
        <v>0</v>
      </c>
      <c r="AO244" s="40">
        <f t="shared" si="174"/>
        <v>0</v>
      </c>
      <c r="AQ244" s="39">
        <f t="shared" si="175"/>
        <v>0</v>
      </c>
      <c r="AR244" s="39">
        <f t="shared" si="176"/>
        <v>0</v>
      </c>
      <c r="AS244" s="39">
        <f t="shared" si="177"/>
        <v>0</v>
      </c>
      <c r="AT244" s="40">
        <f t="shared" si="178"/>
        <v>0</v>
      </c>
      <c r="AU244" s="40"/>
      <c r="AV244" s="52">
        <f t="shared" si="179"/>
        <v>0</v>
      </c>
      <c r="AX244" s="52">
        <f t="shared" si="180"/>
        <v>0</v>
      </c>
      <c r="AY244" s="70"/>
      <c r="AZ244" s="2">
        <f t="shared" si="184"/>
        <v>0</v>
      </c>
    </row>
    <row r="245" spans="1:52" ht="12" customHeight="1">
      <c r="A245" s="44">
        <f t="shared" si="181"/>
        <v>44136</v>
      </c>
      <c r="B245" s="66">
        <f t="shared" si="147"/>
        <v>60900</v>
      </c>
      <c r="C245" s="67"/>
      <c r="D245" s="68">
        <f t="shared" si="148"/>
        <v>60900</v>
      </c>
      <c r="E245" s="35">
        <f t="shared" si="149"/>
        <v>0</v>
      </c>
      <c r="F245" s="35">
        <f t="shared" si="150"/>
        <v>0</v>
      </c>
      <c r="G245" s="55">
        <f t="shared" si="182"/>
        <v>3.97</v>
      </c>
      <c r="H245" s="69">
        <f t="shared" si="188"/>
        <v>3.97</v>
      </c>
      <c r="I245" s="55">
        <f t="shared" si="151"/>
        <v>3.7904</v>
      </c>
      <c r="J245" s="55">
        <f t="shared" si="152"/>
        <v>1.6E-2</v>
      </c>
      <c r="K245" s="69">
        <f t="shared" si="189"/>
        <v>1.6E-2</v>
      </c>
      <c r="L245" s="72">
        <v>0</v>
      </c>
      <c r="M245" s="55">
        <f t="shared" si="153"/>
        <v>1.4999999999999999E-2</v>
      </c>
      <c r="N245" s="69">
        <f t="shared" si="190"/>
        <v>1.4999999999999999E-2</v>
      </c>
      <c r="O245" s="72">
        <v>0</v>
      </c>
      <c r="P245" s="7"/>
      <c r="Q245" s="72">
        <f t="shared" si="183"/>
        <v>4.0010000000000003</v>
      </c>
      <c r="R245" s="72">
        <f t="shared" si="154"/>
        <v>3.7904</v>
      </c>
      <c r="S245" s="7"/>
      <c r="T245" s="5">
        <f t="shared" si="155"/>
        <v>30</v>
      </c>
      <c r="U245" s="45">
        <f t="shared" si="156"/>
        <v>44190</v>
      </c>
      <c r="V245" s="5">
        <f t="shared" si="157"/>
        <v>7301</v>
      </c>
      <c r="W245" s="55">
        <f t="shared" si="158"/>
        <v>6.040116061409001E-2</v>
      </c>
      <c r="X245" s="47">
        <f t="shared" si="159"/>
        <v>0.30437670845368325</v>
      </c>
      <c r="Y245" s="5">
        <f t="shared" si="160"/>
        <v>0</v>
      </c>
      <c r="Z245" s="5">
        <f t="shared" si="161"/>
        <v>0</v>
      </c>
      <c r="AB245" s="39">
        <f t="shared" si="162"/>
        <v>0</v>
      </c>
      <c r="AC245" s="39">
        <f t="shared" si="163"/>
        <v>0</v>
      </c>
      <c r="AD245" s="39">
        <f t="shared" si="164"/>
        <v>0</v>
      </c>
      <c r="AE245" s="39">
        <f t="shared" si="165"/>
        <v>0</v>
      </c>
      <c r="AF245" s="39">
        <f t="shared" si="166"/>
        <v>0</v>
      </c>
      <c r="AG245" s="39">
        <f t="shared" si="167"/>
        <v>0</v>
      </c>
      <c r="AH245" s="39">
        <f t="shared" si="168"/>
        <v>0</v>
      </c>
      <c r="AI245" s="39">
        <f t="shared" si="169"/>
        <v>0</v>
      </c>
      <c r="AJ245" s="39">
        <f t="shared" si="170"/>
        <v>0</v>
      </c>
      <c r="AK245" s="43"/>
      <c r="AL245" s="39">
        <f t="shared" si="171"/>
        <v>0</v>
      </c>
      <c r="AM245" s="39">
        <f t="shared" si="172"/>
        <v>0</v>
      </c>
      <c r="AN245" s="39">
        <f t="shared" si="173"/>
        <v>0</v>
      </c>
      <c r="AO245" s="40">
        <f t="shared" si="174"/>
        <v>0</v>
      </c>
      <c r="AQ245" s="39">
        <f t="shared" si="175"/>
        <v>0</v>
      </c>
      <c r="AR245" s="39">
        <f t="shared" si="176"/>
        <v>0</v>
      </c>
      <c r="AS245" s="39">
        <f t="shared" si="177"/>
        <v>0</v>
      </c>
      <c r="AT245" s="40">
        <f t="shared" si="178"/>
        <v>0</v>
      </c>
      <c r="AU245" s="40"/>
      <c r="AV245" s="52">
        <f t="shared" si="179"/>
        <v>0</v>
      </c>
      <c r="AX245" s="52">
        <f t="shared" si="180"/>
        <v>0</v>
      </c>
      <c r="AY245" s="70"/>
      <c r="AZ245" s="2">
        <f t="shared" si="184"/>
        <v>0</v>
      </c>
    </row>
    <row r="246" spans="1:52" ht="12" customHeight="1">
      <c r="A246" s="44">
        <f t="shared" si="181"/>
        <v>44166</v>
      </c>
      <c r="B246" s="66">
        <f t="shared" si="147"/>
        <v>60900</v>
      </c>
      <c r="C246" s="67"/>
      <c r="D246" s="68">
        <f t="shared" si="148"/>
        <v>60900</v>
      </c>
      <c r="E246" s="35">
        <f t="shared" si="149"/>
        <v>0</v>
      </c>
      <c r="F246" s="35">
        <f t="shared" si="150"/>
        <v>0</v>
      </c>
      <c r="G246" s="55">
        <f t="shared" si="182"/>
        <v>3.97</v>
      </c>
      <c r="H246" s="69">
        <f t="shared" si="188"/>
        <v>3.97</v>
      </c>
      <c r="I246" s="55">
        <f t="shared" si="151"/>
        <v>3.7904</v>
      </c>
      <c r="J246" s="55">
        <f t="shared" si="152"/>
        <v>1.6E-2</v>
      </c>
      <c r="K246" s="69">
        <f t="shared" si="189"/>
        <v>1.6E-2</v>
      </c>
      <c r="L246" s="72">
        <v>0</v>
      </c>
      <c r="M246" s="55">
        <f t="shared" si="153"/>
        <v>1.4999999999999999E-2</v>
      </c>
      <c r="N246" s="69">
        <f t="shared" si="190"/>
        <v>1.4999999999999999E-2</v>
      </c>
      <c r="O246" s="72">
        <v>0</v>
      </c>
      <c r="P246" s="7"/>
      <c r="Q246" s="72">
        <f t="shared" si="183"/>
        <v>4.0010000000000003</v>
      </c>
      <c r="R246" s="72">
        <f t="shared" si="154"/>
        <v>3.7904</v>
      </c>
      <c r="S246" s="7"/>
      <c r="T246" s="5">
        <f t="shared" si="155"/>
        <v>31</v>
      </c>
      <c r="U246" s="45">
        <f t="shared" si="156"/>
        <v>44221</v>
      </c>
      <c r="V246" s="5">
        <f t="shared" si="157"/>
        <v>7332</v>
      </c>
      <c r="W246" s="55">
        <f t="shared" si="158"/>
        <v>6.040116061409001E-2</v>
      </c>
      <c r="X246" s="47">
        <f t="shared" si="159"/>
        <v>0.30284331007287302</v>
      </c>
      <c r="Y246" s="5">
        <f t="shared" si="160"/>
        <v>0</v>
      </c>
      <c r="Z246" s="5">
        <f t="shared" si="161"/>
        <v>0</v>
      </c>
      <c r="AB246" s="39">
        <f t="shared" si="162"/>
        <v>0</v>
      </c>
      <c r="AC246" s="39">
        <f t="shared" si="163"/>
        <v>0</v>
      </c>
      <c r="AD246" s="39">
        <f t="shared" si="164"/>
        <v>0</v>
      </c>
      <c r="AE246" s="39">
        <f t="shared" si="165"/>
        <v>0</v>
      </c>
      <c r="AF246" s="39">
        <f t="shared" si="166"/>
        <v>0</v>
      </c>
      <c r="AG246" s="39">
        <f t="shared" si="167"/>
        <v>0</v>
      </c>
      <c r="AH246" s="39">
        <f t="shared" si="168"/>
        <v>0</v>
      </c>
      <c r="AI246" s="39">
        <f t="shared" si="169"/>
        <v>0</v>
      </c>
      <c r="AJ246" s="39">
        <f t="shared" si="170"/>
        <v>0</v>
      </c>
      <c r="AK246" s="43"/>
      <c r="AL246" s="39">
        <f t="shared" si="171"/>
        <v>0</v>
      </c>
      <c r="AM246" s="39">
        <f t="shared" si="172"/>
        <v>0</v>
      </c>
      <c r="AN246" s="39">
        <f t="shared" si="173"/>
        <v>0</v>
      </c>
      <c r="AO246" s="40">
        <f t="shared" si="174"/>
        <v>0</v>
      </c>
      <c r="AQ246" s="39">
        <f t="shared" si="175"/>
        <v>0</v>
      </c>
      <c r="AR246" s="39">
        <f t="shared" si="176"/>
        <v>0</v>
      </c>
      <c r="AS246" s="39">
        <f t="shared" si="177"/>
        <v>0</v>
      </c>
      <c r="AT246" s="40">
        <f t="shared" si="178"/>
        <v>0</v>
      </c>
      <c r="AU246" s="40"/>
      <c r="AV246" s="52">
        <f t="shared" si="179"/>
        <v>0</v>
      </c>
      <c r="AX246" s="52">
        <f t="shared" si="180"/>
        <v>0</v>
      </c>
      <c r="AY246" s="70"/>
      <c r="AZ246" s="2">
        <f t="shared" si="184"/>
        <v>0</v>
      </c>
    </row>
    <row r="247" spans="1:52" ht="12" customHeight="1">
      <c r="A247" s="44">
        <f t="shared" si="181"/>
        <v>44197</v>
      </c>
      <c r="B247" s="66">
        <f t="shared" si="147"/>
        <v>60900</v>
      </c>
      <c r="C247" s="67"/>
      <c r="D247" s="68">
        <f t="shared" si="148"/>
        <v>60900</v>
      </c>
      <c r="E247" s="35">
        <f t="shared" si="149"/>
        <v>0</v>
      </c>
      <c r="F247" s="35">
        <f t="shared" si="150"/>
        <v>0</v>
      </c>
      <c r="G247" s="55">
        <f t="shared" si="182"/>
        <v>3.97</v>
      </c>
      <c r="H247" s="69">
        <f t="shared" si="188"/>
        <v>3.97</v>
      </c>
      <c r="I247" s="55">
        <f t="shared" si="151"/>
        <v>3.7904</v>
      </c>
      <c r="J247" s="55">
        <f t="shared" si="152"/>
        <v>1.6E-2</v>
      </c>
      <c r="K247" s="69">
        <f t="shared" si="189"/>
        <v>1.6E-2</v>
      </c>
      <c r="L247" s="72">
        <v>0</v>
      </c>
      <c r="M247" s="55">
        <f t="shared" si="153"/>
        <v>1.4999999999999999E-2</v>
      </c>
      <c r="N247" s="69">
        <f t="shared" si="190"/>
        <v>1.4999999999999999E-2</v>
      </c>
      <c r="O247" s="72">
        <v>0</v>
      </c>
      <c r="P247" s="7"/>
      <c r="Q247" s="72">
        <f t="shared" si="183"/>
        <v>4.0010000000000003</v>
      </c>
      <c r="R247" s="72">
        <f t="shared" si="154"/>
        <v>3.7904</v>
      </c>
      <c r="S247" s="7"/>
      <c r="T247" s="5">
        <f t="shared" si="155"/>
        <v>31</v>
      </c>
      <c r="U247" s="45">
        <f t="shared" si="156"/>
        <v>44252</v>
      </c>
      <c r="V247" s="5">
        <f t="shared" si="157"/>
        <v>7363</v>
      </c>
      <c r="W247" s="55">
        <f t="shared" si="158"/>
        <v>6.040116061409001E-2</v>
      </c>
      <c r="X247" s="47">
        <f t="shared" si="159"/>
        <v>0.30131763669377609</v>
      </c>
      <c r="Y247" s="5">
        <f t="shared" si="160"/>
        <v>0</v>
      </c>
      <c r="Z247" s="5">
        <f t="shared" si="161"/>
        <v>0</v>
      </c>
      <c r="AB247" s="39">
        <f t="shared" si="162"/>
        <v>0</v>
      </c>
      <c r="AC247" s="39">
        <f t="shared" si="163"/>
        <v>0</v>
      </c>
      <c r="AD247" s="39">
        <f t="shared" si="164"/>
        <v>0</v>
      </c>
      <c r="AE247" s="39">
        <f t="shared" si="165"/>
        <v>0</v>
      </c>
      <c r="AF247" s="39">
        <f t="shared" si="166"/>
        <v>0</v>
      </c>
      <c r="AG247" s="39">
        <f t="shared" si="167"/>
        <v>0</v>
      </c>
      <c r="AH247" s="39">
        <f t="shared" si="168"/>
        <v>0</v>
      </c>
      <c r="AI247" s="39">
        <f t="shared" si="169"/>
        <v>0</v>
      </c>
      <c r="AJ247" s="39">
        <f t="shared" si="170"/>
        <v>0</v>
      </c>
      <c r="AK247" s="43"/>
      <c r="AL247" s="39">
        <f t="shared" si="171"/>
        <v>0</v>
      </c>
      <c r="AM247" s="39">
        <f t="shared" si="172"/>
        <v>0</v>
      </c>
      <c r="AN247" s="39">
        <f t="shared" si="173"/>
        <v>0</v>
      </c>
      <c r="AO247" s="40">
        <f t="shared" si="174"/>
        <v>0</v>
      </c>
      <c r="AQ247" s="39">
        <f t="shared" si="175"/>
        <v>0</v>
      </c>
      <c r="AR247" s="39">
        <f t="shared" si="176"/>
        <v>0</v>
      </c>
      <c r="AS247" s="39">
        <f t="shared" si="177"/>
        <v>0</v>
      </c>
      <c r="AT247" s="40">
        <f t="shared" si="178"/>
        <v>0</v>
      </c>
      <c r="AU247" s="40"/>
      <c r="AV247" s="52">
        <f t="shared" si="179"/>
        <v>0</v>
      </c>
      <c r="AX247" s="52">
        <f t="shared" si="180"/>
        <v>0</v>
      </c>
      <c r="AY247" s="70"/>
      <c r="AZ247" s="2">
        <f t="shared" si="184"/>
        <v>0</v>
      </c>
    </row>
    <row r="248" spans="1:52" ht="12" customHeight="1">
      <c r="A248" s="44">
        <f t="shared" si="181"/>
        <v>44228</v>
      </c>
      <c r="B248" s="66">
        <f t="shared" si="147"/>
        <v>60900</v>
      </c>
      <c r="C248" s="67"/>
      <c r="D248" s="68">
        <f t="shared" si="148"/>
        <v>60900</v>
      </c>
      <c r="E248" s="35">
        <f t="shared" si="149"/>
        <v>0</v>
      </c>
      <c r="F248" s="35">
        <f t="shared" si="150"/>
        <v>0</v>
      </c>
      <c r="G248" s="55">
        <f t="shared" si="182"/>
        <v>3.97</v>
      </c>
      <c r="H248" s="69">
        <f t="shared" si="188"/>
        <v>3.97</v>
      </c>
      <c r="I248" s="55">
        <f t="shared" si="151"/>
        <v>3.7904</v>
      </c>
      <c r="J248" s="55">
        <f t="shared" si="152"/>
        <v>1.6E-2</v>
      </c>
      <c r="K248" s="69">
        <f t="shared" si="189"/>
        <v>1.6E-2</v>
      </c>
      <c r="L248" s="72">
        <v>0</v>
      </c>
      <c r="M248" s="55">
        <f t="shared" si="153"/>
        <v>1.4999999999999999E-2</v>
      </c>
      <c r="N248" s="69">
        <f t="shared" si="190"/>
        <v>1.4999999999999999E-2</v>
      </c>
      <c r="O248" s="72">
        <v>0</v>
      </c>
      <c r="P248" s="7"/>
      <c r="Q248" s="72">
        <f t="shared" si="183"/>
        <v>4.0010000000000003</v>
      </c>
      <c r="R248" s="72">
        <f t="shared" si="154"/>
        <v>3.7904</v>
      </c>
      <c r="S248" s="7"/>
      <c r="T248" s="5">
        <f t="shared" si="155"/>
        <v>28</v>
      </c>
      <c r="U248" s="45">
        <f t="shared" si="156"/>
        <v>44280</v>
      </c>
      <c r="V248" s="5">
        <f t="shared" si="157"/>
        <v>7391</v>
      </c>
      <c r="W248" s="55">
        <f t="shared" si="158"/>
        <v>6.040116061409001E-2</v>
      </c>
      <c r="X248" s="47">
        <f t="shared" si="159"/>
        <v>0.29994621655420212</v>
      </c>
      <c r="Y248" s="5">
        <f t="shared" si="160"/>
        <v>0</v>
      </c>
      <c r="Z248" s="5">
        <f t="shared" si="161"/>
        <v>0</v>
      </c>
      <c r="AB248" s="39">
        <f t="shared" si="162"/>
        <v>0</v>
      </c>
      <c r="AC248" s="39">
        <f t="shared" si="163"/>
        <v>0</v>
      </c>
      <c r="AD248" s="39">
        <f t="shared" si="164"/>
        <v>0</v>
      </c>
      <c r="AE248" s="39">
        <f t="shared" si="165"/>
        <v>0</v>
      </c>
      <c r="AF248" s="39">
        <f t="shared" si="166"/>
        <v>0</v>
      </c>
      <c r="AG248" s="39">
        <f t="shared" si="167"/>
        <v>0</v>
      </c>
      <c r="AH248" s="39">
        <f t="shared" si="168"/>
        <v>0</v>
      </c>
      <c r="AI248" s="39">
        <f t="shared" si="169"/>
        <v>0</v>
      </c>
      <c r="AJ248" s="39">
        <f t="shared" si="170"/>
        <v>0</v>
      </c>
      <c r="AK248" s="43"/>
      <c r="AL248" s="39">
        <f t="shared" si="171"/>
        <v>0</v>
      </c>
      <c r="AM248" s="39">
        <f t="shared" si="172"/>
        <v>0</v>
      </c>
      <c r="AN248" s="39">
        <f t="shared" si="173"/>
        <v>0</v>
      </c>
      <c r="AO248" s="40">
        <f t="shared" si="174"/>
        <v>0</v>
      </c>
      <c r="AQ248" s="39">
        <f t="shared" si="175"/>
        <v>0</v>
      </c>
      <c r="AR248" s="39">
        <f t="shared" si="176"/>
        <v>0</v>
      </c>
      <c r="AS248" s="39">
        <f t="shared" si="177"/>
        <v>0</v>
      </c>
      <c r="AT248" s="40">
        <f t="shared" si="178"/>
        <v>0</v>
      </c>
      <c r="AU248" s="40"/>
      <c r="AV248" s="52">
        <f t="shared" si="179"/>
        <v>0</v>
      </c>
      <c r="AX248" s="52">
        <f t="shared" si="180"/>
        <v>0</v>
      </c>
      <c r="AY248" s="70"/>
      <c r="AZ248" s="2">
        <f t="shared" si="184"/>
        <v>0</v>
      </c>
    </row>
    <row r="249" spans="1:52" ht="12" customHeight="1">
      <c r="A249" s="44">
        <f t="shared" si="181"/>
        <v>44256</v>
      </c>
      <c r="B249" s="66">
        <f t="shared" si="147"/>
        <v>60900</v>
      </c>
      <c r="C249" s="67"/>
      <c r="D249" s="68">
        <f t="shared" si="148"/>
        <v>60900</v>
      </c>
      <c r="E249" s="35">
        <f t="shared" si="149"/>
        <v>0</v>
      </c>
      <c r="F249" s="35">
        <f t="shared" si="150"/>
        <v>0</v>
      </c>
      <c r="G249" s="55">
        <f t="shared" si="182"/>
        <v>3.97</v>
      </c>
      <c r="H249" s="69">
        <f t="shared" si="188"/>
        <v>3.97</v>
      </c>
      <c r="I249" s="55">
        <f t="shared" si="151"/>
        <v>3.7904</v>
      </c>
      <c r="J249" s="55">
        <f t="shared" si="152"/>
        <v>1.6E-2</v>
      </c>
      <c r="K249" s="69">
        <f t="shared" si="189"/>
        <v>1.6E-2</v>
      </c>
      <c r="L249" s="72">
        <v>0</v>
      </c>
      <c r="M249" s="55">
        <f t="shared" si="153"/>
        <v>1.4999999999999999E-2</v>
      </c>
      <c r="N249" s="69">
        <f t="shared" si="190"/>
        <v>1.4999999999999999E-2</v>
      </c>
      <c r="O249" s="72">
        <v>0</v>
      </c>
      <c r="P249" s="7"/>
      <c r="Q249" s="72">
        <f t="shared" si="183"/>
        <v>4.0010000000000003</v>
      </c>
      <c r="R249" s="72">
        <f t="shared" si="154"/>
        <v>3.7904</v>
      </c>
      <c r="S249" s="7"/>
      <c r="T249" s="5">
        <f t="shared" si="155"/>
        <v>31</v>
      </c>
      <c r="U249" s="45">
        <f t="shared" si="156"/>
        <v>44311</v>
      </c>
      <c r="V249" s="5">
        <f t="shared" si="157"/>
        <v>7422</v>
      </c>
      <c r="W249" s="55">
        <f t="shared" si="158"/>
        <v>6.040116061409001E-2</v>
      </c>
      <c r="X249" s="47">
        <f t="shared" si="159"/>
        <v>0.29843513824229395</v>
      </c>
      <c r="Y249" s="5">
        <f t="shared" si="160"/>
        <v>0</v>
      </c>
      <c r="Z249" s="5">
        <f t="shared" si="161"/>
        <v>0</v>
      </c>
      <c r="AB249" s="39">
        <f t="shared" si="162"/>
        <v>0</v>
      </c>
      <c r="AC249" s="39">
        <f t="shared" si="163"/>
        <v>0</v>
      </c>
      <c r="AD249" s="39">
        <f t="shared" si="164"/>
        <v>0</v>
      </c>
      <c r="AE249" s="39">
        <f t="shared" si="165"/>
        <v>0</v>
      </c>
      <c r="AF249" s="39">
        <f t="shared" si="166"/>
        <v>0</v>
      </c>
      <c r="AG249" s="39">
        <f t="shared" si="167"/>
        <v>0</v>
      </c>
      <c r="AH249" s="39">
        <f t="shared" si="168"/>
        <v>0</v>
      </c>
      <c r="AI249" s="39">
        <f t="shared" si="169"/>
        <v>0</v>
      </c>
      <c r="AJ249" s="39">
        <f t="shared" si="170"/>
        <v>0</v>
      </c>
      <c r="AK249" s="43"/>
      <c r="AL249" s="39">
        <f t="shared" si="171"/>
        <v>0</v>
      </c>
      <c r="AM249" s="39">
        <f t="shared" si="172"/>
        <v>0</v>
      </c>
      <c r="AN249" s="39">
        <f t="shared" si="173"/>
        <v>0</v>
      </c>
      <c r="AO249" s="40">
        <f t="shared" si="174"/>
        <v>0</v>
      </c>
      <c r="AQ249" s="39">
        <f t="shared" si="175"/>
        <v>0</v>
      </c>
      <c r="AR249" s="39">
        <f t="shared" si="176"/>
        <v>0</v>
      </c>
      <c r="AS249" s="39">
        <f t="shared" si="177"/>
        <v>0</v>
      </c>
      <c r="AT249" s="40">
        <f t="shared" si="178"/>
        <v>0</v>
      </c>
      <c r="AU249" s="40"/>
      <c r="AV249" s="52">
        <f t="shared" si="179"/>
        <v>0</v>
      </c>
      <c r="AX249" s="52">
        <f t="shared" si="180"/>
        <v>0</v>
      </c>
      <c r="AY249" s="70"/>
      <c r="AZ249" s="2">
        <f t="shared" si="184"/>
        <v>0</v>
      </c>
    </row>
    <row r="250" spans="1:52" ht="12" customHeight="1">
      <c r="A250" s="44">
        <f t="shared" si="181"/>
        <v>44287</v>
      </c>
      <c r="B250" s="66">
        <f t="shared" si="147"/>
        <v>60900</v>
      </c>
      <c r="C250" s="67"/>
      <c r="D250" s="68">
        <f t="shared" si="148"/>
        <v>60900</v>
      </c>
      <c r="E250" s="35">
        <f t="shared" si="149"/>
        <v>0</v>
      </c>
      <c r="F250" s="35">
        <f t="shared" si="150"/>
        <v>0</v>
      </c>
      <c r="G250" s="55">
        <f t="shared" si="182"/>
        <v>3.97</v>
      </c>
      <c r="H250" s="69">
        <f t="shared" ref="H250:H269" si="191">G250</f>
        <v>3.97</v>
      </c>
      <c r="I250" s="55">
        <f t="shared" si="151"/>
        <v>3.7904</v>
      </c>
      <c r="J250" s="55">
        <f t="shared" si="152"/>
        <v>1.6E-2</v>
      </c>
      <c r="K250" s="69">
        <f t="shared" ref="K250:K269" si="192">J250</f>
        <v>1.6E-2</v>
      </c>
      <c r="L250" s="72">
        <v>0</v>
      </c>
      <c r="M250" s="55">
        <f t="shared" si="153"/>
        <v>1.4999999999999999E-2</v>
      </c>
      <c r="N250" s="69">
        <f t="shared" ref="N250:N269" si="193">M250</f>
        <v>1.4999999999999999E-2</v>
      </c>
      <c r="O250" s="72">
        <v>0</v>
      </c>
      <c r="P250" s="7"/>
      <c r="Q250" s="72">
        <f t="shared" si="183"/>
        <v>4.0010000000000003</v>
      </c>
      <c r="R250" s="72">
        <f t="shared" si="154"/>
        <v>3.7904</v>
      </c>
      <c r="S250" s="7"/>
      <c r="T250" s="5">
        <f t="shared" si="155"/>
        <v>30</v>
      </c>
      <c r="U250" s="45">
        <f t="shared" si="156"/>
        <v>44341</v>
      </c>
      <c r="V250" s="5">
        <f t="shared" si="157"/>
        <v>7452</v>
      </c>
      <c r="W250" s="55">
        <f t="shared" si="158"/>
        <v>6.040116061409001E-2</v>
      </c>
      <c r="X250" s="47">
        <f t="shared" si="159"/>
        <v>0.29698005295340385</v>
      </c>
      <c r="Y250" s="5">
        <f t="shared" si="160"/>
        <v>0</v>
      </c>
      <c r="Z250" s="5">
        <f t="shared" si="161"/>
        <v>0</v>
      </c>
      <c r="AB250" s="39">
        <f t="shared" si="162"/>
        <v>0</v>
      </c>
      <c r="AC250" s="39">
        <f t="shared" si="163"/>
        <v>0</v>
      </c>
      <c r="AD250" s="39">
        <f t="shared" si="164"/>
        <v>0</v>
      </c>
      <c r="AE250" s="39">
        <f t="shared" si="165"/>
        <v>0</v>
      </c>
      <c r="AF250" s="39">
        <f t="shared" si="166"/>
        <v>0</v>
      </c>
      <c r="AG250" s="39">
        <f t="shared" si="167"/>
        <v>0</v>
      </c>
      <c r="AH250" s="39">
        <f t="shared" si="168"/>
        <v>0</v>
      </c>
      <c r="AI250" s="39">
        <f t="shared" si="169"/>
        <v>0</v>
      </c>
      <c r="AJ250" s="39">
        <f t="shared" si="170"/>
        <v>0</v>
      </c>
      <c r="AK250" s="43"/>
      <c r="AL250" s="39">
        <f t="shared" si="171"/>
        <v>0</v>
      </c>
      <c r="AM250" s="39">
        <f t="shared" si="172"/>
        <v>0</v>
      </c>
      <c r="AN250" s="39">
        <f t="shared" si="173"/>
        <v>0</v>
      </c>
      <c r="AO250" s="40">
        <f t="shared" si="174"/>
        <v>0</v>
      </c>
      <c r="AQ250" s="39">
        <f t="shared" si="175"/>
        <v>0</v>
      </c>
      <c r="AR250" s="39">
        <f t="shared" si="176"/>
        <v>0</v>
      </c>
      <c r="AS250" s="39">
        <f t="shared" si="177"/>
        <v>0</v>
      </c>
      <c r="AT250" s="40">
        <f t="shared" si="178"/>
        <v>0</v>
      </c>
      <c r="AU250" s="40"/>
      <c r="AV250" s="52">
        <f t="shared" si="179"/>
        <v>0</v>
      </c>
      <c r="AX250" s="52">
        <f t="shared" si="180"/>
        <v>0</v>
      </c>
      <c r="AY250" s="70"/>
      <c r="AZ250" s="2">
        <f t="shared" si="184"/>
        <v>0</v>
      </c>
    </row>
    <row r="251" spans="1:52" ht="12" customHeight="1">
      <c r="A251" s="44">
        <f t="shared" si="181"/>
        <v>44317</v>
      </c>
      <c r="B251" s="66">
        <f t="shared" si="147"/>
        <v>60900</v>
      </c>
      <c r="C251" s="67"/>
      <c r="D251" s="68">
        <f t="shared" si="148"/>
        <v>60900</v>
      </c>
      <c r="E251" s="35">
        <f t="shared" si="149"/>
        <v>0</v>
      </c>
      <c r="F251" s="35">
        <f t="shared" si="150"/>
        <v>0</v>
      </c>
      <c r="G251" s="55">
        <f t="shared" si="182"/>
        <v>3.97</v>
      </c>
      <c r="H251" s="69">
        <f t="shared" si="191"/>
        <v>3.97</v>
      </c>
      <c r="I251" s="55">
        <f t="shared" si="151"/>
        <v>3.7904</v>
      </c>
      <c r="J251" s="55">
        <f t="shared" si="152"/>
        <v>1.6E-2</v>
      </c>
      <c r="K251" s="69">
        <f t="shared" si="192"/>
        <v>1.6E-2</v>
      </c>
      <c r="L251" s="72">
        <v>0</v>
      </c>
      <c r="M251" s="55">
        <f t="shared" si="153"/>
        <v>1.4999999999999999E-2</v>
      </c>
      <c r="N251" s="69">
        <f t="shared" si="193"/>
        <v>1.4999999999999999E-2</v>
      </c>
      <c r="O251" s="72">
        <v>0</v>
      </c>
      <c r="P251" s="7"/>
      <c r="Q251" s="72">
        <f t="shared" si="183"/>
        <v>4.0010000000000003</v>
      </c>
      <c r="R251" s="72">
        <f t="shared" si="154"/>
        <v>3.7904</v>
      </c>
      <c r="S251" s="7"/>
      <c r="T251" s="5">
        <f t="shared" si="155"/>
        <v>31</v>
      </c>
      <c r="U251" s="45">
        <f t="shared" si="156"/>
        <v>44372</v>
      </c>
      <c r="V251" s="5">
        <f t="shared" si="157"/>
        <v>7483</v>
      </c>
      <c r="W251" s="55">
        <f t="shared" si="158"/>
        <v>6.040116061409001E-2</v>
      </c>
      <c r="X251" s="47">
        <f t="shared" si="159"/>
        <v>0.29548391767207705</v>
      </c>
      <c r="Y251" s="5">
        <f t="shared" si="160"/>
        <v>0</v>
      </c>
      <c r="Z251" s="5">
        <f t="shared" si="161"/>
        <v>0</v>
      </c>
      <c r="AB251" s="39">
        <f t="shared" si="162"/>
        <v>0</v>
      </c>
      <c r="AC251" s="39">
        <f t="shared" si="163"/>
        <v>0</v>
      </c>
      <c r="AD251" s="39">
        <f t="shared" si="164"/>
        <v>0</v>
      </c>
      <c r="AE251" s="39">
        <f t="shared" si="165"/>
        <v>0</v>
      </c>
      <c r="AF251" s="39">
        <f t="shared" si="166"/>
        <v>0</v>
      </c>
      <c r="AG251" s="39">
        <f t="shared" si="167"/>
        <v>0</v>
      </c>
      <c r="AH251" s="39">
        <f t="shared" si="168"/>
        <v>0</v>
      </c>
      <c r="AI251" s="39">
        <f t="shared" si="169"/>
        <v>0</v>
      </c>
      <c r="AJ251" s="39">
        <f t="shared" si="170"/>
        <v>0</v>
      </c>
      <c r="AK251" s="43"/>
      <c r="AL251" s="39">
        <f t="shared" si="171"/>
        <v>0</v>
      </c>
      <c r="AM251" s="39">
        <f t="shared" si="172"/>
        <v>0</v>
      </c>
      <c r="AN251" s="39">
        <f t="shared" si="173"/>
        <v>0</v>
      </c>
      <c r="AO251" s="40">
        <f t="shared" si="174"/>
        <v>0</v>
      </c>
      <c r="AQ251" s="39">
        <f t="shared" si="175"/>
        <v>0</v>
      </c>
      <c r="AR251" s="39">
        <f t="shared" si="176"/>
        <v>0</v>
      </c>
      <c r="AS251" s="39">
        <f t="shared" si="177"/>
        <v>0</v>
      </c>
      <c r="AT251" s="40">
        <f t="shared" si="178"/>
        <v>0</v>
      </c>
      <c r="AU251" s="40"/>
      <c r="AV251" s="52">
        <f t="shared" si="179"/>
        <v>0</v>
      </c>
      <c r="AX251" s="52">
        <f t="shared" si="180"/>
        <v>0</v>
      </c>
      <c r="AY251" s="70"/>
      <c r="AZ251" s="2">
        <f t="shared" si="184"/>
        <v>0</v>
      </c>
    </row>
    <row r="252" spans="1:52" ht="12" customHeight="1">
      <c r="A252" s="44">
        <f t="shared" si="181"/>
        <v>44348</v>
      </c>
      <c r="B252" s="66">
        <f t="shared" si="147"/>
        <v>60900</v>
      </c>
      <c r="C252" s="67"/>
      <c r="D252" s="68">
        <f t="shared" si="148"/>
        <v>60900</v>
      </c>
      <c r="E252" s="35">
        <f t="shared" si="149"/>
        <v>0</v>
      </c>
      <c r="F252" s="35">
        <f t="shared" si="150"/>
        <v>0</v>
      </c>
      <c r="G252" s="55">
        <f t="shared" si="182"/>
        <v>3.97</v>
      </c>
      <c r="H252" s="69">
        <f t="shared" si="191"/>
        <v>3.97</v>
      </c>
      <c r="I252" s="55">
        <f t="shared" si="151"/>
        <v>3.7904</v>
      </c>
      <c r="J252" s="55">
        <f t="shared" si="152"/>
        <v>1.6E-2</v>
      </c>
      <c r="K252" s="69">
        <f t="shared" si="192"/>
        <v>1.6E-2</v>
      </c>
      <c r="L252" s="72">
        <v>0</v>
      </c>
      <c r="M252" s="55">
        <f t="shared" si="153"/>
        <v>1.4999999999999999E-2</v>
      </c>
      <c r="N252" s="69">
        <f t="shared" si="193"/>
        <v>1.4999999999999999E-2</v>
      </c>
      <c r="O252" s="72">
        <v>0</v>
      </c>
      <c r="P252" s="7"/>
      <c r="Q252" s="72">
        <f t="shared" si="183"/>
        <v>4.0010000000000003</v>
      </c>
      <c r="R252" s="72">
        <f t="shared" si="154"/>
        <v>3.7904</v>
      </c>
      <c r="S252" s="7"/>
      <c r="T252" s="5">
        <f t="shared" si="155"/>
        <v>30</v>
      </c>
      <c r="U252" s="45">
        <f t="shared" si="156"/>
        <v>44402</v>
      </c>
      <c r="V252" s="5">
        <f t="shared" si="157"/>
        <v>7513</v>
      </c>
      <c r="W252" s="55">
        <f t="shared" si="158"/>
        <v>6.040116061409001E-2</v>
      </c>
      <c r="X252" s="47">
        <f t="shared" si="159"/>
        <v>0.29404322169961017</v>
      </c>
      <c r="Y252" s="5">
        <f t="shared" si="160"/>
        <v>0</v>
      </c>
      <c r="Z252" s="5">
        <f t="shared" si="161"/>
        <v>0</v>
      </c>
      <c r="AB252" s="39">
        <f t="shared" si="162"/>
        <v>0</v>
      </c>
      <c r="AC252" s="39">
        <f t="shared" si="163"/>
        <v>0</v>
      </c>
      <c r="AD252" s="39">
        <f t="shared" si="164"/>
        <v>0</v>
      </c>
      <c r="AE252" s="39">
        <f t="shared" si="165"/>
        <v>0</v>
      </c>
      <c r="AF252" s="39">
        <f t="shared" si="166"/>
        <v>0</v>
      </c>
      <c r="AG252" s="39">
        <f t="shared" si="167"/>
        <v>0</v>
      </c>
      <c r="AH252" s="39">
        <f t="shared" si="168"/>
        <v>0</v>
      </c>
      <c r="AI252" s="39">
        <f t="shared" si="169"/>
        <v>0</v>
      </c>
      <c r="AJ252" s="39">
        <f t="shared" si="170"/>
        <v>0</v>
      </c>
      <c r="AK252" s="43"/>
      <c r="AL252" s="39">
        <f t="shared" si="171"/>
        <v>0</v>
      </c>
      <c r="AM252" s="39">
        <f t="shared" si="172"/>
        <v>0</v>
      </c>
      <c r="AN252" s="39">
        <f t="shared" si="173"/>
        <v>0</v>
      </c>
      <c r="AO252" s="40">
        <f t="shared" si="174"/>
        <v>0</v>
      </c>
      <c r="AQ252" s="39">
        <f t="shared" si="175"/>
        <v>0</v>
      </c>
      <c r="AR252" s="39">
        <f t="shared" si="176"/>
        <v>0</v>
      </c>
      <c r="AS252" s="39">
        <f t="shared" si="177"/>
        <v>0</v>
      </c>
      <c r="AT252" s="40">
        <f t="shared" si="178"/>
        <v>0</v>
      </c>
      <c r="AU252" s="40"/>
      <c r="AV252" s="52">
        <f t="shared" si="179"/>
        <v>0</v>
      </c>
      <c r="AX252" s="52">
        <f t="shared" si="180"/>
        <v>0</v>
      </c>
      <c r="AY252" s="70"/>
      <c r="AZ252" s="2">
        <f t="shared" si="184"/>
        <v>0</v>
      </c>
    </row>
    <row r="253" spans="1:52" ht="12" customHeight="1">
      <c r="A253" s="44">
        <f t="shared" si="181"/>
        <v>44378</v>
      </c>
      <c r="B253" s="66">
        <f t="shared" si="147"/>
        <v>60900</v>
      </c>
      <c r="C253" s="67"/>
      <c r="D253" s="68">
        <f t="shared" si="148"/>
        <v>60900</v>
      </c>
      <c r="E253" s="35">
        <f t="shared" si="149"/>
        <v>0</v>
      </c>
      <c r="F253" s="35">
        <f t="shared" si="150"/>
        <v>0</v>
      </c>
      <c r="G253" s="55">
        <f t="shared" si="182"/>
        <v>3.97</v>
      </c>
      <c r="H253" s="69">
        <f t="shared" si="191"/>
        <v>3.97</v>
      </c>
      <c r="I253" s="55">
        <f t="shared" si="151"/>
        <v>3.7904</v>
      </c>
      <c r="J253" s="55">
        <f t="shared" si="152"/>
        <v>1.6E-2</v>
      </c>
      <c r="K253" s="69">
        <f t="shared" si="192"/>
        <v>1.6E-2</v>
      </c>
      <c r="L253" s="72">
        <v>0</v>
      </c>
      <c r="M253" s="55">
        <f t="shared" si="153"/>
        <v>1.4999999999999999E-2</v>
      </c>
      <c r="N253" s="69">
        <f t="shared" si="193"/>
        <v>1.4999999999999999E-2</v>
      </c>
      <c r="O253" s="72">
        <v>0</v>
      </c>
      <c r="P253" s="7"/>
      <c r="Q253" s="72">
        <f t="shared" si="183"/>
        <v>4.0010000000000003</v>
      </c>
      <c r="R253" s="72">
        <f t="shared" si="154"/>
        <v>3.7904</v>
      </c>
      <c r="S253" s="7"/>
      <c r="T253" s="5">
        <f t="shared" si="155"/>
        <v>31</v>
      </c>
      <c r="U253" s="45">
        <f t="shared" si="156"/>
        <v>44433</v>
      </c>
      <c r="V253" s="5">
        <f t="shared" si="157"/>
        <v>7544</v>
      </c>
      <c r="W253" s="55">
        <f t="shared" si="158"/>
        <v>6.040116061409001E-2</v>
      </c>
      <c r="X253" s="47">
        <f t="shared" si="159"/>
        <v>0.29256188167746122</v>
      </c>
      <c r="Y253" s="5">
        <f t="shared" si="160"/>
        <v>0</v>
      </c>
      <c r="Z253" s="5">
        <f t="shared" si="161"/>
        <v>0</v>
      </c>
      <c r="AB253" s="39">
        <f t="shared" si="162"/>
        <v>0</v>
      </c>
      <c r="AC253" s="39">
        <f t="shared" si="163"/>
        <v>0</v>
      </c>
      <c r="AD253" s="39">
        <f t="shared" si="164"/>
        <v>0</v>
      </c>
      <c r="AE253" s="39">
        <f t="shared" si="165"/>
        <v>0</v>
      </c>
      <c r="AF253" s="39">
        <f t="shared" si="166"/>
        <v>0</v>
      </c>
      <c r="AG253" s="39">
        <f t="shared" si="167"/>
        <v>0</v>
      </c>
      <c r="AH253" s="39">
        <f t="shared" si="168"/>
        <v>0</v>
      </c>
      <c r="AI253" s="39">
        <f t="shared" si="169"/>
        <v>0</v>
      </c>
      <c r="AJ253" s="39">
        <f t="shared" si="170"/>
        <v>0</v>
      </c>
      <c r="AK253" s="43"/>
      <c r="AL253" s="39">
        <f t="shared" si="171"/>
        <v>0</v>
      </c>
      <c r="AM253" s="39">
        <f t="shared" si="172"/>
        <v>0</v>
      </c>
      <c r="AN253" s="39">
        <f t="shared" si="173"/>
        <v>0</v>
      </c>
      <c r="AO253" s="40">
        <f t="shared" si="174"/>
        <v>0</v>
      </c>
      <c r="AQ253" s="39">
        <f t="shared" si="175"/>
        <v>0</v>
      </c>
      <c r="AR253" s="39">
        <f t="shared" si="176"/>
        <v>0</v>
      </c>
      <c r="AS253" s="39">
        <f t="shared" si="177"/>
        <v>0</v>
      </c>
      <c r="AT253" s="40">
        <f t="shared" si="178"/>
        <v>0</v>
      </c>
      <c r="AU253" s="40"/>
      <c r="AV253" s="52">
        <f t="shared" si="179"/>
        <v>0</v>
      </c>
      <c r="AX253" s="52">
        <f t="shared" si="180"/>
        <v>0</v>
      </c>
      <c r="AY253" s="70"/>
      <c r="AZ253" s="2">
        <f t="shared" si="184"/>
        <v>0</v>
      </c>
    </row>
    <row r="254" spans="1:52" ht="12" customHeight="1">
      <c r="A254" s="44">
        <f t="shared" si="181"/>
        <v>44409</v>
      </c>
      <c r="B254" s="66">
        <f t="shared" si="147"/>
        <v>60900</v>
      </c>
      <c r="C254" s="67"/>
      <c r="D254" s="68">
        <f t="shared" si="148"/>
        <v>60900</v>
      </c>
      <c r="E254" s="35">
        <f t="shared" si="149"/>
        <v>0</v>
      </c>
      <c r="F254" s="35">
        <f t="shared" si="150"/>
        <v>0</v>
      </c>
      <c r="G254" s="55">
        <f t="shared" si="182"/>
        <v>3.97</v>
      </c>
      <c r="H254" s="69">
        <f t="shared" si="191"/>
        <v>3.97</v>
      </c>
      <c r="I254" s="55">
        <f t="shared" si="151"/>
        <v>3.7904</v>
      </c>
      <c r="J254" s="55">
        <f t="shared" si="152"/>
        <v>1.6E-2</v>
      </c>
      <c r="K254" s="69">
        <f t="shared" si="192"/>
        <v>1.6E-2</v>
      </c>
      <c r="L254" s="72">
        <v>0</v>
      </c>
      <c r="M254" s="55">
        <f t="shared" si="153"/>
        <v>1.4999999999999999E-2</v>
      </c>
      <c r="N254" s="69">
        <f t="shared" si="193"/>
        <v>1.4999999999999999E-2</v>
      </c>
      <c r="O254" s="72">
        <v>0</v>
      </c>
      <c r="P254" s="7"/>
      <c r="Q254" s="72">
        <f t="shared" si="183"/>
        <v>4.0010000000000003</v>
      </c>
      <c r="R254" s="72">
        <f t="shared" si="154"/>
        <v>3.7904</v>
      </c>
      <c r="S254" s="7"/>
      <c r="T254" s="5">
        <f t="shared" si="155"/>
        <v>31</v>
      </c>
      <c r="U254" s="45">
        <f t="shared" si="156"/>
        <v>44464</v>
      </c>
      <c r="V254" s="5">
        <f t="shared" si="157"/>
        <v>7575</v>
      </c>
      <c r="W254" s="55">
        <f t="shared" si="158"/>
        <v>6.040116061409001E-2</v>
      </c>
      <c r="X254" s="47">
        <f t="shared" si="159"/>
        <v>0.29108800439581883</v>
      </c>
      <c r="Y254" s="5">
        <f t="shared" si="160"/>
        <v>0</v>
      </c>
      <c r="Z254" s="5">
        <f t="shared" si="161"/>
        <v>0</v>
      </c>
      <c r="AB254" s="39">
        <f t="shared" si="162"/>
        <v>0</v>
      </c>
      <c r="AC254" s="39">
        <f t="shared" si="163"/>
        <v>0</v>
      </c>
      <c r="AD254" s="39">
        <f t="shared" si="164"/>
        <v>0</v>
      </c>
      <c r="AE254" s="39">
        <f t="shared" si="165"/>
        <v>0</v>
      </c>
      <c r="AF254" s="39">
        <f t="shared" si="166"/>
        <v>0</v>
      </c>
      <c r="AG254" s="39">
        <f t="shared" si="167"/>
        <v>0</v>
      </c>
      <c r="AH254" s="39">
        <f t="shared" si="168"/>
        <v>0</v>
      </c>
      <c r="AI254" s="39">
        <f t="shared" si="169"/>
        <v>0</v>
      </c>
      <c r="AJ254" s="39">
        <f t="shared" si="170"/>
        <v>0</v>
      </c>
      <c r="AK254" s="43"/>
      <c r="AL254" s="39">
        <f t="shared" si="171"/>
        <v>0</v>
      </c>
      <c r="AM254" s="39">
        <f t="shared" si="172"/>
        <v>0</v>
      </c>
      <c r="AN254" s="39">
        <f t="shared" si="173"/>
        <v>0</v>
      </c>
      <c r="AO254" s="40">
        <f t="shared" si="174"/>
        <v>0</v>
      </c>
      <c r="AQ254" s="39">
        <f t="shared" si="175"/>
        <v>0</v>
      </c>
      <c r="AR254" s="39">
        <f t="shared" si="176"/>
        <v>0</v>
      </c>
      <c r="AS254" s="39">
        <f t="shared" si="177"/>
        <v>0</v>
      </c>
      <c r="AT254" s="40">
        <f t="shared" si="178"/>
        <v>0</v>
      </c>
      <c r="AU254" s="40"/>
      <c r="AV254" s="52">
        <f t="shared" si="179"/>
        <v>0</v>
      </c>
      <c r="AX254" s="52">
        <f t="shared" si="180"/>
        <v>0</v>
      </c>
      <c r="AY254" s="70"/>
      <c r="AZ254" s="2">
        <f t="shared" si="184"/>
        <v>0</v>
      </c>
    </row>
    <row r="255" spans="1:52" ht="12" customHeight="1">
      <c r="A255" s="44">
        <f t="shared" si="181"/>
        <v>44440</v>
      </c>
      <c r="B255" s="66">
        <f t="shared" si="147"/>
        <v>60900</v>
      </c>
      <c r="C255" s="67"/>
      <c r="D255" s="68">
        <f t="shared" si="148"/>
        <v>60900</v>
      </c>
      <c r="E255" s="35">
        <f t="shared" si="149"/>
        <v>0</v>
      </c>
      <c r="F255" s="35">
        <f t="shared" si="150"/>
        <v>0</v>
      </c>
      <c r="G255" s="55">
        <f t="shared" si="182"/>
        <v>3.97</v>
      </c>
      <c r="H255" s="69">
        <f t="shared" si="191"/>
        <v>3.97</v>
      </c>
      <c r="I255" s="55">
        <f t="shared" si="151"/>
        <v>3.7904</v>
      </c>
      <c r="J255" s="55">
        <f t="shared" si="152"/>
        <v>1.6E-2</v>
      </c>
      <c r="K255" s="69">
        <f t="shared" si="192"/>
        <v>1.6E-2</v>
      </c>
      <c r="L255" s="72">
        <v>0</v>
      </c>
      <c r="M255" s="55">
        <f t="shared" si="153"/>
        <v>1.4999999999999999E-2</v>
      </c>
      <c r="N255" s="69">
        <f t="shared" si="193"/>
        <v>1.4999999999999999E-2</v>
      </c>
      <c r="O255" s="72">
        <v>0</v>
      </c>
      <c r="P255" s="7"/>
      <c r="Q255" s="72">
        <f t="shared" si="183"/>
        <v>4.0010000000000003</v>
      </c>
      <c r="R255" s="72">
        <f t="shared" si="154"/>
        <v>3.7904</v>
      </c>
      <c r="S255" s="7"/>
      <c r="T255" s="5">
        <f t="shared" si="155"/>
        <v>30</v>
      </c>
      <c r="U255" s="45">
        <f t="shared" si="156"/>
        <v>44494</v>
      </c>
      <c r="V255" s="5">
        <f t="shared" si="157"/>
        <v>7605</v>
      </c>
      <c r="W255" s="55">
        <f t="shared" si="158"/>
        <v>6.040116061409001E-2</v>
      </c>
      <c r="X255" s="47">
        <f t="shared" si="159"/>
        <v>0.2896687416526198</v>
      </c>
      <c r="Y255" s="5">
        <f t="shared" si="160"/>
        <v>0</v>
      </c>
      <c r="Z255" s="5">
        <f t="shared" si="161"/>
        <v>0</v>
      </c>
      <c r="AB255" s="39">
        <f t="shared" si="162"/>
        <v>0</v>
      </c>
      <c r="AC255" s="39">
        <f t="shared" si="163"/>
        <v>0</v>
      </c>
      <c r="AD255" s="39">
        <f t="shared" si="164"/>
        <v>0</v>
      </c>
      <c r="AE255" s="39">
        <f t="shared" si="165"/>
        <v>0</v>
      </c>
      <c r="AF255" s="39">
        <f t="shared" si="166"/>
        <v>0</v>
      </c>
      <c r="AG255" s="39">
        <f t="shared" si="167"/>
        <v>0</v>
      </c>
      <c r="AH255" s="39">
        <f t="shared" si="168"/>
        <v>0</v>
      </c>
      <c r="AI255" s="39">
        <f t="shared" si="169"/>
        <v>0</v>
      </c>
      <c r="AJ255" s="39">
        <f t="shared" si="170"/>
        <v>0</v>
      </c>
      <c r="AK255" s="43"/>
      <c r="AL255" s="39">
        <f t="shared" si="171"/>
        <v>0</v>
      </c>
      <c r="AM255" s="39">
        <f t="shared" si="172"/>
        <v>0</v>
      </c>
      <c r="AN255" s="39">
        <f t="shared" si="173"/>
        <v>0</v>
      </c>
      <c r="AO255" s="40">
        <f t="shared" si="174"/>
        <v>0</v>
      </c>
      <c r="AQ255" s="39">
        <f t="shared" si="175"/>
        <v>0</v>
      </c>
      <c r="AR255" s="39">
        <f t="shared" si="176"/>
        <v>0</v>
      </c>
      <c r="AS255" s="39">
        <f t="shared" si="177"/>
        <v>0</v>
      </c>
      <c r="AT255" s="40">
        <f t="shared" si="178"/>
        <v>0</v>
      </c>
      <c r="AU255" s="40"/>
      <c r="AV255" s="52">
        <f t="shared" si="179"/>
        <v>0</v>
      </c>
      <c r="AX255" s="52">
        <f t="shared" si="180"/>
        <v>0</v>
      </c>
      <c r="AY255" s="70"/>
      <c r="AZ255" s="2">
        <f t="shared" si="184"/>
        <v>0</v>
      </c>
    </row>
    <row r="256" spans="1:52" ht="12" customHeight="1">
      <c r="A256" s="44">
        <f t="shared" si="181"/>
        <v>44470</v>
      </c>
      <c r="B256" s="66">
        <f t="shared" si="147"/>
        <v>60900</v>
      </c>
      <c r="C256" s="67"/>
      <c r="D256" s="68">
        <f t="shared" si="148"/>
        <v>60900</v>
      </c>
      <c r="E256" s="35">
        <f t="shared" si="149"/>
        <v>0</v>
      </c>
      <c r="F256" s="35">
        <f t="shared" si="150"/>
        <v>0</v>
      </c>
      <c r="G256" s="55">
        <f t="shared" si="182"/>
        <v>3.97</v>
      </c>
      <c r="H256" s="69">
        <f t="shared" si="191"/>
        <v>3.97</v>
      </c>
      <c r="I256" s="55">
        <f t="shared" si="151"/>
        <v>3.7904</v>
      </c>
      <c r="J256" s="55">
        <f t="shared" si="152"/>
        <v>1.6E-2</v>
      </c>
      <c r="K256" s="69">
        <f t="shared" si="192"/>
        <v>1.6E-2</v>
      </c>
      <c r="L256" s="72">
        <v>0</v>
      </c>
      <c r="M256" s="55">
        <f t="shared" si="153"/>
        <v>1.4999999999999999E-2</v>
      </c>
      <c r="N256" s="69">
        <f t="shared" si="193"/>
        <v>1.4999999999999999E-2</v>
      </c>
      <c r="O256" s="72">
        <v>0</v>
      </c>
      <c r="P256" s="7"/>
      <c r="Q256" s="72">
        <f t="shared" si="183"/>
        <v>4.0010000000000003</v>
      </c>
      <c r="R256" s="72">
        <f t="shared" si="154"/>
        <v>3.7904</v>
      </c>
      <c r="S256" s="7"/>
      <c r="T256" s="5">
        <f t="shared" si="155"/>
        <v>31</v>
      </c>
      <c r="U256" s="45">
        <f t="shared" si="156"/>
        <v>44525</v>
      </c>
      <c r="V256" s="5">
        <f t="shared" si="157"/>
        <v>7636</v>
      </c>
      <c r="W256" s="55">
        <f t="shared" si="158"/>
        <v>6.040116061409001E-2</v>
      </c>
      <c r="X256" s="47">
        <f t="shared" si="159"/>
        <v>0.28820943952113276</v>
      </c>
      <c r="Y256" s="5">
        <f t="shared" si="160"/>
        <v>0</v>
      </c>
      <c r="Z256" s="5">
        <f t="shared" si="161"/>
        <v>0</v>
      </c>
      <c r="AB256" s="39">
        <f t="shared" si="162"/>
        <v>0</v>
      </c>
      <c r="AC256" s="39">
        <f t="shared" si="163"/>
        <v>0</v>
      </c>
      <c r="AD256" s="39">
        <f t="shared" si="164"/>
        <v>0</v>
      </c>
      <c r="AE256" s="39">
        <f t="shared" si="165"/>
        <v>0</v>
      </c>
      <c r="AF256" s="39">
        <f t="shared" si="166"/>
        <v>0</v>
      </c>
      <c r="AG256" s="39">
        <f t="shared" si="167"/>
        <v>0</v>
      </c>
      <c r="AH256" s="39">
        <f t="shared" si="168"/>
        <v>0</v>
      </c>
      <c r="AI256" s="39">
        <f t="shared" si="169"/>
        <v>0</v>
      </c>
      <c r="AJ256" s="39">
        <f t="shared" si="170"/>
        <v>0</v>
      </c>
      <c r="AK256" s="43"/>
      <c r="AL256" s="39">
        <f t="shared" si="171"/>
        <v>0</v>
      </c>
      <c r="AM256" s="39">
        <f t="shared" si="172"/>
        <v>0</v>
      </c>
      <c r="AN256" s="39">
        <f t="shared" si="173"/>
        <v>0</v>
      </c>
      <c r="AO256" s="40">
        <f t="shared" si="174"/>
        <v>0</v>
      </c>
      <c r="AQ256" s="39">
        <f t="shared" si="175"/>
        <v>0</v>
      </c>
      <c r="AR256" s="39">
        <f t="shared" si="176"/>
        <v>0</v>
      </c>
      <c r="AS256" s="39">
        <f t="shared" si="177"/>
        <v>0</v>
      </c>
      <c r="AT256" s="40">
        <f t="shared" si="178"/>
        <v>0</v>
      </c>
      <c r="AU256" s="40"/>
      <c r="AV256" s="52">
        <f t="shared" si="179"/>
        <v>0</v>
      </c>
      <c r="AX256" s="52">
        <f t="shared" si="180"/>
        <v>0</v>
      </c>
      <c r="AY256" s="70"/>
      <c r="AZ256" s="2">
        <f t="shared" si="184"/>
        <v>0</v>
      </c>
    </row>
    <row r="257" spans="1:52" ht="12" customHeight="1">
      <c r="A257" s="44">
        <f t="shared" si="181"/>
        <v>44501</v>
      </c>
      <c r="B257" s="66">
        <f t="shared" si="147"/>
        <v>60900</v>
      </c>
      <c r="C257" s="67"/>
      <c r="D257" s="68">
        <f t="shared" si="148"/>
        <v>60900</v>
      </c>
      <c r="E257" s="35">
        <f t="shared" si="149"/>
        <v>0</v>
      </c>
      <c r="F257" s="35">
        <f t="shared" si="150"/>
        <v>0</v>
      </c>
      <c r="G257" s="55">
        <f t="shared" si="182"/>
        <v>3.97</v>
      </c>
      <c r="H257" s="69">
        <f t="shared" si="191"/>
        <v>3.97</v>
      </c>
      <c r="I257" s="55">
        <f t="shared" si="151"/>
        <v>3.7904</v>
      </c>
      <c r="J257" s="55">
        <f t="shared" si="152"/>
        <v>1.6E-2</v>
      </c>
      <c r="K257" s="69">
        <f t="shared" si="192"/>
        <v>1.6E-2</v>
      </c>
      <c r="L257" s="72">
        <v>0</v>
      </c>
      <c r="M257" s="55">
        <f t="shared" si="153"/>
        <v>1.4999999999999999E-2</v>
      </c>
      <c r="N257" s="69">
        <f t="shared" si="193"/>
        <v>1.4999999999999999E-2</v>
      </c>
      <c r="O257" s="72">
        <v>0</v>
      </c>
      <c r="P257" s="7"/>
      <c r="Q257" s="72">
        <f t="shared" si="183"/>
        <v>4.0010000000000003</v>
      </c>
      <c r="R257" s="72">
        <f t="shared" si="154"/>
        <v>3.7904</v>
      </c>
      <c r="S257" s="7"/>
      <c r="T257" s="5">
        <f t="shared" si="155"/>
        <v>30</v>
      </c>
      <c r="U257" s="45">
        <f t="shared" si="156"/>
        <v>44555</v>
      </c>
      <c r="V257" s="5">
        <f t="shared" si="157"/>
        <v>7666</v>
      </c>
      <c r="W257" s="55">
        <f t="shared" si="158"/>
        <v>6.040116061409001E-2</v>
      </c>
      <c r="X257" s="47">
        <f t="shared" si="159"/>
        <v>0.28680421184574428</v>
      </c>
      <c r="Y257" s="5">
        <f t="shared" si="160"/>
        <v>0</v>
      </c>
      <c r="Z257" s="5">
        <f t="shared" si="161"/>
        <v>0</v>
      </c>
      <c r="AB257" s="39">
        <f t="shared" si="162"/>
        <v>0</v>
      </c>
      <c r="AC257" s="39">
        <f t="shared" si="163"/>
        <v>0</v>
      </c>
      <c r="AD257" s="39">
        <f t="shared" si="164"/>
        <v>0</v>
      </c>
      <c r="AE257" s="39">
        <f t="shared" si="165"/>
        <v>0</v>
      </c>
      <c r="AF257" s="39">
        <f t="shared" si="166"/>
        <v>0</v>
      </c>
      <c r="AG257" s="39">
        <f t="shared" si="167"/>
        <v>0</v>
      </c>
      <c r="AH257" s="39">
        <f t="shared" si="168"/>
        <v>0</v>
      </c>
      <c r="AI257" s="39">
        <f t="shared" si="169"/>
        <v>0</v>
      </c>
      <c r="AJ257" s="39">
        <f t="shared" si="170"/>
        <v>0</v>
      </c>
      <c r="AK257" s="43"/>
      <c r="AL257" s="39">
        <f t="shared" si="171"/>
        <v>0</v>
      </c>
      <c r="AM257" s="39">
        <f t="shared" si="172"/>
        <v>0</v>
      </c>
      <c r="AN257" s="39">
        <f t="shared" si="173"/>
        <v>0</v>
      </c>
      <c r="AO257" s="40">
        <f t="shared" si="174"/>
        <v>0</v>
      </c>
      <c r="AQ257" s="39">
        <f t="shared" si="175"/>
        <v>0</v>
      </c>
      <c r="AR257" s="39">
        <f t="shared" si="176"/>
        <v>0</v>
      </c>
      <c r="AS257" s="39">
        <f t="shared" si="177"/>
        <v>0</v>
      </c>
      <c r="AT257" s="40">
        <f t="shared" si="178"/>
        <v>0</v>
      </c>
      <c r="AU257" s="40"/>
      <c r="AV257" s="52">
        <f t="shared" si="179"/>
        <v>0</v>
      </c>
      <c r="AX257" s="52">
        <f t="shared" si="180"/>
        <v>0</v>
      </c>
      <c r="AY257" s="70"/>
      <c r="AZ257" s="2">
        <f t="shared" si="184"/>
        <v>0</v>
      </c>
    </row>
    <row r="258" spans="1:52" ht="12" customHeight="1">
      <c r="A258" s="44">
        <f t="shared" si="181"/>
        <v>44531</v>
      </c>
      <c r="B258" s="66">
        <f t="shared" si="147"/>
        <v>60900</v>
      </c>
      <c r="C258" s="67"/>
      <c r="D258" s="68">
        <f t="shared" si="148"/>
        <v>60900</v>
      </c>
      <c r="E258" s="35">
        <f t="shared" si="149"/>
        <v>0</v>
      </c>
      <c r="F258" s="35">
        <f t="shared" si="150"/>
        <v>0</v>
      </c>
      <c r="G258" s="55">
        <f t="shared" si="182"/>
        <v>3.97</v>
      </c>
      <c r="H258" s="69">
        <f t="shared" si="191"/>
        <v>3.97</v>
      </c>
      <c r="I258" s="55">
        <f t="shared" si="151"/>
        <v>3.7904</v>
      </c>
      <c r="J258" s="55">
        <f t="shared" si="152"/>
        <v>1.6E-2</v>
      </c>
      <c r="K258" s="69">
        <f t="shared" si="192"/>
        <v>1.6E-2</v>
      </c>
      <c r="L258" s="72">
        <v>0</v>
      </c>
      <c r="M258" s="55">
        <f t="shared" si="153"/>
        <v>1.4999999999999999E-2</v>
      </c>
      <c r="N258" s="69">
        <f t="shared" si="193"/>
        <v>1.4999999999999999E-2</v>
      </c>
      <c r="O258" s="72">
        <v>0</v>
      </c>
      <c r="P258" s="7"/>
      <c r="Q258" s="72">
        <f t="shared" si="183"/>
        <v>4.0010000000000003</v>
      </c>
      <c r="R258" s="72">
        <f t="shared" si="154"/>
        <v>3.7904</v>
      </c>
      <c r="S258" s="7"/>
      <c r="T258" s="5">
        <f t="shared" si="155"/>
        <v>31</v>
      </c>
      <c r="U258" s="45">
        <f t="shared" si="156"/>
        <v>44586</v>
      </c>
      <c r="V258" s="5">
        <f t="shared" si="157"/>
        <v>7697</v>
      </c>
      <c r="W258" s="55">
        <f t="shared" si="158"/>
        <v>6.040116061409001E-2</v>
      </c>
      <c r="X258" s="47">
        <f t="shared" si="159"/>
        <v>0.2853593407309733</v>
      </c>
      <c r="Y258" s="5">
        <f t="shared" si="160"/>
        <v>0</v>
      </c>
      <c r="Z258" s="5">
        <f t="shared" si="161"/>
        <v>0</v>
      </c>
      <c r="AB258" s="39">
        <f t="shared" si="162"/>
        <v>0</v>
      </c>
      <c r="AC258" s="39">
        <f t="shared" si="163"/>
        <v>0</v>
      </c>
      <c r="AD258" s="39">
        <f t="shared" si="164"/>
        <v>0</v>
      </c>
      <c r="AE258" s="39">
        <f t="shared" si="165"/>
        <v>0</v>
      </c>
      <c r="AF258" s="39">
        <f t="shared" si="166"/>
        <v>0</v>
      </c>
      <c r="AG258" s="39">
        <f t="shared" si="167"/>
        <v>0</v>
      </c>
      <c r="AH258" s="39">
        <f t="shared" si="168"/>
        <v>0</v>
      </c>
      <c r="AI258" s="39">
        <f t="shared" si="169"/>
        <v>0</v>
      </c>
      <c r="AJ258" s="39">
        <f t="shared" si="170"/>
        <v>0</v>
      </c>
      <c r="AK258" s="43"/>
      <c r="AL258" s="39">
        <f t="shared" si="171"/>
        <v>0</v>
      </c>
      <c r="AM258" s="39">
        <f t="shared" si="172"/>
        <v>0</v>
      </c>
      <c r="AN258" s="39">
        <f t="shared" si="173"/>
        <v>0</v>
      </c>
      <c r="AO258" s="40">
        <f t="shared" si="174"/>
        <v>0</v>
      </c>
      <c r="AQ258" s="39">
        <f t="shared" si="175"/>
        <v>0</v>
      </c>
      <c r="AR258" s="39">
        <f t="shared" si="176"/>
        <v>0</v>
      </c>
      <c r="AS258" s="39">
        <f t="shared" si="177"/>
        <v>0</v>
      </c>
      <c r="AT258" s="40">
        <f t="shared" si="178"/>
        <v>0</v>
      </c>
      <c r="AU258" s="40"/>
      <c r="AV258" s="52">
        <f t="shared" si="179"/>
        <v>0</v>
      </c>
      <c r="AX258" s="52">
        <f t="shared" si="180"/>
        <v>0</v>
      </c>
      <c r="AY258" s="70"/>
      <c r="AZ258" s="2">
        <f t="shared" si="184"/>
        <v>0</v>
      </c>
    </row>
    <row r="259" spans="1:52" ht="12" customHeight="1">
      <c r="A259" s="44">
        <f t="shared" si="181"/>
        <v>44562</v>
      </c>
      <c r="B259" s="66">
        <f t="shared" si="147"/>
        <v>60900</v>
      </c>
      <c r="C259" s="67"/>
      <c r="D259" s="68">
        <f t="shared" si="148"/>
        <v>60900</v>
      </c>
      <c r="E259" s="35">
        <f t="shared" si="149"/>
        <v>0</v>
      </c>
      <c r="F259" s="35">
        <f t="shared" si="150"/>
        <v>0</v>
      </c>
      <c r="G259" s="55">
        <f t="shared" si="182"/>
        <v>3.97</v>
      </c>
      <c r="H259" s="69">
        <f t="shared" si="191"/>
        <v>3.97</v>
      </c>
      <c r="I259" s="55">
        <f t="shared" si="151"/>
        <v>3.7904</v>
      </c>
      <c r="J259" s="55">
        <f t="shared" si="152"/>
        <v>1.6E-2</v>
      </c>
      <c r="K259" s="69">
        <f t="shared" si="192"/>
        <v>1.6E-2</v>
      </c>
      <c r="L259" s="72">
        <v>0</v>
      </c>
      <c r="M259" s="55">
        <f t="shared" si="153"/>
        <v>1.4999999999999999E-2</v>
      </c>
      <c r="N259" s="69">
        <f t="shared" si="193"/>
        <v>1.4999999999999999E-2</v>
      </c>
      <c r="O259" s="72">
        <v>0</v>
      </c>
      <c r="P259" s="7"/>
      <c r="Q259" s="72">
        <f t="shared" si="183"/>
        <v>4.0010000000000003</v>
      </c>
      <c r="R259" s="72">
        <f t="shared" si="154"/>
        <v>3.7904</v>
      </c>
      <c r="S259" s="7"/>
      <c r="T259" s="5">
        <f t="shared" si="155"/>
        <v>31</v>
      </c>
      <c r="U259" s="45">
        <f t="shared" si="156"/>
        <v>44617</v>
      </c>
      <c r="V259" s="5">
        <f t="shared" si="157"/>
        <v>7728</v>
      </c>
      <c r="W259" s="55">
        <f t="shared" si="158"/>
        <v>6.040116061409001E-2</v>
      </c>
      <c r="X259" s="47">
        <f t="shared" si="159"/>
        <v>0.28392174863252101</v>
      </c>
      <c r="Y259" s="5">
        <f t="shared" si="160"/>
        <v>0</v>
      </c>
      <c r="Z259" s="5">
        <f t="shared" si="161"/>
        <v>0</v>
      </c>
      <c r="AB259" s="39">
        <f t="shared" si="162"/>
        <v>0</v>
      </c>
      <c r="AC259" s="39">
        <f t="shared" si="163"/>
        <v>0</v>
      </c>
      <c r="AD259" s="39">
        <f t="shared" si="164"/>
        <v>0</v>
      </c>
      <c r="AE259" s="39">
        <f t="shared" si="165"/>
        <v>0</v>
      </c>
      <c r="AF259" s="39">
        <f t="shared" si="166"/>
        <v>0</v>
      </c>
      <c r="AG259" s="39">
        <f t="shared" si="167"/>
        <v>0</v>
      </c>
      <c r="AH259" s="39">
        <f t="shared" si="168"/>
        <v>0</v>
      </c>
      <c r="AI259" s="39">
        <f t="shared" si="169"/>
        <v>0</v>
      </c>
      <c r="AJ259" s="39">
        <f t="shared" si="170"/>
        <v>0</v>
      </c>
      <c r="AK259" s="43"/>
      <c r="AL259" s="39">
        <f t="shared" si="171"/>
        <v>0</v>
      </c>
      <c r="AM259" s="39">
        <f t="shared" si="172"/>
        <v>0</v>
      </c>
      <c r="AN259" s="39">
        <f t="shared" si="173"/>
        <v>0</v>
      </c>
      <c r="AO259" s="40">
        <f t="shared" si="174"/>
        <v>0</v>
      </c>
      <c r="AQ259" s="39">
        <f t="shared" si="175"/>
        <v>0</v>
      </c>
      <c r="AR259" s="39">
        <f t="shared" si="176"/>
        <v>0</v>
      </c>
      <c r="AS259" s="39">
        <f t="shared" si="177"/>
        <v>0</v>
      </c>
      <c r="AT259" s="40">
        <f t="shared" si="178"/>
        <v>0</v>
      </c>
      <c r="AU259" s="40"/>
      <c r="AV259" s="52">
        <f t="shared" si="179"/>
        <v>0</v>
      </c>
      <c r="AX259" s="52">
        <f t="shared" si="180"/>
        <v>0</v>
      </c>
      <c r="AY259" s="70"/>
      <c r="AZ259" s="2">
        <f t="shared" si="184"/>
        <v>0</v>
      </c>
    </row>
    <row r="260" spans="1:52" ht="12" customHeight="1">
      <c r="A260" s="44">
        <f t="shared" si="181"/>
        <v>44593</v>
      </c>
      <c r="B260" s="66">
        <f t="shared" si="147"/>
        <v>60900</v>
      </c>
      <c r="C260" s="67"/>
      <c r="D260" s="68">
        <f t="shared" si="148"/>
        <v>60900</v>
      </c>
      <c r="E260" s="35">
        <f t="shared" si="149"/>
        <v>0</v>
      </c>
      <c r="F260" s="35">
        <f t="shared" si="150"/>
        <v>0</v>
      </c>
      <c r="G260" s="55">
        <f t="shared" si="182"/>
        <v>3.97</v>
      </c>
      <c r="H260" s="69">
        <f t="shared" si="191"/>
        <v>3.97</v>
      </c>
      <c r="I260" s="55">
        <f t="shared" si="151"/>
        <v>3.7904</v>
      </c>
      <c r="J260" s="55">
        <f t="shared" si="152"/>
        <v>1.6E-2</v>
      </c>
      <c r="K260" s="69">
        <f t="shared" si="192"/>
        <v>1.6E-2</v>
      </c>
      <c r="L260" s="72">
        <v>0</v>
      </c>
      <c r="M260" s="55">
        <f t="shared" si="153"/>
        <v>1.4999999999999999E-2</v>
      </c>
      <c r="N260" s="69">
        <f t="shared" si="193"/>
        <v>1.4999999999999999E-2</v>
      </c>
      <c r="O260" s="72">
        <v>0</v>
      </c>
      <c r="P260" s="7"/>
      <c r="Q260" s="72">
        <f t="shared" si="183"/>
        <v>4.0010000000000003</v>
      </c>
      <c r="R260" s="72">
        <f t="shared" si="154"/>
        <v>3.7904</v>
      </c>
      <c r="S260" s="7"/>
      <c r="T260" s="5">
        <f t="shared" si="155"/>
        <v>28</v>
      </c>
      <c r="U260" s="45">
        <f t="shared" si="156"/>
        <v>44645</v>
      </c>
      <c r="V260" s="5">
        <f t="shared" si="157"/>
        <v>7756</v>
      </c>
      <c r="W260" s="55">
        <f t="shared" si="158"/>
        <v>6.040116061409001E-2</v>
      </c>
      <c r="X260" s="47">
        <f t="shared" si="159"/>
        <v>0.28262950431383405</v>
      </c>
      <c r="Y260" s="5">
        <f t="shared" si="160"/>
        <v>0</v>
      </c>
      <c r="Z260" s="5">
        <f t="shared" si="161"/>
        <v>0</v>
      </c>
      <c r="AB260" s="39">
        <f t="shared" si="162"/>
        <v>0</v>
      </c>
      <c r="AC260" s="39">
        <f t="shared" si="163"/>
        <v>0</v>
      </c>
      <c r="AD260" s="39">
        <f t="shared" si="164"/>
        <v>0</v>
      </c>
      <c r="AE260" s="39">
        <f t="shared" si="165"/>
        <v>0</v>
      </c>
      <c r="AF260" s="39">
        <f t="shared" si="166"/>
        <v>0</v>
      </c>
      <c r="AG260" s="39">
        <f t="shared" si="167"/>
        <v>0</v>
      </c>
      <c r="AH260" s="39">
        <f t="shared" si="168"/>
        <v>0</v>
      </c>
      <c r="AI260" s="39">
        <f t="shared" si="169"/>
        <v>0</v>
      </c>
      <c r="AJ260" s="39">
        <f t="shared" si="170"/>
        <v>0</v>
      </c>
      <c r="AK260" s="43"/>
      <c r="AL260" s="39">
        <f t="shared" si="171"/>
        <v>0</v>
      </c>
      <c r="AM260" s="39">
        <f t="shared" si="172"/>
        <v>0</v>
      </c>
      <c r="AN260" s="39">
        <f t="shared" si="173"/>
        <v>0</v>
      </c>
      <c r="AO260" s="40">
        <f t="shared" si="174"/>
        <v>0</v>
      </c>
      <c r="AQ260" s="39">
        <f t="shared" si="175"/>
        <v>0</v>
      </c>
      <c r="AR260" s="39">
        <f t="shared" si="176"/>
        <v>0</v>
      </c>
      <c r="AS260" s="39">
        <f t="shared" si="177"/>
        <v>0</v>
      </c>
      <c r="AT260" s="40">
        <f t="shared" si="178"/>
        <v>0</v>
      </c>
      <c r="AU260" s="40"/>
      <c r="AV260" s="52">
        <f t="shared" si="179"/>
        <v>0</v>
      </c>
      <c r="AX260" s="52">
        <f t="shared" si="180"/>
        <v>0</v>
      </c>
      <c r="AY260" s="70"/>
      <c r="AZ260" s="2">
        <f t="shared" si="184"/>
        <v>0</v>
      </c>
    </row>
    <row r="261" spans="1:52" ht="12" customHeight="1">
      <c r="A261" s="44">
        <f t="shared" si="181"/>
        <v>44621</v>
      </c>
      <c r="B261" s="66">
        <f t="shared" si="147"/>
        <v>60900</v>
      </c>
      <c r="C261" s="67"/>
      <c r="D261" s="68">
        <f t="shared" si="148"/>
        <v>60900</v>
      </c>
      <c r="E261" s="35">
        <f t="shared" si="149"/>
        <v>0</v>
      </c>
      <c r="F261" s="35">
        <f t="shared" si="150"/>
        <v>0</v>
      </c>
      <c r="G261" s="55">
        <f t="shared" si="182"/>
        <v>3.97</v>
      </c>
      <c r="H261" s="69">
        <f t="shared" si="191"/>
        <v>3.97</v>
      </c>
      <c r="I261" s="55">
        <f t="shared" si="151"/>
        <v>3.7904</v>
      </c>
      <c r="J261" s="55">
        <f t="shared" si="152"/>
        <v>1.6E-2</v>
      </c>
      <c r="K261" s="69">
        <f t="shared" si="192"/>
        <v>1.6E-2</v>
      </c>
      <c r="L261" s="72">
        <v>0</v>
      </c>
      <c r="M261" s="55">
        <f t="shared" si="153"/>
        <v>1.4999999999999999E-2</v>
      </c>
      <c r="N261" s="69">
        <f t="shared" si="193"/>
        <v>1.4999999999999999E-2</v>
      </c>
      <c r="O261" s="72">
        <v>0</v>
      </c>
      <c r="P261" s="7"/>
      <c r="Q261" s="72">
        <f t="shared" si="183"/>
        <v>4.0010000000000003</v>
      </c>
      <c r="R261" s="72">
        <f t="shared" si="154"/>
        <v>3.7904</v>
      </c>
      <c r="S261" s="7"/>
      <c r="T261" s="5">
        <f t="shared" si="155"/>
        <v>31</v>
      </c>
      <c r="U261" s="45">
        <f t="shared" si="156"/>
        <v>44676</v>
      </c>
      <c r="V261" s="5">
        <f t="shared" si="157"/>
        <v>7787</v>
      </c>
      <c r="W261" s="55">
        <f t="shared" si="158"/>
        <v>6.040116061409001E-2</v>
      </c>
      <c r="X261" s="47">
        <f t="shared" si="159"/>
        <v>0.28120566466957969</v>
      </c>
      <c r="Y261" s="5">
        <f t="shared" si="160"/>
        <v>0</v>
      </c>
      <c r="Z261" s="5">
        <f t="shared" si="161"/>
        <v>0</v>
      </c>
      <c r="AB261" s="39">
        <f t="shared" si="162"/>
        <v>0</v>
      </c>
      <c r="AC261" s="39">
        <f t="shared" si="163"/>
        <v>0</v>
      </c>
      <c r="AD261" s="39">
        <f t="shared" si="164"/>
        <v>0</v>
      </c>
      <c r="AE261" s="39">
        <f t="shared" si="165"/>
        <v>0</v>
      </c>
      <c r="AF261" s="39">
        <f t="shared" si="166"/>
        <v>0</v>
      </c>
      <c r="AG261" s="39">
        <f t="shared" si="167"/>
        <v>0</v>
      </c>
      <c r="AH261" s="39">
        <f t="shared" si="168"/>
        <v>0</v>
      </c>
      <c r="AI261" s="39">
        <f t="shared" si="169"/>
        <v>0</v>
      </c>
      <c r="AJ261" s="39">
        <f t="shared" si="170"/>
        <v>0</v>
      </c>
      <c r="AK261" s="43"/>
      <c r="AL261" s="39">
        <f t="shared" si="171"/>
        <v>0</v>
      </c>
      <c r="AM261" s="39">
        <f t="shared" si="172"/>
        <v>0</v>
      </c>
      <c r="AN261" s="39">
        <f t="shared" si="173"/>
        <v>0</v>
      </c>
      <c r="AO261" s="40">
        <f t="shared" si="174"/>
        <v>0</v>
      </c>
      <c r="AQ261" s="39">
        <f t="shared" si="175"/>
        <v>0</v>
      </c>
      <c r="AR261" s="39">
        <f t="shared" si="176"/>
        <v>0</v>
      </c>
      <c r="AS261" s="39">
        <f t="shared" si="177"/>
        <v>0</v>
      </c>
      <c r="AT261" s="40">
        <f t="shared" si="178"/>
        <v>0</v>
      </c>
      <c r="AU261" s="40"/>
      <c r="AV261" s="52">
        <f t="shared" si="179"/>
        <v>0</v>
      </c>
      <c r="AX261" s="52">
        <f t="shared" si="180"/>
        <v>0</v>
      </c>
      <c r="AY261" s="70"/>
      <c r="AZ261" s="2">
        <f t="shared" si="184"/>
        <v>0</v>
      </c>
    </row>
    <row r="262" spans="1:52" ht="12" customHeight="1">
      <c r="A262" s="44">
        <f t="shared" si="181"/>
        <v>44652</v>
      </c>
      <c r="B262" s="66">
        <f t="shared" si="147"/>
        <v>60900</v>
      </c>
      <c r="C262" s="67"/>
      <c r="D262" s="68">
        <f t="shared" si="148"/>
        <v>60900</v>
      </c>
      <c r="E262" s="35">
        <f t="shared" si="149"/>
        <v>0</v>
      </c>
      <c r="F262" s="35">
        <f t="shared" si="150"/>
        <v>0</v>
      </c>
      <c r="G262" s="55">
        <f t="shared" si="182"/>
        <v>3.97</v>
      </c>
      <c r="H262" s="69">
        <f t="shared" si="191"/>
        <v>3.97</v>
      </c>
      <c r="I262" s="55">
        <f t="shared" si="151"/>
        <v>3.7904</v>
      </c>
      <c r="J262" s="55">
        <f t="shared" si="152"/>
        <v>1.6E-2</v>
      </c>
      <c r="K262" s="69">
        <f t="shared" si="192"/>
        <v>1.6E-2</v>
      </c>
      <c r="L262" s="72">
        <v>0</v>
      </c>
      <c r="M262" s="55">
        <f t="shared" si="153"/>
        <v>1.4999999999999999E-2</v>
      </c>
      <c r="N262" s="69">
        <f t="shared" si="193"/>
        <v>1.4999999999999999E-2</v>
      </c>
      <c r="O262" s="72">
        <v>0</v>
      </c>
      <c r="P262" s="7"/>
      <c r="Q262" s="72">
        <f t="shared" si="183"/>
        <v>4.0010000000000003</v>
      </c>
      <c r="R262" s="72">
        <f t="shared" si="154"/>
        <v>3.7904</v>
      </c>
      <c r="S262" s="7"/>
      <c r="T262" s="5">
        <f t="shared" si="155"/>
        <v>30</v>
      </c>
      <c r="U262" s="45">
        <f t="shared" si="156"/>
        <v>44706</v>
      </c>
      <c r="V262" s="5">
        <f t="shared" si="157"/>
        <v>7817</v>
      </c>
      <c r="W262" s="55">
        <f t="shared" si="158"/>
        <v>6.040116061409001E-2</v>
      </c>
      <c r="X262" s="47">
        <f t="shared" si="159"/>
        <v>0.27983458541857986</v>
      </c>
      <c r="Y262" s="5">
        <f t="shared" si="160"/>
        <v>0</v>
      </c>
      <c r="Z262" s="5">
        <f t="shared" si="161"/>
        <v>0</v>
      </c>
      <c r="AB262" s="39">
        <f t="shared" si="162"/>
        <v>0</v>
      </c>
      <c r="AC262" s="39">
        <f t="shared" si="163"/>
        <v>0</v>
      </c>
      <c r="AD262" s="39">
        <f t="shared" si="164"/>
        <v>0</v>
      </c>
      <c r="AE262" s="39">
        <f t="shared" si="165"/>
        <v>0</v>
      </c>
      <c r="AF262" s="39">
        <f t="shared" si="166"/>
        <v>0</v>
      </c>
      <c r="AG262" s="39">
        <f t="shared" si="167"/>
        <v>0</v>
      </c>
      <c r="AH262" s="39">
        <f t="shared" si="168"/>
        <v>0</v>
      </c>
      <c r="AI262" s="39">
        <f t="shared" si="169"/>
        <v>0</v>
      </c>
      <c r="AJ262" s="39">
        <f t="shared" si="170"/>
        <v>0</v>
      </c>
      <c r="AK262" s="43"/>
      <c r="AL262" s="39">
        <f t="shared" si="171"/>
        <v>0</v>
      </c>
      <c r="AM262" s="39">
        <f t="shared" si="172"/>
        <v>0</v>
      </c>
      <c r="AN262" s="39">
        <f t="shared" si="173"/>
        <v>0</v>
      </c>
      <c r="AO262" s="40">
        <f t="shared" si="174"/>
        <v>0</v>
      </c>
      <c r="AQ262" s="39">
        <f t="shared" si="175"/>
        <v>0</v>
      </c>
      <c r="AR262" s="39">
        <f t="shared" si="176"/>
        <v>0</v>
      </c>
      <c r="AS262" s="39">
        <f t="shared" si="177"/>
        <v>0</v>
      </c>
      <c r="AT262" s="40">
        <f t="shared" si="178"/>
        <v>0</v>
      </c>
      <c r="AU262" s="40"/>
      <c r="AV262" s="52">
        <f t="shared" si="179"/>
        <v>0</v>
      </c>
      <c r="AX262" s="52">
        <f t="shared" si="180"/>
        <v>0</v>
      </c>
      <c r="AY262" s="70"/>
      <c r="AZ262" s="2">
        <f t="shared" si="184"/>
        <v>0</v>
      </c>
    </row>
    <row r="263" spans="1:52" ht="12" customHeight="1">
      <c r="A263" s="44">
        <f t="shared" si="181"/>
        <v>44682</v>
      </c>
      <c r="B263" s="66">
        <f t="shared" si="147"/>
        <v>60900</v>
      </c>
      <c r="C263" s="67"/>
      <c r="D263" s="68">
        <f t="shared" si="148"/>
        <v>60900</v>
      </c>
      <c r="E263" s="35">
        <f t="shared" si="149"/>
        <v>0</v>
      </c>
      <c r="F263" s="35">
        <f t="shared" si="150"/>
        <v>0</v>
      </c>
      <c r="G263" s="55">
        <f t="shared" si="182"/>
        <v>3.97</v>
      </c>
      <c r="H263" s="69">
        <f t="shared" si="191"/>
        <v>3.97</v>
      </c>
      <c r="I263" s="55">
        <f t="shared" si="151"/>
        <v>3.7904</v>
      </c>
      <c r="J263" s="55">
        <f t="shared" si="152"/>
        <v>1.6E-2</v>
      </c>
      <c r="K263" s="69">
        <f t="shared" si="192"/>
        <v>1.6E-2</v>
      </c>
      <c r="L263" s="72">
        <v>0</v>
      </c>
      <c r="M263" s="55">
        <f t="shared" si="153"/>
        <v>1.4999999999999999E-2</v>
      </c>
      <c r="N263" s="69">
        <f t="shared" si="193"/>
        <v>1.4999999999999999E-2</v>
      </c>
      <c r="O263" s="72">
        <v>0</v>
      </c>
      <c r="P263" s="7"/>
      <c r="Q263" s="72">
        <f t="shared" si="183"/>
        <v>4.0010000000000003</v>
      </c>
      <c r="R263" s="72">
        <f t="shared" si="154"/>
        <v>3.7904</v>
      </c>
      <c r="S263" s="7"/>
      <c r="T263" s="5">
        <f t="shared" si="155"/>
        <v>31</v>
      </c>
      <c r="U263" s="45">
        <f t="shared" si="156"/>
        <v>44737</v>
      </c>
      <c r="V263" s="5">
        <f t="shared" si="157"/>
        <v>7848</v>
      </c>
      <c r="W263" s="55">
        <f t="shared" si="158"/>
        <v>6.040116061409001E-2</v>
      </c>
      <c r="X263" s="47">
        <f t="shared" si="159"/>
        <v>0.27842482610304131</v>
      </c>
      <c r="Y263" s="5">
        <f t="shared" si="160"/>
        <v>0</v>
      </c>
      <c r="Z263" s="5">
        <f t="shared" si="161"/>
        <v>0</v>
      </c>
      <c r="AB263" s="39">
        <f t="shared" si="162"/>
        <v>0</v>
      </c>
      <c r="AC263" s="39">
        <f t="shared" si="163"/>
        <v>0</v>
      </c>
      <c r="AD263" s="39">
        <f t="shared" si="164"/>
        <v>0</v>
      </c>
      <c r="AE263" s="39">
        <f t="shared" si="165"/>
        <v>0</v>
      </c>
      <c r="AF263" s="39">
        <f t="shared" si="166"/>
        <v>0</v>
      </c>
      <c r="AG263" s="39">
        <f t="shared" si="167"/>
        <v>0</v>
      </c>
      <c r="AH263" s="39">
        <f t="shared" si="168"/>
        <v>0</v>
      </c>
      <c r="AI263" s="39">
        <f t="shared" si="169"/>
        <v>0</v>
      </c>
      <c r="AJ263" s="39">
        <f t="shared" si="170"/>
        <v>0</v>
      </c>
      <c r="AK263" s="43"/>
      <c r="AL263" s="39">
        <f t="shared" si="171"/>
        <v>0</v>
      </c>
      <c r="AM263" s="39">
        <f t="shared" si="172"/>
        <v>0</v>
      </c>
      <c r="AN263" s="39">
        <f t="shared" si="173"/>
        <v>0</v>
      </c>
      <c r="AO263" s="40">
        <f t="shared" si="174"/>
        <v>0</v>
      </c>
      <c r="AQ263" s="39">
        <f t="shared" si="175"/>
        <v>0</v>
      </c>
      <c r="AR263" s="39">
        <f t="shared" si="176"/>
        <v>0</v>
      </c>
      <c r="AS263" s="39">
        <f t="shared" si="177"/>
        <v>0</v>
      </c>
      <c r="AT263" s="40">
        <f t="shared" si="178"/>
        <v>0</v>
      </c>
      <c r="AU263" s="40"/>
      <c r="AV263" s="52">
        <f t="shared" si="179"/>
        <v>0</v>
      </c>
      <c r="AX263" s="52">
        <f t="shared" si="180"/>
        <v>0</v>
      </c>
      <c r="AY263" s="70"/>
      <c r="AZ263" s="2">
        <f t="shared" si="184"/>
        <v>0</v>
      </c>
    </row>
    <row r="264" spans="1:52" ht="12" customHeight="1">
      <c r="A264" s="44">
        <f t="shared" si="181"/>
        <v>44713</v>
      </c>
      <c r="B264" s="66">
        <f t="shared" si="147"/>
        <v>60900</v>
      </c>
      <c r="C264" s="67"/>
      <c r="D264" s="68">
        <f t="shared" si="148"/>
        <v>60900</v>
      </c>
      <c r="E264" s="35">
        <f t="shared" si="149"/>
        <v>0</v>
      </c>
      <c r="F264" s="35">
        <f t="shared" si="150"/>
        <v>0</v>
      </c>
      <c r="G264" s="55">
        <f t="shared" si="182"/>
        <v>3.97</v>
      </c>
      <c r="H264" s="69">
        <f t="shared" si="191"/>
        <v>3.97</v>
      </c>
      <c r="I264" s="55">
        <f t="shared" si="151"/>
        <v>3.7904</v>
      </c>
      <c r="J264" s="55">
        <f t="shared" si="152"/>
        <v>1.6E-2</v>
      </c>
      <c r="K264" s="69">
        <f t="shared" si="192"/>
        <v>1.6E-2</v>
      </c>
      <c r="L264" s="72">
        <v>0</v>
      </c>
      <c r="M264" s="55">
        <f t="shared" si="153"/>
        <v>1.4999999999999999E-2</v>
      </c>
      <c r="N264" s="69">
        <f t="shared" si="193"/>
        <v>1.4999999999999999E-2</v>
      </c>
      <c r="O264" s="72">
        <v>0</v>
      </c>
      <c r="P264" s="7"/>
      <c r="Q264" s="72">
        <f t="shared" si="183"/>
        <v>4.0010000000000003</v>
      </c>
      <c r="R264" s="72">
        <f t="shared" si="154"/>
        <v>3.7904</v>
      </c>
      <c r="S264" s="7"/>
      <c r="T264" s="5">
        <f t="shared" si="155"/>
        <v>30</v>
      </c>
      <c r="U264" s="45">
        <f t="shared" si="156"/>
        <v>44767</v>
      </c>
      <c r="V264" s="5">
        <f t="shared" si="157"/>
        <v>7878</v>
      </c>
      <c r="W264" s="55">
        <f t="shared" si="158"/>
        <v>6.040116061409001E-2</v>
      </c>
      <c r="X264" s="47">
        <f t="shared" si="159"/>
        <v>0.27706730543402608</v>
      </c>
      <c r="Y264" s="5">
        <f t="shared" si="160"/>
        <v>0</v>
      </c>
      <c r="Z264" s="5">
        <f t="shared" si="161"/>
        <v>0</v>
      </c>
      <c r="AB264" s="39">
        <f t="shared" si="162"/>
        <v>0</v>
      </c>
      <c r="AC264" s="39">
        <f t="shared" si="163"/>
        <v>0</v>
      </c>
      <c r="AD264" s="39">
        <f t="shared" si="164"/>
        <v>0</v>
      </c>
      <c r="AE264" s="39">
        <f t="shared" si="165"/>
        <v>0</v>
      </c>
      <c r="AF264" s="39">
        <f t="shared" si="166"/>
        <v>0</v>
      </c>
      <c r="AG264" s="39">
        <f t="shared" si="167"/>
        <v>0</v>
      </c>
      <c r="AH264" s="39">
        <f t="shared" si="168"/>
        <v>0</v>
      </c>
      <c r="AI264" s="39">
        <f t="shared" si="169"/>
        <v>0</v>
      </c>
      <c r="AJ264" s="39">
        <f t="shared" si="170"/>
        <v>0</v>
      </c>
      <c r="AK264" s="43"/>
      <c r="AL264" s="39">
        <f t="shared" si="171"/>
        <v>0</v>
      </c>
      <c r="AM264" s="39">
        <f t="shared" si="172"/>
        <v>0</v>
      </c>
      <c r="AN264" s="39">
        <f t="shared" si="173"/>
        <v>0</v>
      </c>
      <c r="AO264" s="40">
        <f t="shared" si="174"/>
        <v>0</v>
      </c>
      <c r="AQ264" s="39">
        <f t="shared" si="175"/>
        <v>0</v>
      </c>
      <c r="AR264" s="39">
        <f t="shared" si="176"/>
        <v>0</v>
      </c>
      <c r="AS264" s="39">
        <f t="shared" si="177"/>
        <v>0</v>
      </c>
      <c r="AT264" s="40">
        <f t="shared" si="178"/>
        <v>0</v>
      </c>
      <c r="AU264" s="40"/>
      <c r="AV264" s="52">
        <f t="shared" si="179"/>
        <v>0</v>
      </c>
      <c r="AX264" s="52">
        <f t="shared" si="180"/>
        <v>0</v>
      </c>
      <c r="AY264" s="70"/>
      <c r="AZ264" s="2">
        <f t="shared" si="184"/>
        <v>0</v>
      </c>
    </row>
    <row r="265" spans="1:52" ht="12" customHeight="1">
      <c r="A265" s="44">
        <f t="shared" si="181"/>
        <v>44743</v>
      </c>
      <c r="B265" s="66">
        <f t="shared" si="147"/>
        <v>60900</v>
      </c>
      <c r="C265" s="67"/>
      <c r="D265" s="68">
        <f t="shared" si="148"/>
        <v>60900</v>
      </c>
      <c r="E265" s="35">
        <f t="shared" si="149"/>
        <v>0</v>
      </c>
      <c r="F265" s="35">
        <f t="shared" si="150"/>
        <v>0</v>
      </c>
      <c r="G265" s="55">
        <f t="shared" si="182"/>
        <v>3.97</v>
      </c>
      <c r="H265" s="69">
        <f t="shared" si="191"/>
        <v>3.97</v>
      </c>
      <c r="I265" s="55">
        <f t="shared" si="151"/>
        <v>3.7904</v>
      </c>
      <c r="J265" s="55">
        <f t="shared" si="152"/>
        <v>1.6E-2</v>
      </c>
      <c r="K265" s="69">
        <f t="shared" si="192"/>
        <v>1.6E-2</v>
      </c>
      <c r="L265" s="72">
        <v>0</v>
      </c>
      <c r="M265" s="55">
        <f t="shared" si="153"/>
        <v>1.4999999999999999E-2</v>
      </c>
      <c r="N265" s="69">
        <f t="shared" si="193"/>
        <v>1.4999999999999999E-2</v>
      </c>
      <c r="O265" s="72">
        <v>0</v>
      </c>
      <c r="P265" s="7"/>
      <c r="Q265" s="72">
        <f t="shared" si="183"/>
        <v>4.0010000000000003</v>
      </c>
      <c r="R265" s="72">
        <f t="shared" si="154"/>
        <v>3.7904</v>
      </c>
      <c r="S265" s="7"/>
      <c r="T265" s="5">
        <f t="shared" si="155"/>
        <v>31</v>
      </c>
      <c r="U265" s="45">
        <f t="shared" si="156"/>
        <v>44798</v>
      </c>
      <c r="V265" s="5">
        <f t="shared" si="157"/>
        <v>7909</v>
      </c>
      <c r="W265" s="55">
        <f t="shared" si="158"/>
        <v>6.040116061409001E-2</v>
      </c>
      <c r="X265" s="47">
        <f t="shared" si="159"/>
        <v>0.2756714872070456</v>
      </c>
      <c r="Y265" s="5">
        <f t="shared" si="160"/>
        <v>0</v>
      </c>
      <c r="Z265" s="5">
        <f t="shared" si="161"/>
        <v>0</v>
      </c>
      <c r="AB265" s="39">
        <f t="shared" si="162"/>
        <v>0</v>
      </c>
      <c r="AC265" s="39">
        <f t="shared" si="163"/>
        <v>0</v>
      </c>
      <c r="AD265" s="39">
        <f t="shared" si="164"/>
        <v>0</v>
      </c>
      <c r="AE265" s="39">
        <f t="shared" si="165"/>
        <v>0</v>
      </c>
      <c r="AF265" s="39">
        <f t="shared" si="166"/>
        <v>0</v>
      </c>
      <c r="AG265" s="39">
        <f t="shared" si="167"/>
        <v>0</v>
      </c>
      <c r="AH265" s="39">
        <f t="shared" si="168"/>
        <v>0</v>
      </c>
      <c r="AI265" s="39">
        <f t="shared" si="169"/>
        <v>0</v>
      </c>
      <c r="AJ265" s="39">
        <f t="shared" si="170"/>
        <v>0</v>
      </c>
      <c r="AK265" s="43"/>
      <c r="AL265" s="39">
        <f t="shared" si="171"/>
        <v>0</v>
      </c>
      <c r="AM265" s="39">
        <f t="shared" si="172"/>
        <v>0</v>
      </c>
      <c r="AN265" s="39">
        <f t="shared" si="173"/>
        <v>0</v>
      </c>
      <c r="AO265" s="40">
        <f t="shared" si="174"/>
        <v>0</v>
      </c>
      <c r="AQ265" s="39">
        <f t="shared" si="175"/>
        <v>0</v>
      </c>
      <c r="AR265" s="39">
        <f t="shared" si="176"/>
        <v>0</v>
      </c>
      <c r="AS265" s="39">
        <f t="shared" si="177"/>
        <v>0</v>
      </c>
      <c r="AT265" s="40">
        <f t="shared" si="178"/>
        <v>0</v>
      </c>
      <c r="AU265" s="40"/>
      <c r="AV265" s="52">
        <f t="shared" si="179"/>
        <v>0</v>
      </c>
      <c r="AX265" s="52">
        <f t="shared" si="180"/>
        <v>0</v>
      </c>
      <c r="AY265" s="70"/>
      <c r="AZ265" s="2">
        <f t="shared" si="184"/>
        <v>0</v>
      </c>
    </row>
    <row r="266" spans="1:52" ht="12" customHeight="1">
      <c r="A266" s="44">
        <f t="shared" si="181"/>
        <v>44774</v>
      </c>
      <c r="B266" s="66">
        <f t="shared" ref="B266:B329" si="194">VLOOKUP($A266,Table2,MATCH(I$3,Curves2,0))</f>
        <v>60900</v>
      </c>
      <c r="C266" s="67"/>
      <c r="D266" s="68">
        <f t="shared" ref="D266:D329" si="195">B266+C266</f>
        <v>60900</v>
      </c>
      <c r="E266" s="35">
        <f t="shared" ref="E266:E329" si="196">IF(Y266=0,0,IF(AND(Y266=1,$H$3=1),D266*T266,IF($H$3=2,D266,"N/A")))</f>
        <v>0</v>
      </c>
      <c r="F266" s="35">
        <f t="shared" ref="F266:F329" si="197">E266*X266</f>
        <v>0</v>
      </c>
      <c r="G266" s="55">
        <f t="shared" si="182"/>
        <v>3.97</v>
      </c>
      <c r="H266" s="69">
        <f t="shared" si="191"/>
        <v>3.97</v>
      </c>
      <c r="I266" s="55">
        <f t="shared" ref="I266:I329" si="198">VLOOKUP($A266,Table1,MATCH(I$3,Curves1,0))</f>
        <v>3.7904</v>
      </c>
      <c r="J266" s="55">
        <f t="shared" ref="J266:J329" si="199">VLOOKUP($A266,Table,MATCH(J$4,Curves,0))</f>
        <v>1.6E-2</v>
      </c>
      <c r="K266" s="69">
        <f t="shared" si="192"/>
        <v>1.6E-2</v>
      </c>
      <c r="L266" s="72">
        <v>0</v>
      </c>
      <c r="M266" s="55">
        <f t="shared" ref="M266:M329" si="200">VLOOKUP($A266,Table,MATCH(M$4,Curves,0))</f>
        <v>1.4999999999999999E-2</v>
      </c>
      <c r="N266" s="69">
        <f t="shared" si="193"/>
        <v>1.4999999999999999E-2</v>
      </c>
      <c r="O266" s="72">
        <v>0</v>
      </c>
      <c r="P266" s="7"/>
      <c r="Q266" s="72">
        <f t="shared" si="183"/>
        <v>4.0010000000000003</v>
      </c>
      <c r="R266" s="72">
        <f t="shared" ref="R266:R329" si="201">O266+L266+I266</f>
        <v>3.7904</v>
      </c>
      <c r="S266" s="7"/>
      <c r="T266" s="5">
        <f t="shared" ref="T266:T329" si="202">A267-A266</f>
        <v>31</v>
      </c>
      <c r="U266" s="45">
        <f t="shared" ref="U266:U329" si="203">CHOOSE(F$3,A267+24,A266)</f>
        <v>44829</v>
      </c>
      <c r="V266" s="5">
        <f t="shared" ref="V266:V329" si="204">U266-C$3</f>
        <v>7940</v>
      </c>
      <c r="W266" s="55">
        <f t="shared" ref="W266:W329" si="205">VLOOKUP($A266,Table,MATCH(W$4,Curves,0))</f>
        <v>6.040116061409001E-2</v>
      </c>
      <c r="X266" s="47">
        <f t="shared" ref="X266:X329" si="206">1/(1+CHOOSE(F$3,(W267+($K$3/10000))/2,(W266+($K$3/10000))/2))^(2*V266/365.25)</f>
        <v>0.27428270087623102</v>
      </c>
      <c r="Y266" s="5">
        <f t="shared" ref="Y266:Y329" si="207">IF(AND(mthbeg&lt;=A266,mthend&gt;=A266),1,0)</f>
        <v>0</v>
      </c>
      <c r="Z266" s="5">
        <f t="shared" ref="Z266:Z329" si="208">T266*Y266</f>
        <v>0</v>
      </c>
      <c r="AB266" s="39">
        <f t="shared" ref="AB266:AB329" si="209">F266*G266</f>
        <v>0</v>
      </c>
      <c r="AC266" s="39">
        <f t="shared" ref="AC266:AC329" si="210">$F266*H266</f>
        <v>0</v>
      </c>
      <c r="AD266" s="39">
        <f t="shared" ref="AD266:AD329" si="211">$F266*I266</f>
        <v>0</v>
      </c>
      <c r="AE266" s="39">
        <f t="shared" ref="AE266:AE329" si="212">$F266*J266</f>
        <v>0</v>
      </c>
      <c r="AF266" s="39">
        <f t="shared" ref="AF266:AF329" si="213">$F266*K266</f>
        <v>0</v>
      </c>
      <c r="AG266" s="39">
        <f t="shared" ref="AG266:AG329" si="214">$F266*L266</f>
        <v>0</v>
      </c>
      <c r="AH266" s="39">
        <f t="shared" ref="AH266:AH329" si="215">$F266*M266</f>
        <v>0</v>
      </c>
      <c r="AI266" s="39">
        <f t="shared" ref="AI266:AI329" si="216">$F266*N266</f>
        <v>0</v>
      </c>
      <c r="AJ266" s="39">
        <f t="shared" ref="AJ266:AJ329" si="217">F266*O266</f>
        <v>0</v>
      </c>
      <c r="AK266" s="43"/>
      <c r="AL266" s="39">
        <f t="shared" ref="AL266:AL329" si="218">CHOOSE($G$3,AC266-AD266,AD266-AC266)</f>
        <v>0</v>
      </c>
      <c r="AM266" s="39">
        <f t="shared" ref="AM266:AM329" si="219">CHOOSE($G$3,AF266-AG266,AG266-AF266)</f>
        <v>0</v>
      </c>
      <c r="AN266" s="39">
        <f t="shared" ref="AN266:AN329" si="220">CHOOSE($G$3,AI266-AJ266,AJ266-AI266)</f>
        <v>0</v>
      </c>
      <c r="AO266" s="40">
        <f t="shared" ref="AO266:AO329" si="221">SUM(AL266:AN266)</f>
        <v>0</v>
      </c>
      <c r="AQ266" s="39">
        <f t="shared" ref="AQ266:AQ329" si="222">CHOOSE($G$3,AB266-AC266,AC266-AB266)</f>
        <v>0</v>
      </c>
      <c r="AR266" s="39">
        <f t="shared" ref="AR266:AR329" si="223">CHOOSE($G$3,AE266-AF266,AF266-AE266)</f>
        <v>0</v>
      </c>
      <c r="AS266" s="39">
        <f t="shared" ref="AS266:AS329" si="224">CHOOSE($G$3,AH266-AI266,AI266-AH266)</f>
        <v>0</v>
      </c>
      <c r="AT266" s="40">
        <f t="shared" ref="AT266:AT329" si="225">AQ266+AR266+AS266</f>
        <v>0</v>
      </c>
      <c r="AU266" s="40"/>
      <c r="AV266" s="52">
        <f t="shared" ref="AV266:AV329" si="226">AT266+AO266</f>
        <v>0</v>
      </c>
      <c r="AX266" s="52">
        <f t="shared" ref="AX266:AX329" si="227">AJ266+AG266+AD266</f>
        <v>0</v>
      </c>
      <c r="AY266" s="70"/>
      <c r="AZ266" s="2">
        <f t="shared" si="184"/>
        <v>0</v>
      </c>
    </row>
    <row r="267" spans="1:52" ht="12" customHeight="1">
      <c r="A267" s="44">
        <f t="shared" ref="A267:A330" si="228">EDATE(A266,1)</f>
        <v>44805</v>
      </c>
      <c r="B267" s="66">
        <f t="shared" si="194"/>
        <v>60900</v>
      </c>
      <c r="C267" s="67"/>
      <c r="D267" s="68">
        <f t="shared" si="195"/>
        <v>60900</v>
      </c>
      <c r="E267" s="35">
        <f t="shared" si="196"/>
        <v>0</v>
      </c>
      <c r="F267" s="35">
        <f t="shared" si="197"/>
        <v>0</v>
      </c>
      <c r="G267" s="55">
        <f t="shared" ref="G267:G330" si="229">VLOOKUP($A267,Table,MATCH(G$4,Curves,0))</f>
        <v>3.97</v>
      </c>
      <c r="H267" s="69">
        <f t="shared" si="191"/>
        <v>3.97</v>
      </c>
      <c r="I267" s="55">
        <f t="shared" si="198"/>
        <v>3.7904</v>
      </c>
      <c r="J267" s="55">
        <f t="shared" si="199"/>
        <v>1.6E-2</v>
      </c>
      <c r="K267" s="69">
        <f t="shared" si="192"/>
        <v>1.6E-2</v>
      </c>
      <c r="L267" s="72">
        <v>0</v>
      </c>
      <c r="M267" s="55">
        <f t="shared" si="200"/>
        <v>1.4999999999999999E-2</v>
      </c>
      <c r="N267" s="69">
        <f t="shared" si="193"/>
        <v>1.4999999999999999E-2</v>
      </c>
      <c r="O267" s="72">
        <v>0</v>
      </c>
      <c r="P267" s="7"/>
      <c r="Q267" s="72">
        <f t="shared" ref="Q267:Q330" si="230">M267+J267+G267</f>
        <v>4.0010000000000003</v>
      </c>
      <c r="R267" s="72">
        <f t="shared" si="201"/>
        <v>3.7904</v>
      </c>
      <c r="S267" s="7"/>
      <c r="T267" s="5">
        <f t="shared" si="202"/>
        <v>30</v>
      </c>
      <c r="U267" s="45">
        <f t="shared" si="203"/>
        <v>44859</v>
      </c>
      <c r="V267" s="5">
        <f t="shared" si="204"/>
        <v>7970</v>
      </c>
      <c r="W267" s="55">
        <f t="shared" si="205"/>
        <v>6.040116061409001E-2</v>
      </c>
      <c r="X267" s="47">
        <f t="shared" si="206"/>
        <v>0.27294537603776636</v>
      </c>
      <c r="Y267" s="5">
        <f t="shared" si="207"/>
        <v>0</v>
      </c>
      <c r="Z267" s="5">
        <f t="shared" si="208"/>
        <v>0</v>
      </c>
      <c r="AB267" s="39">
        <f t="shared" si="209"/>
        <v>0</v>
      </c>
      <c r="AC267" s="39">
        <f t="shared" si="210"/>
        <v>0</v>
      </c>
      <c r="AD267" s="39">
        <f t="shared" si="211"/>
        <v>0</v>
      </c>
      <c r="AE267" s="39">
        <f t="shared" si="212"/>
        <v>0</v>
      </c>
      <c r="AF267" s="39">
        <f t="shared" si="213"/>
        <v>0</v>
      </c>
      <c r="AG267" s="39">
        <f t="shared" si="214"/>
        <v>0</v>
      </c>
      <c r="AH267" s="39">
        <f t="shared" si="215"/>
        <v>0</v>
      </c>
      <c r="AI267" s="39">
        <f t="shared" si="216"/>
        <v>0</v>
      </c>
      <c r="AJ267" s="39">
        <f t="shared" si="217"/>
        <v>0</v>
      </c>
      <c r="AK267" s="43"/>
      <c r="AL267" s="39">
        <f t="shared" si="218"/>
        <v>0</v>
      </c>
      <c r="AM267" s="39">
        <f t="shared" si="219"/>
        <v>0</v>
      </c>
      <c r="AN267" s="39">
        <f t="shared" si="220"/>
        <v>0</v>
      </c>
      <c r="AO267" s="40">
        <f t="shared" si="221"/>
        <v>0</v>
      </c>
      <c r="AQ267" s="39">
        <f t="shared" si="222"/>
        <v>0</v>
      </c>
      <c r="AR267" s="39">
        <f t="shared" si="223"/>
        <v>0</v>
      </c>
      <c r="AS267" s="39">
        <f t="shared" si="224"/>
        <v>0</v>
      </c>
      <c r="AT267" s="40">
        <f t="shared" si="225"/>
        <v>0</v>
      </c>
      <c r="AU267" s="40"/>
      <c r="AV267" s="52">
        <f t="shared" si="226"/>
        <v>0</v>
      </c>
      <c r="AX267" s="52">
        <f t="shared" si="227"/>
        <v>0</v>
      </c>
      <c r="AY267" s="70"/>
      <c r="AZ267" s="2">
        <f t="shared" ref="AZ267:AZ330" si="231">R267*E267</f>
        <v>0</v>
      </c>
    </row>
    <row r="268" spans="1:52" ht="12" customHeight="1">
      <c r="A268" s="44">
        <f t="shared" si="228"/>
        <v>44835</v>
      </c>
      <c r="B268" s="66">
        <f t="shared" si="194"/>
        <v>60900</v>
      </c>
      <c r="C268" s="67"/>
      <c r="D268" s="68">
        <f t="shared" si="195"/>
        <v>60900</v>
      </c>
      <c r="E268" s="35">
        <f t="shared" si="196"/>
        <v>0</v>
      </c>
      <c r="F268" s="35">
        <f t="shared" si="197"/>
        <v>0</v>
      </c>
      <c r="G268" s="55">
        <f t="shared" si="229"/>
        <v>3.97</v>
      </c>
      <c r="H268" s="69">
        <f t="shared" si="191"/>
        <v>3.97</v>
      </c>
      <c r="I268" s="55">
        <f t="shared" si="198"/>
        <v>3.7904</v>
      </c>
      <c r="J268" s="55">
        <f t="shared" si="199"/>
        <v>1.6E-2</v>
      </c>
      <c r="K268" s="69">
        <f t="shared" si="192"/>
        <v>1.6E-2</v>
      </c>
      <c r="L268" s="72">
        <v>0</v>
      </c>
      <c r="M268" s="55">
        <f t="shared" si="200"/>
        <v>1.4999999999999999E-2</v>
      </c>
      <c r="N268" s="69">
        <f t="shared" si="193"/>
        <v>1.4999999999999999E-2</v>
      </c>
      <c r="O268" s="72">
        <v>0</v>
      </c>
      <c r="P268" s="7"/>
      <c r="Q268" s="72">
        <f t="shared" si="230"/>
        <v>4.0010000000000003</v>
      </c>
      <c r="R268" s="72">
        <f t="shared" si="201"/>
        <v>3.7904</v>
      </c>
      <c r="S268" s="7"/>
      <c r="T268" s="5">
        <f t="shared" si="202"/>
        <v>31</v>
      </c>
      <c r="U268" s="45">
        <f t="shared" si="203"/>
        <v>44890</v>
      </c>
      <c r="V268" s="5">
        <f t="shared" si="204"/>
        <v>8001</v>
      </c>
      <c r="W268" s="55">
        <f t="shared" si="205"/>
        <v>6.040116061409001E-2</v>
      </c>
      <c r="X268" s="47">
        <f t="shared" si="206"/>
        <v>0.27157032339398096</v>
      </c>
      <c r="Y268" s="5">
        <f t="shared" si="207"/>
        <v>0</v>
      </c>
      <c r="Z268" s="5">
        <f t="shared" si="208"/>
        <v>0</v>
      </c>
      <c r="AB268" s="39">
        <f t="shared" si="209"/>
        <v>0</v>
      </c>
      <c r="AC268" s="39">
        <f t="shared" si="210"/>
        <v>0</v>
      </c>
      <c r="AD268" s="39">
        <f t="shared" si="211"/>
        <v>0</v>
      </c>
      <c r="AE268" s="39">
        <f t="shared" si="212"/>
        <v>0</v>
      </c>
      <c r="AF268" s="39">
        <f t="shared" si="213"/>
        <v>0</v>
      </c>
      <c r="AG268" s="39">
        <f t="shared" si="214"/>
        <v>0</v>
      </c>
      <c r="AH268" s="39">
        <f t="shared" si="215"/>
        <v>0</v>
      </c>
      <c r="AI268" s="39">
        <f t="shared" si="216"/>
        <v>0</v>
      </c>
      <c r="AJ268" s="39">
        <f t="shared" si="217"/>
        <v>0</v>
      </c>
      <c r="AK268" s="43"/>
      <c r="AL268" s="39">
        <f t="shared" si="218"/>
        <v>0</v>
      </c>
      <c r="AM268" s="39">
        <f t="shared" si="219"/>
        <v>0</v>
      </c>
      <c r="AN268" s="39">
        <f t="shared" si="220"/>
        <v>0</v>
      </c>
      <c r="AO268" s="40">
        <f t="shared" si="221"/>
        <v>0</v>
      </c>
      <c r="AQ268" s="39">
        <f t="shared" si="222"/>
        <v>0</v>
      </c>
      <c r="AR268" s="39">
        <f t="shared" si="223"/>
        <v>0</v>
      </c>
      <c r="AS268" s="39">
        <f t="shared" si="224"/>
        <v>0</v>
      </c>
      <c r="AT268" s="40">
        <f t="shared" si="225"/>
        <v>0</v>
      </c>
      <c r="AU268" s="40"/>
      <c r="AV268" s="52">
        <f t="shared" si="226"/>
        <v>0</v>
      </c>
      <c r="AX268" s="52">
        <f t="shared" si="227"/>
        <v>0</v>
      </c>
      <c r="AY268" s="70"/>
      <c r="AZ268" s="2">
        <f t="shared" si="231"/>
        <v>0</v>
      </c>
    </row>
    <row r="269" spans="1:52" ht="12" customHeight="1">
      <c r="A269" s="44">
        <f t="shared" si="228"/>
        <v>44866</v>
      </c>
      <c r="B269" s="66">
        <f t="shared" si="194"/>
        <v>60900</v>
      </c>
      <c r="C269" s="67"/>
      <c r="D269" s="68">
        <f t="shared" si="195"/>
        <v>60900</v>
      </c>
      <c r="E269" s="35">
        <f t="shared" si="196"/>
        <v>0</v>
      </c>
      <c r="F269" s="35">
        <f t="shared" si="197"/>
        <v>0</v>
      </c>
      <c r="G269" s="55">
        <f t="shared" si="229"/>
        <v>3.97</v>
      </c>
      <c r="H269" s="69">
        <f t="shared" si="191"/>
        <v>3.97</v>
      </c>
      <c r="I269" s="55">
        <f t="shared" si="198"/>
        <v>3.7904</v>
      </c>
      <c r="J269" s="55">
        <f t="shared" si="199"/>
        <v>1.6E-2</v>
      </c>
      <c r="K269" s="69">
        <f t="shared" si="192"/>
        <v>1.6E-2</v>
      </c>
      <c r="L269" s="72">
        <v>0</v>
      </c>
      <c r="M269" s="55">
        <f t="shared" si="200"/>
        <v>1.4999999999999999E-2</v>
      </c>
      <c r="N269" s="69">
        <f t="shared" si="193"/>
        <v>1.4999999999999999E-2</v>
      </c>
      <c r="O269" s="72">
        <v>0</v>
      </c>
      <c r="P269" s="7"/>
      <c r="Q269" s="72">
        <f t="shared" si="230"/>
        <v>4.0010000000000003</v>
      </c>
      <c r="R269" s="72">
        <f t="shared" si="201"/>
        <v>3.7904</v>
      </c>
      <c r="S269" s="7"/>
      <c r="T269" s="5">
        <f t="shared" si="202"/>
        <v>30</v>
      </c>
      <c r="U269" s="45">
        <f t="shared" si="203"/>
        <v>44920</v>
      </c>
      <c r="V269" s="5">
        <f t="shared" si="204"/>
        <v>8031</v>
      </c>
      <c r="W269" s="55">
        <f t="shared" si="205"/>
        <v>6.040116061409001E-2</v>
      </c>
      <c r="X269" s="47">
        <f t="shared" si="206"/>
        <v>0.27024622334062576</v>
      </c>
      <c r="Y269" s="5">
        <f t="shared" si="207"/>
        <v>0</v>
      </c>
      <c r="Z269" s="5">
        <f t="shared" si="208"/>
        <v>0</v>
      </c>
      <c r="AB269" s="39">
        <f t="shared" si="209"/>
        <v>0</v>
      </c>
      <c r="AC269" s="39">
        <f t="shared" si="210"/>
        <v>0</v>
      </c>
      <c r="AD269" s="39">
        <f t="shared" si="211"/>
        <v>0</v>
      </c>
      <c r="AE269" s="39">
        <f t="shared" si="212"/>
        <v>0</v>
      </c>
      <c r="AF269" s="39">
        <f t="shared" si="213"/>
        <v>0</v>
      </c>
      <c r="AG269" s="39">
        <f t="shared" si="214"/>
        <v>0</v>
      </c>
      <c r="AH269" s="39">
        <f t="shared" si="215"/>
        <v>0</v>
      </c>
      <c r="AI269" s="39">
        <f t="shared" si="216"/>
        <v>0</v>
      </c>
      <c r="AJ269" s="39">
        <f t="shared" si="217"/>
        <v>0</v>
      </c>
      <c r="AK269" s="43"/>
      <c r="AL269" s="39">
        <f t="shared" si="218"/>
        <v>0</v>
      </c>
      <c r="AM269" s="39">
        <f t="shared" si="219"/>
        <v>0</v>
      </c>
      <c r="AN269" s="39">
        <f t="shared" si="220"/>
        <v>0</v>
      </c>
      <c r="AO269" s="40">
        <f t="shared" si="221"/>
        <v>0</v>
      </c>
      <c r="AQ269" s="39">
        <f t="shared" si="222"/>
        <v>0</v>
      </c>
      <c r="AR269" s="39">
        <f t="shared" si="223"/>
        <v>0</v>
      </c>
      <c r="AS269" s="39">
        <f t="shared" si="224"/>
        <v>0</v>
      </c>
      <c r="AT269" s="40">
        <f t="shared" si="225"/>
        <v>0</v>
      </c>
      <c r="AU269" s="40"/>
      <c r="AV269" s="52">
        <f t="shared" si="226"/>
        <v>0</v>
      </c>
      <c r="AX269" s="52">
        <f t="shared" si="227"/>
        <v>0</v>
      </c>
      <c r="AY269" s="70"/>
      <c r="AZ269" s="2">
        <f t="shared" si="231"/>
        <v>0</v>
      </c>
    </row>
    <row r="270" spans="1:52" ht="12" customHeight="1">
      <c r="A270" s="44">
        <f t="shared" si="228"/>
        <v>44896</v>
      </c>
      <c r="B270" s="66">
        <f t="shared" si="194"/>
        <v>60900</v>
      </c>
      <c r="C270" s="67"/>
      <c r="D270" s="68">
        <f t="shared" si="195"/>
        <v>60900</v>
      </c>
      <c r="E270" s="35">
        <f t="shared" si="196"/>
        <v>0</v>
      </c>
      <c r="F270" s="35">
        <f t="shared" si="197"/>
        <v>0</v>
      </c>
      <c r="G270" s="55">
        <f t="shared" si="229"/>
        <v>3.97</v>
      </c>
      <c r="H270" s="69">
        <f t="shared" ref="H270:H289" si="232">G270</f>
        <v>3.97</v>
      </c>
      <c r="I270" s="55">
        <f t="shared" si="198"/>
        <v>3.7904</v>
      </c>
      <c r="J270" s="55">
        <f t="shared" si="199"/>
        <v>1.6E-2</v>
      </c>
      <c r="K270" s="69">
        <f t="shared" ref="K270:K289" si="233">J270</f>
        <v>1.6E-2</v>
      </c>
      <c r="L270" s="72">
        <v>0</v>
      </c>
      <c r="M270" s="55">
        <f t="shared" si="200"/>
        <v>1.4999999999999999E-2</v>
      </c>
      <c r="N270" s="69">
        <f t="shared" ref="N270:N289" si="234">M270</f>
        <v>1.4999999999999999E-2</v>
      </c>
      <c r="O270" s="72">
        <v>0</v>
      </c>
      <c r="P270" s="7"/>
      <c r="Q270" s="72">
        <f t="shared" si="230"/>
        <v>4.0010000000000003</v>
      </c>
      <c r="R270" s="72">
        <f t="shared" si="201"/>
        <v>3.7904</v>
      </c>
      <c r="S270" s="7"/>
      <c r="T270" s="5">
        <f t="shared" si="202"/>
        <v>31</v>
      </c>
      <c r="U270" s="45">
        <f t="shared" si="203"/>
        <v>44951</v>
      </c>
      <c r="V270" s="5">
        <f t="shared" si="204"/>
        <v>8062</v>
      </c>
      <c r="W270" s="55">
        <f t="shared" si="205"/>
        <v>6.040116061409001E-2</v>
      </c>
      <c r="X270" s="47">
        <f t="shared" si="206"/>
        <v>0.26888476857164617</v>
      </c>
      <c r="Y270" s="5">
        <f t="shared" si="207"/>
        <v>0</v>
      </c>
      <c r="Z270" s="5">
        <f t="shared" si="208"/>
        <v>0</v>
      </c>
      <c r="AB270" s="39">
        <f t="shared" si="209"/>
        <v>0</v>
      </c>
      <c r="AC270" s="39">
        <f t="shared" si="210"/>
        <v>0</v>
      </c>
      <c r="AD270" s="39">
        <f t="shared" si="211"/>
        <v>0</v>
      </c>
      <c r="AE270" s="39">
        <f t="shared" si="212"/>
        <v>0</v>
      </c>
      <c r="AF270" s="39">
        <f t="shared" si="213"/>
        <v>0</v>
      </c>
      <c r="AG270" s="39">
        <f t="shared" si="214"/>
        <v>0</v>
      </c>
      <c r="AH270" s="39">
        <f t="shared" si="215"/>
        <v>0</v>
      </c>
      <c r="AI270" s="39">
        <f t="shared" si="216"/>
        <v>0</v>
      </c>
      <c r="AJ270" s="39">
        <f t="shared" si="217"/>
        <v>0</v>
      </c>
      <c r="AK270" s="43"/>
      <c r="AL270" s="39">
        <f t="shared" si="218"/>
        <v>0</v>
      </c>
      <c r="AM270" s="39">
        <f t="shared" si="219"/>
        <v>0</v>
      </c>
      <c r="AN270" s="39">
        <f t="shared" si="220"/>
        <v>0</v>
      </c>
      <c r="AO270" s="40">
        <f t="shared" si="221"/>
        <v>0</v>
      </c>
      <c r="AQ270" s="39">
        <f t="shared" si="222"/>
        <v>0</v>
      </c>
      <c r="AR270" s="39">
        <f t="shared" si="223"/>
        <v>0</v>
      </c>
      <c r="AS270" s="39">
        <f t="shared" si="224"/>
        <v>0</v>
      </c>
      <c r="AT270" s="40">
        <f t="shared" si="225"/>
        <v>0</v>
      </c>
      <c r="AU270" s="40"/>
      <c r="AV270" s="52">
        <f t="shared" si="226"/>
        <v>0</v>
      </c>
      <c r="AX270" s="52">
        <f t="shared" si="227"/>
        <v>0</v>
      </c>
      <c r="AY270" s="70"/>
      <c r="AZ270" s="2">
        <f t="shared" si="231"/>
        <v>0</v>
      </c>
    </row>
    <row r="271" spans="1:52" ht="12" customHeight="1">
      <c r="A271" s="44">
        <f t="shared" si="228"/>
        <v>44927</v>
      </c>
      <c r="B271" s="66">
        <f t="shared" si="194"/>
        <v>60900</v>
      </c>
      <c r="C271" s="67"/>
      <c r="D271" s="68">
        <f t="shared" si="195"/>
        <v>60900</v>
      </c>
      <c r="E271" s="35">
        <f t="shared" si="196"/>
        <v>0</v>
      </c>
      <c r="F271" s="35">
        <f t="shared" si="197"/>
        <v>0</v>
      </c>
      <c r="G271" s="55">
        <f t="shared" si="229"/>
        <v>3.97</v>
      </c>
      <c r="H271" s="69">
        <f t="shared" si="232"/>
        <v>3.97</v>
      </c>
      <c r="I271" s="55">
        <f t="shared" si="198"/>
        <v>3.7904</v>
      </c>
      <c r="J271" s="55">
        <f t="shared" si="199"/>
        <v>1.6E-2</v>
      </c>
      <c r="K271" s="69">
        <f t="shared" si="233"/>
        <v>1.6E-2</v>
      </c>
      <c r="L271" s="72">
        <v>0</v>
      </c>
      <c r="M271" s="55">
        <f t="shared" si="200"/>
        <v>1.4999999999999999E-2</v>
      </c>
      <c r="N271" s="69">
        <f t="shared" si="234"/>
        <v>1.4999999999999999E-2</v>
      </c>
      <c r="O271" s="72">
        <v>0</v>
      </c>
      <c r="P271" s="7"/>
      <c r="Q271" s="72">
        <f t="shared" si="230"/>
        <v>4.0010000000000003</v>
      </c>
      <c r="R271" s="72">
        <f t="shared" si="201"/>
        <v>3.7904</v>
      </c>
      <c r="S271" s="7"/>
      <c r="T271" s="5">
        <f t="shared" si="202"/>
        <v>31</v>
      </c>
      <c r="U271" s="45">
        <f t="shared" si="203"/>
        <v>44982</v>
      </c>
      <c r="V271" s="5">
        <f t="shared" si="204"/>
        <v>8093</v>
      </c>
      <c r="W271" s="55">
        <f t="shared" si="205"/>
        <v>6.040116061409001E-2</v>
      </c>
      <c r="X271" s="47">
        <f t="shared" si="206"/>
        <v>0.2675301725815426</v>
      </c>
      <c r="Y271" s="5">
        <f t="shared" si="207"/>
        <v>0</v>
      </c>
      <c r="Z271" s="5">
        <f t="shared" si="208"/>
        <v>0</v>
      </c>
      <c r="AB271" s="39">
        <f t="shared" si="209"/>
        <v>0</v>
      </c>
      <c r="AC271" s="39">
        <f t="shared" si="210"/>
        <v>0</v>
      </c>
      <c r="AD271" s="39">
        <f t="shared" si="211"/>
        <v>0</v>
      </c>
      <c r="AE271" s="39">
        <f t="shared" si="212"/>
        <v>0</v>
      </c>
      <c r="AF271" s="39">
        <f t="shared" si="213"/>
        <v>0</v>
      </c>
      <c r="AG271" s="39">
        <f t="shared" si="214"/>
        <v>0</v>
      </c>
      <c r="AH271" s="39">
        <f t="shared" si="215"/>
        <v>0</v>
      </c>
      <c r="AI271" s="39">
        <f t="shared" si="216"/>
        <v>0</v>
      </c>
      <c r="AJ271" s="39">
        <f t="shared" si="217"/>
        <v>0</v>
      </c>
      <c r="AK271" s="43"/>
      <c r="AL271" s="39">
        <f t="shared" si="218"/>
        <v>0</v>
      </c>
      <c r="AM271" s="39">
        <f t="shared" si="219"/>
        <v>0</v>
      </c>
      <c r="AN271" s="39">
        <f t="shared" si="220"/>
        <v>0</v>
      </c>
      <c r="AO271" s="40">
        <f t="shared" si="221"/>
        <v>0</v>
      </c>
      <c r="AQ271" s="39">
        <f t="shared" si="222"/>
        <v>0</v>
      </c>
      <c r="AR271" s="39">
        <f t="shared" si="223"/>
        <v>0</v>
      </c>
      <c r="AS271" s="39">
        <f t="shared" si="224"/>
        <v>0</v>
      </c>
      <c r="AT271" s="40">
        <f t="shared" si="225"/>
        <v>0</v>
      </c>
      <c r="AU271" s="40"/>
      <c r="AV271" s="52">
        <f t="shared" si="226"/>
        <v>0</v>
      </c>
      <c r="AX271" s="52">
        <f t="shared" si="227"/>
        <v>0</v>
      </c>
      <c r="AY271" s="70"/>
      <c r="AZ271" s="2">
        <f t="shared" si="231"/>
        <v>0</v>
      </c>
    </row>
    <row r="272" spans="1:52" ht="12" customHeight="1">
      <c r="A272" s="44">
        <f t="shared" si="228"/>
        <v>44958</v>
      </c>
      <c r="B272" s="66">
        <f t="shared" si="194"/>
        <v>60900</v>
      </c>
      <c r="C272" s="67"/>
      <c r="D272" s="68">
        <f t="shared" si="195"/>
        <v>60900</v>
      </c>
      <c r="E272" s="35">
        <f t="shared" si="196"/>
        <v>0</v>
      </c>
      <c r="F272" s="35">
        <f t="shared" si="197"/>
        <v>0</v>
      </c>
      <c r="G272" s="55">
        <f t="shared" si="229"/>
        <v>3.97</v>
      </c>
      <c r="H272" s="69">
        <f t="shared" si="232"/>
        <v>3.97</v>
      </c>
      <c r="I272" s="55">
        <f t="shared" si="198"/>
        <v>3.7904</v>
      </c>
      <c r="J272" s="55">
        <f t="shared" si="199"/>
        <v>1.6E-2</v>
      </c>
      <c r="K272" s="69">
        <f t="shared" si="233"/>
        <v>1.6E-2</v>
      </c>
      <c r="L272" s="72">
        <v>0</v>
      </c>
      <c r="M272" s="55">
        <f t="shared" si="200"/>
        <v>1.4999999999999999E-2</v>
      </c>
      <c r="N272" s="69">
        <f t="shared" si="234"/>
        <v>1.4999999999999999E-2</v>
      </c>
      <c r="O272" s="72">
        <v>0</v>
      </c>
      <c r="P272" s="7"/>
      <c r="Q272" s="72">
        <f t="shared" si="230"/>
        <v>4.0010000000000003</v>
      </c>
      <c r="R272" s="72">
        <f t="shared" si="201"/>
        <v>3.7904</v>
      </c>
      <c r="S272" s="7"/>
      <c r="T272" s="5">
        <f t="shared" si="202"/>
        <v>28</v>
      </c>
      <c r="U272" s="45">
        <f t="shared" si="203"/>
        <v>45010</v>
      </c>
      <c r="V272" s="5">
        <f t="shared" si="204"/>
        <v>8121</v>
      </c>
      <c r="W272" s="55">
        <f t="shared" si="205"/>
        <v>6.040116061409001E-2</v>
      </c>
      <c r="X272" s="47">
        <f t="shared" si="206"/>
        <v>0.26631253304790015</v>
      </c>
      <c r="Y272" s="5">
        <f t="shared" si="207"/>
        <v>0</v>
      </c>
      <c r="Z272" s="5">
        <f t="shared" si="208"/>
        <v>0</v>
      </c>
      <c r="AB272" s="39">
        <f t="shared" si="209"/>
        <v>0</v>
      </c>
      <c r="AC272" s="39">
        <f t="shared" si="210"/>
        <v>0</v>
      </c>
      <c r="AD272" s="39">
        <f t="shared" si="211"/>
        <v>0</v>
      </c>
      <c r="AE272" s="39">
        <f t="shared" si="212"/>
        <v>0</v>
      </c>
      <c r="AF272" s="39">
        <f t="shared" si="213"/>
        <v>0</v>
      </c>
      <c r="AG272" s="39">
        <f t="shared" si="214"/>
        <v>0</v>
      </c>
      <c r="AH272" s="39">
        <f t="shared" si="215"/>
        <v>0</v>
      </c>
      <c r="AI272" s="39">
        <f t="shared" si="216"/>
        <v>0</v>
      </c>
      <c r="AJ272" s="39">
        <f t="shared" si="217"/>
        <v>0</v>
      </c>
      <c r="AK272" s="43"/>
      <c r="AL272" s="39">
        <f t="shared" si="218"/>
        <v>0</v>
      </c>
      <c r="AM272" s="39">
        <f t="shared" si="219"/>
        <v>0</v>
      </c>
      <c r="AN272" s="39">
        <f t="shared" si="220"/>
        <v>0</v>
      </c>
      <c r="AO272" s="40">
        <f t="shared" si="221"/>
        <v>0</v>
      </c>
      <c r="AQ272" s="39">
        <f t="shared" si="222"/>
        <v>0</v>
      </c>
      <c r="AR272" s="39">
        <f t="shared" si="223"/>
        <v>0</v>
      </c>
      <c r="AS272" s="39">
        <f t="shared" si="224"/>
        <v>0</v>
      </c>
      <c r="AT272" s="40">
        <f t="shared" si="225"/>
        <v>0</v>
      </c>
      <c r="AU272" s="40"/>
      <c r="AV272" s="52">
        <f t="shared" si="226"/>
        <v>0</v>
      </c>
      <c r="AX272" s="52">
        <f t="shared" si="227"/>
        <v>0</v>
      </c>
      <c r="AY272" s="70"/>
      <c r="AZ272" s="2">
        <f t="shared" si="231"/>
        <v>0</v>
      </c>
    </row>
    <row r="273" spans="1:52" ht="12" customHeight="1">
      <c r="A273" s="44">
        <f t="shared" si="228"/>
        <v>44986</v>
      </c>
      <c r="B273" s="66">
        <f t="shared" si="194"/>
        <v>60900</v>
      </c>
      <c r="C273" s="67"/>
      <c r="D273" s="68">
        <f t="shared" si="195"/>
        <v>60900</v>
      </c>
      <c r="E273" s="35">
        <f t="shared" si="196"/>
        <v>0</v>
      </c>
      <c r="F273" s="35">
        <f t="shared" si="197"/>
        <v>0</v>
      </c>
      <c r="G273" s="55">
        <f t="shared" si="229"/>
        <v>3.97</v>
      </c>
      <c r="H273" s="69">
        <f t="shared" si="232"/>
        <v>3.97</v>
      </c>
      <c r="I273" s="55">
        <f t="shared" si="198"/>
        <v>3.7904</v>
      </c>
      <c r="J273" s="55">
        <f t="shared" si="199"/>
        <v>1.6E-2</v>
      </c>
      <c r="K273" s="69">
        <f t="shared" si="233"/>
        <v>1.6E-2</v>
      </c>
      <c r="L273" s="72">
        <v>0</v>
      </c>
      <c r="M273" s="55">
        <f t="shared" si="200"/>
        <v>1.4999999999999999E-2</v>
      </c>
      <c r="N273" s="69">
        <f t="shared" si="234"/>
        <v>1.4999999999999999E-2</v>
      </c>
      <c r="O273" s="72">
        <v>0</v>
      </c>
      <c r="P273" s="7"/>
      <c r="Q273" s="72">
        <f t="shared" si="230"/>
        <v>4.0010000000000003</v>
      </c>
      <c r="R273" s="72">
        <f t="shared" si="201"/>
        <v>3.7904</v>
      </c>
      <c r="S273" s="7"/>
      <c r="T273" s="5">
        <f t="shared" si="202"/>
        <v>31</v>
      </c>
      <c r="U273" s="45">
        <f t="shared" si="203"/>
        <v>45041</v>
      </c>
      <c r="V273" s="5">
        <f t="shared" si="204"/>
        <v>8152</v>
      </c>
      <c r="W273" s="55">
        <f t="shared" si="205"/>
        <v>6.040116061409001E-2</v>
      </c>
      <c r="X273" s="47">
        <f t="shared" si="206"/>
        <v>0.26497089554534708</v>
      </c>
      <c r="Y273" s="5">
        <f t="shared" si="207"/>
        <v>0</v>
      </c>
      <c r="Z273" s="5">
        <f t="shared" si="208"/>
        <v>0</v>
      </c>
      <c r="AB273" s="39">
        <f t="shared" si="209"/>
        <v>0</v>
      </c>
      <c r="AC273" s="39">
        <f t="shared" si="210"/>
        <v>0</v>
      </c>
      <c r="AD273" s="39">
        <f t="shared" si="211"/>
        <v>0</v>
      </c>
      <c r="AE273" s="39">
        <f t="shared" si="212"/>
        <v>0</v>
      </c>
      <c r="AF273" s="39">
        <f t="shared" si="213"/>
        <v>0</v>
      </c>
      <c r="AG273" s="39">
        <f t="shared" si="214"/>
        <v>0</v>
      </c>
      <c r="AH273" s="39">
        <f t="shared" si="215"/>
        <v>0</v>
      </c>
      <c r="AI273" s="39">
        <f t="shared" si="216"/>
        <v>0</v>
      </c>
      <c r="AJ273" s="39">
        <f t="shared" si="217"/>
        <v>0</v>
      </c>
      <c r="AK273" s="43"/>
      <c r="AL273" s="39">
        <f t="shared" si="218"/>
        <v>0</v>
      </c>
      <c r="AM273" s="39">
        <f t="shared" si="219"/>
        <v>0</v>
      </c>
      <c r="AN273" s="39">
        <f t="shared" si="220"/>
        <v>0</v>
      </c>
      <c r="AO273" s="40">
        <f t="shared" si="221"/>
        <v>0</v>
      </c>
      <c r="AQ273" s="39">
        <f t="shared" si="222"/>
        <v>0</v>
      </c>
      <c r="AR273" s="39">
        <f t="shared" si="223"/>
        <v>0</v>
      </c>
      <c r="AS273" s="39">
        <f t="shared" si="224"/>
        <v>0</v>
      </c>
      <c r="AT273" s="40">
        <f t="shared" si="225"/>
        <v>0</v>
      </c>
      <c r="AU273" s="40"/>
      <c r="AV273" s="52">
        <f t="shared" si="226"/>
        <v>0</v>
      </c>
      <c r="AX273" s="52">
        <f t="shared" si="227"/>
        <v>0</v>
      </c>
      <c r="AY273" s="70"/>
      <c r="AZ273" s="2">
        <f t="shared" si="231"/>
        <v>0</v>
      </c>
    </row>
    <row r="274" spans="1:52" ht="12" customHeight="1">
      <c r="A274" s="44">
        <f t="shared" si="228"/>
        <v>45017</v>
      </c>
      <c r="B274" s="66">
        <f t="shared" si="194"/>
        <v>60900</v>
      </c>
      <c r="C274" s="67"/>
      <c r="D274" s="68">
        <f t="shared" si="195"/>
        <v>60900</v>
      </c>
      <c r="E274" s="35">
        <f t="shared" si="196"/>
        <v>0</v>
      </c>
      <c r="F274" s="35">
        <f t="shared" si="197"/>
        <v>0</v>
      </c>
      <c r="G274" s="55">
        <f t="shared" si="229"/>
        <v>3.97</v>
      </c>
      <c r="H274" s="69">
        <f t="shared" si="232"/>
        <v>3.97</v>
      </c>
      <c r="I274" s="55">
        <f t="shared" si="198"/>
        <v>3.7904</v>
      </c>
      <c r="J274" s="55">
        <f t="shared" si="199"/>
        <v>1.6E-2</v>
      </c>
      <c r="K274" s="69">
        <f t="shared" si="233"/>
        <v>1.6E-2</v>
      </c>
      <c r="L274" s="72">
        <v>0</v>
      </c>
      <c r="M274" s="55">
        <f t="shared" si="200"/>
        <v>1.4999999999999999E-2</v>
      </c>
      <c r="N274" s="69">
        <f t="shared" si="234"/>
        <v>1.4999999999999999E-2</v>
      </c>
      <c r="O274" s="72">
        <v>0</v>
      </c>
      <c r="P274" s="7"/>
      <c r="Q274" s="72">
        <f t="shared" si="230"/>
        <v>4.0010000000000003</v>
      </c>
      <c r="R274" s="72">
        <f t="shared" si="201"/>
        <v>3.7904</v>
      </c>
      <c r="S274" s="7"/>
      <c r="T274" s="5">
        <f t="shared" si="202"/>
        <v>30</v>
      </c>
      <c r="U274" s="45">
        <f t="shared" si="203"/>
        <v>45071</v>
      </c>
      <c r="V274" s="5">
        <f t="shared" si="204"/>
        <v>8182</v>
      </c>
      <c r="W274" s="55">
        <f t="shared" si="205"/>
        <v>6.040116061409001E-2</v>
      </c>
      <c r="X274" s="47">
        <f t="shared" si="206"/>
        <v>0.26367897243480831</v>
      </c>
      <c r="Y274" s="5">
        <f t="shared" si="207"/>
        <v>0</v>
      </c>
      <c r="Z274" s="5">
        <f t="shared" si="208"/>
        <v>0</v>
      </c>
      <c r="AB274" s="39">
        <f t="shared" si="209"/>
        <v>0</v>
      </c>
      <c r="AC274" s="39">
        <f t="shared" si="210"/>
        <v>0</v>
      </c>
      <c r="AD274" s="39">
        <f t="shared" si="211"/>
        <v>0</v>
      </c>
      <c r="AE274" s="39">
        <f t="shared" si="212"/>
        <v>0</v>
      </c>
      <c r="AF274" s="39">
        <f t="shared" si="213"/>
        <v>0</v>
      </c>
      <c r="AG274" s="39">
        <f t="shared" si="214"/>
        <v>0</v>
      </c>
      <c r="AH274" s="39">
        <f t="shared" si="215"/>
        <v>0</v>
      </c>
      <c r="AI274" s="39">
        <f t="shared" si="216"/>
        <v>0</v>
      </c>
      <c r="AJ274" s="39">
        <f t="shared" si="217"/>
        <v>0</v>
      </c>
      <c r="AK274" s="43"/>
      <c r="AL274" s="39">
        <f t="shared" si="218"/>
        <v>0</v>
      </c>
      <c r="AM274" s="39">
        <f t="shared" si="219"/>
        <v>0</v>
      </c>
      <c r="AN274" s="39">
        <f t="shared" si="220"/>
        <v>0</v>
      </c>
      <c r="AO274" s="40">
        <f t="shared" si="221"/>
        <v>0</v>
      </c>
      <c r="AQ274" s="39">
        <f t="shared" si="222"/>
        <v>0</v>
      </c>
      <c r="AR274" s="39">
        <f t="shared" si="223"/>
        <v>0</v>
      </c>
      <c r="AS274" s="39">
        <f t="shared" si="224"/>
        <v>0</v>
      </c>
      <c r="AT274" s="40">
        <f t="shared" si="225"/>
        <v>0</v>
      </c>
      <c r="AU274" s="40"/>
      <c r="AV274" s="52">
        <f t="shared" si="226"/>
        <v>0</v>
      </c>
      <c r="AX274" s="52">
        <f t="shared" si="227"/>
        <v>0</v>
      </c>
      <c r="AY274" s="70"/>
      <c r="AZ274" s="2">
        <f t="shared" si="231"/>
        <v>0</v>
      </c>
    </row>
    <row r="275" spans="1:52" ht="12" customHeight="1">
      <c r="A275" s="44">
        <f t="shared" si="228"/>
        <v>45047</v>
      </c>
      <c r="B275" s="66">
        <f t="shared" si="194"/>
        <v>60900</v>
      </c>
      <c r="C275" s="67"/>
      <c r="D275" s="68">
        <f t="shared" si="195"/>
        <v>60900</v>
      </c>
      <c r="E275" s="35">
        <f t="shared" si="196"/>
        <v>0</v>
      </c>
      <c r="F275" s="35">
        <f t="shared" si="197"/>
        <v>0</v>
      </c>
      <c r="G275" s="55">
        <f t="shared" si="229"/>
        <v>3.97</v>
      </c>
      <c r="H275" s="69">
        <f t="shared" si="232"/>
        <v>3.97</v>
      </c>
      <c r="I275" s="55">
        <f t="shared" si="198"/>
        <v>3.7904</v>
      </c>
      <c r="J275" s="55">
        <f t="shared" si="199"/>
        <v>1.6E-2</v>
      </c>
      <c r="K275" s="69">
        <f t="shared" si="233"/>
        <v>1.6E-2</v>
      </c>
      <c r="L275" s="72">
        <v>0</v>
      </c>
      <c r="M275" s="55">
        <f t="shared" si="200"/>
        <v>1.4999999999999999E-2</v>
      </c>
      <c r="N275" s="69">
        <f t="shared" si="234"/>
        <v>1.4999999999999999E-2</v>
      </c>
      <c r="O275" s="72">
        <v>0</v>
      </c>
      <c r="P275" s="7"/>
      <c r="Q275" s="72">
        <f t="shared" si="230"/>
        <v>4.0010000000000003</v>
      </c>
      <c r="R275" s="72">
        <f t="shared" si="201"/>
        <v>3.7904</v>
      </c>
      <c r="S275" s="7"/>
      <c r="T275" s="5">
        <f t="shared" si="202"/>
        <v>31</v>
      </c>
      <c r="U275" s="45">
        <f t="shared" si="203"/>
        <v>45102</v>
      </c>
      <c r="V275" s="5">
        <f t="shared" si="204"/>
        <v>8213</v>
      </c>
      <c r="W275" s="55">
        <f t="shared" si="205"/>
        <v>6.040116061409001E-2</v>
      </c>
      <c r="X275" s="47">
        <f t="shared" si="206"/>
        <v>0.26235060236523461</v>
      </c>
      <c r="Y275" s="5">
        <f t="shared" si="207"/>
        <v>0</v>
      </c>
      <c r="Z275" s="5">
        <f t="shared" si="208"/>
        <v>0</v>
      </c>
      <c r="AB275" s="39">
        <f t="shared" si="209"/>
        <v>0</v>
      </c>
      <c r="AC275" s="39">
        <f t="shared" si="210"/>
        <v>0</v>
      </c>
      <c r="AD275" s="39">
        <f t="shared" si="211"/>
        <v>0</v>
      </c>
      <c r="AE275" s="39">
        <f t="shared" si="212"/>
        <v>0</v>
      </c>
      <c r="AF275" s="39">
        <f t="shared" si="213"/>
        <v>0</v>
      </c>
      <c r="AG275" s="39">
        <f t="shared" si="214"/>
        <v>0</v>
      </c>
      <c r="AH275" s="39">
        <f t="shared" si="215"/>
        <v>0</v>
      </c>
      <c r="AI275" s="39">
        <f t="shared" si="216"/>
        <v>0</v>
      </c>
      <c r="AJ275" s="39">
        <f t="shared" si="217"/>
        <v>0</v>
      </c>
      <c r="AK275" s="43"/>
      <c r="AL275" s="39">
        <f t="shared" si="218"/>
        <v>0</v>
      </c>
      <c r="AM275" s="39">
        <f t="shared" si="219"/>
        <v>0</v>
      </c>
      <c r="AN275" s="39">
        <f t="shared" si="220"/>
        <v>0</v>
      </c>
      <c r="AO275" s="40">
        <f t="shared" si="221"/>
        <v>0</v>
      </c>
      <c r="AQ275" s="39">
        <f t="shared" si="222"/>
        <v>0</v>
      </c>
      <c r="AR275" s="39">
        <f t="shared" si="223"/>
        <v>0</v>
      </c>
      <c r="AS275" s="39">
        <f t="shared" si="224"/>
        <v>0</v>
      </c>
      <c r="AT275" s="40">
        <f t="shared" si="225"/>
        <v>0</v>
      </c>
      <c r="AU275" s="40"/>
      <c r="AV275" s="52">
        <f t="shared" si="226"/>
        <v>0</v>
      </c>
      <c r="AX275" s="52">
        <f t="shared" si="227"/>
        <v>0</v>
      </c>
      <c r="AY275" s="70"/>
      <c r="AZ275" s="2">
        <f t="shared" si="231"/>
        <v>0</v>
      </c>
    </row>
    <row r="276" spans="1:52" ht="12" customHeight="1">
      <c r="A276" s="44">
        <f t="shared" si="228"/>
        <v>45078</v>
      </c>
      <c r="B276" s="66">
        <f t="shared" si="194"/>
        <v>60900</v>
      </c>
      <c r="C276" s="67"/>
      <c r="D276" s="68">
        <f t="shared" si="195"/>
        <v>60900</v>
      </c>
      <c r="E276" s="35">
        <f t="shared" si="196"/>
        <v>0</v>
      </c>
      <c r="F276" s="35">
        <f t="shared" si="197"/>
        <v>0</v>
      </c>
      <c r="G276" s="55">
        <f t="shared" si="229"/>
        <v>3.97</v>
      </c>
      <c r="H276" s="69">
        <f t="shared" si="232"/>
        <v>3.97</v>
      </c>
      <c r="I276" s="55">
        <f t="shared" si="198"/>
        <v>3.7904</v>
      </c>
      <c r="J276" s="55">
        <f t="shared" si="199"/>
        <v>1.6E-2</v>
      </c>
      <c r="K276" s="69">
        <f t="shared" si="233"/>
        <v>1.6E-2</v>
      </c>
      <c r="L276" s="72">
        <v>0</v>
      </c>
      <c r="M276" s="55">
        <f t="shared" si="200"/>
        <v>1.4999999999999999E-2</v>
      </c>
      <c r="N276" s="69">
        <f t="shared" si="234"/>
        <v>1.4999999999999999E-2</v>
      </c>
      <c r="O276" s="72">
        <v>0</v>
      </c>
      <c r="P276" s="7"/>
      <c r="Q276" s="72">
        <f t="shared" si="230"/>
        <v>4.0010000000000003</v>
      </c>
      <c r="R276" s="72">
        <f t="shared" si="201"/>
        <v>3.7904</v>
      </c>
      <c r="S276" s="7"/>
      <c r="T276" s="5">
        <f t="shared" si="202"/>
        <v>30</v>
      </c>
      <c r="U276" s="45">
        <f t="shared" si="203"/>
        <v>45132</v>
      </c>
      <c r="V276" s="5">
        <f t="shared" si="204"/>
        <v>8243</v>
      </c>
      <c r="W276" s="55">
        <f t="shared" si="205"/>
        <v>6.040116061409001E-2</v>
      </c>
      <c r="X276" s="47">
        <f t="shared" si="206"/>
        <v>0.2610714550628041</v>
      </c>
      <c r="Y276" s="5">
        <f t="shared" si="207"/>
        <v>0</v>
      </c>
      <c r="Z276" s="5">
        <f t="shared" si="208"/>
        <v>0</v>
      </c>
      <c r="AB276" s="39">
        <f t="shared" si="209"/>
        <v>0</v>
      </c>
      <c r="AC276" s="39">
        <f t="shared" si="210"/>
        <v>0</v>
      </c>
      <c r="AD276" s="39">
        <f t="shared" si="211"/>
        <v>0</v>
      </c>
      <c r="AE276" s="39">
        <f t="shared" si="212"/>
        <v>0</v>
      </c>
      <c r="AF276" s="39">
        <f t="shared" si="213"/>
        <v>0</v>
      </c>
      <c r="AG276" s="39">
        <f t="shared" si="214"/>
        <v>0</v>
      </c>
      <c r="AH276" s="39">
        <f t="shared" si="215"/>
        <v>0</v>
      </c>
      <c r="AI276" s="39">
        <f t="shared" si="216"/>
        <v>0</v>
      </c>
      <c r="AJ276" s="39">
        <f t="shared" si="217"/>
        <v>0</v>
      </c>
      <c r="AK276" s="43"/>
      <c r="AL276" s="39">
        <f t="shared" si="218"/>
        <v>0</v>
      </c>
      <c r="AM276" s="39">
        <f t="shared" si="219"/>
        <v>0</v>
      </c>
      <c r="AN276" s="39">
        <f t="shared" si="220"/>
        <v>0</v>
      </c>
      <c r="AO276" s="40">
        <f t="shared" si="221"/>
        <v>0</v>
      </c>
      <c r="AQ276" s="39">
        <f t="shared" si="222"/>
        <v>0</v>
      </c>
      <c r="AR276" s="39">
        <f t="shared" si="223"/>
        <v>0</v>
      </c>
      <c r="AS276" s="39">
        <f t="shared" si="224"/>
        <v>0</v>
      </c>
      <c r="AT276" s="40">
        <f t="shared" si="225"/>
        <v>0</v>
      </c>
      <c r="AU276" s="40"/>
      <c r="AV276" s="52">
        <f t="shared" si="226"/>
        <v>0</v>
      </c>
      <c r="AX276" s="52">
        <f t="shared" si="227"/>
        <v>0</v>
      </c>
      <c r="AY276" s="70"/>
      <c r="AZ276" s="2">
        <f t="shared" si="231"/>
        <v>0</v>
      </c>
    </row>
    <row r="277" spans="1:52" ht="12" customHeight="1">
      <c r="A277" s="44">
        <f t="shared" si="228"/>
        <v>45108</v>
      </c>
      <c r="B277" s="66">
        <f t="shared" si="194"/>
        <v>60900</v>
      </c>
      <c r="C277" s="67"/>
      <c r="D277" s="68">
        <f t="shared" si="195"/>
        <v>60900</v>
      </c>
      <c r="E277" s="35">
        <f t="shared" si="196"/>
        <v>0</v>
      </c>
      <c r="F277" s="35">
        <f t="shared" si="197"/>
        <v>0</v>
      </c>
      <c r="G277" s="55">
        <f t="shared" si="229"/>
        <v>3.97</v>
      </c>
      <c r="H277" s="69">
        <f t="shared" si="232"/>
        <v>3.97</v>
      </c>
      <c r="I277" s="55">
        <f t="shared" si="198"/>
        <v>3.7904</v>
      </c>
      <c r="J277" s="55">
        <f t="shared" si="199"/>
        <v>1.6E-2</v>
      </c>
      <c r="K277" s="69">
        <f t="shared" si="233"/>
        <v>1.6E-2</v>
      </c>
      <c r="L277" s="72">
        <v>0</v>
      </c>
      <c r="M277" s="55">
        <f t="shared" si="200"/>
        <v>1.4999999999999999E-2</v>
      </c>
      <c r="N277" s="69">
        <f t="shared" si="234"/>
        <v>1.4999999999999999E-2</v>
      </c>
      <c r="O277" s="72">
        <v>0</v>
      </c>
      <c r="P277" s="7"/>
      <c r="Q277" s="72">
        <f t="shared" si="230"/>
        <v>4.0010000000000003</v>
      </c>
      <c r="R277" s="72">
        <f t="shared" si="201"/>
        <v>3.7904</v>
      </c>
      <c r="S277" s="7"/>
      <c r="T277" s="5">
        <f t="shared" si="202"/>
        <v>31</v>
      </c>
      <c r="U277" s="45">
        <f t="shared" si="203"/>
        <v>45163</v>
      </c>
      <c r="V277" s="5">
        <f t="shared" si="204"/>
        <v>8274</v>
      </c>
      <c r="W277" s="55">
        <f t="shared" si="205"/>
        <v>6.040116061409001E-2</v>
      </c>
      <c r="X277" s="47">
        <f t="shared" si="206"/>
        <v>0.2597562212247656</v>
      </c>
      <c r="Y277" s="5">
        <f t="shared" si="207"/>
        <v>0</v>
      </c>
      <c r="Z277" s="5">
        <f t="shared" si="208"/>
        <v>0</v>
      </c>
      <c r="AB277" s="39">
        <f t="shared" si="209"/>
        <v>0</v>
      </c>
      <c r="AC277" s="39">
        <f t="shared" si="210"/>
        <v>0</v>
      </c>
      <c r="AD277" s="39">
        <f t="shared" si="211"/>
        <v>0</v>
      </c>
      <c r="AE277" s="39">
        <f t="shared" si="212"/>
        <v>0</v>
      </c>
      <c r="AF277" s="39">
        <f t="shared" si="213"/>
        <v>0</v>
      </c>
      <c r="AG277" s="39">
        <f t="shared" si="214"/>
        <v>0</v>
      </c>
      <c r="AH277" s="39">
        <f t="shared" si="215"/>
        <v>0</v>
      </c>
      <c r="AI277" s="39">
        <f t="shared" si="216"/>
        <v>0</v>
      </c>
      <c r="AJ277" s="39">
        <f t="shared" si="217"/>
        <v>0</v>
      </c>
      <c r="AK277" s="43"/>
      <c r="AL277" s="39">
        <f t="shared" si="218"/>
        <v>0</v>
      </c>
      <c r="AM277" s="39">
        <f t="shared" si="219"/>
        <v>0</v>
      </c>
      <c r="AN277" s="39">
        <f t="shared" si="220"/>
        <v>0</v>
      </c>
      <c r="AO277" s="40">
        <f t="shared" si="221"/>
        <v>0</v>
      </c>
      <c r="AQ277" s="39">
        <f t="shared" si="222"/>
        <v>0</v>
      </c>
      <c r="AR277" s="39">
        <f t="shared" si="223"/>
        <v>0</v>
      </c>
      <c r="AS277" s="39">
        <f t="shared" si="224"/>
        <v>0</v>
      </c>
      <c r="AT277" s="40">
        <f t="shared" si="225"/>
        <v>0</v>
      </c>
      <c r="AU277" s="40"/>
      <c r="AV277" s="52">
        <f t="shared" si="226"/>
        <v>0</v>
      </c>
      <c r="AX277" s="52">
        <f t="shared" si="227"/>
        <v>0</v>
      </c>
      <c r="AY277" s="70"/>
      <c r="AZ277" s="2">
        <f t="shared" si="231"/>
        <v>0</v>
      </c>
    </row>
    <row r="278" spans="1:52" ht="12" customHeight="1">
      <c r="A278" s="44">
        <f t="shared" si="228"/>
        <v>45139</v>
      </c>
      <c r="B278" s="66">
        <f t="shared" si="194"/>
        <v>60900</v>
      </c>
      <c r="C278" s="67"/>
      <c r="D278" s="68">
        <f t="shared" si="195"/>
        <v>60900</v>
      </c>
      <c r="E278" s="35">
        <f t="shared" si="196"/>
        <v>0</v>
      </c>
      <c r="F278" s="35">
        <f t="shared" si="197"/>
        <v>0</v>
      </c>
      <c r="G278" s="55">
        <f t="shared" si="229"/>
        <v>3.97</v>
      </c>
      <c r="H278" s="69">
        <f t="shared" si="232"/>
        <v>3.97</v>
      </c>
      <c r="I278" s="55">
        <f t="shared" si="198"/>
        <v>3.7904</v>
      </c>
      <c r="J278" s="55">
        <f t="shared" si="199"/>
        <v>1.6E-2</v>
      </c>
      <c r="K278" s="69">
        <f t="shared" si="233"/>
        <v>1.6E-2</v>
      </c>
      <c r="L278" s="72">
        <v>0</v>
      </c>
      <c r="M278" s="55">
        <f t="shared" si="200"/>
        <v>1.4999999999999999E-2</v>
      </c>
      <c r="N278" s="69">
        <f t="shared" si="234"/>
        <v>1.4999999999999999E-2</v>
      </c>
      <c r="O278" s="72">
        <v>0</v>
      </c>
      <c r="P278" s="7"/>
      <c r="Q278" s="72">
        <f t="shared" si="230"/>
        <v>4.0010000000000003</v>
      </c>
      <c r="R278" s="72">
        <f t="shared" si="201"/>
        <v>3.7904</v>
      </c>
      <c r="S278" s="7"/>
      <c r="T278" s="5">
        <f t="shared" si="202"/>
        <v>31</v>
      </c>
      <c r="U278" s="45">
        <f t="shared" si="203"/>
        <v>45194</v>
      </c>
      <c r="V278" s="5">
        <f t="shared" si="204"/>
        <v>8305</v>
      </c>
      <c r="W278" s="55">
        <f t="shared" si="205"/>
        <v>6.040116061409001E-2</v>
      </c>
      <c r="X278" s="47">
        <f t="shared" si="206"/>
        <v>0.25844761331236998</v>
      </c>
      <c r="Y278" s="5">
        <f t="shared" si="207"/>
        <v>0</v>
      </c>
      <c r="Z278" s="5">
        <f t="shared" si="208"/>
        <v>0</v>
      </c>
      <c r="AB278" s="39">
        <f t="shared" si="209"/>
        <v>0</v>
      </c>
      <c r="AC278" s="39">
        <f t="shared" si="210"/>
        <v>0</v>
      </c>
      <c r="AD278" s="39">
        <f t="shared" si="211"/>
        <v>0</v>
      </c>
      <c r="AE278" s="39">
        <f t="shared" si="212"/>
        <v>0</v>
      </c>
      <c r="AF278" s="39">
        <f t="shared" si="213"/>
        <v>0</v>
      </c>
      <c r="AG278" s="39">
        <f t="shared" si="214"/>
        <v>0</v>
      </c>
      <c r="AH278" s="39">
        <f t="shared" si="215"/>
        <v>0</v>
      </c>
      <c r="AI278" s="39">
        <f t="shared" si="216"/>
        <v>0</v>
      </c>
      <c r="AJ278" s="39">
        <f t="shared" si="217"/>
        <v>0</v>
      </c>
      <c r="AK278" s="43"/>
      <c r="AL278" s="39">
        <f t="shared" si="218"/>
        <v>0</v>
      </c>
      <c r="AM278" s="39">
        <f t="shared" si="219"/>
        <v>0</v>
      </c>
      <c r="AN278" s="39">
        <f t="shared" si="220"/>
        <v>0</v>
      </c>
      <c r="AO278" s="40">
        <f t="shared" si="221"/>
        <v>0</v>
      </c>
      <c r="AQ278" s="39">
        <f t="shared" si="222"/>
        <v>0</v>
      </c>
      <c r="AR278" s="39">
        <f t="shared" si="223"/>
        <v>0</v>
      </c>
      <c r="AS278" s="39">
        <f t="shared" si="224"/>
        <v>0</v>
      </c>
      <c r="AT278" s="40">
        <f t="shared" si="225"/>
        <v>0</v>
      </c>
      <c r="AU278" s="40"/>
      <c r="AV278" s="52">
        <f t="shared" si="226"/>
        <v>0</v>
      </c>
      <c r="AX278" s="52">
        <f t="shared" si="227"/>
        <v>0</v>
      </c>
      <c r="AY278" s="70"/>
      <c r="AZ278" s="2">
        <f t="shared" si="231"/>
        <v>0</v>
      </c>
    </row>
    <row r="279" spans="1:52" ht="12" customHeight="1">
      <c r="A279" s="44">
        <f t="shared" si="228"/>
        <v>45170</v>
      </c>
      <c r="B279" s="66">
        <f t="shared" si="194"/>
        <v>60900</v>
      </c>
      <c r="C279" s="67"/>
      <c r="D279" s="68">
        <f t="shared" si="195"/>
        <v>60900</v>
      </c>
      <c r="E279" s="35">
        <f t="shared" si="196"/>
        <v>0</v>
      </c>
      <c r="F279" s="35">
        <f t="shared" si="197"/>
        <v>0</v>
      </c>
      <c r="G279" s="55">
        <f t="shared" si="229"/>
        <v>3.97</v>
      </c>
      <c r="H279" s="69">
        <f t="shared" si="232"/>
        <v>3.97</v>
      </c>
      <c r="I279" s="55">
        <f t="shared" si="198"/>
        <v>3.7904</v>
      </c>
      <c r="J279" s="55">
        <f t="shared" si="199"/>
        <v>1.6E-2</v>
      </c>
      <c r="K279" s="69">
        <f t="shared" si="233"/>
        <v>1.6E-2</v>
      </c>
      <c r="L279" s="72">
        <v>0</v>
      </c>
      <c r="M279" s="55">
        <f t="shared" si="200"/>
        <v>1.4999999999999999E-2</v>
      </c>
      <c r="N279" s="69">
        <f t="shared" si="234"/>
        <v>1.4999999999999999E-2</v>
      </c>
      <c r="O279" s="72">
        <v>0</v>
      </c>
      <c r="P279" s="7"/>
      <c r="Q279" s="72">
        <f t="shared" si="230"/>
        <v>4.0010000000000003</v>
      </c>
      <c r="R279" s="72">
        <f t="shared" si="201"/>
        <v>3.7904</v>
      </c>
      <c r="S279" s="7"/>
      <c r="T279" s="5">
        <f t="shared" si="202"/>
        <v>30</v>
      </c>
      <c r="U279" s="45">
        <f t="shared" si="203"/>
        <v>45224</v>
      </c>
      <c r="V279" s="5">
        <f t="shared" si="204"/>
        <v>8335</v>
      </c>
      <c r="W279" s="55">
        <f t="shared" si="205"/>
        <v>6.040116061409001E-2</v>
      </c>
      <c r="X279" s="47">
        <f t="shared" si="206"/>
        <v>0.25718749588017176</v>
      </c>
      <c r="Y279" s="5">
        <f t="shared" si="207"/>
        <v>0</v>
      </c>
      <c r="Z279" s="5">
        <f t="shared" si="208"/>
        <v>0</v>
      </c>
      <c r="AB279" s="39">
        <f t="shared" si="209"/>
        <v>0</v>
      </c>
      <c r="AC279" s="39">
        <f t="shared" si="210"/>
        <v>0</v>
      </c>
      <c r="AD279" s="39">
        <f t="shared" si="211"/>
        <v>0</v>
      </c>
      <c r="AE279" s="39">
        <f t="shared" si="212"/>
        <v>0</v>
      </c>
      <c r="AF279" s="39">
        <f t="shared" si="213"/>
        <v>0</v>
      </c>
      <c r="AG279" s="39">
        <f t="shared" si="214"/>
        <v>0</v>
      </c>
      <c r="AH279" s="39">
        <f t="shared" si="215"/>
        <v>0</v>
      </c>
      <c r="AI279" s="39">
        <f t="shared" si="216"/>
        <v>0</v>
      </c>
      <c r="AJ279" s="39">
        <f t="shared" si="217"/>
        <v>0</v>
      </c>
      <c r="AK279" s="43"/>
      <c r="AL279" s="39">
        <f t="shared" si="218"/>
        <v>0</v>
      </c>
      <c r="AM279" s="39">
        <f t="shared" si="219"/>
        <v>0</v>
      </c>
      <c r="AN279" s="39">
        <f t="shared" si="220"/>
        <v>0</v>
      </c>
      <c r="AO279" s="40">
        <f t="shared" si="221"/>
        <v>0</v>
      </c>
      <c r="AQ279" s="39">
        <f t="shared" si="222"/>
        <v>0</v>
      </c>
      <c r="AR279" s="39">
        <f t="shared" si="223"/>
        <v>0</v>
      </c>
      <c r="AS279" s="39">
        <f t="shared" si="224"/>
        <v>0</v>
      </c>
      <c r="AT279" s="40">
        <f t="shared" si="225"/>
        <v>0</v>
      </c>
      <c r="AU279" s="40"/>
      <c r="AV279" s="52">
        <f t="shared" si="226"/>
        <v>0</v>
      </c>
      <c r="AX279" s="52">
        <f t="shared" si="227"/>
        <v>0</v>
      </c>
      <c r="AY279" s="70"/>
      <c r="AZ279" s="2">
        <f t="shared" si="231"/>
        <v>0</v>
      </c>
    </row>
    <row r="280" spans="1:52" ht="12" customHeight="1">
      <c r="A280" s="44">
        <f t="shared" si="228"/>
        <v>45200</v>
      </c>
      <c r="B280" s="66">
        <f t="shared" si="194"/>
        <v>60900</v>
      </c>
      <c r="C280" s="67"/>
      <c r="D280" s="68">
        <f t="shared" si="195"/>
        <v>60900</v>
      </c>
      <c r="E280" s="35">
        <f t="shared" si="196"/>
        <v>0</v>
      </c>
      <c r="F280" s="35">
        <f t="shared" si="197"/>
        <v>0</v>
      </c>
      <c r="G280" s="55">
        <f t="shared" si="229"/>
        <v>3.97</v>
      </c>
      <c r="H280" s="69">
        <f t="shared" si="232"/>
        <v>3.97</v>
      </c>
      <c r="I280" s="55">
        <f t="shared" si="198"/>
        <v>3.7904</v>
      </c>
      <c r="J280" s="55">
        <f t="shared" si="199"/>
        <v>1.6E-2</v>
      </c>
      <c r="K280" s="69">
        <f t="shared" si="233"/>
        <v>1.6E-2</v>
      </c>
      <c r="L280" s="72">
        <v>0</v>
      </c>
      <c r="M280" s="55">
        <f t="shared" si="200"/>
        <v>1.4999999999999999E-2</v>
      </c>
      <c r="N280" s="69">
        <f t="shared" si="234"/>
        <v>1.4999999999999999E-2</v>
      </c>
      <c r="O280" s="72">
        <v>0</v>
      </c>
      <c r="P280" s="7"/>
      <c r="Q280" s="72">
        <f t="shared" si="230"/>
        <v>4.0010000000000003</v>
      </c>
      <c r="R280" s="72">
        <f t="shared" si="201"/>
        <v>3.7904</v>
      </c>
      <c r="S280" s="7"/>
      <c r="T280" s="5">
        <f t="shared" si="202"/>
        <v>31</v>
      </c>
      <c r="U280" s="45">
        <f t="shared" si="203"/>
        <v>45255</v>
      </c>
      <c r="V280" s="5">
        <f t="shared" si="204"/>
        <v>8366</v>
      </c>
      <c r="W280" s="55">
        <f t="shared" si="205"/>
        <v>6.040116061409001E-2</v>
      </c>
      <c r="X280" s="47">
        <f t="shared" si="206"/>
        <v>0.2558918287716378</v>
      </c>
      <c r="Y280" s="5">
        <f t="shared" si="207"/>
        <v>0</v>
      </c>
      <c r="Z280" s="5">
        <f t="shared" si="208"/>
        <v>0</v>
      </c>
      <c r="AB280" s="39">
        <f t="shared" si="209"/>
        <v>0</v>
      </c>
      <c r="AC280" s="39">
        <f t="shared" si="210"/>
        <v>0</v>
      </c>
      <c r="AD280" s="39">
        <f t="shared" si="211"/>
        <v>0</v>
      </c>
      <c r="AE280" s="39">
        <f t="shared" si="212"/>
        <v>0</v>
      </c>
      <c r="AF280" s="39">
        <f t="shared" si="213"/>
        <v>0</v>
      </c>
      <c r="AG280" s="39">
        <f t="shared" si="214"/>
        <v>0</v>
      </c>
      <c r="AH280" s="39">
        <f t="shared" si="215"/>
        <v>0</v>
      </c>
      <c r="AI280" s="39">
        <f t="shared" si="216"/>
        <v>0</v>
      </c>
      <c r="AJ280" s="39">
        <f t="shared" si="217"/>
        <v>0</v>
      </c>
      <c r="AK280" s="43"/>
      <c r="AL280" s="39">
        <f t="shared" si="218"/>
        <v>0</v>
      </c>
      <c r="AM280" s="39">
        <f t="shared" si="219"/>
        <v>0</v>
      </c>
      <c r="AN280" s="39">
        <f t="shared" si="220"/>
        <v>0</v>
      </c>
      <c r="AO280" s="40">
        <f t="shared" si="221"/>
        <v>0</v>
      </c>
      <c r="AQ280" s="39">
        <f t="shared" si="222"/>
        <v>0</v>
      </c>
      <c r="AR280" s="39">
        <f t="shared" si="223"/>
        <v>0</v>
      </c>
      <c r="AS280" s="39">
        <f t="shared" si="224"/>
        <v>0</v>
      </c>
      <c r="AT280" s="40">
        <f t="shared" si="225"/>
        <v>0</v>
      </c>
      <c r="AU280" s="40"/>
      <c r="AV280" s="52">
        <f t="shared" si="226"/>
        <v>0</v>
      </c>
      <c r="AX280" s="52">
        <f t="shared" si="227"/>
        <v>0</v>
      </c>
      <c r="AY280" s="70"/>
      <c r="AZ280" s="2">
        <f t="shared" si="231"/>
        <v>0</v>
      </c>
    </row>
    <row r="281" spans="1:52" ht="12" customHeight="1">
      <c r="A281" s="44">
        <f t="shared" si="228"/>
        <v>45231</v>
      </c>
      <c r="B281" s="66">
        <f t="shared" si="194"/>
        <v>60900</v>
      </c>
      <c r="C281" s="67"/>
      <c r="D281" s="68">
        <f t="shared" si="195"/>
        <v>60900</v>
      </c>
      <c r="E281" s="35">
        <f t="shared" si="196"/>
        <v>0</v>
      </c>
      <c r="F281" s="35">
        <f t="shared" si="197"/>
        <v>0</v>
      </c>
      <c r="G281" s="55">
        <f t="shared" si="229"/>
        <v>3.97</v>
      </c>
      <c r="H281" s="69">
        <f t="shared" si="232"/>
        <v>3.97</v>
      </c>
      <c r="I281" s="55">
        <f t="shared" si="198"/>
        <v>3.7904</v>
      </c>
      <c r="J281" s="55">
        <f t="shared" si="199"/>
        <v>1.6E-2</v>
      </c>
      <c r="K281" s="69">
        <f t="shared" si="233"/>
        <v>1.6E-2</v>
      </c>
      <c r="L281" s="72">
        <v>0</v>
      </c>
      <c r="M281" s="55">
        <f t="shared" si="200"/>
        <v>1.4999999999999999E-2</v>
      </c>
      <c r="N281" s="69">
        <f t="shared" si="234"/>
        <v>1.4999999999999999E-2</v>
      </c>
      <c r="O281" s="72">
        <v>0</v>
      </c>
      <c r="P281" s="7"/>
      <c r="Q281" s="72">
        <f t="shared" si="230"/>
        <v>4.0010000000000003</v>
      </c>
      <c r="R281" s="72">
        <f t="shared" si="201"/>
        <v>3.7904</v>
      </c>
      <c r="S281" s="7"/>
      <c r="T281" s="5">
        <f t="shared" si="202"/>
        <v>30</v>
      </c>
      <c r="U281" s="45">
        <f t="shared" si="203"/>
        <v>45285</v>
      </c>
      <c r="V281" s="5">
        <f t="shared" si="204"/>
        <v>8396</v>
      </c>
      <c r="W281" s="55">
        <f t="shared" si="205"/>
        <v>6.040116061409001E-2</v>
      </c>
      <c r="X281" s="47">
        <f t="shared" si="206"/>
        <v>0.25464417262167566</v>
      </c>
      <c r="Y281" s="5">
        <f t="shared" si="207"/>
        <v>0</v>
      </c>
      <c r="Z281" s="5">
        <f t="shared" si="208"/>
        <v>0</v>
      </c>
      <c r="AB281" s="39">
        <f t="shared" si="209"/>
        <v>0</v>
      </c>
      <c r="AC281" s="39">
        <f t="shared" si="210"/>
        <v>0</v>
      </c>
      <c r="AD281" s="39">
        <f t="shared" si="211"/>
        <v>0</v>
      </c>
      <c r="AE281" s="39">
        <f t="shared" si="212"/>
        <v>0</v>
      </c>
      <c r="AF281" s="39">
        <f t="shared" si="213"/>
        <v>0</v>
      </c>
      <c r="AG281" s="39">
        <f t="shared" si="214"/>
        <v>0</v>
      </c>
      <c r="AH281" s="39">
        <f t="shared" si="215"/>
        <v>0</v>
      </c>
      <c r="AI281" s="39">
        <f t="shared" si="216"/>
        <v>0</v>
      </c>
      <c r="AJ281" s="39">
        <f t="shared" si="217"/>
        <v>0</v>
      </c>
      <c r="AK281" s="43"/>
      <c r="AL281" s="39">
        <f t="shared" si="218"/>
        <v>0</v>
      </c>
      <c r="AM281" s="39">
        <f t="shared" si="219"/>
        <v>0</v>
      </c>
      <c r="AN281" s="39">
        <f t="shared" si="220"/>
        <v>0</v>
      </c>
      <c r="AO281" s="40">
        <f t="shared" si="221"/>
        <v>0</v>
      </c>
      <c r="AQ281" s="39">
        <f t="shared" si="222"/>
        <v>0</v>
      </c>
      <c r="AR281" s="39">
        <f t="shared" si="223"/>
        <v>0</v>
      </c>
      <c r="AS281" s="39">
        <f t="shared" si="224"/>
        <v>0</v>
      </c>
      <c r="AT281" s="40">
        <f t="shared" si="225"/>
        <v>0</v>
      </c>
      <c r="AU281" s="40"/>
      <c r="AV281" s="52">
        <f t="shared" si="226"/>
        <v>0</v>
      </c>
      <c r="AX281" s="52">
        <f t="shared" si="227"/>
        <v>0</v>
      </c>
      <c r="AY281" s="70"/>
      <c r="AZ281" s="2">
        <f t="shared" si="231"/>
        <v>0</v>
      </c>
    </row>
    <row r="282" spans="1:52" ht="12" customHeight="1">
      <c r="A282" s="44">
        <f t="shared" si="228"/>
        <v>45261</v>
      </c>
      <c r="B282" s="66">
        <f t="shared" si="194"/>
        <v>60900</v>
      </c>
      <c r="C282" s="67"/>
      <c r="D282" s="68">
        <f t="shared" si="195"/>
        <v>60900</v>
      </c>
      <c r="E282" s="35">
        <f t="shared" si="196"/>
        <v>0</v>
      </c>
      <c r="F282" s="35">
        <f t="shared" si="197"/>
        <v>0</v>
      </c>
      <c r="G282" s="55">
        <f t="shared" si="229"/>
        <v>3.97</v>
      </c>
      <c r="H282" s="69">
        <f t="shared" si="232"/>
        <v>3.97</v>
      </c>
      <c r="I282" s="55">
        <f t="shared" si="198"/>
        <v>3.7904</v>
      </c>
      <c r="J282" s="55">
        <f t="shared" si="199"/>
        <v>1.6E-2</v>
      </c>
      <c r="K282" s="69">
        <f t="shared" si="233"/>
        <v>1.6E-2</v>
      </c>
      <c r="L282" s="72">
        <v>0</v>
      </c>
      <c r="M282" s="55">
        <f t="shared" si="200"/>
        <v>1.4999999999999999E-2</v>
      </c>
      <c r="N282" s="69">
        <f t="shared" si="234"/>
        <v>1.4999999999999999E-2</v>
      </c>
      <c r="O282" s="72">
        <v>0</v>
      </c>
      <c r="P282" s="7"/>
      <c r="Q282" s="72">
        <f t="shared" si="230"/>
        <v>4.0010000000000003</v>
      </c>
      <c r="R282" s="72">
        <f t="shared" si="201"/>
        <v>3.7904</v>
      </c>
      <c r="S282" s="7"/>
      <c r="T282" s="5">
        <f t="shared" si="202"/>
        <v>31</v>
      </c>
      <c r="U282" s="45">
        <f t="shared" si="203"/>
        <v>45316</v>
      </c>
      <c r="V282" s="5">
        <f t="shared" si="204"/>
        <v>8427</v>
      </c>
      <c r="W282" s="55">
        <f t="shared" si="205"/>
        <v>6.040116061409001E-2</v>
      </c>
      <c r="X282" s="47">
        <f t="shared" si="206"/>
        <v>0.25336131834558956</v>
      </c>
      <c r="Y282" s="5">
        <f t="shared" si="207"/>
        <v>0</v>
      </c>
      <c r="Z282" s="5">
        <f t="shared" si="208"/>
        <v>0</v>
      </c>
      <c r="AB282" s="39">
        <f t="shared" si="209"/>
        <v>0</v>
      </c>
      <c r="AC282" s="39">
        <f t="shared" si="210"/>
        <v>0</v>
      </c>
      <c r="AD282" s="39">
        <f t="shared" si="211"/>
        <v>0</v>
      </c>
      <c r="AE282" s="39">
        <f t="shared" si="212"/>
        <v>0</v>
      </c>
      <c r="AF282" s="39">
        <f t="shared" si="213"/>
        <v>0</v>
      </c>
      <c r="AG282" s="39">
        <f t="shared" si="214"/>
        <v>0</v>
      </c>
      <c r="AH282" s="39">
        <f t="shared" si="215"/>
        <v>0</v>
      </c>
      <c r="AI282" s="39">
        <f t="shared" si="216"/>
        <v>0</v>
      </c>
      <c r="AJ282" s="39">
        <f t="shared" si="217"/>
        <v>0</v>
      </c>
      <c r="AK282" s="43"/>
      <c r="AL282" s="39">
        <f t="shared" si="218"/>
        <v>0</v>
      </c>
      <c r="AM282" s="39">
        <f t="shared" si="219"/>
        <v>0</v>
      </c>
      <c r="AN282" s="39">
        <f t="shared" si="220"/>
        <v>0</v>
      </c>
      <c r="AO282" s="40">
        <f t="shared" si="221"/>
        <v>0</v>
      </c>
      <c r="AQ282" s="39">
        <f t="shared" si="222"/>
        <v>0</v>
      </c>
      <c r="AR282" s="39">
        <f t="shared" si="223"/>
        <v>0</v>
      </c>
      <c r="AS282" s="39">
        <f t="shared" si="224"/>
        <v>0</v>
      </c>
      <c r="AT282" s="40">
        <f t="shared" si="225"/>
        <v>0</v>
      </c>
      <c r="AU282" s="40"/>
      <c r="AV282" s="52">
        <f t="shared" si="226"/>
        <v>0</v>
      </c>
      <c r="AX282" s="52">
        <f t="shared" si="227"/>
        <v>0</v>
      </c>
      <c r="AY282" s="70"/>
      <c r="AZ282" s="2">
        <f t="shared" si="231"/>
        <v>0</v>
      </c>
    </row>
    <row r="283" spans="1:52" ht="12" customHeight="1">
      <c r="A283" s="44">
        <f t="shared" si="228"/>
        <v>45292</v>
      </c>
      <c r="B283" s="66">
        <f t="shared" si="194"/>
        <v>60900</v>
      </c>
      <c r="C283" s="67"/>
      <c r="D283" s="68">
        <f t="shared" si="195"/>
        <v>60900</v>
      </c>
      <c r="E283" s="35">
        <f t="shared" si="196"/>
        <v>0</v>
      </c>
      <c r="F283" s="35">
        <f t="shared" si="197"/>
        <v>0</v>
      </c>
      <c r="G283" s="55">
        <f t="shared" si="229"/>
        <v>3.97</v>
      </c>
      <c r="H283" s="69">
        <f t="shared" si="232"/>
        <v>3.97</v>
      </c>
      <c r="I283" s="55">
        <f t="shared" si="198"/>
        <v>3.7904</v>
      </c>
      <c r="J283" s="55">
        <f t="shared" si="199"/>
        <v>1.6E-2</v>
      </c>
      <c r="K283" s="69">
        <f t="shared" si="233"/>
        <v>1.6E-2</v>
      </c>
      <c r="L283" s="72">
        <v>0</v>
      </c>
      <c r="M283" s="55">
        <f t="shared" si="200"/>
        <v>1.4999999999999999E-2</v>
      </c>
      <c r="N283" s="69">
        <f t="shared" si="234"/>
        <v>1.4999999999999999E-2</v>
      </c>
      <c r="O283" s="72">
        <v>0</v>
      </c>
      <c r="P283" s="7"/>
      <c r="Q283" s="72">
        <f t="shared" si="230"/>
        <v>4.0010000000000003</v>
      </c>
      <c r="R283" s="72">
        <f t="shared" si="201"/>
        <v>3.7904</v>
      </c>
      <c r="S283" s="7"/>
      <c r="T283" s="5">
        <f t="shared" si="202"/>
        <v>31</v>
      </c>
      <c r="U283" s="45">
        <f t="shared" si="203"/>
        <v>45347</v>
      </c>
      <c r="V283" s="5">
        <f t="shared" si="204"/>
        <v>8458</v>
      </c>
      <c r="W283" s="55">
        <f t="shared" si="205"/>
        <v>6.040116061409001E-2</v>
      </c>
      <c r="X283" s="47">
        <f t="shared" si="206"/>
        <v>0.25208492687238926</v>
      </c>
      <c r="Y283" s="5">
        <f t="shared" si="207"/>
        <v>0</v>
      </c>
      <c r="Z283" s="5">
        <f t="shared" si="208"/>
        <v>0</v>
      </c>
      <c r="AB283" s="39">
        <f t="shared" si="209"/>
        <v>0</v>
      </c>
      <c r="AC283" s="39">
        <f t="shared" si="210"/>
        <v>0</v>
      </c>
      <c r="AD283" s="39">
        <f t="shared" si="211"/>
        <v>0</v>
      </c>
      <c r="AE283" s="39">
        <f t="shared" si="212"/>
        <v>0</v>
      </c>
      <c r="AF283" s="39">
        <f t="shared" si="213"/>
        <v>0</v>
      </c>
      <c r="AG283" s="39">
        <f t="shared" si="214"/>
        <v>0</v>
      </c>
      <c r="AH283" s="39">
        <f t="shared" si="215"/>
        <v>0</v>
      </c>
      <c r="AI283" s="39">
        <f t="shared" si="216"/>
        <v>0</v>
      </c>
      <c r="AJ283" s="39">
        <f t="shared" si="217"/>
        <v>0</v>
      </c>
      <c r="AK283" s="43"/>
      <c r="AL283" s="39">
        <f t="shared" si="218"/>
        <v>0</v>
      </c>
      <c r="AM283" s="39">
        <f t="shared" si="219"/>
        <v>0</v>
      </c>
      <c r="AN283" s="39">
        <f t="shared" si="220"/>
        <v>0</v>
      </c>
      <c r="AO283" s="40">
        <f t="shared" si="221"/>
        <v>0</v>
      </c>
      <c r="AQ283" s="39">
        <f t="shared" si="222"/>
        <v>0</v>
      </c>
      <c r="AR283" s="39">
        <f t="shared" si="223"/>
        <v>0</v>
      </c>
      <c r="AS283" s="39">
        <f t="shared" si="224"/>
        <v>0</v>
      </c>
      <c r="AT283" s="40">
        <f t="shared" si="225"/>
        <v>0</v>
      </c>
      <c r="AU283" s="40"/>
      <c r="AV283" s="52">
        <f t="shared" si="226"/>
        <v>0</v>
      </c>
      <c r="AX283" s="52">
        <f t="shared" si="227"/>
        <v>0</v>
      </c>
      <c r="AY283" s="70"/>
      <c r="AZ283" s="2">
        <f t="shared" si="231"/>
        <v>0</v>
      </c>
    </row>
    <row r="284" spans="1:52" ht="12" customHeight="1">
      <c r="A284" s="44">
        <f t="shared" si="228"/>
        <v>45323</v>
      </c>
      <c r="B284" s="66">
        <f t="shared" si="194"/>
        <v>60900</v>
      </c>
      <c r="C284" s="67"/>
      <c r="D284" s="68">
        <f t="shared" si="195"/>
        <v>60900</v>
      </c>
      <c r="E284" s="35">
        <f t="shared" si="196"/>
        <v>0</v>
      </c>
      <c r="F284" s="35">
        <f t="shared" si="197"/>
        <v>0</v>
      </c>
      <c r="G284" s="55">
        <f t="shared" si="229"/>
        <v>3.97</v>
      </c>
      <c r="H284" s="69">
        <f t="shared" si="232"/>
        <v>3.97</v>
      </c>
      <c r="I284" s="55">
        <f t="shared" si="198"/>
        <v>3.7904</v>
      </c>
      <c r="J284" s="55">
        <f t="shared" si="199"/>
        <v>1.6E-2</v>
      </c>
      <c r="K284" s="69">
        <f t="shared" si="233"/>
        <v>1.6E-2</v>
      </c>
      <c r="L284" s="72">
        <v>0</v>
      </c>
      <c r="M284" s="55">
        <f t="shared" si="200"/>
        <v>1.4999999999999999E-2</v>
      </c>
      <c r="N284" s="69">
        <f t="shared" si="234"/>
        <v>1.4999999999999999E-2</v>
      </c>
      <c r="O284" s="72">
        <v>0</v>
      </c>
      <c r="P284" s="7"/>
      <c r="Q284" s="72">
        <f t="shared" si="230"/>
        <v>4.0010000000000003</v>
      </c>
      <c r="R284" s="72">
        <f t="shared" si="201"/>
        <v>3.7904</v>
      </c>
      <c r="S284" s="7"/>
      <c r="T284" s="5">
        <f t="shared" si="202"/>
        <v>29</v>
      </c>
      <c r="U284" s="45">
        <f t="shared" si="203"/>
        <v>45376</v>
      </c>
      <c r="V284" s="5">
        <f t="shared" si="204"/>
        <v>8487</v>
      </c>
      <c r="W284" s="55">
        <f t="shared" si="205"/>
        <v>6.040116061409001E-2</v>
      </c>
      <c r="X284" s="47">
        <f t="shared" si="206"/>
        <v>0.25089670521277041</v>
      </c>
      <c r="Y284" s="5">
        <f t="shared" si="207"/>
        <v>0</v>
      </c>
      <c r="Z284" s="5">
        <f t="shared" si="208"/>
        <v>0</v>
      </c>
      <c r="AB284" s="39">
        <f t="shared" si="209"/>
        <v>0</v>
      </c>
      <c r="AC284" s="39">
        <f t="shared" si="210"/>
        <v>0</v>
      </c>
      <c r="AD284" s="39">
        <f t="shared" si="211"/>
        <v>0</v>
      </c>
      <c r="AE284" s="39">
        <f t="shared" si="212"/>
        <v>0</v>
      </c>
      <c r="AF284" s="39">
        <f t="shared" si="213"/>
        <v>0</v>
      </c>
      <c r="AG284" s="39">
        <f t="shared" si="214"/>
        <v>0</v>
      </c>
      <c r="AH284" s="39">
        <f t="shared" si="215"/>
        <v>0</v>
      </c>
      <c r="AI284" s="39">
        <f t="shared" si="216"/>
        <v>0</v>
      </c>
      <c r="AJ284" s="39">
        <f t="shared" si="217"/>
        <v>0</v>
      </c>
      <c r="AK284" s="43"/>
      <c r="AL284" s="39">
        <f t="shared" si="218"/>
        <v>0</v>
      </c>
      <c r="AM284" s="39">
        <f t="shared" si="219"/>
        <v>0</v>
      </c>
      <c r="AN284" s="39">
        <f t="shared" si="220"/>
        <v>0</v>
      </c>
      <c r="AO284" s="40">
        <f t="shared" si="221"/>
        <v>0</v>
      </c>
      <c r="AQ284" s="39">
        <f t="shared" si="222"/>
        <v>0</v>
      </c>
      <c r="AR284" s="39">
        <f t="shared" si="223"/>
        <v>0</v>
      </c>
      <c r="AS284" s="39">
        <f t="shared" si="224"/>
        <v>0</v>
      </c>
      <c r="AT284" s="40">
        <f t="shared" si="225"/>
        <v>0</v>
      </c>
      <c r="AU284" s="40"/>
      <c r="AV284" s="52">
        <f t="shared" si="226"/>
        <v>0</v>
      </c>
      <c r="AX284" s="52">
        <f t="shared" si="227"/>
        <v>0</v>
      </c>
      <c r="AY284" s="70"/>
      <c r="AZ284" s="2">
        <f t="shared" si="231"/>
        <v>0</v>
      </c>
    </row>
    <row r="285" spans="1:52" ht="12" customHeight="1">
      <c r="A285" s="44">
        <f t="shared" si="228"/>
        <v>45352</v>
      </c>
      <c r="B285" s="66">
        <f t="shared" si="194"/>
        <v>60900</v>
      </c>
      <c r="C285" s="67"/>
      <c r="D285" s="68">
        <f t="shared" si="195"/>
        <v>60900</v>
      </c>
      <c r="E285" s="35">
        <f t="shared" si="196"/>
        <v>0</v>
      </c>
      <c r="F285" s="35">
        <f t="shared" si="197"/>
        <v>0</v>
      </c>
      <c r="G285" s="55">
        <f t="shared" si="229"/>
        <v>3.97</v>
      </c>
      <c r="H285" s="69">
        <f t="shared" si="232"/>
        <v>3.97</v>
      </c>
      <c r="I285" s="55">
        <f t="shared" si="198"/>
        <v>3.7904</v>
      </c>
      <c r="J285" s="55">
        <f t="shared" si="199"/>
        <v>1.6E-2</v>
      </c>
      <c r="K285" s="69">
        <f t="shared" si="233"/>
        <v>1.6E-2</v>
      </c>
      <c r="L285" s="72">
        <v>0</v>
      </c>
      <c r="M285" s="55">
        <f t="shared" si="200"/>
        <v>1.4999999999999999E-2</v>
      </c>
      <c r="N285" s="69">
        <f t="shared" si="234"/>
        <v>1.4999999999999999E-2</v>
      </c>
      <c r="O285" s="72">
        <v>0</v>
      </c>
      <c r="P285" s="7"/>
      <c r="Q285" s="72">
        <f t="shared" si="230"/>
        <v>4.0010000000000003</v>
      </c>
      <c r="R285" s="72">
        <f t="shared" si="201"/>
        <v>3.7904</v>
      </c>
      <c r="S285" s="7"/>
      <c r="T285" s="5">
        <f t="shared" si="202"/>
        <v>31</v>
      </c>
      <c r="U285" s="45">
        <f t="shared" si="203"/>
        <v>45407</v>
      </c>
      <c r="V285" s="5">
        <f t="shared" si="204"/>
        <v>8518</v>
      </c>
      <c r="W285" s="55">
        <f t="shared" si="205"/>
        <v>6.040116061409001E-2</v>
      </c>
      <c r="X285" s="47">
        <f t="shared" si="206"/>
        <v>0.24963273004371628</v>
      </c>
      <c r="Y285" s="5">
        <f t="shared" si="207"/>
        <v>0</v>
      </c>
      <c r="Z285" s="5">
        <f t="shared" si="208"/>
        <v>0</v>
      </c>
      <c r="AB285" s="39">
        <f t="shared" si="209"/>
        <v>0</v>
      </c>
      <c r="AC285" s="39">
        <f t="shared" si="210"/>
        <v>0</v>
      </c>
      <c r="AD285" s="39">
        <f t="shared" si="211"/>
        <v>0</v>
      </c>
      <c r="AE285" s="39">
        <f t="shared" si="212"/>
        <v>0</v>
      </c>
      <c r="AF285" s="39">
        <f t="shared" si="213"/>
        <v>0</v>
      </c>
      <c r="AG285" s="39">
        <f t="shared" si="214"/>
        <v>0</v>
      </c>
      <c r="AH285" s="39">
        <f t="shared" si="215"/>
        <v>0</v>
      </c>
      <c r="AI285" s="39">
        <f t="shared" si="216"/>
        <v>0</v>
      </c>
      <c r="AJ285" s="39">
        <f t="shared" si="217"/>
        <v>0</v>
      </c>
      <c r="AK285" s="43"/>
      <c r="AL285" s="39">
        <f t="shared" si="218"/>
        <v>0</v>
      </c>
      <c r="AM285" s="39">
        <f t="shared" si="219"/>
        <v>0</v>
      </c>
      <c r="AN285" s="39">
        <f t="shared" si="220"/>
        <v>0</v>
      </c>
      <c r="AO285" s="40">
        <f t="shared" si="221"/>
        <v>0</v>
      </c>
      <c r="AQ285" s="39">
        <f t="shared" si="222"/>
        <v>0</v>
      </c>
      <c r="AR285" s="39">
        <f t="shared" si="223"/>
        <v>0</v>
      </c>
      <c r="AS285" s="39">
        <f t="shared" si="224"/>
        <v>0</v>
      </c>
      <c r="AT285" s="40">
        <f t="shared" si="225"/>
        <v>0</v>
      </c>
      <c r="AU285" s="40"/>
      <c r="AV285" s="52">
        <f t="shared" si="226"/>
        <v>0</v>
      </c>
      <c r="AX285" s="52">
        <f t="shared" si="227"/>
        <v>0</v>
      </c>
      <c r="AY285" s="70"/>
      <c r="AZ285" s="2">
        <f t="shared" si="231"/>
        <v>0</v>
      </c>
    </row>
    <row r="286" spans="1:52" ht="12" customHeight="1">
      <c r="A286" s="44">
        <f t="shared" si="228"/>
        <v>45383</v>
      </c>
      <c r="B286" s="66">
        <f t="shared" si="194"/>
        <v>60900</v>
      </c>
      <c r="C286" s="67"/>
      <c r="D286" s="68">
        <f t="shared" si="195"/>
        <v>60900</v>
      </c>
      <c r="E286" s="35">
        <f t="shared" si="196"/>
        <v>0</v>
      </c>
      <c r="F286" s="35">
        <f t="shared" si="197"/>
        <v>0</v>
      </c>
      <c r="G286" s="55">
        <f t="shared" si="229"/>
        <v>3.97</v>
      </c>
      <c r="H286" s="69">
        <f t="shared" si="232"/>
        <v>3.97</v>
      </c>
      <c r="I286" s="55">
        <f t="shared" si="198"/>
        <v>3.7904</v>
      </c>
      <c r="J286" s="55">
        <f t="shared" si="199"/>
        <v>1.6E-2</v>
      </c>
      <c r="K286" s="69">
        <f t="shared" si="233"/>
        <v>1.6E-2</v>
      </c>
      <c r="L286" s="72">
        <v>0</v>
      </c>
      <c r="M286" s="55">
        <f t="shared" si="200"/>
        <v>1.4999999999999999E-2</v>
      </c>
      <c r="N286" s="69">
        <f t="shared" si="234"/>
        <v>1.4999999999999999E-2</v>
      </c>
      <c r="O286" s="72">
        <v>0</v>
      </c>
      <c r="P286" s="7"/>
      <c r="Q286" s="72">
        <f t="shared" si="230"/>
        <v>4.0010000000000003</v>
      </c>
      <c r="R286" s="72">
        <f t="shared" si="201"/>
        <v>3.7904</v>
      </c>
      <c r="S286" s="7"/>
      <c r="T286" s="5">
        <f t="shared" si="202"/>
        <v>30</v>
      </c>
      <c r="U286" s="45">
        <f t="shared" si="203"/>
        <v>45437</v>
      </c>
      <c r="V286" s="5">
        <f t="shared" si="204"/>
        <v>8548</v>
      </c>
      <c r="W286" s="55">
        <f t="shared" si="205"/>
        <v>6.040116061409001E-2</v>
      </c>
      <c r="X286" s="47">
        <f t="shared" si="206"/>
        <v>0.24841559148807757</v>
      </c>
      <c r="Y286" s="5">
        <f t="shared" si="207"/>
        <v>0</v>
      </c>
      <c r="Z286" s="5">
        <f t="shared" si="208"/>
        <v>0</v>
      </c>
      <c r="AB286" s="39">
        <f t="shared" si="209"/>
        <v>0</v>
      </c>
      <c r="AC286" s="39">
        <f t="shared" si="210"/>
        <v>0</v>
      </c>
      <c r="AD286" s="39">
        <f t="shared" si="211"/>
        <v>0</v>
      </c>
      <c r="AE286" s="39">
        <f t="shared" si="212"/>
        <v>0</v>
      </c>
      <c r="AF286" s="39">
        <f t="shared" si="213"/>
        <v>0</v>
      </c>
      <c r="AG286" s="39">
        <f t="shared" si="214"/>
        <v>0</v>
      </c>
      <c r="AH286" s="39">
        <f t="shared" si="215"/>
        <v>0</v>
      </c>
      <c r="AI286" s="39">
        <f t="shared" si="216"/>
        <v>0</v>
      </c>
      <c r="AJ286" s="39">
        <f t="shared" si="217"/>
        <v>0</v>
      </c>
      <c r="AK286" s="43"/>
      <c r="AL286" s="39">
        <f t="shared" si="218"/>
        <v>0</v>
      </c>
      <c r="AM286" s="39">
        <f t="shared" si="219"/>
        <v>0</v>
      </c>
      <c r="AN286" s="39">
        <f t="shared" si="220"/>
        <v>0</v>
      </c>
      <c r="AO286" s="40">
        <f t="shared" si="221"/>
        <v>0</v>
      </c>
      <c r="AQ286" s="39">
        <f t="shared" si="222"/>
        <v>0</v>
      </c>
      <c r="AR286" s="39">
        <f t="shared" si="223"/>
        <v>0</v>
      </c>
      <c r="AS286" s="39">
        <f t="shared" si="224"/>
        <v>0</v>
      </c>
      <c r="AT286" s="40">
        <f t="shared" si="225"/>
        <v>0</v>
      </c>
      <c r="AU286" s="40"/>
      <c r="AV286" s="52">
        <f t="shared" si="226"/>
        <v>0</v>
      </c>
      <c r="AX286" s="52">
        <f t="shared" si="227"/>
        <v>0</v>
      </c>
      <c r="AY286" s="70"/>
      <c r="AZ286" s="2">
        <f t="shared" si="231"/>
        <v>0</v>
      </c>
    </row>
    <row r="287" spans="1:52" ht="12" customHeight="1">
      <c r="A287" s="44">
        <f t="shared" si="228"/>
        <v>45413</v>
      </c>
      <c r="B287" s="66">
        <f t="shared" si="194"/>
        <v>60900</v>
      </c>
      <c r="C287" s="67"/>
      <c r="D287" s="68">
        <f t="shared" si="195"/>
        <v>60900</v>
      </c>
      <c r="E287" s="35">
        <f t="shared" si="196"/>
        <v>0</v>
      </c>
      <c r="F287" s="35">
        <f t="shared" si="197"/>
        <v>0</v>
      </c>
      <c r="G287" s="55">
        <f t="shared" si="229"/>
        <v>3.97</v>
      </c>
      <c r="H287" s="69">
        <f t="shared" si="232"/>
        <v>3.97</v>
      </c>
      <c r="I287" s="55">
        <f t="shared" si="198"/>
        <v>3.7904</v>
      </c>
      <c r="J287" s="55">
        <f t="shared" si="199"/>
        <v>1.6E-2</v>
      </c>
      <c r="K287" s="69">
        <f t="shared" si="233"/>
        <v>1.6E-2</v>
      </c>
      <c r="L287" s="72">
        <v>0</v>
      </c>
      <c r="M287" s="55">
        <f t="shared" si="200"/>
        <v>1.4999999999999999E-2</v>
      </c>
      <c r="N287" s="69">
        <f t="shared" si="234"/>
        <v>1.4999999999999999E-2</v>
      </c>
      <c r="O287" s="72">
        <v>0</v>
      </c>
      <c r="P287" s="7"/>
      <c r="Q287" s="72">
        <f t="shared" si="230"/>
        <v>4.0010000000000003</v>
      </c>
      <c r="R287" s="72">
        <f t="shared" si="201"/>
        <v>3.7904</v>
      </c>
      <c r="S287" s="7"/>
      <c r="T287" s="5">
        <f t="shared" si="202"/>
        <v>31</v>
      </c>
      <c r="U287" s="45">
        <f t="shared" si="203"/>
        <v>45468</v>
      </c>
      <c r="V287" s="5">
        <f t="shared" si="204"/>
        <v>8579</v>
      </c>
      <c r="W287" s="55">
        <f t="shared" si="205"/>
        <v>6.040116061409001E-2</v>
      </c>
      <c r="X287" s="47">
        <f t="shared" si="206"/>
        <v>0.24716411575036099</v>
      </c>
      <c r="Y287" s="5">
        <f t="shared" si="207"/>
        <v>0</v>
      </c>
      <c r="Z287" s="5">
        <f t="shared" si="208"/>
        <v>0</v>
      </c>
      <c r="AB287" s="39">
        <f t="shared" si="209"/>
        <v>0</v>
      </c>
      <c r="AC287" s="39">
        <f t="shared" si="210"/>
        <v>0</v>
      </c>
      <c r="AD287" s="39">
        <f t="shared" si="211"/>
        <v>0</v>
      </c>
      <c r="AE287" s="39">
        <f t="shared" si="212"/>
        <v>0</v>
      </c>
      <c r="AF287" s="39">
        <f t="shared" si="213"/>
        <v>0</v>
      </c>
      <c r="AG287" s="39">
        <f t="shared" si="214"/>
        <v>0</v>
      </c>
      <c r="AH287" s="39">
        <f t="shared" si="215"/>
        <v>0</v>
      </c>
      <c r="AI287" s="39">
        <f t="shared" si="216"/>
        <v>0</v>
      </c>
      <c r="AJ287" s="39">
        <f t="shared" si="217"/>
        <v>0</v>
      </c>
      <c r="AK287" s="43"/>
      <c r="AL287" s="39">
        <f t="shared" si="218"/>
        <v>0</v>
      </c>
      <c r="AM287" s="39">
        <f t="shared" si="219"/>
        <v>0</v>
      </c>
      <c r="AN287" s="39">
        <f t="shared" si="220"/>
        <v>0</v>
      </c>
      <c r="AO287" s="40">
        <f t="shared" si="221"/>
        <v>0</v>
      </c>
      <c r="AQ287" s="39">
        <f t="shared" si="222"/>
        <v>0</v>
      </c>
      <c r="AR287" s="39">
        <f t="shared" si="223"/>
        <v>0</v>
      </c>
      <c r="AS287" s="39">
        <f t="shared" si="224"/>
        <v>0</v>
      </c>
      <c r="AT287" s="40">
        <f t="shared" si="225"/>
        <v>0</v>
      </c>
      <c r="AU287" s="40"/>
      <c r="AV287" s="52">
        <f t="shared" si="226"/>
        <v>0</v>
      </c>
      <c r="AX287" s="52">
        <f t="shared" si="227"/>
        <v>0</v>
      </c>
      <c r="AY287" s="70"/>
      <c r="AZ287" s="2">
        <f t="shared" si="231"/>
        <v>0</v>
      </c>
    </row>
    <row r="288" spans="1:52" ht="12" customHeight="1">
      <c r="A288" s="44">
        <f t="shared" si="228"/>
        <v>45444</v>
      </c>
      <c r="B288" s="66">
        <f t="shared" si="194"/>
        <v>60900</v>
      </c>
      <c r="C288" s="67"/>
      <c r="D288" s="68">
        <f t="shared" si="195"/>
        <v>60900</v>
      </c>
      <c r="E288" s="35">
        <f t="shared" si="196"/>
        <v>0</v>
      </c>
      <c r="F288" s="35">
        <f t="shared" si="197"/>
        <v>0</v>
      </c>
      <c r="G288" s="55">
        <f t="shared" si="229"/>
        <v>3.97</v>
      </c>
      <c r="H288" s="69">
        <f t="shared" si="232"/>
        <v>3.97</v>
      </c>
      <c r="I288" s="55">
        <f t="shared" si="198"/>
        <v>3.7904</v>
      </c>
      <c r="J288" s="55">
        <f t="shared" si="199"/>
        <v>1.6E-2</v>
      </c>
      <c r="K288" s="69">
        <f t="shared" si="233"/>
        <v>1.6E-2</v>
      </c>
      <c r="L288" s="72">
        <v>0</v>
      </c>
      <c r="M288" s="55">
        <f t="shared" si="200"/>
        <v>1.4999999999999999E-2</v>
      </c>
      <c r="N288" s="69">
        <f t="shared" si="234"/>
        <v>1.4999999999999999E-2</v>
      </c>
      <c r="O288" s="72">
        <v>0</v>
      </c>
      <c r="P288" s="7"/>
      <c r="Q288" s="72">
        <f t="shared" si="230"/>
        <v>4.0010000000000003</v>
      </c>
      <c r="R288" s="72">
        <f t="shared" si="201"/>
        <v>3.7904</v>
      </c>
      <c r="S288" s="7"/>
      <c r="T288" s="5">
        <f t="shared" si="202"/>
        <v>30</v>
      </c>
      <c r="U288" s="45">
        <f t="shared" si="203"/>
        <v>45498</v>
      </c>
      <c r="V288" s="5">
        <f t="shared" si="204"/>
        <v>8609</v>
      </c>
      <c r="W288" s="55">
        <f t="shared" si="205"/>
        <v>6.040116061409001E-2</v>
      </c>
      <c r="X288" s="47">
        <f t="shared" si="206"/>
        <v>0.24595901345949772</v>
      </c>
      <c r="Y288" s="5">
        <f t="shared" si="207"/>
        <v>0</v>
      </c>
      <c r="Z288" s="5">
        <f t="shared" si="208"/>
        <v>0</v>
      </c>
      <c r="AB288" s="39">
        <f t="shared" si="209"/>
        <v>0</v>
      </c>
      <c r="AC288" s="39">
        <f t="shared" si="210"/>
        <v>0</v>
      </c>
      <c r="AD288" s="39">
        <f t="shared" si="211"/>
        <v>0</v>
      </c>
      <c r="AE288" s="39">
        <f t="shared" si="212"/>
        <v>0</v>
      </c>
      <c r="AF288" s="39">
        <f t="shared" si="213"/>
        <v>0</v>
      </c>
      <c r="AG288" s="39">
        <f t="shared" si="214"/>
        <v>0</v>
      </c>
      <c r="AH288" s="39">
        <f t="shared" si="215"/>
        <v>0</v>
      </c>
      <c r="AI288" s="39">
        <f t="shared" si="216"/>
        <v>0</v>
      </c>
      <c r="AJ288" s="39">
        <f t="shared" si="217"/>
        <v>0</v>
      </c>
      <c r="AK288" s="43"/>
      <c r="AL288" s="39">
        <f t="shared" si="218"/>
        <v>0</v>
      </c>
      <c r="AM288" s="39">
        <f t="shared" si="219"/>
        <v>0</v>
      </c>
      <c r="AN288" s="39">
        <f t="shared" si="220"/>
        <v>0</v>
      </c>
      <c r="AO288" s="40">
        <f t="shared" si="221"/>
        <v>0</v>
      </c>
      <c r="AQ288" s="39">
        <f t="shared" si="222"/>
        <v>0</v>
      </c>
      <c r="AR288" s="39">
        <f t="shared" si="223"/>
        <v>0</v>
      </c>
      <c r="AS288" s="39">
        <f t="shared" si="224"/>
        <v>0</v>
      </c>
      <c r="AT288" s="40">
        <f t="shared" si="225"/>
        <v>0</v>
      </c>
      <c r="AU288" s="40"/>
      <c r="AV288" s="52">
        <f t="shared" si="226"/>
        <v>0</v>
      </c>
      <c r="AX288" s="52">
        <f t="shared" si="227"/>
        <v>0</v>
      </c>
      <c r="AY288" s="70"/>
      <c r="AZ288" s="2">
        <f t="shared" si="231"/>
        <v>0</v>
      </c>
    </row>
    <row r="289" spans="1:52" ht="12" customHeight="1">
      <c r="A289" s="44">
        <f t="shared" si="228"/>
        <v>45474</v>
      </c>
      <c r="B289" s="66">
        <f t="shared" si="194"/>
        <v>60900</v>
      </c>
      <c r="C289" s="67"/>
      <c r="D289" s="68">
        <f t="shared" si="195"/>
        <v>60900</v>
      </c>
      <c r="E289" s="35">
        <f t="shared" si="196"/>
        <v>0</v>
      </c>
      <c r="F289" s="35">
        <f t="shared" si="197"/>
        <v>0</v>
      </c>
      <c r="G289" s="55">
        <f t="shared" si="229"/>
        <v>3.97</v>
      </c>
      <c r="H289" s="69">
        <f t="shared" si="232"/>
        <v>3.97</v>
      </c>
      <c r="I289" s="55">
        <f t="shared" si="198"/>
        <v>3.7904</v>
      </c>
      <c r="J289" s="55">
        <f t="shared" si="199"/>
        <v>1.6E-2</v>
      </c>
      <c r="K289" s="69">
        <f t="shared" si="233"/>
        <v>1.6E-2</v>
      </c>
      <c r="L289" s="72">
        <v>0</v>
      </c>
      <c r="M289" s="55">
        <f t="shared" si="200"/>
        <v>1.4999999999999999E-2</v>
      </c>
      <c r="N289" s="69">
        <f t="shared" si="234"/>
        <v>1.4999999999999999E-2</v>
      </c>
      <c r="O289" s="72">
        <v>0</v>
      </c>
      <c r="P289" s="7"/>
      <c r="Q289" s="72">
        <f t="shared" si="230"/>
        <v>4.0010000000000003</v>
      </c>
      <c r="R289" s="72">
        <f t="shared" si="201"/>
        <v>3.7904</v>
      </c>
      <c r="S289" s="7"/>
      <c r="T289" s="5">
        <f t="shared" si="202"/>
        <v>31</v>
      </c>
      <c r="U289" s="45">
        <f t="shared" si="203"/>
        <v>45529</v>
      </c>
      <c r="V289" s="5">
        <f t="shared" si="204"/>
        <v>8640</v>
      </c>
      <c r="W289" s="55">
        <f t="shared" si="205"/>
        <v>6.040116061409001E-2</v>
      </c>
      <c r="X289" s="47">
        <f t="shared" si="206"/>
        <v>0.24471991354643111</v>
      </c>
      <c r="Y289" s="5">
        <f t="shared" si="207"/>
        <v>0</v>
      </c>
      <c r="Z289" s="5">
        <f t="shared" si="208"/>
        <v>0</v>
      </c>
      <c r="AB289" s="39">
        <f t="shared" si="209"/>
        <v>0</v>
      </c>
      <c r="AC289" s="39">
        <f t="shared" si="210"/>
        <v>0</v>
      </c>
      <c r="AD289" s="39">
        <f t="shared" si="211"/>
        <v>0</v>
      </c>
      <c r="AE289" s="39">
        <f t="shared" si="212"/>
        <v>0</v>
      </c>
      <c r="AF289" s="39">
        <f t="shared" si="213"/>
        <v>0</v>
      </c>
      <c r="AG289" s="39">
        <f t="shared" si="214"/>
        <v>0</v>
      </c>
      <c r="AH289" s="39">
        <f t="shared" si="215"/>
        <v>0</v>
      </c>
      <c r="AI289" s="39">
        <f t="shared" si="216"/>
        <v>0</v>
      </c>
      <c r="AJ289" s="39">
        <f t="shared" si="217"/>
        <v>0</v>
      </c>
      <c r="AK289" s="43"/>
      <c r="AL289" s="39">
        <f t="shared" si="218"/>
        <v>0</v>
      </c>
      <c r="AM289" s="39">
        <f t="shared" si="219"/>
        <v>0</v>
      </c>
      <c r="AN289" s="39">
        <f t="shared" si="220"/>
        <v>0</v>
      </c>
      <c r="AO289" s="40">
        <f t="shared" si="221"/>
        <v>0</v>
      </c>
      <c r="AQ289" s="39">
        <f t="shared" si="222"/>
        <v>0</v>
      </c>
      <c r="AR289" s="39">
        <f t="shared" si="223"/>
        <v>0</v>
      </c>
      <c r="AS289" s="39">
        <f t="shared" si="224"/>
        <v>0</v>
      </c>
      <c r="AT289" s="40">
        <f t="shared" si="225"/>
        <v>0</v>
      </c>
      <c r="AU289" s="40"/>
      <c r="AV289" s="52">
        <f t="shared" si="226"/>
        <v>0</v>
      </c>
      <c r="AX289" s="52">
        <f t="shared" si="227"/>
        <v>0</v>
      </c>
      <c r="AY289" s="70"/>
      <c r="AZ289" s="2">
        <f t="shared" si="231"/>
        <v>0</v>
      </c>
    </row>
    <row r="290" spans="1:52" ht="12" customHeight="1">
      <c r="A290" s="44">
        <f t="shared" si="228"/>
        <v>45505</v>
      </c>
      <c r="B290" s="66">
        <f t="shared" si="194"/>
        <v>60900</v>
      </c>
      <c r="C290" s="67"/>
      <c r="D290" s="68">
        <f t="shared" si="195"/>
        <v>60900</v>
      </c>
      <c r="E290" s="35">
        <f t="shared" si="196"/>
        <v>0</v>
      </c>
      <c r="F290" s="35">
        <f t="shared" si="197"/>
        <v>0</v>
      </c>
      <c r="G290" s="55">
        <f t="shared" si="229"/>
        <v>3.97</v>
      </c>
      <c r="H290" s="69">
        <f t="shared" ref="H290:H309" si="235">G290</f>
        <v>3.97</v>
      </c>
      <c r="I290" s="55">
        <f t="shared" si="198"/>
        <v>3.7904</v>
      </c>
      <c r="J290" s="55">
        <f t="shared" si="199"/>
        <v>1.6E-2</v>
      </c>
      <c r="K290" s="69">
        <f t="shared" ref="K290:K309" si="236">J290</f>
        <v>1.6E-2</v>
      </c>
      <c r="L290" s="72">
        <v>0</v>
      </c>
      <c r="M290" s="55">
        <f t="shared" si="200"/>
        <v>1.4999999999999999E-2</v>
      </c>
      <c r="N290" s="69">
        <f t="shared" ref="N290:N309" si="237">M290</f>
        <v>1.4999999999999999E-2</v>
      </c>
      <c r="O290" s="72">
        <v>0</v>
      </c>
      <c r="P290" s="7"/>
      <c r="Q290" s="72">
        <f t="shared" si="230"/>
        <v>4.0010000000000003</v>
      </c>
      <c r="R290" s="72">
        <f t="shared" si="201"/>
        <v>3.7904</v>
      </c>
      <c r="S290" s="7"/>
      <c r="T290" s="5">
        <f t="shared" si="202"/>
        <v>31</v>
      </c>
      <c r="U290" s="45">
        <f t="shared" si="203"/>
        <v>45560</v>
      </c>
      <c r="V290" s="5">
        <f t="shared" si="204"/>
        <v>8671</v>
      </c>
      <c r="W290" s="55">
        <f t="shared" si="205"/>
        <v>6.040116061409001E-2</v>
      </c>
      <c r="X290" s="47">
        <f t="shared" si="206"/>
        <v>0.24348705600916914</v>
      </c>
      <c r="Y290" s="5">
        <f t="shared" si="207"/>
        <v>0</v>
      </c>
      <c r="Z290" s="5">
        <f t="shared" si="208"/>
        <v>0</v>
      </c>
      <c r="AB290" s="39">
        <f t="shared" si="209"/>
        <v>0</v>
      </c>
      <c r="AC290" s="39">
        <f t="shared" si="210"/>
        <v>0</v>
      </c>
      <c r="AD290" s="39">
        <f t="shared" si="211"/>
        <v>0</v>
      </c>
      <c r="AE290" s="39">
        <f t="shared" si="212"/>
        <v>0</v>
      </c>
      <c r="AF290" s="39">
        <f t="shared" si="213"/>
        <v>0</v>
      </c>
      <c r="AG290" s="39">
        <f t="shared" si="214"/>
        <v>0</v>
      </c>
      <c r="AH290" s="39">
        <f t="shared" si="215"/>
        <v>0</v>
      </c>
      <c r="AI290" s="39">
        <f t="shared" si="216"/>
        <v>0</v>
      </c>
      <c r="AJ290" s="39">
        <f t="shared" si="217"/>
        <v>0</v>
      </c>
      <c r="AK290" s="43"/>
      <c r="AL290" s="39">
        <f t="shared" si="218"/>
        <v>0</v>
      </c>
      <c r="AM290" s="39">
        <f t="shared" si="219"/>
        <v>0</v>
      </c>
      <c r="AN290" s="39">
        <f t="shared" si="220"/>
        <v>0</v>
      </c>
      <c r="AO290" s="40">
        <f t="shared" si="221"/>
        <v>0</v>
      </c>
      <c r="AQ290" s="39">
        <f t="shared" si="222"/>
        <v>0</v>
      </c>
      <c r="AR290" s="39">
        <f t="shared" si="223"/>
        <v>0</v>
      </c>
      <c r="AS290" s="39">
        <f t="shared" si="224"/>
        <v>0</v>
      </c>
      <c r="AT290" s="40">
        <f t="shared" si="225"/>
        <v>0</v>
      </c>
      <c r="AU290" s="40"/>
      <c r="AV290" s="52">
        <f t="shared" si="226"/>
        <v>0</v>
      </c>
      <c r="AX290" s="52">
        <f t="shared" si="227"/>
        <v>0</v>
      </c>
      <c r="AY290" s="70"/>
      <c r="AZ290" s="2">
        <f t="shared" si="231"/>
        <v>0</v>
      </c>
    </row>
    <row r="291" spans="1:52" ht="12" customHeight="1">
      <c r="A291" s="44">
        <f t="shared" si="228"/>
        <v>45536</v>
      </c>
      <c r="B291" s="66">
        <f t="shared" si="194"/>
        <v>60900</v>
      </c>
      <c r="C291" s="67"/>
      <c r="D291" s="68">
        <f t="shared" si="195"/>
        <v>60900</v>
      </c>
      <c r="E291" s="35">
        <f t="shared" si="196"/>
        <v>0</v>
      </c>
      <c r="F291" s="35">
        <f t="shared" si="197"/>
        <v>0</v>
      </c>
      <c r="G291" s="55">
        <f t="shared" si="229"/>
        <v>3.97</v>
      </c>
      <c r="H291" s="69">
        <f t="shared" si="235"/>
        <v>3.97</v>
      </c>
      <c r="I291" s="55">
        <f t="shared" si="198"/>
        <v>3.7904</v>
      </c>
      <c r="J291" s="55">
        <f t="shared" si="199"/>
        <v>1.6E-2</v>
      </c>
      <c r="K291" s="69">
        <f t="shared" si="236"/>
        <v>1.6E-2</v>
      </c>
      <c r="L291" s="72">
        <v>0</v>
      </c>
      <c r="M291" s="55">
        <f t="shared" si="200"/>
        <v>1.4999999999999999E-2</v>
      </c>
      <c r="N291" s="69">
        <f t="shared" si="237"/>
        <v>1.4999999999999999E-2</v>
      </c>
      <c r="O291" s="72">
        <v>0</v>
      </c>
      <c r="P291" s="7"/>
      <c r="Q291" s="72">
        <f t="shared" si="230"/>
        <v>4.0010000000000003</v>
      </c>
      <c r="R291" s="72">
        <f t="shared" si="201"/>
        <v>3.7904</v>
      </c>
      <c r="S291" s="7"/>
      <c r="T291" s="5">
        <f t="shared" si="202"/>
        <v>30</v>
      </c>
      <c r="U291" s="45">
        <f t="shared" si="203"/>
        <v>45590</v>
      </c>
      <c r="V291" s="5">
        <f t="shared" si="204"/>
        <v>8701</v>
      </c>
      <c r="W291" s="55">
        <f t="shared" si="205"/>
        <v>6.040116061409001E-2</v>
      </c>
      <c r="X291" s="47">
        <f t="shared" si="206"/>
        <v>0.2422998820211435</v>
      </c>
      <c r="Y291" s="5">
        <f t="shared" si="207"/>
        <v>0</v>
      </c>
      <c r="Z291" s="5">
        <f t="shared" si="208"/>
        <v>0</v>
      </c>
      <c r="AB291" s="39">
        <f t="shared" si="209"/>
        <v>0</v>
      </c>
      <c r="AC291" s="39">
        <f t="shared" si="210"/>
        <v>0</v>
      </c>
      <c r="AD291" s="39">
        <f t="shared" si="211"/>
        <v>0</v>
      </c>
      <c r="AE291" s="39">
        <f t="shared" si="212"/>
        <v>0</v>
      </c>
      <c r="AF291" s="39">
        <f t="shared" si="213"/>
        <v>0</v>
      </c>
      <c r="AG291" s="39">
        <f t="shared" si="214"/>
        <v>0</v>
      </c>
      <c r="AH291" s="39">
        <f t="shared" si="215"/>
        <v>0</v>
      </c>
      <c r="AI291" s="39">
        <f t="shared" si="216"/>
        <v>0</v>
      </c>
      <c r="AJ291" s="39">
        <f t="shared" si="217"/>
        <v>0</v>
      </c>
      <c r="AK291" s="43"/>
      <c r="AL291" s="39">
        <f t="shared" si="218"/>
        <v>0</v>
      </c>
      <c r="AM291" s="39">
        <f t="shared" si="219"/>
        <v>0</v>
      </c>
      <c r="AN291" s="39">
        <f t="shared" si="220"/>
        <v>0</v>
      </c>
      <c r="AO291" s="40">
        <f t="shared" si="221"/>
        <v>0</v>
      </c>
      <c r="AQ291" s="39">
        <f t="shared" si="222"/>
        <v>0</v>
      </c>
      <c r="AR291" s="39">
        <f t="shared" si="223"/>
        <v>0</v>
      </c>
      <c r="AS291" s="39">
        <f t="shared" si="224"/>
        <v>0</v>
      </c>
      <c r="AT291" s="40">
        <f t="shared" si="225"/>
        <v>0</v>
      </c>
      <c r="AU291" s="40"/>
      <c r="AV291" s="52">
        <f t="shared" si="226"/>
        <v>0</v>
      </c>
      <c r="AX291" s="52">
        <f t="shared" si="227"/>
        <v>0</v>
      </c>
      <c r="AY291" s="70"/>
      <c r="AZ291" s="2">
        <f t="shared" si="231"/>
        <v>0</v>
      </c>
    </row>
    <row r="292" spans="1:52" ht="12" customHeight="1">
      <c r="A292" s="44">
        <f t="shared" si="228"/>
        <v>45566</v>
      </c>
      <c r="B292" s="66">
        <f t="shared" si="194"/>
        <v>60900</v>
      </c>
      <c r="C292" s="67"/>
      <c r="D292" s="68">
        <f t="shared" si="195"/>
        <v>60900</v>
      </c>
      <c r="E292" s="35">
        <f t="shared" si="196"/>
        <v>0</v>
      </c>
      <c r="F292" s="35">
        <f t="shared" si="197"/>
        <v>0</v>
      </c>
      <c r="G292" s="55">
        <f t="shared" si="229"/>
        <v>3.97</v>
      </c>
      <c r="H292" s="69">
        <f t="shared" si="235"/>
        <v>3.97</v>
      </c>
      <c r="I292" s="55">
        <f t="shared" si="198"/>
        <v>3.7904</v>
      </c>
      <c r="J292" s="55">
        <f t="shared" si="199"/>
        <v>1.6E-2</v>
      </c>
      <c r="K292" s="69">
        <f t="shared" si="236"/>
        <v>1.6E-2</v>
      </c>
      <c r="L292" s="72">
        <v>0</v>
      </c>
      <c r="M292" s="55">
        <f t="shared" si="200"/>
        <v>1.4999999999999999E-2</v>
      </c>
      <c r="N292" s="69">
        <f t="shared" si="237"/>
        <v>1.4999999999999999E-2</v>
      </c>
      <c r="O292" s="72">
        <v>0</v>
      </c>
      <c r="P292" s="7"/>
      <c r="Q292" s="72">
        <f t="shared" si="230"/>
        <v>4.0010000000000003</v>
      </c>
      <c r="R292" s="72">
        <f t="shared" si="201"/>
        <v>3.7904</v>
      </c>
      <c r="S292" s="7"/>
      <c r="T292" s="5">
        <f t="shared" si="202"/>
        <v>31</v>
      </c>
      <c r="U292" s="45">
        <f t="shared" si="203"/>
        <v>45621</v>
      </c>
      <c r="V292" s="5">
        <f t="shared" si="204"/>
        <v>8732</v>
      </c>
      <c r="W292" s="55">
        <f t="shared" si="205"/>
        <v>6.040116061409001E-2</v>
      </c>
      <c r="X292" s="47">
        <f t="shared" si="206"/>
        <v>0.2410792161934287</v>
      </c>
      <c r="Y292" s="5">
        <f t="shared" si="207"/>
        <v>0</v>
      </c>
      <c r="Z292" s="5">
        <f t="shared" si="208"/>
        <v>0</v>
      </c>
      <c r="AB292" s="39">
        <f t="shared" si="209"/>
        <v>0</v>
      </c>
      <c r="AC292" s="39">
        <f t="shared" si="210"/>
        <v>0</v>
      </c>
      <c r="AD292" s="39">
        <f t="shared" si="211"/>
        <v>0</v>
      </c>
      <c r="AE292" s="39">
        <f t="shared" si="212"/>
        <v>0</v>
      </c>
      <c r="AF292" s="39">
        <f t="shared" si="213"/>
        <v>0</v>
      </c>
      <c r="AG292" s="39">
        <f t="shared" si="214"/>
        <v>0</v>
      </c>
      <c r="AH292" s="39">
        <f t="shared" si="215"/>
        <v>0</v>
      </c>
      <c r="AI292" s="39">
        <f t="shared" si="216"/>
        <v>0</v>
      </c>
      <c r="AJ292" s="39">
        <f t="shared" si="217"/>
        <v>0</v>
      </c>
      <c r="AK292" s="43"/>
      <c r="AL292" s="39">
        <f t="shared" si="218"/>
        <v>0</v>
      </c>
      <c r="AM292" s="39">
        <f t="shared" si="219"/>
        <v>0</v>
      </c>
      <c r="AN292" s="39">
        <f t="shared" si="220"/>
        <v>0</v>
      </c>
      <c r="AO292" s="40">
        <f t="shared" si="221"/>
        <v>0</v>
      </c>
      <c r="AQ292" s="39">
        <f t="shared" si="222"/>
        <v>0</v>
      </c>
      <c r="AR292" s="39">
        <f t="shared" si="223"/>
        <v>0</v>
      </c>
      <c r="AS292" s="39">
        <f t="shared" si="224"/>
        <v>0</v>
      </c>
      <c r="AT292" s="40">
        <f t="shared" si="225"/>
        <v>0</v>
      </c>
      <c r="AU292" s="40"/>
      <c r="AV292" s="52">
        <f t="shared" si="226"/>
        <v>0</v>
      </c>
      <c r="AX292" s="52">
        <f t="shared" si="227"/>
        <v>0</v>
      </c>
      <c r="AY292" s="70"/>
      <c r="AZ292" s="2">
        <f t="shared" si="231"/>
        <v>0</v>
      </c>
    </row>
    <row r="293" spans="1:52" ht="12" customHeight="1">
      <c r="A293" s="44">
        <f t="shared" si="228"/>
        <v>45597</v>
      </c>
      <c r="B293" s="66">
        <f t="shared" si="194"/>
        <v>60900</v>
      </c>
      <c r="C293" s="67"/>
      <c r="D293" s="68">
        <f t="shared" si="195"/>
        <v>60900</v>
      </c>
      <c r="E293" s="35">
        <f t="shared" si="196"/>
        <v>0</v>
      </c>
      <c r="F293" s="35">
        <f t="shared" si="197"/>
        <v>0</v>
      </c>
      <c r="G293" s="55">
        <f t="shared" si="229"/>
        <v>3.97</v>
      </c>
      <c r="H293" s="69">
        <f t="shared" si="235"/>
        <v>3.97</v>
      </c>
      <c r="I293" s="55">
        <f t="shared" si="198"/>
        <v>3.7904</v>
      </c>
      <c r="J293" s="55">
        <f t="shared" si="199"/>
        <v>1.6E-2</v>
      </c>
      <c r="K293" s="69">
        <f t="shared" si="236"/>
        <v>1.6E-2</v>
      </c>
      <c r="L293" s="72">
        <v>0</v>
      </c>
      <c r="M293" s="55">
        <f t="shared" si="200"/>
        <v>1.4999999999999999E-2</v>
      </c>
      <c r="N293" s="69">
        <f t="shared" si="237"/>
        <v>1.4999999999999999E-2</v>
      </c>
      <c r="O293" s="72">
        <v>0</v>
      </c>
      <c r="P293" s="7"/>
      <c r="Q293" s="72">
        <f t="shared" si="230"/>
        <v>4.0010000000000003</v>
      </c>
      <c r="R293" s="72">
        <f t="shared" si="201"/>
        <v>3.7904</v>
      </c>
      <c r="S293" s="7"/>
      <c r="T293" s="5">
        <f t="shared" si="202"/>
        <v>30</v>
      </c>
      <c r="U293" s="45">
        <f t="shared" si="203"/>
        <v>45651</v>
      </c>
      <c r="V293" s="5">
        <f t="shared" si="204"/>
        <v>8762</v>
      </c>
      <c r="W293" s="55">
        <f t="shared" si="205"/>
        <v>6.040116061409001E-2</v>
      </c>
      <c r="X293" s="47">
        <f t="shared" si="206"/>
        <v>0.23990378215102234</v>
      </c>
      <c r="Y293" s="5">
        <f t="shared" si="207"/>
        <v>0</v>
      </c>
      <c r="Z293" s="5">
        <f t="shared" si="208"/>
        <v>0</v>
      </c>
      <c r="AB293" s="39">
        <f t="shared" si="209"/>
        <v>0</v>
      </c>
      <c r="AC293" s="39">
        <f t="shared" si="210"/>
        <v>0</v>
      </c>
      <c r="AD293" s="39">
        <f t="shared" si="211"/>
        <v>0</v>
      </c>
      <c r="AE293" s="39">
        <f t="shared" si="212"/>
        <v>0</v>
      </c>
      <c r="AF293" s="39">
        <f t="shared" si="213"/>
        <v>0</v>
      </c>
      <c r="AG293" s="39">
        <f t="shared" si="214"/>
        <v>0</v>
      </c>
      <c r="AH293" s="39">
        <f t="shared" si="215"/>
        <v>0</v>
      </c>
      <c r="AI293" s="39">
        <f t="shared" si="216"/>
        <v>0</v>
      </c>
      <c r="AJ293" s="39">
        <f t="shared" si="217"/>
        <v>0</v>
      </c>
      <c r="AK293" s="43"/>
      <c r="AL293" s="39">
        <f t="shared" si="218"/>
        <v>0</v>
      </c>
      <c r="AM293" s="39">
        <f t="shared" si="219"/>
        <v>0</v>
      </c>
      <c r="AN293" s="39">
        <f t="shared" si="220"/>
        <v>0</v>
      </c>
      <c r="AO293" s="40">
        <f t="shared" si="221"/>
        <v>0</v>
      </c>
      <c r="AQ293" s="39">
        <f t="shared" si="222"/>
        <v>0</v>
      </c>
      <c r="AR293" s="39">
        <f t="shared" si="223"/>
        <v>0</v>
      </c>
      <c r="AS293" s="39">
        <f t="shared" si="224"/>
        <v>0</v>
      </c>
      <c r="AT293" s="40">
        <f t="shared" si="225"/>
        <v>0</v>
      </c>
      <c r="AU293" s="40"/>
      <c r="AV293" s="52">
        <f t="shared" si="226"/>
        <v>0</v>
      </c>
      <c r="AX293" s="52">
        <f t="shared" si="227"/>
        <v>0</v>
      </c>
      <c r="AY293" s="70"/>
      <c r="AZ293" s="2">
        <f t="shared" si="231"/>
        <v>0</v>
      </c>
    </row>
    <row r="294" spans="1:52" ht="12" customHeight="1">
      <c r="A294" s="44">
        <f t="shared" si="228"/>
        <v>45627</v>
      </c>
      <c r="B294" s="66">
        <f t="shared" si="194"/>
        <v>60900</v>
      </c>
      <c r="C294" s="67"/>
      <c r="D294" s="68">
        <f t="shared" si="195"/>
        <v>60900</v>
      </c>
      <c r="E294" s="35">
        <f t="shared" si="196"/>
        <v>0</v>
      </c>
      <c r="F294" s="35">
        <f t="shared" si="197"/>
        <v>0</v>
      </c>
      <c r="G294" s="55">
        <f t="shared" si="229"/>
        <v>3.97</v>
      </c>
      <c r="H294" s="69">
        <f t="shared" si="235"/>
        <v>3.97</v>
      </c>
      <c r="I294" s="55">
        <f t="shared" si="198"/>
        <v>3.7904</v>
      </c>
      <c r="J294" s="55">
        <f t="shared" si="199"/>
        <v>1.6E-2</v>
      </c>
      <c r="K294" s="69">
        <f t="shared" si="236"/>
        <v>1.6E-2</v>
      </c>
      <c r="L294" s="72">
        <v>0</v>
      </c>
      <c r="M294" s="55">
        <f t="shared" si="200"/>
        <v>1.4999999999999999E-2</v>
      </c>
      <c r="N294" s="69">
        <f t="shared" si="237"/>
        <v>1.4999999999999999E-2</v>
      </c>
      <c r="O294" s="72">
        <v>0</v>
      </c>
      <c r="P294" s="7"/>
      <c r="Q294" s="72">
        <f t="shared" si="230"/>
        <v>4.0010000000000003</v>
      </c>
      <c r="R294" s="72">
        <f t="shared" si="201"/>
        <v>3.7904</v>
      </c>
      <c r="S294" s="7"/>
      <c r="T294" s="5">
        <f t="shared" si="202"/>
        <v>31</v>
      </c>
      <c r="U294" s="45">
        <f t="shared" si="203"/>
        <v>45682</v>
      </c>
      <c r="V294" s="5">
        <f t="shared" si="204"/>
        <v>8793</v>
      </c>
      <c r="W294" s="55">
        <f t="shared" si="205"/>
        <v>6.040116061409001E-2</v>
      </c>
      <c r="X294" s="47">
        <f t="shared" si="206"/>
        <v>0.23869518746922339</v>
      </c>
      <c r="Y294" s="5">
        <f t="shared" si="207"/>
        <v>0</v>
      </c>
      <c r="Z294" s="5">
        <f t="shared" si="208"/>
        <v>0</v>
      </c>
      <c r="AB294" s="39">
        <f t="shared" si="209"/>
        <v>0</v>
      </c>
      <c r="AC294" s="39">
        <f t="shared" si="210"/>
        <v>0</v>
      </c>
      <c r="AD294" s="39">
        <f t="shared" si="211"/>
        <v>0</v>
      </c>
      <c r="AE294" s="39">
        <f t="shared" si="212"/>
        <v>0</v>
      </c>
      <c r="AF294" s="39">
        <f t="shared" si="213"/>
        <v>0</v>
      </c>
      <c r="AG294" s="39">
        <f t="shared" si="214"/>
        <v>0</v>
      </c>
      <c r="AH294" s="39">
        <f t="shared" si="215"/>
        <v>0</v>
      </c>
      <c r="AI294" s="39">
        <f t="shared" si="216"/>
        <v>0</v>
      </c>
      <c r="AJ294" s="39">
        <f t="shared" si="217"/>
        <v>0</v>
      </c>
      <c r="AK294" s="43"/>
      <c r="AL294" s="39">
        <f t="shared" si="218"/>
        <v>0</v>
      </c>
      <c r="AM294" s="39">
        <f t="shared" si="219"/>
        <v>0</v>
      </c>
      <c r="AN294" s="39">
        <f t="shared" si="220"/>
        <v>0</v>
      </c>
      <c r="AO294" s="40">
        <f t="shared" si="221"/>
        <v>0</v>
      </c>
      <c r="AQ294" s="39">
        <f t="shared" si="222"/>
        <v>0</v>
      </c>
      <c r="AR294" s="39">
        <f t="shared" si="223"/>
        <v>0</v>
      </c>
      <c r="AS294" s="39">
        <f t="shared" si="224"/>
        <v>0</v>
      </c>
      <c r="AT294" s="40">
        <f t="shared" si="225"/>
        <v>0</v>
      </c>
      <c r="AU294" s="40"/>
      <c r="AV294" s="52">
        <f t="shared" si="226"/>
        <v>0</v>
      </c>
      <c r="AX294" s="52">
        <f t="shared" si="227"/>
        <v>0</v>
      </c>
      <c r="AY294" s="70"/>
      <c r="AZ294" s="2">
        <f t="shared" si="231"/>
        <v>0</v>
      </c>
    </row>
    <row r="295" spans="1:52" ht="12" customHeight="1">
      <c r="A295" s="44">
        <f t="shared" si="228"/>
        <v>45658</v>
      </c>
      <c r="B295" s="66">
        <f t="shared" si="194"/>
        <v>60900</v>
      </c>
      <c r="C295" s="67"/>
      <c r="D295" s="68">
        <f t="shared" si="195"/>
        <v>60900</v>
      </c>
      <c r="E295" s="35">
        <f t="shared" si="196"/>
        <v>0</v>
      </c>
      <c r="F295" s="35">
        <f t="shared" si="197"/>
        <v>0</v>
      </c>
      <c r="G295" s="55">
        <f t="shared" si="229"/>
        <v>3.97</v>
      </c>
      <c r="H295" s="69">
        <f t="shared" si="235"/>
        <v>3.97</v>
      </c>
      <c r="I295" s="55">
        <f t="shared" si="198"/>
        <v>3.7904</v>
      </c>
      <c r="J295" s="55">
        <f t="shared" si="199"/>
        <v>1.6E-2</v>
      </c>
      <c r="K295" s="69">
        <f t="shared" si="236"/>
        <v>1.6E-2</v>
      </c>
      <c r="L295" s="72">
        <v>0</v>
      </c>
      <c r="M295" s="55">
        <f t="shared" si="200"/>
        <v>1.4999999999999999E-2</v>
      </c>
      <c r="N295" s="69">
        <f t="shared" si="237"/>
        <v>1.4999999999999999E-2</v>
      </c>
      <c r="O295" s="72">
        <v>0</v>
      </c>
      <c r="P295" s="7"/>
      <c r="Q295" s="72">
        <f t="shared" si="230"/>
        <v>4.0010000000000003</v>
      </c>
      <c r="R295" s="72">
        <f t="shared" si="201"/>
        <v>3.7904</v>
      </c>
      <c r="S295" s="7"/>
      <c r="T295" s="5">
        <f t="shared" si="202"/>
        <v>31</v>
      </c>
      <c r="U295" s="45">
        <f t="shared" si="203"/>
        <v>45713</v>
      </c>
      <c r="V295" s="5">
        <f t="shared" si="204"/>
        <v>8824</v>
      </c>
      <c r="W295" s="55">
        <f t="shared" si="205"/>
        <v>6.040116061409001E-2</v>
      </c>
      <c r="X295" s="47">
        <f t="shared" si="206"/>
        <v>0.23749268148303296</v>
      </c>
      <c r="Y295" s="5">
        <f t="shared" si="207"/>
        <v>0</v>
      </c>
      <c r="Z295" s="5">
        <f t="shared" si="208"/>
        <v>0</v>
      </c>
      <c r="AB295" s="39">
        <f t="shared" si="209"/>
        <v>0</v>
      </c>
      <c r="AC295" s="39">
        <f t="shared" si="210"/>
        <v>0</v>
      </c>
      <c r="AD295" s="39">
        <f t="shared" si="211"/>
        <v>0</v>
      </c>
      <c r="AE295" s="39">
        <f t="shared" si="212"/>
        <v>0</v>
      </c>
      <c r="AF295" s="39">
        <f t="shared" si="213"/>
        <v>0</v>
      </c>
      <c r="AG295" s="39">
        <f t="shared" si="214"/>
        <v>0</v>
      </c>
      <c r="AH295" s="39">
        <f t="shared" si="215"/>
        <v>0</v>
      </c>
      <c r="AI295" s="39">
        <f t="shared" si="216"/>
        <v>0</v>
      </c>
      <c r="AJ295" s="39">
        <f t="shared" si="217"/>
        <v>0</v>
      </c>
      <c r="AK295" s="43"/>
      <c r="AL295" s="39">
        <f t="shared" si="218"/>
        <v>0</v>
      </c>
      <c r="AM295" s="39">
        <f t="shared" si="219"/>
        <v>0</v>
      </c>
      <c r="AN295" s="39">
        <f t="shared" si="220"/>
        <v>0</v>
      </c>
      <c r="AO295" s="40">
        <f t="shared" si="221"/>
        <v>0</v>
      </c>
      <c r="AQ295" s="39">
        <f t="shared" si="222"/>
        <v>0</v>
      </c>
      <c r="AR295" s="39">
        <f t="shared" si="223"/>
        <v>0</v>
      </c>
      <c r="AS295" s="39">
        <f t="shared" si="224"/>
        <v>0</v>
      </c>
      <c r="AT295" s="40">
        <f t="shared" si="225"/>
        <v>0</v>
      </c>
      <c r="AU295" s="40"/>
      <c r="AV295" s="52">
        <f t="shared" si="226"/>
        <v>0</v>
      </c>
      <c r="AX295" s="52">
        <f t="shared" si="227"/>
        <v>0</v>
      </c>
      <c r="AY295" s="70"/>
      <c r="AZ295" s="2">
        <f t="shared" si="231"/>
        <v>0</v>
      </c>
    </row>
    <row r="296" spans="1:52" ht="12" customHeight="1">
      <c r="A296" s="44">
        <f t="shared" si="228"/>
        <v>45689</v>
      </c>
      <c r="B296" s="66">
        <f t="shared" si="194"/>
        <v>60900</v>
      </c>
      <c r="C296" s="67"/>
      <c r="D296" s="68">
        <f t="shared" si="195"/>
        <v>60900</v>
      </c>
      <c r="E296" s="35">
        <f t="shared" si="196"/>
        <v>0</v>
      </c>
      <c r="F296" s="35">
        <f t="shared" si="197"/>
        <v>0</v>
      </c>
      <c r="G296" s="55">
        <f t="shared" si="229"/>
        <v>3.97</v>
      </c>
      <c r="H296" s="69">
        <f t="shared" si="235"/>
        <v>3.97</v>
      </c>
      <c r="I296" s="55">
        <f t="shared" si="198"/>
        <v>3.7904</v>
      </c>
      <c r="J296" s="55">
        <f t="shared" si="199"/>
        <v>1.6E-2</v>
      </c>
      <c r="K296" s="69">
        <f t="shared" si="236"/>
        <v>1.6E-2</v>
      </c>
      <c r="L296" s="72">
        <v>0</v>
      </c>
      <c r="M296" s="55">
        <f t="shared" si="200"/>
        <v>1.4999999999999999E-2</v>
      </c>
      <c r="N296" s="69">
        <f t="shared" si="237"/>
        <v>1.4999999999999999E-2</v>
      </c>
      <c r="O296" s="72">
        <v>0</v>
      </c>
      <c r="P296" s="7"/>
      <c r="Q296" s="72">
        <f t="shared" si="230"/>
        <v>4.0010000000000003</v>
      </c>
      <c r="R296" s="72">
        <f t="shared" si="201"/>
        <v>3.7904</v>
      </c>
      <c r="S296" s="7"/>
      <c r="T296" s="5">
        <f t="shared" si="202"/>
        <v>28</v>
      </c>
      <c r="U296" s="45">
        <f t="shared" si="203"/>
        <v>45741</v>
      </c>
      <c r="V296" s="5">
        <f t="shared" si="204"/>
        <v>8852</v>
      </c>
      <c r="W296" s="55">
        <f t="shared" si="205"/>
        <v>6.040116061409001E-2</v>
      </c>
      <c r="X296" s="47">
        <f t="shared" si="206"/>
        <v>0.23641175489021526</v>
      </c>
      <c r="Y296" s="5">
        <f t="shared" si="207"/>
        <v>0</v>
      </c>
      <c r="Z296" s="5">
        <f t="shared" si="208"/>
        <v>0</v>
      </c>
      <c r="AB296" s="39">
        <f t="shared" si="209"/>
        <v>0</v>
      </c>
      <c r="AC296" s="39">
        <f t="shared" si="210"/>
        <v>0</v>
      </c>
      <c r="AD296" s="39">
        <f t="shared" si="211"/>
        <v>0</v>
      </c>
      <c r="AE296" s="39">
        <f t="shared" si="212"/>
        <v>0</v>
      </c>
      <c r="AF296" s="39">
        <f t="shared" si="213"/>
        <v>0</v>
      </c>
      <c r="AG296" s="39">
        <f t="shared" si="214"/>
        <v>0</v>
      </c>
      <c r="AH296" s="39">
        <f t="shared" si="215"/>
        <v>0</v>
      </c>
      <c r="AI296" s="39">
        <f t="shared" si="216"/>
        <v>0</v>
      </c>
      <c r="AJ296" s="39">
        <f t="shared" si="217"/>
        <v>0</v>
      </c>
      <c r="AK296" s="43"/>
      <c r="AL296" s="39">
        <f t="shared" si="218"/>
        <v>0</v>
      </c>
      <c r="AM296" s="39">
        <f t="shared" si="219"/>
        <v>0</v>
      </c>
      <c r="AN296" s="39">
        <f t="shared" si="220"/>
        <v>0</v>
      </c>
      <c r="AO296" s="40">
        <f t="shared" si="221"/>
        <v>0</v>
      </c>
      <c r="AQ296" s="39">
        <f t="shared" si="222"/>
        <v>0</v>
      </c>
      <c r="AR296" s="39">
        <f t="shared" si="223"/>
        <v>0</v>
      </c>
      <c r="AS296" s="39">
        <f t="shared" si="224"/>
        <v>0</v>
      </c>
      <c r="AT296" s="40">
        <f t="shared" si="225"/>
        <v>0</v>
      </c>
      <c r="AU296" s="40"/>
      <c r="AV296" s="52">
        <f t="shared" si="226"/>
        <v>0</v>
      </c>
      <c r="AX296" s="52">
        <f t="shared" si="227"/>
        <v>0</v>
      </c>
      <c r="AY296" s="70"/>
      <c r="AZ296" s="2">
        <f t="shared" si="231"/>
        <v>0</v>
      </c>
    </row>
    <row r="297" spans="1:52" ht="12" customHeight="1">
      <c r="A297" s="44">
        <f t="shared" si="228"/>
        <v>45717</v>
      </c>
      <c r="B297" s="66">
        <f t="shared" si="194"/>
        <v>60900</v>
      </c>
      <c r="C297" s="67"/>
      <c r="D297" s="68">
        <f t="shared" si="195"/>
        <v>60900</v>
      </c>
      <c r="E297" s="35">
        <f t="shared" si="196"/>
        <v>0</v>
      </c>
      <c r="F297" s="35">
        <f t="shared" si="197"/>
        <v>0</v>
      </c>
      <c r="G297" s="55">
        <f t="shared" si="229"/>
        <v>3.97</v>
      </c>
      <c r="H297" s="69">
        <f t="shared" si="235"/>
        <v>3.97</v>
      </c>
      <c r="I297" s="55">
        <f t="shared" si="198"/>
        <v>3.7904</v>
      </c>
      <c r="J297" s="55">
        <f t="shared" si="199"/>
        <v>1.6E-2</v>
      </c>
      <c r="K297" s="69">
        <f t="shared" si="236"/>
        <v>1.6E-2</v>
      </c>
      <c r="L297" s="72">
        <v>0</v>
      </c>
      <c r="M297" s="55">
        <f t="shared" si="200"/>
        <v>1.4999999999999999E-2</v>
      </c>
      <c r="N297" s="69">
        <f t="shared" si="237"/>
        <v>1.4999999999999999E-2</v>
      </c>
      <c r="O297" s="72">
        <v>0</v>
      </c>
      <c r="P297" s="7"/>
      <c r="Q297" s="72">
        <f t="shared" si="230"/>
        <v>4.0010000000000003</v>
      </c>
      <c r="R297" s="72">
        <f t="shared" si="201"/>
        <v>3.7904</v>
      </c>
      <c r="S297" s="7"/>
      <c r="T297" s="5">
        <f t="shared" si="202"/>
        <v>31</v>
      </c>
      <c r="U297" s="45">
        <f t="shared" si="203"/>
        <v>45772</v>
      </c>
      <c r="V297" s="5">
        <f t="shared" si="204"/>
        <v>8883</v>
      </c>
      <c r="W297" s="55">
        <f t="shared" si="205"/>
        <v>6.040116061409001E-2</v>
      </c>
      <c r="X297" s="47">
        <f t="shared" si="206"/>
        <v>0.23522075245118235</v>
      </c>
      <c r="Y297" s="5">
        <f t="shared" si="207"/>
        <v>0</v>
      </c>
      <c r="Z297" s="5">
        <f t="shared" si="208"/>
        <v>0</v>
      </c>
      <c r="AB297" s="39">
        <f t="shared" si="209"/>
        <v>0</v>
      </c>
      <c r="AC297" s="39">
        <f t="shared" si="210"/>
        <v>0</v>
      </c>
      <c r="AD297" s="39">
        <f t="shared" si="211"/>
        <v>0</v>
      </c>
      <c r="AE297" s="39">
        <f t="shared" si="212"/>
        <v>0</v>
      </c>
      <c r="AF297" s="39">
        <f t="shared" si="213"/>
        <v>0</v>
      </c>
      <c r="AG297" s="39">
        <f t="shared" si="214"/>
        <v>0</v>
      </c>
      <c r="AH297" s="39">
        <f t="shared" si="215"/>
        <v>0</v>
      </c>
      <c r="AI297" s="39">
        <f t="shared" si="216"/>
        <v>0</v>
      </c>
      <c r="AJ297" s="39">
        <f t="shared" si="217"/>
        <v>0</v>
      </c>
      <c r="AK297" s="43"/>
      <c r="AL297" s="39">
        <f t="shared" si="218"/>
        <v>0</v>
      </c>
      <c r="AM297" s="39">
        <f t="shared" si="219"/>
        <v>0</v>
      </c>
      <c r="AN297" s="39">
        <f t="shared" si="220"/>
        <v>0</v>
      </c>
      <c r="AO297" s="40">
        <f t="shared" si="221"/>
        <v>0</v>
      </c>
      <c r="AQ297" s="39">
        <f t="shared" si="222"/>
        <v>0</v>
      </c>
      <c r="AR297" s="39">
        <f t="shared" si="223"/>
        <v>0</v>
      </c>
      <c r="AS297" s="39">
        <f t="shared" si="224"/>
        <v>0</v>
      </c>
      <c r="AT297" s="40">
        <f t="shared" si="225"/>
        <v>0</v>
      </c>
      <c r="AU297" s="40"/>
      <c r="AV297" s="52">
        <f t="shared" si="226"/>
        <v>0</v>
      </c>
      <c r="AX297" s="52">
        <f t="shared" si="227"/>
        <v>0</v>
      </c>
      <c r="AY297" s="70"/>
      <c r="AZ297" s="2">
        <f t="shared" si="231"/>
        <v>0</v>
      </c>
    </row>
    <row r="298" spans="1:52" ht="12" customHeight="1">
      <c r="A298" s="44">
        <f t="shared" si="228"/>
        <v>45748</v>
      </c>
      <c r="B298" s="66">
        <f t="shared" si="194"/>
        <v>60900</v>
      </c>
      <c r="C298" s="67"/>
      <c r="D298" s="68">
        <f t="shared" si="195"/>
        <v>60900</v>
      </c>
      <c r="E298" s="35">
        <f t="shared" si="196"/>
        <v>0</v>
      </c>
      <c r="F298" s="35">
        <f t="shared" si="197"/>
        <v>0</v>
      </c>
      <c r="G298" s="55">
        <f t="shared" si="229"/>
        <v>3.97</v>
      </c>
      <c r="H298" s="69">
        <f t="shared" si="235"/>
        <v>3.97</v>
      </c>
      <c r="I298" s="55">
        <f t="shared" si="198"/>
        <v>3.7904</v>
      </c>
      <c r="J298" s="55">
        <f t="shared" si="199"/>
        <v>1.6E-2</v>
      </c>
      <c r="K298" s="69">
        <f t="shared" si="236"/>
        <v>1.6E-2</v>
      </c>
      <c r="L298" s="72">
        <v>0</v>
      </c>
      <c r="M298" s="55">
        <f t="shared" si="200"/>
        <v>1.4999999999999999E-2</v>
      </c>
      <c r="N298" s="69">
        <f t="shared" si="237"/>
        <v>1.4999999999999999E-2</v>
      </c>
      <c r="O298" s="72">
        <v>0</v>
      </c>
      <c r="P298" s="7"/>
      <c r="Q298" s="72">
        <f t="shared" si="230"/>
        <v>4.0010000000000003</v>
      </c>
      <c r="R298" s="72">
        <f t="shared" si="201"/>
        <v>3.7904</v>
      </c>
      <c r="S298" s="7"/>
      <c r="T298" s="5">
        <f t="shared" si="202"/>
        <v>30</v>
      </c>
      <c r="U298" s="45">
        <f t="shared" si="203"/>
        <v>45802</v>
      </c>
      <c r="V298" s="5">
        <f t="shared" si="204"/>
        <v>8913</v>
      </c>
      <c r="W298" s="55">
        <f t="shared" si="205"/>
        <v>6.040116061409001E-2</v>
      </c>
      <c r="X298" s="47">
        <f t="shared" si="206"/>
        <v>0.23407388262027293</v>
      </c>
      <c r="Y298" s="5">
        <f t="shared" si="207"/>
        <v>0</v>
      </c>
      <c r="Z298" s="5">
        <f t="shared" si="208"/>
        <v>0</v>
      </c>
      <c r="AB298" s="39">
        <f t="shared" si="209"/>
        <v>0</v>
      </c>
      <c r="AC298" s="39">
        <f t="shared" si="210"/>
        <v>0</v>
      </c>
      <c r="AD298" s="39">
        <f t="shared" si="211"/>
        <v>0</v>
      </c>
      <c r="AE298" s="39">
        <f t="shared" si="212"/>
        <v>0</v>
      </c>
      <c r="AF298" s="39">
        <f t="shared" si="213"/>
        <v>0</v>
      </c>
      <c r="AG298" s="39">
        <f t="shared" si="214"/>
        <v>0</v>
      </c>
      <c r="AH298" s="39">
        <f t="shared" si="215"/>
        <v>0</v>
      </c>
      <c r="AI298" s="39">
        <f t="shared" si="216"/>
        <v>0</v>
      </c>
      <c r="AJ298" s="39">
        <f t="shared" si="217"/>
        <v>0</v>
      </c>
      <c r="AK298" s="43"/>
      <c r="AL298" s="39">
        <f t="shared" si="218"/>
        <v>0</v>
      </c>
      <c r="AM298" s="39">
        <f t="shared" si="219"/>
        <v>0</v>
      </c>
      <c r="AN298" s="39">
        <f t="shared" si="220"/>
        <v>0</v>
      </c>
      <c r="AO298" s="40">
        <f t="shared" si="221"/>
        <v>0</v>
      </c>
      <c r="AQ298" s="39">
        <f t="shared" si="222"/>
        <v>0</v>
      </c>
      <c r="AR298" s="39">
        <f t="shared" si="223"/>
        <v>0</v>
      </c>
      <c r="AS298" s="39">
        <f t="shared" si="224"/>
        <v>0</v>
      </c>
      <c r="AT298" s="40">
        <f t="shared" si="225"/>
        <v>0</v>
      </c>
      <c r="AU298" s="40"/>
      <c r="AV298" s="52">
        <f t="shared" si="226"/>
        <v>0</v>
      </c>
      <c r="AX298" s="52">
        <f t="shared" si="227"/>
        <v>0</v>
      </c>
      <c r="AY298" s="70"/>
      <c r="AZ298" s="2">
        <f t="shared" si="231"/>
        <v>0</v>
      </c>
    </row>
    <row r="299" spans="1:52" ht="12" customHeight="1">
      <c r="A299" s="44">
        <f t="shared" si="228"/>
        <v>45778</v>
      </c>
      <c r="B299" s="66">
        <f t="shared" si="194"/>
        <v>60900</v>
      </c>
      <c r="C299" s="67"/>
      <c r="D299" s="68">
        <f t="shared" si="195"/>
        <v>60900</v>
      </c>
      <c r="E299" s="35">
        <f t="shared" si="196"/>
        <v>0</v>
      </c>
      <c r="F299" s="35">
        <f t="shared" si="197"/>
        <v>0</v>
      </c>
      <c r="G299" s="55">
        <f t="shared" si="229"/>
        <v>3.97</v>
      </c>
      <c r="H299" s="69">
        <f t="shared" si="235"/>
        <v>3.97</v>
      </c>
      <c r="I299" s="55">
        <f t="shared" si="198"/>
        <v>3.7904</v>
      </c>
      <c r="J299" s="55">
        <f t="shared" si="199"/>
        <v>1.6E-2</v>
      </c>
      <c r="K299" s="69">
        <f t="shared" si="236"/>
        <v>1.6E-2</v>
      </c>
      <c r="L299" s="72">
        <v>0</v>
      </c>
      <c r="M299" s="55">
        <f t="shared" si="200"/>
        <v>1.4999999999999999E-2</v>
      </c>
      <c r="N299" s="69">
        <f t="shared" si="237"/>
        <v>1.4999999999999999E-2</v>
      </c>
      <c r="O299" s="72">
        <v>0</v>
      </c>
      <c r="P299" s="7"/>
      <c r="Q299" s="72">
        <f t="shared" si="230"/>
        <v>4.0010000000000003</v>
      </c>
      <c r="R299" s="72">
        <f t="shared" si="201"/>
        <v>3.7904</v>
      </c>
      <c r="S299" s="7"/>
      <c r="T299" s="5">
        <f t="shared" si="202"/>
        <v>31</v>
      </c>
      <c r="U299" s="45">
        <f t="shared" si="203"/>
        <v>45833</v>
      </c>
      <c r="V299" s="5">
        <f t="shared" si="204"/>
        <v>8944</v>
      </c>
      <c r="W299" s="55">
        <f t="shared" si="205"/>
        <v>6.040116061409001E-2</v>
      </c>
      <c r="X299" s="47">
        <f t="shared" si="206"/>
        <v>0.23289465798635356</v>
      </c>
      <c r="Y299" s="5">
        <f t="shared" si="207"/>
        <v>0</v>
      </c>
      <c r="Z299" s="5">
        <f t="shared" si="208"/>
        <v>0</v>
      </c>
      <c r="AB299" s="39">
        <f t="shared" si="209"/>
        <v>0</v>
      </c>
      <c r="AC299" s="39">
        <f t="shared" si="210"/>
        <v>0</v>
      </c>
      <c r="AD299" s="39">
        <f t="shared" si="211"/>
        <v>0</v>
      </c>
      <c r="AE299" s="39">
        <f t="shared" si="212"/>
        <v>0</v>
      </c>
      <c r="AF299" s="39">
        <f t="shared" si="213"/>
        <v>0</v>
      </c>
      <c r="AG299" s="39">
        <f t="shared" si="214"/>
        <v>0</v>
      </c>
      <c r="AH299" s="39">
        <f t="shared" si="215"/>
        <v>0</v>
      </c>
      <c r="AI299" s="39">
        <f t="shared" si="216"/>
        <v>0</v>
      </c>
      <c r="AJ299" s="39">
        <f t="shared" si="217"/>
        <v>0</v>
      </c>
      <c r="AK299" s="43"/>
      <c r="AL299" s="39">
        <f t="shared" si="218"/>
        <v>0</v>
      </c>
      <c r="AM299" s="39">
        <f t="shared" si="219"/>
        <v>0</v>
      </c>
      <c r="AN299" s="39">
        <f t="shared" si="220"/>
        <v>0</v>
      </c>
      <c r="AO299" s="40">
        <f t="shared" si="221"/>
        <v>0</v>
      </c>
      <c r="AQ299" s="39">
        <f t="shared" si="222"/>
        <v>0</v>
      </c>
      <c r="AR299" s="39">
        <f t="shared" si="223"/>
        <v>0</v>
      </c>
      <c r="AS299" s="39">
        <f t="shared" si="224"/>
        <v>0</v>
      </c>
      <c r="AT299" s="40">
        <f t="shared" si="225"/>
        <v>0</v>
      </c>
      <c r="AU299" s="40"/>
      <c r="AV299" s="52">
        <f t="shared" si="226"/>
        <v>0</v>
      </c>
      <c r="AX299" s="52">
        <f t="shared" si="227"/>
        <v>0</v>
      </c>
      <c r="AY299" s="70"/>
      <c r="AZ299" s="2">
        <f t="shared" si="231"/>
        <v>0</v>
      </c>
    </row>
    <row r="300" spans="1:52" ht="12" customHeight="1">
      <c r="A300" s="44">
        <f t="shared" si="228"/>
        <v>45809</v>
      </c>
      <c r="B300" s="66">
        <f t="shared" si="194"/>
        <v>60900</v>
      </c>
      <c r="C300" s="67"/>
      <c r="D300" s="68">
        <f t="shared" si="195"/>
        <v>60900</v>
      </c>
      <c r="E300" s="35">
        <f t="shared" si="196"/>
        <v>0</v>
      </c>
      <c r="F300" s="35">
        <f t="shared" si="197"/>
        <v>0</v>
      </c>
      <c r="G300" s="55">
        <f t="shared" si="229"/>
        <v>3.97</v>
      </c>
      <c r="H300" s="69">
        <f t="shared" si="235"/>
        <v>3.97</v>
      </c>
      <c r="I300" s="55">
        <f t="shared" si="198"/>
        <v>3.7904</v>
      </c>
      <c r="J300" s="55">
        <f t="shared" si="199"/>
        <v>1.6E-2</v>
      </c>
      <c r="K300" s="69">
        <f t="shared" si="236"/>
        <v>1.6E-2</v>
      </c>
      <c r="L300" s="72">
        <v>0</v>
      </c>
      <c r="M300" s="55">
        <f t="shared" si="200"/>
        <v>1.4999999999999999E-2</v>
      </c>
      <c r="N300" s="69">
        <f t="shared" si="237"/>
        <v>1.4999999999999999E-2</v>
      </c>
      <c r="O300" s="72">
        <v>0</v>
      </c>
      <c r="P300" s="7"/>
      <c r="Q300" s="72">
        <f t="shared" si="230"/>
        <v>4.0010000000000003</v>
      </c>
      <c r="R300" s="72">
        <f t="shared" si="201"/>
        <v>3.7904</v>
      </c>
      <c r="S300" s="7"/>
      <c r="T300" s="5">
        <f t="shared" si="202"/>
        <v>30</v>
      </c>
      <c r="U300" s="45">
        <f t="shared" si="203"/>
        <v>45863</v>
      </c>
      <c r="V300" s="5">
        <f t="shared" si="204"/>
        <v>8974</v>
      </c>
      <c r="W300" s="55">
        <f t="shared" si="205"/>
        <v>6.040116061409001E-2</v>
      </c>
      <c r="X300" s="47">
        <f t="shared" si="206"/>
        <v>0.23175912953386313</v>
      </c>
      <c r="Y300" s="5">
        <f t="shared" si="207"/>
        <v>0</v>
      </c>
      <c r="Z300" s="5">
        <f t="shared" si="208"/>
        <v>0</v>
      </c>
      <c r="AB300" s="39">
        <f t="shared" si="209"/>
        <v>0</v>
      </c>
      <c r="AC300" s="39">
        <f t="shared" si="210"/>
        <v>0</v>
      </c>
      <c r="AD300" s="39">
        <f t="shared" si="211"/>
        <v>0</v>
      </c>
      <c r="AE300" s="39">
        <f t="shared" si="212"/>
        <v>0</v>
      </c>
      <c r="AF300" s="39">
        <f t="shared" si="213"/>
        <v>0</v>
      </c>
      <c r="AG300" s="39">
        <f t="shared" si="214"/>
        <v>0</v>
      </c>
      <c r="AH300" s="39">
        <f t="shared" si="215"/>
        <v>0</v>
      </c>
      <c r="AI300" s="39">
        <f t="shared" si="216"/>
        <v>0</v>
      </c>
      <c r="AJ300" s="39">
        <f t="shared" si="217"/>
        <v>0</v>
      </c>
      <c r="AK300" s="43"/>
      <c r="AL300" s="39">
        <f t="shared" si="218"/>
        <v>0</v>
      </c>
      <c r="AM300" s="39">
        <f t="shared" si="219"/>
        <v>0</v>
      </c>
      <c r="AN300" s="39">
        <f t="shared" si="220"/>
        <v>0</v>
      </c>
      <c r="AO300" s="40">
        <f t="shared" si="221"/>
        <v>0</v>
      </c>
      <c r="AQ300" s="39">
        <f t="shared" si="222"/>
        <v>0</v>
      </c>
      <c r="AR300" s="39">
        <f t="shared" si="223"/>
        <v>0</v>
      </c>
      <c r="AS300" s="39">
        <f t="shared" si="224"/>
        <v>0</v>
      </c>
      <c r="AT300" s="40">
        <f t="shared" si="225"/>
        <v>0</v>
      </c>
      <c r="AU300" s="40"/>
      <c r="AV300" s="52">
        <f t="shared" si="226"/>
        <v>0</v>
      </c>
      <c r="AX300" s="52">
        <f t="shared" si="227"/>
        <v>0</v>
      </c>
      <c r="AY300" s="70"/>
      <c r="AZ300" s="2">
        <f t="shared" si="231"/>
        <v>0</v>
      </c>
    </row>
    <row r="301" spans="1:52" ht="12" customHeight="1">
      <c r="A301" s="44">
        <f t="shared" si="228"/>
        <v>45839</v>
      </c>
      <c r="B301" s="66">
        <f t="shared" si="194"/>
        <v>60900</v>
      </c>
      <c r="C301" s="67"/>
      <c r="D301" s="68">
        <f t="shared" si="195"/>
        <v>60900</v>
      </c>
      <c r="E301" s="35">
        <f t="shared" si="196"/>
        <v>0</v>
      </c>
      <c r="F301" s="35">
        <f t="shared" si="197"/>
        <v>0</v>
      </c>
      <c r="G301" s="55">
        <f t="shared" si="229"/>
        <v>3.97</v>
      </c>
      <c r="H301" s="69">
        <f t="shared" si="235"/>
        <v>3.97</v>
      </c>
      <c r="I301" s="55">
        <f t="shared" si="198"/>
        <v>3.7904</v>
      </c>
      <c r="J301" s="55">
        <f t="shared" si="199"/>
        <v>1.6E-2</v>
      </c>
      <c r="K301" s="69">
        <f t="shared" si="236"/>
        <v>1.6E-2</v>
      </c>
      <c r="L301" s="72">
        <v>0</v>
      </c>
      <c r="M301" s="55">
        <f t="shared" si="200"/>
        <v>1.4999999999999999E-2</v>
      </c>
      <c r="N301" s="69">
        <f t="shared" si="237"/>
        <v>1.4999999999999999E-2</v>
      </c>
      <c r="O301" s="72">
        <v>0</v>
      </c>
      <c r="P301" s="7"/>
      <c r="Q301" s="72">
        <f t="shared" si="230"/>
        <v>4.0010000000000003</v>
      </c>
      <c r="R301" s="72">
        <f t="shared" si="201"/>
        <v>3.7904</v>
      </c>
      <c r="S301" s="7"/>
      <c r="T301" s="5">
        <f t="shared" si="202"/>
        <v>31</v>
      </c>
      <c r="U301" s="45">
        <f t="shared" si="203"/>
        <v>45894</v>
      </c>
      <c r="V301" s="5">
        <f t="shared" si="204"/>
        <v>9005</v>
      </c>
      <c r="W301" s="55">
        <f t="shared" si="205"/>
        <v>6.040116061409001E-2</v>
      </c>
      <c r="X301" s="47">
        <f t="shared" si="206"/>
        <v>0.23059156623452062</v>
      </c>
      <c r="Y301" s="5">
        <f t="shared" si="207"/>
        <v>0</v>
      </c>
      <c r="Z301" s="5">
        <f t="shared" si="208"/>
        <v>0</v>
      </c>
      <c r="AB301" s="39">
        <f t="shared" si="209"/>
        <v>0</v>
      </c>
      <c r="AC301" s="39">
        <f t="shared" si="210"/>
        <v>0</v>
      </c>
      <c r="AD301" s="39">
        <f t="shared" si="211"/>
        <v>0</v>
      </c>
      <c r="AE301" s="39">
        <f t="shared" si="212"/>
        <v>0</v>
      </c>
      <c r="AF301" s="39">
        <f t="shared" si="213"/>
        <v>0</v>
      </c>
      <c r="AG301" s="39">
        <f t="shared" si="214"/>
        <v>0</v>
      </c>
      <c r="AH301" s="39">
        <f t="shared" si="215"/>
        <v>0</v>
      </c>
      <c r="AI301" s="39">
        <f t="shared" si="216"/>
        <v>0</v>
      </c>
      <c r="AJ301" s="39">
        <f t="shared" si="217"/>
        <v>0</v>
      </c>
      <c r="AK301" s="43"/>
      <c r="AL301" s="39">
        <f t="shared" si="218"/>
        <v>0</v>
      </c>
      <c r="AM301" s="39">
        <f t="shared" si="219"/>
        <v>0</v>
      </c>
      <c r="AN301" s="39">
        <f t="shared" si="220"/>
        <v>0</v>
      </c>
      <c r="AO301" s="40">
        <f t="shared" si="221"/>
        <v>0</v>
      </c>
      <c r="AQ301" s="39">
        <f t="shared" si="222"/>
        <v>0</v>
      </c>
      <c r="AR301" s="39">
        <f t="shared" si="223"/>
        <v>0</v>
      </c>
      <c r="AS301" s="39">
        <f t="shared" si="224"/>
        <v>0</v>
      </c>
      <c r="AT301" s="40">
        <f t="shared" si="225"/>
        <v>0</v>
      </c>
      <c r="AU301" s="40"/>
      <c r="AV301" s="52">
        <f t="shared" si="226"/>
        <v>0</v>
      </c>
      <c r="AX301" s="52">
        <f t="shared" si="227"/>
        <v>0</v>
      </c>
      <c r="AY301" s="70"/>
      <c r="AZ301" s="2">
        <f t="shared" si="231"/>
        <v>0</v>
      </c>
    </row>
    <row r="302" spans="1:52" ht="12" customHeight="1">
      <c r="A302" s="44">
        <f t="shared" si="228"/>
        <v>45870</v>
      </c>
      <c r="B302" s="66">
        <f t="shared" si="194"/>
        <v>60900</v>
      </c>
      <c r="C302" s="67"/>
      <c r="D302" s="68">
        <f t="shared" si="195"/>
        <v>60900</v>
      </c>
      <c r="E302" s="35">
        <f t="shared" si="196"/>
        <v>0</v>
      </c>
      <c r="F302" s="35">
        <f t="shared" si="197"/>
        <v>0</v>
      </c>
      <c r="G302" s="55">
        <f t="shared" si="229"/>
        <v>3.97</v>
      </c>
      <c r="H302" s="69">
        <f t="shared" si="235"/>
        <v>3.97</v>
      </c>
      <c r="I302" s="55">
        <f t="shared" si="198"/>
        <v>3.7904</v>
      </c>
      <c r="J302" s="55">
        <f t="shared" si="199"/>
        <v>1.6E-2</v>
      </c>
      <c r="K302" s="69">
        <f t="shared" si="236"/>
        <v>1.6E-2</v>
      </c>
      <c r="L302" s="72">
        <v>0</v>
      </c>
      <c r="M302" s="55">
        <f t="shared" si="200"/>
        <v>1.4999999999999999E-2</v>
      </c>
      <c r="N302" s="69">
        <f t="shared" si="237"/>
        <v>1.4999999999999999E-2</v>
      </c>
      <c r="O302" s="72">
        <v>0</v>
      </c>
      <c r="P302" s="7"/>
      <c r="Q302" s="72">
        <f t="shared" si="230"/>
        <v>4.0010000000000003</v>
      </c>
      <c r="R302" s="72">
        <f t="shared" si="201"/>
        <v>3.7904</v>
      </c>
      <c r="S302" s="7"/>
      <c r="T302" s="5">
        <f t="shared" si="202"/>
        <v>31</v>
      </c>
      <c r="U302" s="45">
        <f t="shared" si="203"/>
        <v>45925</v>
      </c>
      <c r="V302" s="5">
        <f t="shared" si="204"/>
        <v>9036</v>
      </c>
      <c r="W302" s="55">
        <f t="shared" si="205"/>
        <v>6.040116061409001E-2</v>
      </c>
      <c r="X302" s="47">
        <f t="shared" si="206"/>
        <v>0.22942988492162111</v>
      </c>
      <c r="Y302" s="5">
        <f t="shared" si="207"/>
        <v>0</v>
      </c>
      <c r="Z302" s="5">
        <f t="shared" si="208"/>
        <v>0</v>
      </c>
      <c r="AB302" s="39">
        <f t="shared" si="209"/>
        <v>0</v>
      </c>
      <c r="AC302" s="39">
        <f t="shared" si="210"/>
        <v>0</v>
      </c>
      <c r="AD302" s="39">
        <f t="shared" si="211"/>
        <v>0</v>
      </c>
      <c r="AE302" s="39">
        <f t="shared" si="212"/>
        <v>0</v>
      </c>
      <c r="AF302" s="39">
        <f t="shared" si="213"/>
        <v>0</v>
      </c>
      <c r="AG302" s="39">
        <f t="shared" si="214"/>
        <v>0</v>
      </c>
      <c r="AH302" s="39">
        <f t="shared" si="215"/>
        <v>0</v>
      </c>
      <c r="AI302" s="39">
        <f t="shared" si="216"/>
        <v>0</v>
      </c>
      <c r="AJ302" s="39">
        <f t="shared" si="217"/>
        <v>0</v>
      </c>
      <c r="AK302" s="43"/>
      <c r="AL302" s="39">
        <f t="shared" si="218"/>
        <v>0</v>
      </c>
      <c r="AM302" s="39">
        <f t="shared" si="219"/>
        <v>0</v>
      </c>
      <c r="AN302" s="39">
        <f t="shared" si="220"/>
        <v>0</v>
      </c>
      <c r="AO302" s="40">
        <f t="shared" si="221"/>
        <v>0</v>
      </c>
      <c r="AQ302" s="39">
        <f t="shared" si="222"/>
        <v>0</v>
      </c>
      <c r="AR302" s="39">
        <f t="shared" si="223"/>
        <v>0</v>
      </c>
      <c r="AS302" s="39">
        <f t="shared" si="224"/>
        <v>0</v>
      </c>
      <c r="AT302" s="40">
        <f t="shared" si="225"/>
        <v>0</v>
      </c>
      <c r="AU302" s="40"/>
      <c r="AV302" s="52">
        <f t="shared" si="226"/>
        <v>0</v>
      </c>
      <c r="AX302" s="52">
        <f t="shared" si="227"/>
        <v>0</v>
      </c>
      <c r="AY302" s="70"/>
      <c r="AZ302" s="2">
        <f t="shared" si="231"/>
        <v>0</v>
      </c>
    </row>
    <row r="303" spans="1:52" ht="12" customHeight="1">
      <c r="A303" s="44">
        <f t="shared" si="228"/>
        <v>45901</v>
      </c>
      <c r="B303" s="66">
        <f t="shared" si="194"/>
        <v>60900</v>
      </c>
      <c r="C303" s="67"/>
      <c r="D303" s="68">
        <f t="shared" si="195"/>
        <v>60900</v>
      </c>
      <c r="E303" s="35">
        <f t="shared" si="196"/>
        <v>0</v>
      </c>
      <c r="F303" s="35">
        <f t="shared" si="197"/>
        <v>0</v>
      </c>
      <c r="G303" s="55">
        <f t="shared" si="229"/>
        <v>3.97</v>
      </c>
      <c r="H303" s="69">
        <f t="shared" si="235"/>
        <v>3.97</v>
      </c>
      <c r="I303" s="55">
        <f t="shared" si="198"/>
        <v>3.7904</v>
      </c>
      <c r="J303" s="55">
        <f t="shared" si="199"/>
        <v>1.6E-2</v>
      </c>
      <c r="K303" s="69">
        <f t="shared" si="236"/>
        <v>1.6E-2</v>
      </c>
      <c r="L303" s="72">
        <v>0</v>
      </c>
      <c r="M303" s="55">
        <f t="shared" si="200"/>
        <v>1.4999999999999999E-2</v>
      </c>
      <c r="N303" s="69">
        <f t="shared" si="237"/>
        <v>1.4999999999999999E-2</v>
      </c>
      <c r="O303" s="72">
        <v>0</v>
      </c>
      <c r="P303" s="7"/>
      <c r="Q303" s="72">
        <f t="shared" si="230"/>
        <v>4.0010000000000003</v>
      </c>
      <c r="R303" s="72">
        <f t="shared" si="201"/>
        <v>3.7904</v>
      </c>
      <c r="S303" s="7"/>
      <c r="T303" s="5">
        <f t="shared" si="202"/>
        <v>30</v>
      </c>
      <c r="U303" s="45">
        <f t="shared" si="203"/>
        <v>45955</v>
      </c>
      <c r="V303" s="5">
        <f t="shared" si="204"/>
        <v>9066</v>
      </c>
      <c r="W303" s="55">
        <f t="shared" si="205"/>
        <v>6.040116061409001E-2</v>
      </c>
      <c r="X303" s="47">
        <f t="shared" si="206"/>
        <v>0.22831124972220251</v>
      </c>
      <c r="Y303" s="5">
        <f t="shared" si="207"/>
        <v>0</v>
      </c>
      <c r="Z303" s="5">
        <f t="shared" si="208"/>
        <v>0</v>
      </c>
      <c r="AB303" s="39">
        <f t="shared" si="209"/>
        <v>0</v>
      </c>
      <c r="AC303" s="39">
        <f t="shared" si="210"/>
        <v>0</v>
      </c>
      <c r="AD303" s="39">
        <f t="shared" si="211"/>
        <v>0</v>
      </c>
      <c r="AE303" s="39">
        <f t="shared" si="212"/>
        <v>0</v>
      </c>
      <c r="AF303" s="39">
        <f t="shared" si="213"/>
        <v>0</v>
      </c>
      <c r="AG303" s="39">
        <f t="shared" si="214"/>
        <v>0</v>
      </c>
      <c r="AH303" s="39">
        <f t="shared" si="215"/>
        <v>0</v>
      </c>
      <c r="AI303" s="39">
        <f t="shared" si="216"/>
        <v>0</v>
      </c>
      <c r="AJ303" s="39">
        <f t="shared" si="217"/>
        <v>0</v>
      </c>
      <c r="AK303" s="43"/>
      <c r="AL303" s="39">
        <f t="shared" si="218"/>
        <v>0</v>
      </c>
      <c r="AM303" s="39">
        <f t="shared" si="219"/>
        <v>0</v>
      </c>
      <c r="AN303" s="39">
        <f t="shared" si="220"/>
        <v>0</v>
      </c>
      <c r="AO303" s="40">
        <f t="shared" si="221"/>
        <v>0</v>
      </c>
      <c r="AQ303" s="39">
        <f t="shared" si="222"/>
        <v>0</v>
      </c>
      <c r="AR303" s="39">
        <f t="shared" si="223"/>
        <v>0</v>
      </c>
      <c r="AS303" s="39">
        <f t="shared" si="224"/>
        <v>0</v>
      </c>
      <c r="AT303" s="40">
        <f t="shared" si="225"/>
        <v>0</v>
      </c>
      <c r="AU303" s="40"/>
      <c r="AV303" s="52">
        <f t="shared" si="226"/>
        <v>0</v>
      </c>
      <c r="AX303" s="52">
        <f t="shared" si="227"/>
        <v>0</v>
      </c>
      <c r="AY303" s="70"/>
      <c r="AZ303" s="2">
        <f t="shared" si="231"/>
        <v>0</v>
      </c>
    </row>
    <row r="304" spans="1:52" ht="12" customHeight="1">
      <c r="A304" s="44">
        <f t="shared" si="228"/>
        <v>45931</v>
      </c>
      <c r="B304" s="66">
        <f t="shared" si="194"/>
        <v>60900</v>
      </c>
      <c r="C304" s="67"/>
      <c r="D304" s="68">
        <f t="shared" si="195"/>
        <v>60900</v>
      </c>
      <c r="E304" s="35">
        <f t="shared" si="196"/>
        <v>0</v>
      </c>
      <c r="F304" s="35">
        <f t="shared" si="197"/>
        <v>0</v>
      </c>
      <c r="G304" s="55">
        <f t="shared" si="229"/>
        <v>3.97</v>
      </c>
      <c r="H304" s="69">
        <f t="shared" si="235"/>
        <v>3.97</v>
      </c>
      <c r="I304" s="55">
        <f t="shared" si="198"/>
        <v>3.7904</v>
      </c>
      <c r="J304" s="55">
        <f t="shared" si="199"/>
        <v>1.6E-2</v>
      </c>
      <c r="K304" s="69">
        <f t="shared" si="236"/>
        <v>1.6E-2</v>
      </c>
      <c r="L304" s="72">
        <v>0</v>
      </c>
      <c r="M304" s="55">
        <f t="shared" si="200"/>
        <v>1.4999999999999999E-2</v>
      </c>
      <c r="N304" s="69">
        <f t="shared" si="237"/>
        <v>1.4999999999999999E-2</v>
      </c>
      <c r="O304" s="72">
        <v>0</v>
      </c>
      <c r="P304" s="7"/>
      <c r="Q304" s="72">
        <f t="shared" si="230"/>
        <v>4.0010000000000003</v>
      </c>
      <c r="R304" s="72">
        <f t="shared" si="201"/>
        <v>3.7904</v>
      </c>
      <c r="S304" s="7"/>
      <c r="T304" s="5">
        <f t="shared" si="202"/>
        <v>31</v>
      </c>
      <c r="U304" s="45">
        <f t="shared" si="203"/>
        <v>45986</v>
      </c>
      <c r="V304" s="5">
        <f t="shared" si="204"/>
        <v>9097</v>
      </c>
      <c r="W304" s="55">
        <f t="shared" si="205"/>
        <v>6.040116061409001E-2</v>
      </c>
      <c r="X304" s="47">
        <f t="shared" si="206"/>
        <v>0.22716105625824351</v>
      </c>
      <c r="Y304" s="5">
        <f t="shared" si="207"/>
        <v>0</v>
      </c>
      <c r="Z304" s="5">
        <f t="shared" si="208"/>
        <v>0</v>
      </c>
      <c r="AB304" s="39">
        <f t="shared" si="209"/>
        <v>0</v>
      </c>
      <c r="AC304" s="39">
        <f t="shared" si="210"/>
        <v>0</v>
      </c>
      <c r="AD304" s="39">
        <f t="shared" si="211"/>
        <v>0</v>
      </c>
      <c r="AE304" s="39">
        <f t="shared" si="212"/>
        <v>0</v>
      </c>
      <c r="AF304" s="39">
        <f t="shared" si="213"/>
        <v>0</v>
      </c>
      <c r="AG304" s="39">
        <f t="shared" si="214"/>
        <v>0</v>
      </c>
      <c r="AH304" s="39">
        <f t="shared" si="215"/>
        <v>0</v>
      </c>
      <c r="AI304" s="39">
        <f t="shared" si="216"/>
        <v>0</v>
      </c>
      <c r="AJ304" s="39">
        <f t="shared" si="217"/>
        <v>0</v>
      </c>
      <c r="AK304" s="43"/>
      <c r="AL304" s="39">
        <f t="shared" si="218"/>
        <v>0</v>
      </c>
      <c r="AM304" s="39">
        <f t="shared" si="219"/>
        <v>0</v>
      </c>
      <c r="AN304" s="39">
        <f t="shared" si="220"/>
        <v>0</v>
      </c>
      <c r="AO304" s="40">
        <f t="shared" si="221"/>
        <v>0</v>
      </c>
      <c r="AQ304" s="39">
        <f t="shared" si="222"/>
        <v>0</v>
      </c>
      <c r="AR304" s="39">
        <f t="shared" si="223"/>
        <v>0</v>
      </c>
      <c r="AS304" s="39">
        <f t="shared" si="224"/>
        <v>0</v>
      </c>
      <c r="AT304" s="40">
        <f t="shared" si="225"/>
        <v>0</v>
      </c>
      <c r="AU304" s="40"/>
      <c r="AV304" s="52">
        <f t="shared" si="226"/>
        <v>0</v>
      </c>
      <c r="AX304" s="52">
        <f t="shared" si="227"/>
        <v>0</v>
      </c>
      <c r="AY304" s="70"/>
      <c r="AZ304" s="2">
        <f t="shared" si="231"/>
        <v>0</v>
      </c>
    </row>
    <row r="305" spans="1:52" ht="12" customHeight="1">
      <c r="A305" s="44">
        <f t="shared" si="228"/>
        <v>45962</v>
      </c>
      <c r="B305" s="66">
        <f t="shared" si="194"/>
        <v>60900</v>
      </c>
      <c r="C305" s="67"/>
      <c r="D305" s="68">
        <f t="shared" si="195"/>
        <v>60900</v>
      </c>
      <c r="E305" s="35">
        <f t="shared" si="196"/>
        <v>0</v>
      </c>
      <c r="F305" s="35">
        <f t="shared" si="197"/>
        <v>0</v>
      </c>
      <c r="G305" s="55">
        <f t="shared" si="229"/>
        <v>3.97</v>
      </c>
      <c r="H305" s="69">
        <f t="shared" si="235"/>
        <v>3.97</v>
      </c>
      <c r="I305" s="55">
        <f t="shared" si="198"/>
        <v>3.7904</v>
      </c>
      <c r="J305" s="55">
        <f t="shared" si="199"/>
        <v>1.6E-2</v>
      </c>
      <c r="K305" s="69">
        <f t="shared" si="236"/>
        <v>1.6E-2</v>
      </c>
      <c r="L305" s="72">
        <v>0</v>
      </c>
      <c r="M305" s="55">
        <f t="shared" si="200"/>
        <v>1.4999999999999999E-2</v>
      </c>
      <c r="N305" s="69">
        <f t="shared" si="237"/>
        <v>1.4999999999999999E-2</v>
      </c>
      <c r="O305" s="72">
        <v>0</v>
      </c>
      <c r="P305" s="7"/>
      <c r="Q305" s="72">
        <f t="shared" si="230"/>
        <v>4.0010000000000003</v>
      </c>
      <c r="R305" s="72">
        <f t="shared" si="201"/>
        <v>3.7904</v>
      </c>
      <c r="S305" s="7"/>
      <c r="T305" s="5">
        <f t="shared" si="202"/>
        <v>30</v>
      </c>
      <c r="U305" s="45">
        <f t="shared" si="203"/>
        <v>46016</v>
      </c>
      <c r="V305" s="5">
        <f t="shared" si="204"/>
        <v>9127</v>
      </c>
      <c r="W305" s="55">
        <f t="shared" si="205"/>
        <v>6.040116061409001E-2</v>
      </c>
      <c r="X305" s="47">
        <f t="shared" si="206"/>
        <v>0.22605348322539992</v>
      </c>
      <c r="Y305" s="5">
        <f t="shared" si="207"/>
        <v>0</v>
      </c>
      <c r="Z305" s="5">
        <f t="shared" si="208"/>
        <v>0</v>
      </c>
      <c r="AB305" s="39">
        <f t="shared" si="209"/>
        <v>0</v>
      </c>
      <c r="AC305" s="39">
        <f t="shared" si="210"/>
        <v>0</v>
      </c>
      <c r="AD305" s="39">
        <f t="shared" si="211"/>
        <v>0</v>
      </c>
      <c r="AE305" s="39">
        <f t="shared" si="212"/>
        <v>0</v>
      </c>
      <c r="AF305" s="39">
        <f t="shared" si="213"/>
        <v>0</v>
      </c>
      <c r="AG305" s="39">
        <f t="shared" si="214"/>
        <v>0</v>
      </c>
      <c r="AH305" s="39">
        <f t="shared" si="215"/>
        <v>0</v>
      </c>
      <c r="AI305" s="39">
        <f t="shared" si="216"/>
        <v>0</v>
      </c>
      <c r="AJ305" s="39">
        <f t="shared" si="217"/>
        <v>0</v>
      </c>
      <c r="AK305" s="43"/>
      <c r="AL305" s="39">
        <f t="shared" si="218"/>
        <v>0</v>
      </c>
      <c r="AM305" s="39">
        <f t="shared" si="219"/>
        <v>0</v>
      </c>
      <c r="AN305" s="39">
        <f t="shared" si="220"/>
        <v>0</v>
      </c>
      <c r="AO305" s="40">
        <f t="shared" si="221"/>
        <v>0</v>
      </c>
      <c r="AQ305" s="39">
        <f t="shared" si="222"/>
        <v>0</v>
      </c>
      <c r="AR305" s="39">
        <f t="shared" si="223"/>
        <v>0</v>
      </c>
      <c r="AS305" s="39">
        <f t="shared" si="224"/>
        <v>0</v>
      </c>
      <c r="AT305" s="40">
        <f t="shared" si="225"/>
        <v>0</v>
      </c>
      <c r="AU305" s="40"/>
      <c r="AV305" s="52">
        <f t="shared" si="226"/>
        <v>0</v>
      </c>
      <c r="AX305" s="52">
        <f t="shared" si="227"/>
        <v>0</v>
      </c>
      <c r="AY305" s="70"/>
      <c r="AZ305" s="2">
        <f t="shared" si="231"/>
        <v>0</v>
      </c>
    </row>
    <row r="306" spans="1:52" ht="12" customHeight="1">
      <c r="A306" s="44">
        <f t="shared" si="228"/>
        <v>45992</v>
      </c>
      <c r="B306" s="66">
        <f t="shared" si="194"/>
        <v>60900</v>
      </c>
      <c r="C306" s="67"/>
      <c r="D306" s="68">
        <f t="shared" si="195"/>
        <v>60900</v>
      </c>
      <c r="E306" s="35">
        <f t="shared" si="196"/>
        <v>0</v>
      </c>
      <c r="F306" s="35">
        <f t="shared" si="197"/>
        <v>0</v>
      </c>
      <c r="G306" s="55">
        <f t="shared" si="229"/>
        <v>3.97</v>
      </c>
      <c r="H306" s="69">
        <f t="shared" si="235"/>
        <v>3.97</v>
      </c>
      <c r="I306" s="55">
        <f t="shared" si="198"/>
        <v>3.7904</v>
      </c>
      <c r="J306" s="55">
        <f t="shared" si="199"/>
        <v>1.6E-2</v>
      </c>
      <c r="K306" s="69">
        <f t="shared" si="236"/>
        <v>1.6E-2</v>
      </c>
      <c r="L306" s="72">
        <v>0</v>
      </c>
      <c r="M306" s="55">
        <f t="shared" si="200"/>
        <v>1.4999999999999999E-2</v>
      </c>
      <c r="N306" s="69">
        <f t="shared" si="237"/>
        <v>1.4999999999999999E-2</v>
      </c>
      <c r="O306" s="72">
        <v>0</v>
      </c>
      <c r="P306" s="7"/>
      <c r="Q306" s="72">
        <f t="shared" si="230"/>
        <v>4.0010000000000003</v>
      </c>
      <c r="R306" s="72">
        <f t="shared" si="201"/>
        <v>3.7904</v>
      </c>
      <c r="S306" s="7"/>
      <c r="T306" s="5">
        <f t="shared" si="202"/>
        <v>31</v>
      </c>
      <c r="U306" s="45">
        <f t="shared" si="203"/>
        <v>46047</v>
      </c>
      <c r="V306" s="5">
        <f t="shared" si="204"/>
        <v>9158</v>
      </c>
      <c r="W306" s="55">
        <f t="shared" si="205"/>
        <v>6.040116061409001E-2</v>
      </c>
      <c r="X306" s="47">
        <f t="shared" si="206"/>
        <v>0.22491466400721699</v>
      </c>
      <c r="Y306" s="5">
        <f t="shared" si="207"/>
        <v>0</v>
      </c>
      <c r="Z306" s="5">
        <f t="shared" si="208"/>
        <v>0</v>
      </c>
      <c r="AB306" s="39">
        <f t="shared" si="209"/>
        <v>0</v>
      </c>
      <c r="AC306" s="39">
        <f t="shared" si="210"/>
        <v>0</v>
      </c>
      <c r="AD306" s="39">
        <f t="shared" si="211"/>
        <v>0</v>
      </c>
      <c r="AE306" s="39">
        <f t="shared" si="212"/>
        <v>0</v>
      </c>
      <c r="AF306" s="39">
        <f t="shared" si="213"/>
        <v>0</v>
      </c>
      <c r="AG306" s="39">
        <f t="shared" si="214"/>
        <v>0</v>
      </c>
      <c r="AH306" s="39">
        <f t="shared" si="215"/>
        <v>0</v>
      </c>
      <c r="AI306" s="39">
        <f t="shared" si="216"/>
        <v>0</v>
      </c>
      <c r="AJ306" s="39">
        <f t="shared" si="217"/>
        <v>0</v>
      </c>
      <c r="AK306" s="43"/>
      <c r="AL306" s="39">
        <f t="shared" si="218"/>
        <v>0</v>
      </c>
      <c r="AM306" s="39">
        <f t="shared" si="219"/>
        <v>0</v>
      </c>
      <c r="AN306" s="39">
        <f t="shared" si="220"/>
        <v>0</v>
      </c>
      <c r="AO306" s="40">
        <f t="shared" si="221"/>
        <v>0</v>
      </c>
      <c r="AQ306" s="39">
        <f t="shared" si="222"/>
        <v>0</v>
      </c>
      <c r="AR306" s="39">
        <f t="shared" si="223"/>
        <v>0</v>
      </c>
      <c r="AS306" s="39">
        <f t="shared" si="224"/>
        <v>0</v>
      </c>
      <c r="AT306" s="40">
        <f t="shared" si="225"/>
        <v>0</v>
      </c>
      <c r="AU306" s="40"/>
      <c r="AV306" s="52">
        <f t="shared" si="226"/>
        <v>0</v>
      </c>
      <c r="AX306" s="52">
        <f t="shared" si="227"/>
        <v>0</v>
      </c>
      <c r="AY306" s="70"/>
      <c r="AZ306" s="2">
        <f t="shared" si="231"/>
        <v>0</v>
      </c>
    </row>
    <row r="307" spans="1:52" ht="12" customHeight="1">
      <c r="A307" s="44">
        <f t="shared" si="228"/>
        <v>46023</v>
      </c>
      <c r="B307" s="66">
        <f t="shared" si="194"/>
        <v>60900</v>
      </c>
      <c r="C307" s="67"/>
      <c r="D307" s="68">
        <f t="shared" si="195"/>
        <v>60900</v>
      </c>
      <c r="E307" s="35">
        <f t="shared" si="196"/>
        <v>0</v>
      </c>
      <c r="F307" s="35">
        <f t="shared" si="197"/>
        <v>0</v>
      </c>
      <c r="G307" s="55">
        <f t="shared" si="229"/>
        <v>3.97</v>
      </c>
      <c r="H307" s="69">
        <f t="shared" si="235"/>
        <v>3.97</v>
      </c>
      <c r="I307" s="55">
        <f t="shared" si="198"/>
        <v>3.7904</v>
      </c>
      <c r="J307" s="55">
        <f t="shared" si="199"/>
        <v>1.6E-2</v>
      </c>
      <c r="K307" s="69">
        <f t="shared" si="236"/>
        <v>1.6E-2</v>
      </c>
      <c r="L307" s="72">
        <v>0</v>
      </c>
      <c r="M307" s="55">
        <f t="shared" si="200"/>
        <v>1.4999999999999999E-2</v>
      </c>
      <c r="N307" s="69">
        <f t="shared" si="237"/>
        <v>1.4999999999999999E-2</v>
      </c>
      <c r="O307" s="72">
        <v>0</v>
      </c>
      <c r="P307" s="7"/>
      <c r="Q307" s="72">
        <f t="shared" si="230"/>
        <v>4.0010000000000003</v>
      </c>
      <c r="R307" s="72">
        <f t="shared" si="201"/>
        <v>3.7904</v>
      </c>
      <c r="S307" s="7"/>
      <c r="T307" s="5">
        <f t="shared" si="202"/>
        <v>31</v>
      </c>
      <c r="U307" s="45">
        <f t="shared" si="203"/>
        <v>46078</v>
      </c>
      <c r="V307" s="5">
        <f t="shared" si="204"/>
        <v>9189</v>
      </c>
      <c r="W307" s="55">
        <f t="shared" si="205"/>
        <v>6.040116061409001E-2</v>
      </c>
      <c r="X307" s="47">
        <f t="shared" si="206"/>
        <v>0.22378158196765738</v>
      </c>
      <c r="Y307" s="5">
        <f t="shared" si="207"/>
        <v>0</v>
      </c>
      <c r="Z307" s="5">
        <f t="shared" si="208"/>
        <v>0</v>
      </c>
      <c r="AB307" s="39">
        <f t="shared" si="209"/>
        <v>0</v>
      </c>
      <c r="AC307" s="39">
        <f t="shared" si="210"/>
        <v>0</v>
      </c>
      <c r="AD307" s="39">
        <f t="shared" si="211"/>
        <v>0</v>
      </c>
      <c r="AE307" s="39">
        <f t="shared" si="212"/>
        <v>0</v>
      </c>
      <c r="AF307" s="39">
        <f t="shared" si="213"/>
        <v>0</v>
      </c>
      <c r="AG307" s="39">
        <f t="shared" si="214"/>
        <v>0</v>
      </c>
      <c r="AH307" s="39">
        <f t="shared" si="215"/>
        <v>0</v>
      </c>
      <c r="AI307" s="39">
        <f t="shared" si="216"/>
        <v>0</v>
      </c>
      <c r="AJ307" s="39">
        <f t="shared" si="217"/>
        <v>0</v>
      </c>
      <c r="AK307" s="43"/>
      <c r="AL307" s="39">
        <f t="shared" si="218"/>
        <v>0</v>
      </c>
      <c r="AM307" s="39">
        <f t="shared" si="219"/>
        <v>0</v>
      </c>
      <c r="AN307" s="39">
        <f t="shared" si="220"/>
        <v>0</v>
      </c>
      <c r="AO307" s="40">
        <f t="shared" si="221"/>
        <v>0</v>
      </c>
      <c r="AQ307" s="39">
        <f t="shared" si="222"/>
        <v>0</v>
      </c>
      <c r="AR307" s="39">
        <f t="shared" si="223"/>
        <v>0</v>
      </c>
      <c r="AS307" s="39">
        <f t="shared" si="224"/>
        <v>0</v>
      </c>
      <c r="AT307" s="40">
        <f t="shared" si="225"/>
        <v>0</v>
      </c>
      <c r="AU307" s="40"/>
      <c r="AV307" s="52">
        <f t="shared" si="226"/>
        <v>0</v>
      </c>
      <c r="AX307" s="52">
        <f t="shared" si="227"/>
        <v>0</v>
      </c>
      <c r="AY307" s="70"/>
      <c r="AZ307" s="2">
        <f t="shared" si="231"/>
        <v>0</v>
      </c>
    </row>
    <row r="308" spans="1:52" ht="12" customHeight="1">
      <c r="A308" s="44">
        <f t="shared" si="228"/>
        <v>46054</v>
      </c>
      <c r="B308" s="66">
        <f t="shared" si="194"/>
        <v>60900</v>
      </c>
      <c r="C308" s="67"/>
      <c r="D308" s="68">
        <f t="shared" si="195"/>
        <v>60900</v>
      </c>
      <c r="E308" s="35">
        <f t="shared" si="196"/>
        <v>0</v>
      </c>
      <c r="F308" s="35">
        <f t="shared" si="197"/>
        <v>0</v>
      </c>
      <c r="G308" s="55">
        <f t="shared" si="229"/>
        <v>3.97</v>
      </c>
      <c r="H308" s="69">
        <f t="shared" si="235"/>
        <v>3.97</v>
      </c>
      <c r="I308" s="55">
        <f t="shared" si="198"/>
        <v>3.7904</v>
      </c>
      <c r="J308" s="55">
        <f t="shared" si="199"/>
        <v>1.6E-2</v>
      </c>
      <c r="K308" s="69">
        <f t="shared" si="236"/>
        <v>1.6E-2</v>
      </c>
      <c r="L308" s="72">
        <v>0</v>
      </c>
      <c r="M308" s="55">
        <f t="shared" si="200"/>
        <v>1.4999999999999999E-2</v>
      </c>
      <c r="N308" s="69">
        <f t="shared" si="237"/>
        <v>1.4999999999999999E-2</v>
      </c>
      <c r="O308" s="72">
        <v>0</v>
      </c>
      <c r="P308" s="7"/>
      <c r="Q308" s="72">
        <f t="shared" si="230"/>
        <v>4.0010000000000003</v>
      </c>
      <c r="R308" s="72">
        <f t="shared" si="201"/>
        <v>3.7904</v>
      </c>
      <c r="S308" s="7"/>
      <c r="T308" s="5">
        <f t="shared" si="202"/>
        <v>28</v>
      </c>
      <c r="U308" s="45">
        <f t="shared" si="203"/>
        <v>46106</v>
      </c>
      <c r="V308" s="5">
        <f t="shared" si="204"/>
        <v>9217</v>
      </c>
      <c r="W308" s="55">
        <f t="shared" si="205"/>
        <v>6.040116061409001E-2</v>
      </c>
      <c r="X308" s="47">
        <f t="shared" si="206"/>
        <v>0.22276306021186623</v>
      </c>
      <c r="Y308" s="5">
        <f t="shared" si="207"/>
        <v>0</v>
      </c>
      <c r="Z308" s="5">
        <f t="shared" si="208"/>
        <v>0</v>
      </c>
      <c r="AB308" s="39">
        <f t="shared" si="209"/>
        <v>0</v>
      </c>
      <c r="AC308" s="39">
        <f t="shared" si="210"/>
        <v>0</v>
      </c>
      <c r="AD308" s="39">
        <f t="shared" si="211"/>
        <v>0</v>
      </c>
      <c r="AE308" s="39">
        <f t="shared" si="212"/>
        <v>0</v>
      </c>
      <c r="AF308" s="39">
        <f t="shared" si="213"/>
        <v>0</v>
      </c>
      <c r="AG308" s="39">
        <f t="shared" si="214"/>
        <v>0</v>
      </c>
      <c r="AH308" s="39">
        <f t="shared" si="215"/>
        <v>0</v>
      </c>
      <c r="AI308" s="39">
        <f t="shared" si="216"/>
        <v>0</v>
      </c>
      <c r="AJ308" s="39">
        <f t="shared" si="217"/>
        <v>0</v>
      </c>
      <c r="AK308" s="43"/>
      <c r="AL308" s="39">
        <f t="shared" si="218"/>
        <v>0</v>
      </c>
      <c r="AM308" s="39">
        <f t="shared" si="219"/>
        <v>0</v>
      </c>
      <c r="AN308" s="39">
        <f t="shared" si="220"/>
        <v>0</v>
      </c>
      <c r="AO308" s="40">
        <f t="shared" si="221"/>
        <v>0</v>
      </c>
      <c r="AQ308" s="39">
        <f t="shared" si="222"/>
        <v>0</v>
      </c>
      <c r="AR308" s="39">
        <f t="shared" si="223"/>
        <v>0</v>
      </c>
      <c r="AS308" s="39">
        <f t="shared" si="224"/>
        <v>0</v>
      </c>
      <c r="AT308" s="40">
        <f t="shared" si="225"/>
        <v>0</v>
      </c>
      <c r="AU308" s="40"/>
      <c r="AV308" s="52">
        <f t="shared" si="226"/>
        <v>0</v>
      </c>
      <c r="AX308" s="52">
        <f t="shared" si="227"/>
        <v>0</v>
      </c>
      <c r="AY308" s="70"/>
      <c r="AZ308" s="2">
        <f t="shared" si="231"/>
        <v>0</v>
      </c>
    </row>
    <row r="309" spans="1:52" ht="12" customHeight="1">
      <c r="A309" s="44">
        <f t="shared" si="228"/>
        <v>46082</v>
      </c>
      <c r="B309" s="66">
        <f t="shared" si="194"/>
        <v>60900</v>
      </c>
      <c r="C309" s="67"/>
      <c r="D309" s="68">
        <f t="shared" si="195"/>
        <v>60900</v>
      </c>
      <c r="E309" s="35">
        <f t="shared" si="196"/>
        <v>0</v>
      </c>
      <c r="F309" s="35">
        <f t="shared" si="197"/>
        <v>0</v>
      </c>
      <c r="G309" s="55">
        <f t="shared" si="229"/>
        <v>3.97</v>
      </c>
      <c r="H309" s="69">
        <f t="shared" si="235"/>
        <v>3.97</v>
      </c>
      <c r="I309" s="55">
        <f t="shared" si="198"/>
        <v>3.7904</v>
      </c>
      <c r="J309" s="55">
        <f t="shared" si="199"/>
        <v>1.6E-2</v>
      </c>
      <c r="K309" s="69">
        <f t="shared" si="236"/>
        <v>1.6E-2</v>
      </c>
      <c r="L309" s="72">
        <v>0</v>
      </c>
      <c r="M309" s="55">
        <f t="shared" si="200"/>
        <v>1.4999999999999999E-2</v>
      </c>
      <c r="N309" s="69">
        <f t="shared" si="237"/>
        <v>1.4999999999999999E-2</v>
      </c>
      <c r="O309" s="72">
        <v>0</v>
      </c>
      <c r="P309" s="7"/>
      <c r="Q309" s="72">
        <f t="shared" si="230"/>
        <v>4.0010000000000003</v>
      </c>
      <c r="R309" s="72">
        <f t="shared" si="201"/>
        <v>3.7904</v>
      </c>
      <c r="S309" s="7"/>
      <c r="T309" s="5">
        <f t="shared" si="202"/>
        <v>31</v>
      </c>
      <c r="U309" s="45">
        <f t="shared" si="203"/>
        <v>46137</v>
      </c>
      <c r="V309" s="5">
        <f t="shared" si="204"/>
        <v>9248</v>
      </c>
      <c r="W309" s="55">
        <f t="shared" si="205"/>
        <v>6.040116061409001E-2</v>
      </c>
      <c r="X309" s="47">
        <f t="shared" si="206"/>
        <v>0.22164081758834706</v>
      </c>
      <c r="Y309" s="5">
        <f t="shared" si="207"/>
        <v>0</v>
      </c>
      <c r="Z309" s="5">
        <f t="shared" si="208"/>
        <v>0</v>
      </c>
      <c r="AB309" s="39">
        <f t="shared" si="209"/>
        <v>0</v>
      </c>
      <c r="AC309" s="39">
        <f t="shared" si="210"/>
        <v>0</v>
      </c>
      <c r="AD309" s="39">
        <f t="shared" si="211"/>
        <v>0</v>
      </c>
      <c r="AE309" s="39">
        <f t="shared" si="212"/>
        <v>0</v>
      </c>
      <c r="AF309" s="39">
        <f t="shared" si="213"/>
        <v>0</v>
      </c>
      <c r="AG309" s="39">
        <f t="shared" si="214"/>
        <v>0</v>
      </c>
      <c r="AH309" s="39">
        <f t="shared" si="215"/>
        <v>0</v>
      </c>
      <c r="AI309" s="39">
        <f t="shared" si="216"/>
        <v>0</v>
      </c>
      <c r="AJ309" s="39">
        <f t="shared" si="217"/>
        <v>0</v>
      </c>
      <c r="AK309" s="43"/>
      <c r="AL309" s="39">
        <f t="shared" si="218"/>
        <v>0</v>
      </c>
      <c r="AM309" s="39">
        <f t="shared" si="219"/>
        <v>0</v>
      </c>
      <c r="AN309" s="39">
        <f t="shared" si="220"/>
        <v>0</v>
      </c>
      <c r="AO309" s="40">
        <f t="shared" si="221"/>
        <v>0</v>
      </c>
      <c r="AQ309" s="39">
        <f t="shared" si="222"/>
        <v>0</v>
      </c>
      <c r="AR309" s="39">
        <f t="shared" si="223"/>
        <v>0</v>
      </c>
      <c r="AS309" s="39">
        <f t="shared" si="224"/>
        <v>0</v>
      </c>
      <c r="AT309" s="40">
        <f t="shared" si="225"/>
        <v>0</v>
      </c>
      <c r="AU309" s="40"/>
      <c r="AV309" s="52">
        <f t="shared" si="226"/>
        <v>0</v>
      </c>
      <c r="AX309" s="52">
        <f t="shared" si="227"/>
        <v>0</v>
      </c>
      <c r="AY309" s="70"/>
      <c r="AZ309" s="2">
        <f t="shared" si="231"/>
        <v>0</v>
      </c>
    </row>
    <row r="310" spans="1:52" ht="12" customHeight="1">
      <c r="A310" s="44">
        <f t="shared" si="228"/>
        <v>46113</v>
      </c>
      <c r="B310" s="66">
        <f t="shared" si="194"/>
        <v>60900</v>
      </c>
      <c r="C310" s="67"/>
      <c r="D310" s="68">
        <f t="shared" si="195"/>
        <v>60900</v>
      </c>
      <c r="E310" s="35">
        <f t="shared" si="196"/>
        <v>0</v>
      </c>
      <c r="F310" s="35">
        <f t="shared" si="197"/>
        <v>0</v>
      </c>
      <c r="G310" s="55">
        <f t="shared" si="229"/>
        <v>3.97</v>
      </c>
      <c r="H310" s="69">
        <f t="shared" ref="H310:H329" si="238">G310</f>
        <v>3.97</v>
      </c>
      <c r="I310" s="55">
        <f t="shared" si="198"/>
        <v>3.7904</v>
      </c>
      <c r="J310" s="55">
        <f t="shared" si="199"/>
        <v>1.6E-2</v>
      </c>
      <c r="K310" s="69">
        <f t="shared" ref="K310:K329" si="239">J310</f>
        <v>1.6E-2</v>
      </c>
      <c r="L310" s="72">
        <v>0</v>
      </c>
      <c r="M310" s="55">
        <f t="shared" si="200"/>
        <v>1.4999999999999999E-2</v>
      </c>
      <c r="N310" s="69">
        <f t="shared" ref="N310:N329" si="240">M310</f>
        <v>1.4999999999999999E-2</v>
      </c>
      <c r="O310" s="72">
        <v>0</v>
      </c>
      <c r="P310" s="7"/>
      <c r="Q310" s="72">
        <f t="shared" si="230"/>
        <v>4.0010000000000003</v>
      </c>
      <c r="R310" s="72">
        <f t="shared" si="201"/>
        <v>3.7904</v>
      </c>
      <c r="S310" s="7"/>
      <c r="T310" s="5">
        <f t="shared" si="202"/>
        <v>30</v>
      </c>
      <c r="U310" s="45">
        <f t="shared" si="203"/>
        <v>46167</v>
      </c>
      <c r="V310" s="5">
        <f t="shared" si="204"/>
        <v>9278</v>
      </c>
      <c r="W310" s="55">
        <f t="shared" si="205"/>
        <v>6.040116061409001E-2</v>
      </c>
      <c r="X310" s="47">
        <f t="shared" si="206"/>
        <v>0.22056015967725165</v>
      </c>
      <c r="Y310" s="5">
        <f t="shared" si="207"/>
        <v>0</v>
      </c>
      <c r="Z310" s="5">
        <f t="shared" si="208"/>
        <v>0</v>
      </c>
      <c r="AB310" s="39">
        <f t="shared" si="209"/>
        <v>0</v>
      </c>
      <c r="AC310" s="39">
        <f t="shared" si="210"/>
        <v>0</v>
      </c>
      <c r="AD310" s="39">
        <f t="shared" si="211"/>
        <v>0</v>
      </c>
      <c r="AE310" s="39">
        <f t="shared" si="212"/>
        <v>0</v>
      </c>
      <c r="AF310" s="39">
        <f t="shared" si="213"/>
        <v>0</v>
      </c>
      <c r="AG310" s="39">
        <f t="shared" si="214"/>
        <v>0</v>
      </c>
      <c r="AH310" s="39">
        <f t="shared" si="215"/>
        <v>0</v>
      </c>
      <c r="AI310" s="39">
        <f t="shared" si="216"/>
        <v>0</v>
      </c>
      <c r="AJ310" s="39">
        <f t="shared" si="217"/>
        <v>0</v>
      </c>
      <c r="AK310" s="43"/>
      <c r="AL310" s="39">
        <f t="shared" si="218"/>
        <v>0</v>
      </c>
      <c r="AM310" s="39">
        <f t="shared" si="219"/>
        <v>0</v>
      </c>
      <c r="AN310" s="39">
        <f t="shared" si="220"/>
        <v>0</v>
      </c>
      <c r="AO310" s="40">
        <f t="shared" si="221"/>
        <v>0</v>
      </c>
      <c r="AQ310" s="39">
        <f t="shared" si="222"/>
        <v>0</v>
      </c>
      <c r="AR310" s="39">
        <f t="shared" si="223"/>
        <v>0</v>
      </c>
      <c r="AS310" s="39">
        <f t="shared" si="224"/>
        <v>0</v>
      </c>
      <c r="AT310" s="40">
        <f t="shared" si="225"/>
        <v>0</v>
      </c>
      <c r="AU310" s="40"/>
      <c r="AV310" s="52">
        <f t="shared" si="226"/>
        <v>0</v>
      </c>
      <c r="AX310" s="52">
        <f t="shared" si="227"/>
        <v>0</v>
      </c>
      <c r="AY310" s="70"/>
      <c r="AZ310" s="2">
        <f t="shared" si="231"/>
        <v>0</v>
      </c>
    </row>
    <row r="311" spans="1:52" ht="12" customHeight="1">
      <c r="A311" s="44">
        <f t="shared" si="228"/>
        <v>46143</v>
      </c>
      <c r="B311" s="66">
        <f t="shared" si="194"/>
        <v>60900</v>
      </c>
      <c r="C311" s="67"/>
      <c r="D311" s="68">
        <f t="shared" si="195"/>
        <v>60900</v>
      </c>
      <c r="E311" s="35">
        <f t="shared" si="196"/>
        <v>0</v>
      </c>
      <c r="F311" s="35">
        <f t="shared" si="197"/>
        <v>0</v>
      </c>
      <c r="G311" s="55">
        <f t="shared" si="229"/>
        <v>3.97</v>
      </c>
      <c r="H311" s="69">
        <f t="shared" si="238"/>
        <v>3.97</v>
      </c>
      <c r="I311" s="55">
        <f t="shared" si="198"/>
        <v>3.7904</v>
      </c>
      <c r="J311" s="55">
        <f t="shared" si="199"/>
        <v>1.6E-2</v>
      </c>
      <c r="K311" s="69">
        <f t="shared" si="239"/>
        <v>1.6E-2</v>
      </c>
      <c r="L311" s="72">
        <v>0</v>
      </c>
      <c r="M311" s="55">
        <f t="shared" si="200"/>
        <v>1.4999999999999999E-2</v>
      </c>
      <c r="N311" s="69">
        <f t="shared" si="240"/>
        <v>1.4999999999999999E-2</v>
      </c>
      <c r="O311" s="72">
        <v>0</v>
      </c>
      <c r="P311" s="7"/>
      <c r="Q311" s="72">
        <f t="shared" si="230"/>
        <v>4.0010000000000003</v>
      </c>
      <c r="R311" s="72">
        <f t="shared" si="201"/>
        <v>3.7904</v>
      </c>
      <c r="S311" s="7"/>
      <c r="T311" s="5">
        <f t="shared" si="202"/>
        <v>31</v>
      </c>
      <c r="U311" s="45">
        <f t="shared" si="203"/>
        <v>46198</v>
      </c>
      <c r="V311" s="5">
        <f t="shared" si="204"/>
        <v>9309</v>
      </c>
      <c r="W311" s="55">
        <f t="shared" si="205"/>
        <v>6.040116061409001E-2</v>
      </c>
      <c r="X311" s="47">
        <f t="shared" si="206"/>
        <v>0.21944901489406995</v>
      </c>
      <c r="Y311" s="5">
        <f t="shared" si="207"/>
        <v>0</v>
      </c>
      <c r="Z311" s="5">
        <f t="shared" si="208"/>
        <v>0</v>
      </c>
      <c r="AB311" s="39">
        <f t="shared" si="209"/>
        <v>0</v>
      </c>
      <c r="AC311" s="39">
        <f t="shared" si="210"/>
        <v>0</v>
      </c>
      <c r="AD311" s="39">
        <f t="shared" si="211"/>
        <v>0</v>
      </c>
      <c r="AE311" s="39">
        <f t="shared" si="212"/>
        <v>0</v>
      </c>
      <c r="AF311" s="39">
        <f t="shared" si="213"/>
        <v>0</v>
      </c>
      <c r="AG311" s="39">
        <f t="shared" si="214"/>
        <v>0</v>
      </c>
      <c r="AH311" s="39">
        <f t="shared" si="215"/>
        <v>0</v>
      </c>
      <c r="AI311" s="39">
        <f t="shared" si="216"/>
        <v>0</v>
      </c>
      <c r="AJ311" s="39">
        <f t="shared" si="217"/>
        <v>0</v>
      </c>
      <c r="AK311" s="43"/>
      <c r="AL311" s="39">
        <f t="shared" si="218"/>
        <v>0</v>
      </c>
      <c r="AM311" s="39">
        <f t="shared" si="219"/>
        <v>0</v>
      </c>
      <c r="AN311" s="39">
        <f t="shared" si="220"/>
        <v>0</v>
      </c>
      <c r="AO311" s="40">
        <f t="shared" si="221"/>
        <v>0</v>
      </c>
      <c r="AQ311" s="39">
        <f t="shared" si="222"/>
        <v>0</v>
      </c>
      <c r="AR311" s="39">
        <f t="shared" si="223"/>
        <v>0</v>
      </c>
      <c r="AS311" s="39">
        <f t="shared" si="224"/>
        <v>0</v>
      </c>
      <c r="AT311" s="40">
        <f t="shared" si="225"/>
        <v>0</v>
      </c>
      <c r="AU311" s="40"/>
      <c r="AV311" s="52">
        <f t="shared" si="226"/>
        <v>0</v>
      </c>
      <c r="AX311" s="52">
        <f t="shared" si="227"/>
        <v>0</v>
      </c>
      <c r="AY311" s="70"/>
      <c r="AZ311" s="2">
        <f t="shared" si="231"/>
        <v>0</v>
      </c>
    </row>
    <row r="312" spans="1:52" ht="12" customHeight="1">
      <c r="A312" s="44">
        <f t="shared" si="228"/>
        <v>46174</v>
      </c>
      <c r="B312" s="66">
        <f t="shared" si="194"/>
        <v>60900</v>
      </c>
      <c r="C312" s="67"/>
      <c r="D312" s="68">
        <f t="shared" si="195"/>
        <v>60900</v>
      </c>
      <c r="E312" s="35">
        <f t="shared" si="196"/>
        <v>0</v>
      </c>
      <c r="F312" s="35">
        <f t="shared" si="197"/>
        <v>0</v>
      </c>
      <c r="G312" s="55">
        <f t="shared" si="229"/>
        <v>3.97</v>
      </c>
      <c r="H312" s="69">
        <f t="shared" si="238"/>
        <v>3.97</v>
      </c>
      <c r="I312" s="55">
        <f t="shared" si="198"/>
        <v>3.7904</v>
      </c>
      <c r="J312" s="55">
        <f t="shared" si="199"/>
        <v>1.6E-2</v>
      </c>
      <c r="K312" s="69">
        <f t="shared" si="239"/>
        <v>1.6E-2</v>
      </c>
      <c r="L312" s="72">
        <v>0</v>
      </c>
      <c r="M312" s="55">
        <f t="shared" si="200"/>
        <v>1.4999999999999999E-2</v>
      </c>
      <c r="N312" s="69">
        <f t="shared" si="240"/>
        <v>1.4999999999999999E-2</v>
      </c>
      <c r="O312" s="72">
        <v>0</v>
      </c>
      <c r="P312" s="7"/>
      <c r="Q312" s="72">
        <f t="shared" si="230"/>
        <v>4.0010000000000003</v>
      </c>
      <c r="R312" s="72">
        <f t="shared" si="201"/>
        <v>3.7904</v>
      </c>
      <c r="S312" s="7"/>
      <c r="T312" s="5">
        <f t="shared" si="202"/>
        <v>30</v>
      </c>
      <c r="U312" s="45">
        <f t="shared" si="203"/>
        <v>46228</v>
      </c>
      <c r="V312" s="5">
        <f t="shared" si="204"/>
        <v>9339</v>
      </c>
      <c r="W312" s="55">
        <f t="shared" si="205"/>
        <v>6.040116061409001E-2</v>
      </c>
      <c r="X312" s="47">
        <f t="shared" si="206"/>
        <v>0.21837904359271959</v>
      </c>
      <c r="Y312" s="5">
        <f t="shared" si="207"/>
        <v>0</v>
      </c>
      <c r="Z312" s="5">
        <f t="shared" si="208"/>
        <v>0</v>
      </c>
      <c r="AB312" s="39">
        <f t="shared" si="209"/>
        <v>0</v>
      </c>
      <c r="AC312" s="39">
        <f t="shared" si="210"/>
        <v>0</v>
      </c>
      <c r="AD312" s="39">
        <f t="shared" si="211"/>
        <v>0</v>
      </c>
      <c r="AE312" s="39">
        <f t="shared" si="212"/>
        <v>0</v>
      </c>
      <c r="AF312" s="39">
        <f t="shared" si="213"/>
        <v>0</v>
      </c>
      <c r="AG312" s="39">
        <f t="shared" si="214"/>
        <v>0</v>
      </c>
      <c r="AH312" s="39">
        <f t="shared" si="215"/>
        <v>0</v>
      </c>
      <c r="AI312" s="39">
        <f t="shared" si="216"/>
        <v>0</v>
      </c>
      <c r="AJ312" s="39">
        <f t="shared" si="217"/>
        <v>0</v>
      </c>
      <c r="AK312" s="43"/>
      <c r="AL312" s="39">
        <f t="shared" si="218"/>
        <v>0</v>
      </c>
      <c r="AM312" s="39">
        <f t="shared" si="219"/>
        <v>0</v>
      </c>
      <c r="AN312" s="39">
        <f t="shared" si="220"/>
        <v>0</v>
      </c>
      <c r="AO312" s="40">
        <f t="shared" si="221"/>
        <v>0</v>
      </c>
      <c r="AQ312" s="39">
        <f t="shared" si="222"/>
        <v>0</v>
      </c>
      <c r="AR312" s="39">
        <f t="shared" si="223"/>
        <v>0</v>
      </c>
      <c r="AS312" s="39">
        <f t="shared" si="224"/>
        <v>0</v>
      </c>
      <c r="AT312" s="40">
        <f t="shared" si="225"/>
        <v>0</v>
      </c>
      <c r="AU312" s="40"/>
      <c r="AV312" s="52">
        <f t="shared" si="226"/>
        <v>0</v>
      </c>
      <c r="AX312" s="52">
        <f t="shared" si="227"/>
        <v>0</v>
      </c>
      <c r="AY312" s="70"/>
      <c r="AZ312" s="2">
        <f t="shared" si="231"/>
        <v>0</v>
      </c>
    </row>
    <row r="313" spans="1:52" ht="12" customHeight="1">
      <c r="A313" s="44">
        <f t="shared" si="228"/>
        <v>46204</v>
      </c>
      <c r="B313" s="66">
        <f t="shared" si="194"/>
        <v>60900</v>
      </c>
      <c r="C313" s="67"/>
      <c r="D313" s="68">
        <f t="shared" si="195"/>
        <v>60900</v>
      </c>
      <c r="E313" s="35">
        <f t="shared" si="196"/>
        <v>0</v>
      </c>
      <c r="F313" s="35">
        <f t="shared" si="197"/>
        <v>0</v>
      </c>
      <c r="G313" s="55">
        <f t="shared" si="229"/>
        <v>3.97</v>
      </c>
      <c r="H313" s="69">
        <f t="shared" si="238"/>
        <v>3.97</v>
      </c>
      <c r="I313" s="55">
        <f t="shared" si="198"/>
        <v>3.7904</v>
      </c>
      <c r="J313" s="55">
        <f t="shared" si="199"/>
        <v>1.6E-2</v>
      </c>
      <c r="K313" s="69">
        <f t="shared" si="239"/>
        <v>1.6E-2</v>
      </c>
      <c r="L313" s="72">
        <v>0</v>
      </c>
      <c r="M313" s="55">
        <f t="shared" si="200"/>
        <v>1.4999999999999999E-2</v>
      </c>
      <c r="N313" s="69">
        <f t="shared" si="240"/>
        <v>1.4999999999999999E-2</v>
      </c>
      <c r="O313" s="72">
        <v>0</v>
      </c>
      <c r="P313" s="7"/>
      <c r="Q313" s="72">
        <f t="shared" si="230"/>
        <v>4.0010000000000003</v>
      </c>
      <c r="R313" s="72">
        <f t="shared" si="201"/>
        <v>3.7904</v>
      </c>
      <c r="S313" s="7"/>
      <c r="T313" s="5">
        <f t="shared" si="202"/>
        <v>31</v>
      </c>
      <c r="U313" s="45">
        <f t="shared" si="203"/>
        <v>46259</v>
      </c>
      <c r="V313" s="5">
        <f t="shared" si="204"/>
        <v>9370</v>
      </c>
      <c r="W313" s="55">
        <f t="shared" si="205"/>
        <v>6.040116061409001E-2</v>
      </c>
      <c r="X313" s="47">
        <f t="shared" si="206"/>
        <v>0.2172788869035</v>
      </c>
      <c r="Y313" s="5">
        <f t="shared" si="207"/>
        <v>0</v>
      </c>
      <c r="Z313" s="5">
        <f t="shared" si="208"/>
        <v>0</v>
      </c>
      <c r="AB313" s="39">
        <f t="shared" si="209"/>
        <v>0</v>
      </c>
      <c r="AC313" s="39">
        <f t="shared" si="210"/>
        <v>0</v>
      </c>
      <c r="AD313" s="39">
        <f t="shared" si="211"/>
        <v>0</v>
      </c>
      <c r="AE313" s="39">
        <f t="shared" si="212"/>
        <v>0</v>
      </c>
      <c r="AF313" s="39">
        <f t="shared" si="213"/>
        <v>0</v>
      </c>
      <c r="AG313" s="39">
        <f t="shared" si="214"/>
        <v>0</v>
      </c>
      <c r="AH313" s="39">
        <f t="shared" si="215"/>
        <v>0</v>
      </c>
      <c r="AI313" s="39">
        <f t="shared" si="216"/>
        <v>0</v>
      </c>
      <c r="AJ313" s="39">
        <f t="shared" si="217"/>
        <v>0</v>
      </c>
      <c r="AK313" s="43"/>
      <c r="AL313" s="39">
        <f t="shared" si="218"/>
        <v>0</v>
      </c>
      <c r="AM313" s="39">
        <f t="shared" si="219"/>
        <v>0</v>
      </c>
      <c r="AN313" s="39">
        <f t="shared" si="220"/>
        <v>0</v>
      </c>
      <c r="AO313" s="40">
        <f t="shared" si="221"/>
        <v>0</v>
      </c>
      <c r="AQ313" s="39">
        <f t="shared" si="222"/>
        <v>0</v>
      </c>
      <c r="AR313" s="39">
        <f t="shared" si="223"/>
        <v>0</v>
      </c>
      <c r="AS313" s="39">
        <f t="shared" si="224"/>
        <v>0</v>
      </c>
      <c r="AT313" s="40">
        <f t="shared" si="225"/>
        <v>0</v>
      </c>
      <c r="AU313" s="40"/>
      <c r="AV313" s="52">
        <f t="shared" si="226"/>
        <v>0</v>
      </c>
      <c r="AX313" s="52">
        <f t="shared" si="227"/>
        <v>0</v>
      </c>
      <c r="AY313" s="70"/>
      <c r="AZ313" s="2">
        <f t="shared" si="231"/>
        <v>0</v>
      </c>
    </row>
    <row r="314" spans="1:52" ht="12" customHeight="1">
      <c r="A314" s="44">
        <f t="shared" si="228"/>
        <v>46235</v>
      </c>
      <c r="B314" s="66">
        <f t="shared" si="194"/>
        <v>60900</v>
      </c>
      <c r="C314" s="67"/>
      <c r="D314" s="68">
        <f t="shared" si="195"/>
        <v>60900</v>
      </c>
      <c r="E314" s="35">
        <f t="shared" si="196"/>
        <v>0</v>
      </c>
      <c r="F314" s="35">
        <f t="shared" si="197"/>
        <v>0</v>
      </c>
      <c r="G314" s="55">
        <f t="shared" si="229"/>
        <v>3.97</v>
      </c>
      <c r="H314" s="69">
        <f t="shared" si="238"/>
        <v>3.97</v>
      </c>
      <c r="I314" s="55">
        <f t="shared" si="198"/>
        <v>3.7904</v>
      </c>
      <c r="J314" s="55">
        <f t="shared" si="199"/>
        <v>1.6E-2</v>
      </c>
      <c r="K314" s="69">
        <f t="shared" si="239"/>
        <v>1.6E-2</v>
      </c>
      <c r="L314" s="72">
        <v>0</v>
      </c>
      <c r="M314" s="55">
        <f t="shared" si="200"/>
        <v>1.4999999999999999E-2</v>
      </c>
      <c r="N314" s="69">
        <f t="shared" si="240"/>
        <v>1.4999999999999999E-2</v>
      </c>
      <c r="O314" s="72">
        <v>0</v>
      </c>
      <c r="P314" s="7"/>
      <c r="Q314" s="72">
        <f t="shared" si="230"/>
        <v>4.0010000000000003</v>
      </c>
      <c r="R314" s="72">
        <f t="shared" si="201"/>
        <v>3.7904</v>
      </c>
      <c r="S314" s="7"/>
      <c r="T314" s="5">
        <f t="shared" si="202"/>
        <v>31</v>
      </c>
      <c r="U314" s="45">
        <f t="shared" si="203"/>
        <v>46290</v>
      </c>
      <c r="V314" s="5">
        <f t="shared" si="204"/>
        <v>9401</v>
      </c>
      <c r="W314" s="55">
        <f t="shared" si="205"/>
        <v>6.040116061409001E-2</v>
      </c>
      <c r="X314" s="47">
        <f t="shared" si="206"/>
        <v>0.21618427261762155</v>
      </c>
      <c r="Y314" s="5">
        <f t="shared" si="207"/>
        <v>0</v>
      </c>
      <c r="Z314" s="5">
        <f t="shared" si="208"/>
        <v>0</v>
      </c>
      <c r="AB314" s="39">
        <f t="shared" si="209"/>
        <v>0</v>
      </c>
      <c r="AC314" s="39">
        <f t="shared" si="210"/>
        <v>0</v>
      </c>
      <c r="AD314" s="39">
        <f t="shared" si="211"/>
        <v>0</v>
      </c>
      <c r="AE314" s="39">
        <f t="shared" si="212"/>
        <v>0</v>
      </c>
      <c r="AF314" s="39">
        <f t="shared" si="213"/>
        <v>0</v>
      </c>
      <c r="AG314" s="39">
        <f t="shared" si="214"/>
        <v>0</v>
      </c>
      <c r="AH314" s="39">
        <f t="shared" si="215"/>
        <v>0</v>
      </c>
      <c r="AI314" s="39">
        <f t="shared" si="216"/>
        <v>0</v>
      </c>
      <c r="AJ314" s="39">
        <f t="shared" si="217"/>
        <v>0</v>
      </c>
      <c r="AK314" s="43"/>
      <c r="AL314" s="39">
        <f t="shared" si="218"/>
        <v>0</v>
      </c>
      <c r="AM314" s="39">
        <f t="shared" si="219"/>
        <v>0</v>
      </c>
      <c r="AN314" s="39">
        <f t="shared" si="220"/>
        <v>0</v>
      </c>
      <c r="AO314" s="40">
        <f t="shared" si="221"/>
        <v>0</v>
      </c>
      <c r="AQ314" s="39">
        <f t="shared" si="222"/>
        <v>0</v>
      </c>
      <c r="AR314" s="39">
        <f t="shared" si="223"/>
        <v>0</v>
      </c>
      <c r="AS314" s="39">
        <f t="shared" si="224"/>
        <v>0</v>
      </c>
      <c r="AT314" s="40">
        <f t="shared" si="225"/>
        <v>0</v>
      </c>
      <c r="AU314" s="40"/>
      <c r="AV314" s="52">
        <f t="shared" si="226"/>
        <v>0</v>
      </c>
      <c r="AX314" s="52">
        <f t="shared" si="227"/>
        <v>0</v>
      </c>
      <c r="AY314" s="70"/>
      <c r="AZ314" s="2">
        <f t="shared" si="231"/>
        <v>0</v>
      </c>
    </row>
    <row r="315" spans="1:52" ht="12" customHeight="1">
      <c r="A315" s="44">
        <f t="shared" si="228"/>
        <v>46266</v>
      </c>
      <c r="B315" s="66">
        <f t="shared" si="194"/>
        <v>60900</v>
      </c>
      <c r="C315" s="67"/>
      <c r="D315" s="68">
        <f t="shared" si="195"/>
        <v>60900</v>
      </c>
      <c r="E315" s="35">
        <f t="shared" si="196"/>
        <v>0</v>
      </c>
      <c r="F315" s="35">
        <f t="shared" si="197"/>
        <v>0</v>
      </c>
      <c r="G315" s="55">
        <f t="shared" si="229"/>
        <v>3.97</v>
      </c>
      <c r="H315" s="69">
        <f t="shared" si="238"/>
        <v>3.97</v>
      </c>
      <c r="I315" s="55">
        <f t="shared" si="198"/>
        <v>3.7904</v>
      </c>
      <c r="J315" s="55">
        <f t="shared" si="199"/>
        <v>1.6E-2</v>
      </c>
      <c r="K315" s="69">
        <f t="shared" si="239"/>
        <v>1.6E-2</v>
      </c>
      <c r="L315" s="72">
        <v>0</v>
      </c>
      <c r="M315" s="55">
        <f t="shared" si="200"/>
        <v>1.4999999999999999E-2</v>
      </c>
      <c r="N315" s="69">
        <f t="shared" si="240"/>
        <v>1.4999999999999999E-2</v>
      </c>
      <c r="O315" s="72">
        <v>0</v>
      </c>
      <c r="P315" s="7"/>
      <c r="Q315" s="72">
        <f t="shared" si="230"/>
        <v>4.0010000000000003</v>
      </c>
      <c r="R315" s="72">
        <f t="shared" si="201"/>
        <v>3.7904</v>
      </c>
      <c r="S315" s="7"/>
      <c r="T315" s="5">
        <f t="shared" si="202"/>
        <v>30</v>
      </c>
      <c r="U315" s="45">
        <f t="shared" si="203"/>
        <v>46320</v>
      </c>
      <c r="V315" s="5">
        <f t="shared" si="204"/>
        <v>9431</v>
      </c>
      <c r="W315" s="55">
        <f t="shared" si="205"/>
        <v>6.040116061409001E-2</v>
      </c>
      <c r="X315" s="47">
        <f t="shared" si="206"/>
        <v>0.21513021927581999</v>
      </c>
      <c r="Y315" s="5">
        <f t="shared" si="207"/>
        <v>0</v>
      </c>
      <c r="Z315" s="5">
        <f t="shared" si="208"/>
        <v>0</v>
      </c>
      <c r="AB315" s="39">
        <f t="shared" si="209"/>
        <v>0</v>
      </c>
      <c r="AC315" s="39">
        <f t="shared" si="210"/>
        <v>0</v>
      </c>
      <c r="AD315" s="39">
        <f t="shared" si="211"/>
        <v>0</v>
      </c>
      <c r="AE315" s="39">
        <f t="shared" si="212"/>
        <v>0</v>
      </c>
      <c r="AF315" s="39">
        <f t="shared" si="213"/>
        <v>0</v>
      </c>
      <c r="AG315" s="39">
        <f t="shared" si="214"/>
        <v>0</v>
      </c>
      <c r="AH315" s="39">
        <f t="shared" si="215"/>
        <v>0</v>
      </c>
      <c r="AI315" s="39">
        <f t="shared" si="216"/>
        <v>0</v>
      </c>
      <c r="AJ315" s="39">
        <f t="shared" si="217"/>
        <v>0</v>
      </c>
      <c r="AK315" s="43"/>
      <c r="AL315" s="39">
        <f t="shared" si="218"/>
        <v>0</v>
      </c>
      <c r="AM315" s="39">
        <f t="shared" si="219"/>
        <v>0</v>
      </c>
      <c r="AN315" s="39">
        <f t="shared" si="220"/>
        <v>0</v>
      </c>
      <c r="AO315" s="40">
        <f t="shared" si="221"/>
        <v>0</v>
      </c>
      <c r="AQ315" s="39">
        <f t="shared" si="222"/>
        <v>0</v>
      </c>
      <c r="AR315" s="39">
        <f t="shared" si="223"/>
        <v>0</v>
      </c>
      <c r="AS315" s="39">
        <f t="shared" si="224"/>
        <v>0</v>
      </c>
      <c r="AT315" s="40">
        <f t="shared" si="225"/>
        <v>0</v>
      </c>
      <c r="AU315" s="40"/>
      <c r="AV315" s="52">
        <f t="shared" si="226"/>
        <v>0</v>
      </c>
      <c r="AX315" s="52">
        <f t="shared" si="227"/>
        <v>0</v>
      </c>
      <c r="AY315" s="70"/>
      <c r="AZ315" s="2">
        <f t="shared" si="231"/>
        <v>0</v>
      </c>
    </row>
    <row r="316" spans="1:52" ht="12" customHeight="1">
      <c r="A316" s="44">
        <f t="shared" si="228"/>
        <v>46296</v>
      </c>
      <c r="B316" s="66">
        <f t="shared" si="194"/>
        <v>60900</v>
      </c>
      <c r="C316" s="67"/>
      <c r="D316" s="68">
        <f t="shared" si="195"/>
        <v>60900</v>
      </c>
      <c r="E316" s="35">
        <f t="shared" si="196"/>
        <v>0</v>
      </c>
      <c r="F316" s="35">
        <f t="shared" si="197"/>
        <v>0</v>
      </c>
      <c r="G316" s="55">
        <f t="shared" si="229"/>
        <v>3.97</v>
      </c>
      <c r="H316" s="69">
        <f t="shared" si="238"/>
        <v>3.97</v>
      </c>
      <c r="I316" s="55">
        <f t="shared" si="198"/>
        <v>3.7904</v>
      </c>
      <c r="J316" s="55">
        <f t="shared" si="199"/>
        <v>1.6E-2</v>
      </c>
      <c r="K316" s="69">
        <f t="shared" si="239"/>
        <v>1.6E-2</v>
      </c>
      <c r="L316" s="72">
        <v>0</v>
      </c>
      <c r="M316" s="55">
        <f t="shared" si="200"/>
        <v>1.4999999999999999E-2</v>
      </c>
      <c r="N316" s="69">
        <f t="shared" si="240"/>
        <v>1.4999999999999999E-2</v>
      </c>
      <c r="O316" s="72">
        <v>0</v>
      </c>
      <c r="P316" s="7"/>
      <c r="Q316" s="72">
        <f t="shared" si="230"/>
        <v>4.0010000000000003</v>
      </c>
      <c r="R316" s="72">
        <f t="shared" si="201"/>
        <v>3.7904</v>
      </c>
      <c r="S316" s="7"/>
      <c r="T316" s="5">
        <f t="shared" si="202"/>
        <v>31</v>
      </c>
      <c r="U316" s="45">
        <f t="shared" si="203"/>
        <v>46351</v>
      </c>
      <c r="V316" s="5">
        <f t="shared" si="204"/>
        <v>9462</v>
      </c>
      <c r="W316" s="55">
        <f t="shared" si="205"/>
        <v>6.040116061409001E-2</v>
      </c>
      <c r="X316" s="47">
        <f t="shared" si="206"/>
        <v>0.21404642961406575</v>
      </c>
      <c r="Y316" s="5">
        <f t="shared" si="207"/>
        <v>0</v>
      </c>
      <c r="Z316" s="5">
        <f t="shared" si="208"/>
        <v>0</v>
      </c>
      <c r="AB316" s="39">
        <f t="shared" si="209"/>
        <v>0</v>
      </c>
      <c r="AC316" s="39">
        <f t="shared" si="210"/>
        <v>0</v>
      </c>
      <c r="AD316" s="39">
        <f t="shared" si="211"/>
        <v>0</v>
      </c>
      <c r="AE316" s="39">
        <f t="shared" si="212"/>
        <v>0</v>
      </c>
      <c r="AF316" s="39">
        <f t="shared" si="213"/>
        <v>0</v>
      </c>
      <c r="AG316" s="39">
        <f t="shared" si="214"/>
        <v>0</v>
      </c>
      <c r="AH316" s="39">
        <f t="shared" si="215"/>
        <v>0</v>
      </c>
      <c r="AI316" s="39">
        <f t="shared" si="216"/>
        <v>0</v>
      </c>
      <c r="AJ316" s="39">
        <f t="shared" si="217"/>
        <v>0</v>
      </c>
      <c r="AK316" s="43"/>
      <c r="AL316" s="39">
        <f t="shared" si="218"/>
        <v>0</v>
      </c>
      <c r="AM316" s="39">
        <f t="shared" si="219"/>
        <v>0</v>
      </c>
      <c r="AN316" s="39">
        <f t="shared" si="220"/>
        <v>0</v>
      </c>
      <c r="AO316" s="40">
        <f t="shared" si="221"/>
        <v>0</v>
      </c>
      <c r="AQ316" s="39">
        <f t="shared" si="222"/>
        <v>0</v>
      </c>
      <c r="AR316" s="39">
        <f t="shared" si="223"/>
        <v>0</v>
      </c>
      <c r="AS316" s="39">
        <f t="shared" si="224"/>
        <v>0</v>
      </c>
      <c r="AT316" s="40">
        <f t="shared" si="225"/>
        <v>0</v>
      </c>
      <c r="AU316" s="40"/>
      <c r="AV316" s="52">
        <f t="shared" si="226"/>
        <v>0</v>
      </c>
      <c r="AX316" s="52">
        <f t="shared" si="227"/>
        <v>0</v>
      </c>
      <c r="AY316" s="70"/>
      <c r="AZ316" s="2">
        <f t="shared" si="231"/>
        <v>0</v>
      </c>
    </row>
    <row r="317" spans="1:52" ht="12" customHeight="1">
      <c r="A317" s="44">
        <f t="shared" si="228"/>
        <v>46327</v>
      </c>
      <c r="B317" s="66">
        <f t="shared" si="194"/>
        <v>60900</v>
      </c>
      <c r="C317" s="67"/>
      <c r="D317" s="68">
        <f t="shared" si="195"/>
        <v>60900</v>
      </c>
      <c r="E317" s="35">
        <f t="shared" si="196"/>
        <v>0</v>
      </c>
      <c r="F317" s="35">
        <f t="shared" si="197"/>
        <v>0</v>
      </c>
      <c r="G317" s="55">
        <f t="shared" si="229"/>
        <v>3.97</v>
      </c>
      <c r="H317" s="69">
        <f t="shared" si="238"/>
        <v>3.97</v>
      </c>
      <c r="I317" s="55">
        <f t="shared" si="198"/>
        <v>3.7904</v>
      </c>
      <c r="J317" s="55">
        <f t="shared" si="199"/>
        <v>1.6E-2</v>
      </c>
      <c r="K317" s="69">
        <f t="shared" si="239"/>
        <v>1.6E-2</v>
      </c>
      <c r="L317" s="72">
        <v>0</v>
      </c>
      <c r="M317" s="55">
        <f t="shared" si="200"/>
        <v>1.4999999999999999E-2</v>
      </c>
      <c r="N317" s="69">
        <f t="shared" si="240"/>
        <v>1.4999999999999999E-2</v>
      </c>
      <c r="O317" s="72">
        <v>0</v>
      </c>
      <c r="P317" s="7"/>
      <c r="Q317" s="72">
        <f t="shared" si="230"/>
        <v>4.0010000000000003</v>
      </c>
      <c r="R317" s="72">
        <f t="shared" si="201"/>
        <v>3.7904</v>
      </c>
      <c r="S317" s="7"/>
      <c r="T317" s="5">
        <f t="shared" si="202"/>
        <v>30</v>
      </c>
      <c r="U317" s="45">
        <f t="shared" si="203"/>
        <v>46381</v>
      </c>
      <c r="V317" s="5">
        <f t="shared" si="204"/>
        <v>9492</v>
      </c>
      <c r="W317" s="55">
        <f t="shared" si="205"/>
        <v>6.040116061409001E-2</v>
      </c>
      <c r="X317" s="47">
        <f t="shared" si="206"/>
        <v>0.21300279978982564</v>
      </c>
      <c r="Y317" s="5">
        <f t="shared" si="207"/>
        <v>0</v>
      </c>
      <c r="Z317" s="5">
        <f t="shared" si="208"/>
        <v>0</v>
      </c>
      <c r="AB317" s="39">
        <f t="shared" si="209"/>
        <v>0</v>
      </c>
      <c r="AC317" s="39">
        <f t="shared" si="210"/>
        <v>0</v>
      </c>
      <c r="AD317" s="39">
        <f t="shared" si="211"/>
        <v>0</v>
      </c>
      <c r="AE317" s="39">
        <f t="shared" si="212"/>
        <v>0</v>
      </c>
      <c r="AF317" s="39">
        <f t="shared" si="213"/>
        <v>0</v>
      </c>
      <c r="AG317" s="39">
        <f t="shared" si="214"/>
        <v>0</v>
      </c>
      <c r="AH317" s="39">
        <f t="shared" si="215"/>
        <v>0</v>
      </c>
      <c r="AI317" s="39">
        <f t="shared" si="216"/>
        <v>0</v>
      </c>
      <c r="AJ317" s="39">
        <f t="shared" si="217"/>
        <v>0</v>
      </c>
      <c r="AK317" s="43"/>
      <c r="AL317" s="39">
        <f t="shared" si="218"/>
        <v>0</v>
      </c>
      <c r="AM317" s="39">
        <f t="shared" si="219"/>
        <v>0</v>
      </c>
      <c r="AN317" s="39">
        <f t="shared" si="220"/>
        <v>0</v>
      </c>
      <c r="AO317" s="40">
        <f t="shared" si="221"/>
        <v>0</v>
      </c>
      <c r="AQ317" s="39">
        <f t="shared" si="222"/>
        <v>0</v>
      </c>
      <c r="AR317" s="39">
        <f t="shared" si="223"/>
        <v>0</v>
      </c>
      <c r="AS317" s="39">
        <f t="shared" si="224"/>
        <v>0</v>
      </c>
      <c r="AT317" s="40">
        <f t="shared" si="225"/>
        <v>0</v>
      </c>
      <c r="AU317" s="40"/>
      <c r="AV317" s="52">
        <f t="shared" si="226"/>
        <v>0</v>
      </c>
      <c r="AX317" s="52">
        <f t="shared" si="227"/>
        <v>0</v>
      </c>
      <c r="AY317" s="70"/>
      <c r="AZ317" s="2">
        <f t="shared" si="231"/>
        <v>0</v>
      </c>
    </row>
    <row r="318" spans="1:52" ht="12" customHeight="1">
      <c r="A318" s="44">
        <f t="shared" si="228"/>
        <v>46357</v>
      </c>
      <c r="B318" s="66">
        <f t="shared" si="194"/>
        <v>60900</v>
      </c>
      <c r="C318" s="67"/>
      <c r="D318" s="68">
        <f t="shared" si="195"/>
        <v>60900</v>
      </c>
      <c r="E318" s="35">
        <f t="shared" si="196"/>
        <v>0</v>
      </c>
      <c r="F318" s="35">
        <f t="shared" si="197"/>
        <v>0</v>
      </c>
      <c r="G318" s="55">
        <f t="shared" si="229"/>
        <v>3.97</v>
      </c>
      <c r="H318" s="69">
        <f t="shared" si="238"/>
        <v>3.97</v>
      </c>
      <c r="I318" s="55">
        <f t="shared" si="198"/>
        <v>3.7904</v>
      </c>
      <c r="J318" s="55">
        <f t="shared" si="199"/>
        <v>1.6E-2</v>
      </c>
      <c r="K318" s="69">
        <f t="shared" si="239"/>
        <v>1.6E-2</v>
      </c>
      <c r="L318" s="72">
        <v>0</v>
      </c>
      <c r="M318" s="55">
        <f t="shared" si="200"/>
        <v>1.4999999999999999E-2</v>
      </c>
      <c r="N318" s="69">
        <f t="shared" si="240"/>
        <v>1.4999999999999999E-2</v>
      </c>
      <c r="O318" s="72">
        <v>0</v>
      </c>
      <c r="P318" s="7"/>
      <c r="Q318" s="72">
        <f t="shared" si="230"/>
        <v>4.0010000000000003</v>
      </c>
      <c r="R318" s="72">
        <f t="shared" si="201"/>
        <v>3.7904</v>
      </c>
      <c r="S318" s="7"/>
      <c r="T318" s="5">
        <f t="shared" si="202"/>
        <v>31</v>
      </c>
      <c r="U318" s="45">
        <f t="shared" si="203"/>
        <v>46412</v>
      </c>
      <c r="V318" s="5">
        <f t="shared" si="204"/>
        <v>9523</v>
      </c>
      <c r="W318" s="55">
        <f t="shared" si="205"/>
        <v>6.040116061409001E-2</v>
      </c>
      <c r="X318" s="47">
        <f t="shared" si="206"/>
        <v>0.21192972770765139</v>
      </c>
      <c r="Y318" s="5">
        <f t="shared" si="207"/>
        <v>0</v>
      </c>
      <c r="Z318" s="5">
        <f t="shared" si="208"/>
        <v>0</v>
      </c>
      <c r="AB318" s="39">
        <f t="shared" si="209"/>
        <v>0</v>
      </c>
      <c r="AC318" s="39">
        <f t="shared" si="210"/>
        <v>0</v>
      </c>
      <c r="AD318" s="39">
        <f t="shared" si="211"/>
        <v>0</v>
      </c>
      <c r="AE318" s="39">
        <f t="shared" si="212"/>
        <v>0</v>
      </c>
      <c r="AF318" s="39">
        <f t="shared" si="213"/>
        <v>0</v>
      </c>
      <c r="AG318" s="39">
        <f t="shared" si="214"/>
        <v>0</v>
      </c>
      <c r="AH318" s="39">
        <f t="shared" si="215"/>
        <v>0</v>
      </c>
      <c r="AI318" s="39">
        <f t="shared" si="216"/>
        <v>0</v>
      </c>
      <c r="AJ318" s="39">
        <f t="shared" si="217"/>
        <v>0</v>
      </c>
      <c r="AK318" s="43"/>
      <c r="AL318" s="39">
        <f t="shared" si="218"/>
        <v>0</v>
      </c>
      <c r="AM318" s="39">
        <f t="shared" si="219"/>
        <v>0</v>
      </c>
      <c r="AN318" s="39">
        <f t="shared" si="220"/>
        <v>0</v>
      </c>
      <c r="AO318" s="40">
        <f t="shared" si="221"/>
        <v>0</v>
      </c>
      <c r="AQ318" s="39">
        <f t="shared" si="222"/>
        <v>0</v>
      </c>
      <c r="AR318" s="39">
        <f t="shared" si="223"/>
        <v>0</v>
      </c>
      <c r="AS318" s="39">
        <f t="shared" si="224"/>
        <v>0</v>
      </c>
      <c r="AT318" s="40">
        <f t="shared" si="225"/>
        <v>0</v>
      </c>
      <c r="AU318" s="40"/>
      <c r="AV318" s="52">
        <f t="shared" si="226"/>
        <v>0</v>
      </c>
      <c r="AX318" s="52">
        <f t="shared" si="227"/>
        <v>0</v>
      </c>
      <c r="AY318" s="70"/>
      <c r="AZ318" s="2">
        <f t="shared" si="231"/>
        <v>0</v>
      </c>
    </row>
    <row r="319" spans="1:52" ht="12" customHeight="1">
      <c r="A319" s="44">
        <f t="shared" si="228"/>
        <v>46388</v>
      </c>
      <c r="B319" s="66">
        <f t="shared" si="194"/>
        <v>60900</v>
      </c>
      <c r="C319" s="67"/>
      <c r="D319" s="68">
        <f t="shared" si="195"/>
        <v>60900</v>
      </c>
      <c r="E319" s="35">
        <f t="shared" si="196"/>
        <v>0</v>
      </c>
      <c r="F319" s="35">
        <f t="shared" si="197"/>
        <v>0</v>
      </c>
      <c r="G319" s="55">
        <f t="shared" si="229"/>
        <v>3.97</v>
      </c>
      <c r="H319" s="69">
        <f t="shared" si="238"/>
        <v>3.97</v>
      </c>
      <c r="I319" s="55">
        <f t="shared" si="198"/>
        <v>3.7904</v>
      </c>
      <c r="J319" s="55">
        <f t="shared" si="199"/>
        <v>1.6E-2</v>
      </c>
      <c r="K319" s="69">
        <f t="shared" si="239"/>
        <v>1.6E-2</v>
      </c>
      <c r="L319" s="72">
        <v>0</v>
      </c>
      <c r="M319" s="55">
        <f t="shared" si="200"/>
        <v>1.4999999999999999E-2</v>
      </c>
      <c r="N319" s="69">
        <f t="shared" si="240"/>
        <v>1.4999999999999999E-2</v>
      </c>
      <c r="O319" s="72">
        <v>0</v>
      </c>
      <c r="P319" s="7"/>
      <c r="Q319" s="72">
        <f t="shared" si="230"/>
        <v>4.0010000000000003</v>
      </c>
      <c r="R319" s="72">
        <f t="shared" si="201"/>
        <v>3.7904</v>
      </c>
      <c r="S319" s="7"/>
      <c r="T319" s="5">
        <f t="shared" si="202"/>
        <v>31</v>
      </c>
      <c r="U319" s="45">
        <f t="shared" si="203"/>
        <v>46443</v>
      </c>
      <c r="V319" s="5">
        <f t="shared" si="204"/>
        <v>9554</v>
      </c>
      <c r="W319" s="55">
        <f t="shared" si="205"/>
        <v>6.040116061409001E-2</v>
      </c>
      <c r="X319" s="47">
        <f t="shared" si="206"/>
        <v>0.21086206158114845</v>
      </c>
      <c r="Y319" s="5">
        <f t="shared" si="207"/>
        <v>0</v>
      </c>
      <c r="Z319" s="5">
        <f t="shared" si="208"/>
        <v>0</v>
      </c>
      <c r="AB319" s="39">
        <f t="shared" si="209"/>
        <v>0</v>
      </c>
      <c r="AC319" s="39">
        <f t="shared" si="210"/>
        <v>0</v>
      </c>
      <c r="AD319" s="39">
        <f t="shared" si="211"/>
        <v>0</v>
      </c>
      <c r="AE319" s="39">
        <f t="shared" si="212"/>
        <v>0</v>
      </c>
      <c r="AF319" s="39">
        <f t="shared" si="213"/>
        <v>0</v>
      </c>
      <c r="AG319" s="39">
        <f t="shared" si="214"/>
        <v>0</v>
      </c>
      <c r="AH319" s="39">
        <f t="shared" si="215"/>
        <v>0</v>
      </c>
      <c r="AI319" s="39">
        <f t="shared" si="216"/>
        <v>0</v>
      </c>
      <c r="AJ319" s="39">
        <f t="shared" si="217"/>
        <v>0</v>
      </c>
      <c r="AK319" s="43"/>
      <c r="AL319" s="39">
        <f t="shared" si="218"/>
        <v>0</v>
      </c>
      <c r="AM319" s="39">
        <f t="shared" si="219"/>
        <v>0</v>
      </c>
      <c r="AN319" s="39">
        <f t="shared" si="220"/>
        <v>0</v>
      </c>
      <c r="AO319" s="40">
        <f t="shared" si="221"/>
        <v>0</v>
      </c>
      <c r="AQ319" s="39">
        <f t="shared" si="222"/>
        <v>0</v>
      </c>
      <c r="AR319" s="39">
        <f t="shared" si="223"/>
        <v>0</v>
      </c>
      <c r="AS319" s="39">
        <f t="shared" si="224"/>
        <v>0</v>
      </c>
      <c r="AT319" s="40">
        <f t="shared" si="225"/>
        <v>0</v>
      </c>
      <c r="AU319" s="40"/>
      <c r="AV319" s="52">
        <f t="shared" si="226"/>
        <v>0</v>
      </c>
      <c r="AX319" s="52">
        <f t="shared" si="227"/>
        <v>0</v>
      </c>
      <c r="AY319" s="70"/>
      <c r="AZ319" s="2">
        <f t="shared" si="231"/>
        <v>0</v>
      </c>
    </row>
    <row r="320" spans="1:52" ht="12" customHeight="1">
      <c r="A320" s="44">
        <f t="shared" si="228"/>
        <v>46419</v>
      </c>
      <c r="B320" s="66">
        <f t="shared" si="194"/>
        <v>60900</v>
      </c>
      <c r="C320" s="67"/>
      <c r="D320" s="68">
        <f t="shared" si="195"/>
        <v>60900</v>
      </c>
      <c r="E320" s="35">
        <f t="shared" si="196"/>
        <v>0</v>
      </c>
      <c r="F320" s="35">
        <f t="shared" si="197"/>
        <v>0</v>
      </c>
      <c r="G320" s="55">
        <f t="shared" si="229"/>
        <v>3.97</v>
      </c>
      <c r="H320" s="69">
        <f t="shared" si="238"/>
        <v>3.97</v>
      </c>
      <c r="I320" s="55">
        <f t="shared" si="198"/>
        <v>3.7904</v>
      </c>
      <c r="J320" s="55">
        <f t="shared" si="199"/>
        <v>1.6E-2</v>
      </c>
      <c r="K320" s="69">
        <f t="shared" si="239"/>
        <v>1.6E-2</v>
      </c>
      <c r="L320" s="72">
        <v>0</v>
      </c>
      <c r="M320" s="55">
        <f t="shared" si="200"/>
        <v>1.4999999999999999E-2</v>
      </c>
      <c r="N320" s="69">
        <f t="shared" si="240"/>
        <v>1.4999999999999999E-2</v>
      </c>
      <c r="O320" s="72">
        <v>0</v>
      </c>
      <c r="P320" s="7"/>
      <c r="Q320" s="72">
        <f t="shared" si="230"/>
        <v>4.0010000000000003</v>
      </c>
      <c r="R320" s="72">
        <f t="shared" si="201"/>
        <v>3.7904</v>
      </c>
      <c r="S320" s="7"/>
      <c r="T320" s="5">
        <f t="shared" si="202"/>
        <v>28</v>
      </c>
      <c r="U320" s="45">
        <f t="shared" si="203"/>
        <v>46471</v>
      </c>
      <c r="V320" s="5">
        <f t="shared" si="204"/>
        <v>9582</v>
      </c>
      <c r="W320" s="55">
        <f t="shared" si="205"/>
        <v>6.040116061409001E-2</v>
      </c>
      <c r="X320" s="47">
        <f t="shared" si="206"/>
        <v>0.20990234186112955</v>
      </c>
      <c r="Y320" s="5">
        <f t="shared" si="207"/>
        <v>0</v>
      </c>
      <c r="Z320" s="5">
        <f t="shared" si="208"/>
        <v>0</v>
      </c>
      <c r="AB320" s="39">
        <f t="shared" si="209"/>
        <v>0</v>
      </c>
      <c r="AC320" s="39">
        <f t="shared" si="210"/>
        <v>0</v>
      </c>
      <c r="AD320" s="39">
        <f t="shared" si="211"/>
        <v>0</v>
      </c>
      <c r="AE320" s="39">
        <f t="shared" si="212"/>
        <v>0</v>
      </c>
      <c r="AF320" s="39">
        <f t="shared" si="213"/>
        <v>0</v>
      </c>
      <c r="AG320" s="39">
        <f t="shared" si="214"/>
        <v>0</v>
      </c>
      <c r="AH320" s="39">
        <f t="shared" si="215"/>
        <v>0</v>
      </c>
      <c r="AI320" s="39">
        <f t="shared" si="216"/>
        <v>0</v>
      </c>
      <c r="AJ320" s="39">
        <f t="shared" si="217"/>
        <v>0</v>
      </c>
      <c r="AK320" s="43"/>
      <c r="AL320" s="39">
        <f t="shared" si="218"/>
        <v>0</v>
      </c>
      <c r="AM320" s="39">
        <f t="shared" si="219"/>
        <v>0</v>
      </c>
      <c r="AN320" s="39">
        <f t="shared" si="220"/>
        <v>0</v>
      </c>
      <c r="AO320" s="40">
        <f t="shared" si="221"/>
        <v>0</v>
      </c>
      <c r="AQ320" s="39">
        <f t="shared" si="222"/>
        <v>0</v>
      </c>
      <c r="AR320" s="39">
        <f t="shared" si="223"/>
        <v>0</v>
      </c>
      <c r="AS320" s="39">
        <f t="shared" si="224"/>
        <v>0</v>
      </c>
      <c r="AT320" s="40">
        <f t="shared" si="225"/>
        <v>0</v>
      </c>
      <c r="AU320" s="40"/>
      <c r="AV320" s="52">
        <f t="shared" si="226"/>
        <v>0</v>
      </c>
      <c r="AX320" s="52">
        <f t="shared" si="227"/>
        <v>0</v>
      </c>
      <c r="AY320" s="70"/>
      <c r="AZ320" s="2">
        <f t="shared" si="231"/>
        <v>0</v>
      </c>
    </row>
    <row r="321" spans="1:52" ht="12" customHeight="1">
      <c r="A321" s="44">
        <f t="shared" si="228"/>
        <v>46447</v>
      </c>
      <c r="B321" s="66">
        <f t="shared" si="194"/>
        <v>60900</v>
      </c>
      <c r="C321" s="67"/>
      <c r="D321" s="68">
        <f t="shared" si="195"/>
        <v>60900</v>
      </c>
      <c r="E321" s="35">
        <f t="shared" si="196"/>
        <v>0</v>
      </c>
      <c r="F321" s="35">
        <f t="shared" si="197"/>
        <v>0</v>
      </c>
      <c r="G321" s="55">
        <f t="shared" si="229"/>
        <v>3.97</v>
      </c>
      <c r="H321" s="69">
        <f t="shared" si="238"/>
        <v>3.97</v>
      </c>
      <c r="I321" s="55">
        <f t="shared" si="198"/>
        <v>3.7904</v>
      </c>
      <c r="J321" s="55">
        <f t="shared" si="199"/>
        <v>1.6E-2</v>
      </c>
      <c r="K321" s="69">
        <f t="shared" si="239"/>
        <v>1.6E-2</v>
      </c>
      <c r="L321" s="72">
        <v>0</v>
      </c>
      <c r="M321" s="55">
        <f t="shared" si="200"/>
        <v>1.4999999999999999E-2</v>
      </c>
      <c r="N321" s="69">
        <f t="shared" si="240"/>
        <v>1.4999999999999999E-2</v>
      </c>
      <c r="O321" s="72">
        <v>0</v>
      </c>
      <c r="P321" s="7"/>
      <c r="Q321" s="72">
        <f t="shared" si="230"/>
        <v>4.0010000000000003</v>
      </c>
      <c r="R321" s="72">
        <f t="shared" si="201"/>
        <v>3.7904</v>
      </c>
      <c r="S321" s="7"/>
      <c r="T321" s="5">
        <f t="shared" si="202"/>
        <v>31</v>
      </c>
      <c r="U321" s="45">
        <f t="shared" si="203"/>
        <v>46502</v>
      </c>
      <c r="V321" s="5">
        <f t="shared" si="204"/>
        <v>9613</v>
      </c>
      <c r="W321" s="55">
        <f t="shared" si="205"/>
        <v>6.040116061409001E-2</v>
      </c>
      <c r="X321" s="47">
        <f t="shared" si="206"/>
        <v>0.20884488936164863</v>
      </c>
      <c r="Y321" s="5">
        <f t="shared" si="207"/>
        <v>0</v>
      </c>
      <c r="Z321" s="5">
        <f t="shared" si="208"/>
        <v>0</v>
      </c>
      <c r="AB321" s="39">
        <f t="shared" si="209"/>
        <v>0</v>
      </c>
      <c r="AC321" s="39">
        <f t="shared" si="210"/>
        <v>0</v>
      </c>
      <c r="AD321" s="39">
        <f t="shared" si="211"/>
        <v>0</v>
      </c>
      <c r="AE321" s="39">
        <f t="shared" si="212"/>
        <v>0</v>
      </c>
      <c r="AF321" s="39">
        <f t="shared" si="213"/>
        <v>0</v>
      </c>
      <c r="AG321" s="39">
        <f t="shared" si="214"/>
        <v>0</v>
      </c>
      <c r="AH321" s="39">
        <f t="shared" si="215"/>
        <v>0</v>
      </c>
      <c r="AI321" s="39">
        <f t="shared" si="216"/>
        <v>0</v>
      </c>
      <c r="AJ321" s="39">
        <f t="shared" si="217"/>
        <v>0</v>
      </c>
      <c r="AK321" s="43"/>
      <c r="AL321" s="39">
        <f t="shared" si="218"/>
        <v>0</v>
      </c>
      <c r="AM321" s="39">
        <f t="shared" si="219"/>
        <v>0</v>
      </c>
      <c r="AN321" s="39">
        <f t="shared" si="220"/>
        <v>0</v>
      </c>
      <c r="AO321" s="40">
        <f t="shared" si="221"/>
        <v>0</v>
      </c>
      <c r="AQ321" s="39">
        <f t="shared" si="222"/>
        <v>0</v>
      </c>
      <c r="AR321" s="39">
        <f t="shared" si="223"/>
        <v>0</v>
      </c>
      <c r="AS321" s="39">
        <f t="shared" si="224"/>
        <v>0</v>
      </c>
      <c r="AT321" s="40">
        <f t="shared" si="225"/>
        <v>0</v>
      </c>
      <c r="AU321" s="40"/>
      <c r="AV321" s="52">
        <f t="shared" si="226"/>
        <v>0</v>
      </c>
      <c r="AX321" s="52">
        <f t="shared" si="227"/>
        <v>0</v>
      </c>
      <c r="AY321" s="70"/>
      <c r="AZ321" s="2">
        <f t="shared" si="231"/>
        <v>0</v>
      </c>
    </row>
    <row r="322" spans="1:52" ht="12" customHeight="1">
      <c r="A322" s="44">
        <f t="shared" si="228"/>
        <v>46478</v>
      </c>
      <c r="B322" s="66">
        <f t="shared" si="194"/>
        <v>60900</v>
      </c>
      <c r="C322" s="67"/>
      <c r="D322" s="68">
        <f t="shared" si="195"/>
        <v>60900</v>
      </c>
      <c r="E322" s="35">
        <f t="shared" si="196"/>
        <v>0</v>
      </c>
      <c r="F322" s="35">
        <f t="shared" si="197"/>
        <v>0</v>
      </c>
      <c r="G322" s="55">
        <f t="shared" si="229"/>
        <v>3.97</v>
      </c>
      <c r="H322" s="69">
        <f t="shared" si="238"/>
        <v>3.97</v>
      </c>
      <c r="I322" s="55">
        <f t="shared" si="198"/>
        <v>3.7904</v>
      </c>
      <c r="J322" s="55">
        <f t="shared" si="199"/>
        <v>1.6E-2</v>
      </c>
      <c r="K322" s="69">
        <f t="shared" si="239"/>
        <v>1.6E-2</v>
      </c>
      <c r="L322" s="72">
        <v>0</v>
      </c>
      <c r="M322" s="55">
        <f t="shared" si="200"/>
        <v>1.4999999999999999E-2</v>
      </c>
      <c r="N322" s="69">
        <f t="shared" si="240"/>
        <v>1.4999999999999999E-2</v>
      </c>
      <c r="O322" s="72">
        <v>0</v>
      </c>
      <c r="P322" s="7"/>
      <c r="Q322" s="72">
        <f t="shared" si="230"/>
        <v>4.0010000000000003</v>
      </c>
      <c r="R322" s="72">
        <f t="shared" si="201"/>
        <v>3.7904</v>
      </c>
      <c r="S322" s="7"/>
      <c r="T322" s="5">
        <f t="shared" si="202"/>
        <v>30</v>
      </c>
      <c r="U322" s="45">
        <f t="shared" si="203"/>
        <v>46532</v>
      </c>
      <c r="V322" s="5">
        <f t="shared" si="204"/>
        <v>9643</v>
      </c>
      <c r="W322" s="55">
        <f t="shared" si="205"/>
        <v>6.040116061409001E-2</v>
      </c>
      <c r="X322" s="47">
        <f t="shared" si="206"/>
        <v>0.20782662077585198</v>
      </c>
      <c r="Y322" s="5">
        <f t="shared" si="207"/>
        <v>0</v>
      </c>
      <c r="Z322" s="5">
        <f t="shared" si="208"/>
        <v>0</v>
      </c>
      <c r="AB322" s="39">
        <f t="shared" si="209"/>
        <v>0</v>
      </c>
      <c r="AC322" s="39">
        <f t="shared" si="210"/>
        <v>0</v>
      </c>
      <c r="AD322" s="39">
        <f t="shared" si="211"/>
        <v>0</v>
      </c>
      <c r="AE322" s="39">
        <f t="shared" si="212"/>
        <v>0</v>
      </c>
      <c r="AF322" s="39">
        <f t="shared" si="213"/>
        <v>0</v>
      </c>
      <c r="AG322" s="39">
        <f t="shared" si="214"/>
        <v>0</v>
      </c>
      <c r="AH322" s="39">
        <f t="shared" si="215"/>
        <v>0</v>
      </c>
      <c r="AI322" s="39">
        <f t="shared" si="216"/>
        <v>0</v>
      </c>
      <c r="AJ322" s="39">
        <f t="shared" si="217"/>
        <v>0</v>
      </c>
      <c r="AK322" s="43"/>
      <c r="AL322" s="39">
        <f t="shared" si="218"/>
        <v>0</v>
      </c>
      <c r="AM322" s="39">
        <f t="shared" si="219"/>
        <v>0</v>
      </c>
      <c r="AN322" s="39">
        <f t="shared" si="220"/>
        <v>0</v>
      </c>
      <c r="AO322" s="40">
        <f t="shared" si="221"/>
        <v>0</v>
      </c>
      <c r="AQ322" s="39">
        <f t="shared" si="222"/>
        <v>0</v>
      </c>
      <c r="AR322" s="39">
        <f t="shared" si="223"/>
        <v>0</v>
      </c>
      <c r="AS322" s="39">
        <f t="shared" si="224"/>
        <v>0</v>
      </c>
      <c r="AT322" s="40">
        <f t="shared" si="225"/>
        <v>0</v>
      </c>
      <c r="AU322" s="40"/>
      <c r="AV322" s="52">
        <f t="shared" si="226"/>
        <v>0</v>
      </c>
      <c r="AX322" s="52">
        <f t="shared" si="227"/>
        <v>0</v>
      </c>
      <c r="AY322" s="70"/>
      <c r="AZ322" s="2">
        <f t="shared" si="231"/>
        <v>0</v>
      </c>
    </row>
    <row r="323" spans="1:52" ht="12" customHeight="1">
      <c r="A323" s="44">
        <f t="shared" si="228"/>
        <v>46508</v>
      </c>
      <c r="B323" s="66">
        <f t="shared" si="194"/>
        <v>60900</v>
      </c>
      <c r="C323" s="67"/>
      <c r="D323" s="68">
        <f t="shared" si="195"/>
        <v>60900</v>
      </c>
      <c r="E323" s="35">
        <f t="shared" si="196"/>
        <v>0</v>
      </c>
      <c r="F323" s="35">
        <f t="shared" si="197"/>
        <v>0</v>
      </c>
      <c r="G323" s="55">
        <f t="shared" si="229"/>
        <v>3.97</v>
      </c>
      <c r="H323" s="69">
        <f t="shared" si="238"/>
        <v>3.97</v>
      </c>
      <c r="I323" s="55">
        <f t="shared" si="198"/>
        <v>3.7904</v>
      </c>
      <c r="J323" s="55">
        <f t="shared" si="199"/>
        <v>1.6E-2</v>
      </c>
      <c r="K323" s="69">
        <f t="shared" si="239"/>
        <v>1.6E-2</v>
      </c>
      <c r="L323" s="72">
        <v>0</v>
      </c>
      <c r="M323" s="55">
        <f t="shared" si="200"/>
        <v>1.4999999999999999E-2</v>
      </c>
      <c r="N323" s="69">
        <f t="shared" si="240"/>
        <v>1.4999999999999999E-2</v>
      </c>
      <c r="O323" s="72">
        <v>0</v>
      </c>
      <c r="P323" s="7"/>
      <c r="Q323" s="72">
        <f t="shared" si="230"/>
        <v>4.0010000000000003</v>
      </c>
      <c r="R323" s="72">
        <f t="shared" si="201"/>
        <v>3.7904</v>
      </c>
      <c r="S323" s="7"/>
      <c r="T323" s="5">
        <f t="shared" si="202"/>
        <v>31</v>
      </c>
      <c r="U323" s="45">
        <f t="shared" si="203"/>
        <v>46563</v>
      </c>
      <c r="V323" s="5">
        <f t="shared" si="204"/>
        <v>9674</v>
      </c>
      <c r="W323" s="55">
        <f t="shared" si="205"/>
        <v>6.040116061409001E-2</v>
      </c>
      <c r="X323" s="47">
        <f t="shared" si="206"/>
        <v>0.20677962540815145</v>
      </c>
      <c r="Y323" s="5">
        <f t="shared" si="207"/>
        <v>0</v>
      </c>
      <c r="Z323" s="5">
        <f t="shared" si="208"/>
        <v>0</v>
      </c>
      <c r="AB323" s="39">
        <f t="shared" si="209"/>
        <v>0</v>
      </c>
      <c r="AC323" s="39">
        <f t="shared" si="210"/>
        <v>0</v>
      </c>
      <c r="AD323" s="39">
        <f t="shared" si="211"/>
        <v>0</v>
      </c>
      <c r="AE323" s="39">
        <f t="shared" si="212"/>
        <v>0</v>
      </c>
      <c r="AF323" s="39">
        <f t="shared" si="213"/>
        <v>0</v>
      </c>
      <c r="AG323" s="39">
        <f t="shared" si="214"/>
        <v>0</v>
      </c>
      <c r="AH323" s="39">
        <f t="shared" si="215"/>
        <v>0</v>
      </c>
      <c r="AI323" s="39">
        <f t="shared" si="216"/>
        <v>0</v>
      </c>
      <c r="AJ323" s="39">
        <f t="shared" si="217"/>
        <v>0</v>
      </c>
      <c r="AK323" s="43"/>
      <c r="AL323" s="39">
        <f t="shared" si="218"/>
        <v>0</v>
      </c>
      <c r="AM323" s="39">
        <f t="shared" si="219"/>
        <v>0</v>
      </c>
      <c r="AN323" s="39">
        <f t="shared" si="220"/>
        <v>0</v>
      </c>
      <c r="AO323" s="40">
        <f t="shared" si="221"/>
        <v>0</v>
      </c>
      <c r="AQ323" s="39">
        <f t="shared" si="222"/>
        <v>0</v>
      </c>
      <c r="AR323" s="39">
        <f t="shared" si="223"/>
        <v>0</v>
      </c>
      <c r="AS323" s="39">
        <f t="shared" si="224"/>
        <v>0</v>
      </c>
      <c r="AT323" s="40">
        <f t="shared" si="225"/>
        <v>0</v>
      </c>
      <c r="AU323" s="40"/>
      <c r="AV323" s="52">
        <f t="shared" si="226"/>
        <v>0</v>
      </c>
      <c r="AX323" s="52">
        <f t="shared" si="227"/>
        <v>0</v>
      </c>
      <c r="AY323" s="70"/>
      <c r="AZ323" s="2">
        <f t="shared" si="231"/>
        <v>0</v>
      </c>
    </row>
    <row r="324" spans="1:52" ht="12" customHeight="1">
      <c r="A324" s="44">
        <f t="shared" si="228"/>
        <v>46539</v>
      </c>
      <c r="B324" s="66">
        <f t="shared" si="194"/>
        <v>60900</v>
      </c>
      <c r="C324" s="67"/>
      <c r="D324" s="68">
        <f t="shared" si="195"/>
        <v>60900</v>
      </c>
      <c r="E324" s="35">
        <f t="shared" si="196"/>
        <v>0</v>
      </c>
      <c r="F324" s="35">
        <f t="shared" si="197"/>
        <v>0</v>
      </c>
      <c r="G324" s="55">
        <f t="shared" si="229"/>
        <v>3.97</v>
      </c>
      <c r="H324" s="69">
        <f t="shared" si="238"/>
        <v>3.97</v>
      </c>
      <c r="I324" s="55">
        <f t="shared" si="198"/>
        <v>3.7904</v>
      </c>
      <c r="J324" s="55">
        <f t="shared" si="199"/>
        <v>1.6E-2</v>
      </c>
      <c r="K324" s="69">
        <f t="shared" si="239"/>
        <v>1.6E-2</v>
      </c>
      <c r="L324" s="72">
        <v>0</v>
      </c>
      <c r="M324" s="55">
        <f t="shared" si="200"/>
        <v>1.4999999999999999E-2</v>
      </c>
      <c r="N324" s="69">
        <f t="shared" si="240"/>
        <v>1.4999999999999999E-2</v>
      </c>
      <c r="O324" s="72">
        <v>0</v>
      </c>
      <c r="P324" s="7"/>
      <c r="Q324" s="72">
        <f t="shared" si="230"/>
        <v>4.0010000000000003</v>
      </c>
      <c r="R324" s="72">
        <f t="shared" si="201"/>
        <v>3.7904</v>
      </c>
      <c r="S324" s="7"/>
      <c r="T324" s="5">
        <f t="shared" si="202"/>
        <v>30</v>
      </c>
      <c r="U324" s="45">
        <f t="shared" si="203"/>
        <v>46593</v>
      </c>
      <c r="V324" s="5">
        <f t="shared" si="204"/>
        <v>9704</v>
      </c>
      <c r="W324" s="55">
        <f t="shared" si="205"/>
        <v>6.040116061409001E-2</v>
      </c>
      <c r="X324" s="47">
        <f t="shared" si="206"/>
        <v>0.20577142646500518</v>
      </c>
      <c r="Y324" s="5">
        <f t="shared" si="207"/>
        <v>0</v>
      </c>
      <c r="Z324" s="5">
        <f t="shared" si="208"/>
        <v>0</v>
      </c>
      <c r="AB324" s="39">
        <f t="shared" si="209"/>
        <v>0</v>
      </c>
      <c r="AC324" s="39">
        <f t="shared" si="210"/>
        <v>0</v>
      </c>
      <c r="AD324" s="39">
        <f t="shared" si="211"/>
        <v>0</v>
      </c>
      <c r="AE324" s="39">
        <f t="shared" si="212"/>
        <v>0</v>
      </c>
      <c r="AF324" s="39">
        <f t="shared" si="213"/>
        <v>0</v>
      </c>
      <c r="AG324" s="39">
        <f t="shared" si="214"/>
        <v>0</v>
      </c>
      <c r="AH324" s="39">
        <f t="shared" si="215"/>
        <v>0</v>
      </c>
      <c r="AI324" s="39">
        <f t="shared" si="216"/>
        <v>0</v>
      </c>
      <c r="AJ324" s="39">
        <f t="shared" si="217"/>
        <v>0</v>
      </c>
      <c r="AK324" s="43"/>
      <c r="AL324" s="39">
        <f t="shared" si="218"/>
        <v>0</v>
      </c>
      <c r="AM324" s="39">
        <f t="shared" si="219"/>
        <v>0</v>
      </c>
      <c r="AN324" s="39">
        <f t="shared" si="220"/>
        <v>0</v>
      </c>
      <c r="AO324" s="40">
        <f t="shared" si="221"/>
        <v>0</v>
      </c>
      <c r="AQ324" s="39">
        <f t="shared" si="222"/>
        <v>0</v>
      </c>
      <c r="AR324" s="39">
        <f t="shared" si="223"/>
        <v>0</v>
      </c>
      <c r="AS324" s="39">
        <f t="shared" si="224"/>
        <v>0</v>
      </c>
      <c r="AT324" s="40">
        <f t="shared" si="225"/>
        <v>0</v>
      </c>
      <c r="AU324" s="40"/>
      <c r="AV324" s="52">
        <f t="shared" si="226"/>
        <v>0</v>
      </c>
      <c r="AX324" s="52">
        <f t="shared" si="227"/>
        <v>0</v>
      </c>
      <c r="AY324" s="70"/>
      <c r="AZ324" s="2">
        <f t="shared" si="231"/>
        <v>0</v>
      </c>
    </row>
    <row r="325" spans="1:52" ht="12" customHeight="1">
      <c r="A325" s="44">
        <f t="shared" si="228"/>
        <v>46569</v>
      </c>
      <c r="B325" s="66">
        <f t="shared" si="194"/>
        <v>60900</v>
      </c>
      <c r="C325" s="67"/>
      <c r="D325" s="68">
        <f t="shared" si="195"/>
        <v>60900</v>
      </c>
      <c r="E325" s="35">
        <f t="shared" si="196"/>
        <v>0</v>
      </c>
      <c r="F325" s="35">
        <f t="shared" si="197"/>
        <v>0</v>
      </c>
      <c r="G325" s="55">
        <f t="shared" si="229"/>
        <v>3.97</v>
      </c>
      <c r="H325" s="69">
        <f t="shared" si="238"/>
        <v>3.97</v>
      </c>
      <c r="I325" s="55">
        <f t="shared" si="198"/>
        <v>3.7904</v>
      </c>
      <c r="J325" s="55">
        <f t="shared" si="199"/>
        <v>1.6E-2</v>
      </c>
      <c r="K325" s="69">
        <f t="shared" si="239"/>
        <v>1.6E-2</v>
      </c>
      <c r="L325" s="72">
        <v>0</v>
      </c>
      <c r="M325" s="55">
        <f t="shared" si="200"/>
        <v>1.4999999999999999E-2</v>
      </c>
      <c r="N325" s="69">
        <f t="shared" si="240"/>
        <v>1.4999999999999999E-2</v>
      </c>
      <c r="O325" s="72">
        <v>0</v>
      </c>
      <c r="P325" s="7"/>
      <c r="Q325" s="72">
        <f t="shared" si="230"/>
        <v>4.0010000000000003</v>
      </c>
      <c r="R325" s="72">
        <f t="shared" si="201"/>
        <v>3.7904</v>
      </c>
      <c r="S325" s="7"/>
      <c r="T325" s="5">
        <f t="shared" si="202"/>
        <v>31</v>
      </c>
      <c r="U325" s="45">
        <f t="shared" si="203"/>
        <v>46624</v>
      </c>
      <c r="V325" s="5">
        <f t="shared" si="204"/>
        <v>9735</v>
      </c>
      <c r="W325" s="55">
        <f t="shared" si="205"/>
        <v>6.040116061409001E-2</v>
      </c>
      <c r="X325" s="47">
        <f t="shared" si="206"/>
        <v>0.20473478481866692</v>
      </c>
      <c r="Y325" s="5">
        <f t="shared" si="207"/>
        <v>0</v>
      </c>
      <c r="Z325" s="5">
        <f t="shared" si="208"/>
        <v>0</v>
      </c>
      <c r="AB325" s="39">
        <f t="shared" si="209"/>
        <v>0</v>
      </c>
      <c r="AC325" s="39">
        <f t="shared" si="210"/>
        <v>0</v>
      </c>
      <c r="AD325" s="39">
        <f t="shared" si="211"/>
        <v>0</v>
      </c>
      <c r="AE325" s="39">
        <f t="shared" si="212"/>
        <v>0</v>
      </c>
      <c r="AF325" s="39">
        <f t="shared" si="213"/>
        <v>0</v>
      </c>
      <c r="AG325" s="39">
        <f t="shared" si="214"/>
        <v>0</v>
      </c>
      <c r="AH325" s="39">
        <f t="shared" si="215"/>
        <v>0</v>
      </c>
      <c r="AI325" s="39">
        <f t="shared" si="216"/>
        <v>0</v>
      </c>
      <c r="AJ325" s="39">
        <f t="shared" si="217"/>
        <v>0</v>
      </c>
      <c r="AK325" s="43"/>
      <c r="AL325" s="39">
        <f t="shared" si="218"/>
        <v>0</v>
      </c>
      <c r="AM325" s="39">
        <f t="shared" si="219"/>
        <v>0</v>
      </c>
      <c r="AN325" s="39">
        <f t="shared" si="220"/>
        <v>0</v>
      </c>
      <c r="AO325" s="40">
        <f t="shared" si="221"/>
        <v>0</v>
      </c>
      <c r="AQ325" s="39">
        <f t="shared" si="222"/>
        <v>0</v>
      </c>
      <c r="AR325" s="39">
        <f t="shared" si="223"/>
        <v>0</v>
      </c>
      <c r="AS325" s="39">
        <f t="shared" si="224"/>
        <v>0</v>
      </c>
      <c r="AT325" s="40">
        <f t="shared" si="225"/>
        <v>0</v>
      </c>
      <c r="AU325" s="40"/>
      <c r="AV325" s="52">
        <f t="shared" si="226"/>
        <v>0</v>
      </c>
      <c r="AX325" s="52">
        <f t="shared" si="227"/>
        <v>0</v>
      </c>
      <c r="AY325" s="70"/>
      <c r="AZ325" s="2">
        <f t="shared" si="231"/>
        <v>0</v>
      </c>
    </row>
    <row r="326" spans="1:52" ht="12" customHeight="1">
      <c r="A326" s="44">
        <f t="shared" si="228"/>
        <v>46600</v>
      </c>
      <c r="B326" s="66">
        <f t="shared" si="194"/>
        <v>60900</v>
      </c>
      <c r="C326" s="67"/>
      <c r="D326" s="68">
        <f t="shared" si="195"/>
        <v>60900</v>
      </c>
      <c r="E326" s="35">
        <f t="shared" si="196"/>
        <v>0</v>
      </c>
      <c r="F326" s="35">
        <f t="shared" si="197"/>
        <v>0</v>
      </c>
      <c r="G326" s="55">
        <f t="shared" si="229"/>
        <v>3.97</v>
      </c>
      <c r="H326" s="69">
        <f t="shared" si="238"/>
        <v>3.97</v>
      </c>
      <c r="I326" s="55">
        <f t="shared" si="198"/>
        <v>3.7904</v>
      </c>
      <c r="J326" s="55">
        <f t="shared" si="199"/>
        <v>1.6E-2</v>
      </c>
      <c r="K326" s="69">
        <f t="shared" si="239"/>
        <v>1.6E-2</v>
      </c>
      <c r="L326" s="72">
        <v>0</v>
      </c>
      <c r="M326" s="55">
        <f t="shared" si="200"/>
        <v>1.4999999999999999E-2</v>
      </c>
      <c r="N326" s="69">
        <f t="shared" si="240"/>
        <v>1.4999999999999999E-2</v>
      </c>
      <c r="O326" s="72">
        <v>0</v>
      </c>
      <c r="P326" s="7"/>
      <c r="Q326" s="72">
        <f t="shared" si="230"/>
        <v>4.0010000000000003</v>
      </c>
      <c r="R326" s="72">
        <f t="shared" si="201"/>
        <v>3.7904</v>
      </c>
      <c r="S326" s="7"/>
      <c r="T326" s="5">
        <f t="shared" si="202"/>
        <v>31</v>
      </c>
      <c r="U326" s="45">
        <f t="shared" si="203"/>
        <v>46655</v>
      </c>
      <c r="V326" s="5">
        <f t="shared" si="204"/>
        <v>9766</v>
      </c>
      <c r="W326" s="55">
        <f t="shared" si="205"/>
        <v>6.040116061409001E-2</v>
      </c>
      <c r="X326" s="47">
        <f t="shared" si="206"/>
        <v>0.20370336559762545</v>
      </c>
      <c r="Y326" s="5">
        <f t="shared" si="207"/>
        <v>0</v>
      </c>
      <c r="Z326" s="5">
        <f t="shared" si="208"/>
        <v>0</v>
      </c>
      <c r="AB326" s="39">
        <f t="shared" si="209"/>
        <v>0</v>
      </c>
      <c r="AC326" s="39">
        <f t="shared" si="210"/>
        <v>0</v>
      </c>
      <c r="AD326" s="39">
        <f t="shared" si="211"/>
        <v>0</v>
      </c>
      <c r="AE326" s="39">
        <f t="shared" si="212"/>
        <v>0</v>
      </c>
      <c r="AF326" s="39">
        <f t="shared" si="213"/>
        <v>0</v>
      </c>
      <c r="AG326" s="39">
        <f t="shared" si="214"/>
        <v>0</v>
      </c>
      <c r="AH326" s="39">
        <f t="shared" si="215"/>
        <v>0</v>
      </c>
      <c r="AI326" s="39">
        <f t="shared" si="216"/>
        <v>0</v>
      </c>
      <c r="AJ326" s="39">
        <f t="shared" si="217"/>
        <v>0</v>
      </c>
      <c r="AK326" s="43"/>
      <c r="AL326" s="39">
        <f t="shared" si="218"/>
        <v>0</v>
      </c>
      <c r="AM326" s="39">
        <f t="shared" si="219"/>
        <v>0</v>
      </c>
      <c r="AN326" s="39">
        <f t="shared" si="220"/>
        <v>0</v>
      </c>
      <c r="AO326" s="40">
        <f t="shared" si="221"/>
        <v>0</v>
      </c>
      <c r="AQ326" s="39">
        <f t="shared" si="222"/>
        <v>0</v>
      </c>
      <c r="AR326" s="39">
        <f t="shared" si="223"/>
        <v>0</v>
      </c>
      <c r="AS326" s="39">
        <f t="shared" si="224"/>
        <v>0</v>
      </c>
      <c r="AT326" s="40">
        <f t="shared" si="225"/>
        <v>0</v>
      </c>
      <c r="AU326" s="40"/>
      <c r="AV326" s="52">
        <f t="shared" si="226"/>
        <v>0</v>
      </c>
      <c r="AX326" s="52">
        <f t="shared" si="227"/>
        <v>0</v>
      </c>
      <c r="AY326" s="70"/>
      <c r="AZ326" s="2">
        <f t="shared" si="231"/>
        <v>0</v>
      </c>
    </row>
    <row r="327" spans="1:52" ht="12" customHeight="1">
      <c r="A327" s="44">
        <f t="shared" si="228"/>
        <v>46631</v>
      </c>
      <c r="B327" s="66">
        <f t="shared" si="194"/>
        <v>60900</v>
      </c>
      <c r="C327" s="67"/>
      <c r="D327" s="68">
        <f t="shared" si="195"/>
        <v>60900</v>
      </c>
      <c r="E327" s="35">
        <f t="shared" si="196"/>
        <v>0</v>
      </c>
      <c r="F327" s="35">
        <f t="shared" si="197"/>
        <v>0</v>
      </c>
      <c r="G327" s="55">
        <f t="shared" si="229"/>
        <v>3.97</v>
      </c>
      <c r="H327" s="69">
        <f t="shared" si="238"/>
        <v>3.97</v>
      </c>
      <c r="I327" s="55">
        <f t="shared" si="198"/>
        <v>3.7904</v>
      </c>
      <c r="J327" s="55">
        <f t="shared" si="199"/>
        <v>1.6E-2</v>
      </c>
      <c r="K327" s="69">
        <f t="shared" si="239"/>
        <v>1.6E-2</v>
      </c>
      <c r="L327" s="72">
        <v>0</v>
      </c>
      <c r="M327" s="55">
        <f t="shared" si="200"/>
        <v>1.4999999999999999E-2</v>
      </c>
      <c r="N327" s="69">
        <f t="shared" si="240"/>
        <v>1.4999999999999999E-2</v>
      </c>
      <c r="O327" s="72">
        <v>0</v>
      </c>
      <c r="P327" s="7"/>
      <c r="Q327" s="72">
        <f t="shared" si="230"/>
        <v>4.0010000000000003</v>
      </c>
      <c r="R327" s="72">
        <f t="shared" si="201"/>
        <v>3.7904</v>
      </c>
      <c r="S327" s="7"/>
      <c r="T327" s="5">
        <f t="shared" si="202"/>
        <v>30</v>
      </c>
      <c r="U327" s="45">
        <f t="shared" si="203"/>
        <v>46685</v>
      </c>
      <c r="V327" s="5">
        <f t="shared" si="204"/>
        <v>9796</v>
      </c>
      <c r="W327" s="55">
        <f t="shared" si="205"/>
        <v>6.040116061409001E-2</v>
      </c>
      <c r="X327" s="47">
        <f t="shared" si="206"/>
        <v>0.20271016562685706</v>
      </c>
      <c r="Y327" s="5">
        <f t="shared" si="207"/>
        <v>0</v>
      </c>
      <c r="Z327" s="5">
        <f t="shared" si="208"/>
        <v>0</v>
      </c>
      <c r="AB327" s="39">
        <f t="shared" si="209"/>
        <v>0</v>
      </c>
      <c r="AC327" s="39">
        <f t="shared" si="210"/>
        <v>0</v>
      </c>
      <c r="AD327" s="39">
        <f t="shared" si="211"/>
        <v>0</v>
      </c>
      <c r="AE327" s="39">
        <f t="shared" si="212"/>
        <v>0</v>
      </c>
      <c r="AF327" s="39">
        <f t="shared" si="213"/>
        <v>0</v>
      </c>
      <c r="AG327" s="39">
        <f t="shared" si="214"/>
        <v>0</v>
      </c>
      <c r="AH327" s="39">
        <f t="shared" si="215"/>
        <v>0</v>
      </c>
      <c r="AI327" s="39">
        <f t="shared" si="216"/>
        <v>0</v>
      </c>
      <c r="AJ327" s="39">
        <f t="shared" si="217"/>
        <v>0</v>
      </c>
      <c r="AK327" s="43"/>
      <c r="AL327" s="39">
        <f t="shared" si="218"/>
        <v>0</v>
      </c>
      <c r="AM327" s="39">
        <f t="shared" si="219"/>
        <v>0</v>
      </c>
      <c r="AN327" s="39">
        <f t="shared" si="220"/>
        <v>0</v>
      </c>
      <c r="AO327" s="40">
        <f t="shared" si="221"/>
        <v>0</v>
      </c>
      <c r="AQ327" s="39">
        <f t="shared" si="222"/>
        <v>0</v>
      </c>
      <c r="AR327" s="39">
        <f t="shared" si="223"/>
        <v>0</v>
      </c>
      <c r="AS327" s="39">
        <f t="shared" si="224"/>
        <v>0</v>
      </c>
      <c r="AT327" s="40">
        <f t="shared" si="225"/>
        <v>0</v>
      </c>
      <c r="AU327" s="40"/>
      <c r="AV327" s="52">
        <f t="shared" si="226"/>
        <v>0</v>
      </c>
      <c r="AX327" s="52">
        <f t="shared" si="227"/>
        <v>0</v>
      </c>
      <c r="AY327" s="70"/>
      <c r="AZ327" s="2">
        <f t="shared" si="231"/>
        <v>0</v>
      </c>
    </row>
    <row r="328" spans="1:52" ht="12" customHeight="1">
      <c r="A328" s="44">
        <f t="shared" si="228"/>
        <v>46661</v>
      </c>
      <c r="B328" s="66">
        <f t="shared" si="194"/>
        <v>60900</v>
      </c>
      <c r="C328" s="67"/>
      <c r="D328" s="68">
        <f t="shared" si="195"/>
        <v>60900</v>
      </c>
      <c r="E328" s="35">
        <f t="shared" si="196"/>
        <v>0</v>
      </c>
      <c r="F328" s="35">
        <f t="shared" si="197"/>
        <v>0</v>
      </c>
      <c r="G328" s="55">
        <f t="shared" si="229"/>
        <v>3.97</v>
      </c>
      <c r="H328" s="69">
        <f t="shared" si="238"/>
        <v>3.97</v>
      </c>
      <c r="I328" s="55">
        <f t="shared" si="198"/>
        <v>3.7904</v>
      </c>
      <c r="J328" s="55">
        <f t="shared" si="199"/>
        <v>1.6E-2</v>
      </c>
      <c r="K328" s="69">
        <f t="shared" si="239"/>
        <v>1.6E-2</v>
      </c>
      <c r="L328" s="72">
        <v>0</v>
      </c>
      <c r="M328" s="55">
        <f t="shared" si="200"/>
        <v>1.4999999999999999E-2</v>
      </c>
      <c r="N328" s="69">
        <f t="shared" si="240"/>
        <v>1.4999999999999999E-2</v>
      </c>
      <c r="O328" s="72">
        <v>0</v>
      </c>
      <c r="P328" s="7"/>
      <c r="Q328" s="72">
        <f t="shared" si="230"/>
        <v>4.0010000000000003</v>
      </c>
      <c r="R328" s="72">
        <f t="shared" si="201"/>
        <v>3.7904</v>
      </c>
      <c r="S328" s="7"/>
      <c r="T328" s="5">
        <f t="shared" si="202"/>
        <v>31</v>
      </c>
      <c r="U328" s="45">
        <f t="shared" si="203"/>
        <v>46716</v>
      </c>
      <c r="V328" s="5">
        <f t="shared" si="204"/>
        <v>9827</v>
      </c>
      <c r="W328" s="55">
        <f t="shared" si="205"/>
        <v>6.040116061409001E-2</v>
      </c>
      <c r="X328" s="47">
        <f t="shared" si="206"/>
        <v>0.20168894609489907</v>
      </c>
      <c r="Y328" s="5">
        <f t="shared" si="207"/>
        <v>0</v>
      </c>
      <c r="Z328" s="5">
        <f t="shared" si="208"/>
        <v>0</v>
      </c>
      <c r="AB328" s="39">
        <f t="shared" si="209"/>
        <v>0</v>
      </c>
      <c r="AC328" s="39">
        <f t="shared" si="210"/>
        <v>0</v>
      </c>
      <c r="AD328" s="39">
        <f t="shared" si="211"/>
        <v>0</v>
      </c>
      <c r="AE328" s="39">
        <f t="shared" si="212"/>
        <v>0</v>
      </c>
      <c r="AF328" s="39">
        <f t="shared" si="213"/>
        <v>0</v>
      </c>
      <c r="AG328" s="39">
        <f t="shared" si="214"/>
        <v>0</v>
      </c>
      <c r="AH328" s="39">
        <f t="shared" si="215"/>
        <v>0</v>
      </c>
      <c r="AI328" s="39">
        <f t="shared" si="216"/>
        <v>0</v>
      </c>
      <c r="AJ328" s="39">
        <f t="shared" si="217"/>
        <v>0</v>
      </c>
      <c r="AK328" s="43"/>
      <c r="AL328" s="39">
        <f t="shared" si="218"/>
        <v>0</v>
      </c>
      <c r="AM328" s="39">
        <f t="shared" si="219"/>
        <v>0</v>
      </c>
      <c r="AN328" s="39">
        <f t="shared" si="220"/>
        <v>0</v>
      </c>
      <c r="AO328" s="40">
        <f t="shared" si="221"/>
        <v>0</v>
      </c>
      <c r="AQ328" s="39">
        <f t="shared" si="222"/>
        <v>0</v>
      </c>
      <c r="AR328" s="39">
        <f t="shared" si="223"/>
        <v>0</v>
      </c>
      <c r="AS328" s="39">
        <f t="shared" si="224"/>
        <v>0</v>
      </c>
      <c r="AT328" s="40">
        <f t="shared" si="225"/>
        <v>0</v>
      </c>
      <c r="AU328" s="40"/>
      <c r="AV328" s="52">
        <f t="shared" si="226"/>
        <v>0</v>
      </c>
      <c r="AX328" s="52">
        <f t="shared" si="227"/>
        <v>0</v>
      </c>
      <c r="AY328" s="70"/>
      <c r="AZ328" s="2">
        <f t="shared" si="231"/>
        <v>0</v>
      </c>
    </row>
    <row r="329" spans="1:52" ht="12" customHeight="1">
      <c r="A329" s="44">
        <f t="shared" si="228"/>
        <v>46692</v>
      </c>
      <c r="B329" s="66">
        <f t="shared" si="194"/>
        <v>60900</v>
      </c>
      <c r="C329" s="67"/>
      <c r="D329" s="68">
        <f t="shared" si="195"/>
        <v>60900</v>
      </c>
      <c r="E329" s="35">
        <f t="shared" si="196"/>
        <v>0</v>
      </c>
      <c r="F329" s="35">
        <f t="shared" si="197"/>
        <v>0</v>
      </c>
      <c r="G329" s="55">
        <f t="shared" si="229"/>
        <v>3.97</v>
      </c>
      <c r="H329" s="69">
        <f t="shared" si="238"/>
        <v>3.97</v>
      </c>
      <c r="I329" s="55">
        <f t="shared" si="198"/>
        <v>3.7904</v>
      </c>
      <c r="J329" s="55">
        <f t="shared" si="199"/>
        <v>1.6E-2</v>
      </c>
      <c r="K329" s="69">
        <f t="shared" si="239"/>
        <v>1.6E-2</v>
      </c>
      <c r="L329" s="72">
        <v>0</v>
      </c>
      <c r="M329" s="55">
        <f t="shared" si="200"/>
        <v>1.4999999999999999E-2</v>
      </c>
      <c r="N329" s="69">
        <f t="shared" si="240"/>
        <v>1.4999999999999999E-2</v>
      </c>
      <c r="O329" s="72">
        <v>0</v>
      </c>
      <c r="P329" s="7"/>
      <c r="Q329" s="72">
        <f t="shared" si="230"/>
        <v>4.0010000000000003</v>
      </c>
      <c r="R329" s="72">
        <f t="shared" si="201"/>
        <v>3.7904</v>
      </c>
      <c r="S329" s="7"/>
      <c r="T329" s="5">
        <f t="shared" si="202"/>
        <v>30</v>
      </c>
      <c r="U329" s="45">
        <f t="shared" si="203"/>
        <v>46746</v>
      </c>
      <c r="V329" s="5">
        <f t="shared" si="204"/>
        <v>9857</v>
      </c>
      <c r="W329" s="55">
        <f t="shared" si="205"/>
        <v>6.040116061409001E-2</v>
      </c>
      <c r="X329" s="47">
        <f t="shared" si="206"/>
        <v>0.20070556786362598</v>
      </c>
      <c r="Y329" s="5">
        <f t="shared" si="207"/>
        <v>0</v>
      </c>
      <c r="Z329" s="5">
        <f t="shared" si="208"/>
        <v>0</v>
      </c>
      <c r="AB329" s="39">
        <f t="shared" si="209"/>
        <v>0</v>
      </c>
      <c r="AC329" s="39">
        <f t="shared" si="210"/>
        <v>0</v>
      </c>
      <c r="AD329" s="39">
        <f t="shared" si="211"/>
        <v>0</v>
      </c>
      <c r="AE329" s="39">
        <f t="shared" si="212"/>
        <v>0</v>
      </c>
      <c r="AF329" s="39">
        <f t="shared" si="213"/>
        <v>0</v>
      </c>
      <c r="AG329" s="39">
        <f t="shared" si="214"/>
        <v>0</v>
      </c>
      <c r="AH329" s="39">
        <f t="shared" si="215"/>
        <v>0</v>
      </c>
      <c r="AI329" s="39">
        <f t="shared" si="216"/>
        <v>0</v>
      </c>
      <c r="AJ329" s="39">
        <f t="shared" si="217"/>
        <v>0</v>
      </c>
      <c r="AK329" s="43"/>
      <c r="AL329" s="39">
        <f t="shared" si="218"/>
        <v>0</v>
      </c>
      <c r="AM329" s="39">
        <f t="shared" si="219"/>
        <v>0</v>
      </c>
      <c r="AN329" s="39">
        <f t="shared" si="220"/>
        <v>0</v>
      </c>
      <c r="AO329" s="40">
        <f t="shared" si="221"/>
        <v>0</v>
      </c>
      <c r="AQ329" s="39">
        <f t="shared" si="222"/>
        <v>0</v>
      </c>
      <c r="AR329" s="39">
        <f t="shared" si="223"/>
        <v>0</v>
      </c>
      <c r="AS329" s="39">
        <f t="shared" si="224"/>
        <v>0</v>
      </c>
      <c r="AT329" s="40">
        <f t="shared" si="225"/>
        <v>0</v>
      </c>
      <c r="AU329" s="40"/>
      <c r="AV329" s="52">
        <f t="shared" si="226"/>
        <v>0</v>
      </c>
      <c r="AX329" s="52">
        <f t="shared" si="227"/>
        <v>0</v>
      </c>
      <c r="AY329" s="70"/>
      <c r="AZ329" s="2">
        <f t="shared" si="231"/>
        <v>0</v>
      </c>
    </row>
    <row r="330" spans="1:52" ht="12" customHeight="1">
      <c r="A330" s="44">
        <f t="shared" si="228"/>
        <v>46722</v>
      </c>
      <c r="B330" s="66">
        <f t="shared" ref="B330:B369" si="241">VLOOKUP($A330,Table2,MATCH(I$3,Curves2,0))</f>
        <v>60900</v>
      </c>
      <c r="C330" s="67"/>
      <c r="D330" s="68">
        <f t="shared" ref="D330:D369" si="242">B330+C330</f>
        <v>60900</v>
      </c>
      <c r="E330" s="35">
        <f t="shared" ref="E330:E369" si="243">IF(Y330=0,0,IF(AND(Y330=1,$H$3=1),D330*T330,IF($H$3=2,D330,"N/A")))</f>
        <v>0</v>
      </c>
      <c r="F330" s="35">
        <f t="shared" ref="F330:F369" si="244">E330*X330</f>
        <v>0</v>
      </c>
      <c r="G330" s="55">
        <f t="shared" si="229"/>
        <v>3.97</v>
      </c>
      <c r="H330" s="69">
        <f t="shared" ref="H330:H349" si="245">G330</f>
        <v>3.97</v>
      </c>
      <c r="I330" s="55">
        <f t="shared" ref="I330:I369" si="246">VLOOKUP($A330,Table1,MATCH(I$3,Curves1,0))</f>
        <v>3.7904</v>
      </c>
      <c r="J330" s="55">
        <f t="shared" ref="J330:J369" si="247">VLOOKUP($A330,Table,MATCH(J$4,Curves,0))</f>
        <v>1.6E-2</v>
      </c>
      <c r="K330" s="69">
        <f t="shared" ref="K330:K349" si="248">J330</f>
        <v>1.6E-2</v>
      </c>
      <c r="L330" s="72">
        <v>0</v>
      </c>
      <c r="M330" s="55">
        <f t="shared" ref="M330:M369" si="249">VLOOKUP($A330,Table,MATCH(M$4,Curves,0))</f>
        <v>1.4999999999999999E-2</v>
      </c>
      <c r="N330" s="69">
        <f t="shared" ref="N330:N349" si="250">M330</f>
        <v>1.4999999999999999E-2</v>
      </c>
      <c r="O330" s="72">
        <v>0</v>
      </c>
      <c r="P330" s="7"/>
      <c r="Q330" s="72">
        <f t="shared" si="230"/>
        <v>4.0010000000000003</v>
      </c>
      <c r="R330" s="72">
        <f t="shared" ref="R330:R369" si="251">O330+L330+I330</f>
        <v>3.7904</v>
      </c>
      <c r="S330" s="7"/>
      <c r="T330" s="5">
        <f t="shared" ref="T330:T369" si="252">A331-A330</f>
        <v>31</v>
      </c>
      <c r="U330" s="45">
        <f t="shared" ref="U330:U369" si="253">CHOOSE(F$3,A331+24,A330)</f>
        <v>46777</v>
      </c>
      <c r="V330" s="5">
        <f t="shared" ref="V330:V369" si="254">U330-C$3</f>
        <v>9888</v>
      </c>
      <c r="W330" s="55">
        <f t="shared" ref="W330:W370" si="255">VLOOKUP($A330,Table,MATCH(W$4,Curves,0))</f>
        <v>6.040116061409001E-2</v>
      </c>
      <c r="X330" s="47">
        <f t="shared" ref="X330:X369" si="256">1/(1+CHOOSE(F$3,(W331+($K$3/10000))/2,(W330+($K$3/10000))/2))^(2*V330/365.25)</f>
        <v>0.19969444715618037</v>
      </c>
      <c r="Y330" s="5">
        <f t="shared" ref="Y330:Y369" si="257">IF(AND(mthbeg&lt;=A330,mthend&gt;=A330),1,0)</f>
        <v>0</v>
      </c>
      <c r="Z330" s="5">
        <f t="shared" ref="Z330:Z369" si="258">T330*Y330</f>
        <v>0</v>
      </c>
      <c r="AB330" s="39">
        <f t="shared" ref="AB330:AB369" si="259">F330*G330</f>
        <v>0</v>
      </c>
      <c r="AC330" s="39">
        <f t="shared" ref="AC330:AC369" si="260">$F330*H330</f>
        <v>0</v>
      </c>
      <c r="AD330" s="39">
        <f t="shared" ref="AD330:AD369" si="261">$F330*I330</f>
        <v>0</v>
      </c>
      <c r="AE330" s="39">
        <f t="shared" ref="AE330:AE369" si="262">$F330*J330</f>
        <v>0</v>
      </c>
      <c r="AF330" s="39">
        <f t="shared" ref="AF330:AF369" si="263">$F330*K330</f>
        <v>0</v>
      </c>
      <c r="AG330" s="39">
        <f t="shared" ref="AG330:AG369" si="264">$F330*L330</f>
        <v>0</v>
      </c>
      <c r="AH330" s="39">
        <f t="shared" ref="AH330:AH369" si="265">$F330*M330</f>
        <v>0</v>
      </c>
      <c r="AI330" s="39">
        <f t="shared" ref="AI330:AI369" si="266">$F330*N330</f>
        <v>0</v>
      </c>
      <c r="AJ330" s="39">
        <f t="shared" ref="AJ330:AJ369" si="267">F330*O330</f>
        <v>0</v>
      </c>
      <c r="AK330" s="43"/>
      <c r="AL330" s="39">
        <f t="shared" ref="AL330:AL369" si="268">CHOOSE($G$3,AC330-AD330,AD330-AC330)</f>
        <v>0</v>
      </c>
      <c r="AM330" s="39">
        <f t="shared" ref="AM330:AM369" si="269">CHOOSE($G$3,AF330-AG330,AG330-AF330)</f>
        <v>0</v>
      </c>
      <c r="AN330" s="39">
        <f t="shared" ref="AN330:AN369" si="270">CHOOSE($G$3,AI330-AJ330,AJ330-AI330)</f>
        <v>0</v>
      </c>
      <c r="AO330" s="40">
        <f t="shared" ref="AO330:AO369" si="271">SUM(AL330:AN330)</f>
        <v>0</v>
      </c>
      <c r="AQ330" s="39">
        <f t="shared" ref="AQ330:AQ369" si="272">CHOOSE($G$3,AB330-AC330,AC330-AB330)</f>
        <v>0</v>
      </c>
      <c r="AR330" s="39">
        <f t="shared" ref="AR330:AR369" si="273">CHOOSE($G$3,AE330-AF330,AF330-AE330)</f>
        <v>0</v>
      </c>
      <c r="AS330" s="39">
        <f t="shared" ref="AS330:AS369" si="274">CHOOSE($G$3,AH330-AI330,AI330-AH330)</f>
        <v>0</v>
      </c>
      <c r="AT330" s="40">
        <f t="shared" ref="AT330:AT369" si="275">AQ330+AR330+AS330</f>
        <v>0</v>
      </c>
      <c r="AU330" s="40"/>
      <c r="AV330" s="52">
        <f t="shared" ref="AV330:AV369" si="276">AT330+AO330</f>
        <v>0</v>
      </c>
      <c r="AX330" s="52">
        <f t="shared" ref="AX330:AX369" si="277">AJ330+AG330+AD330</f>
        <v>0</v>
      </c>
      <c r="AY330" s="70"/>
      <c r="AZ330" s="2">
        <f t="shared" si="231"/>
        <v>0</v>
      </c>
    </row>
    <row r="331" spans="1:52" ht="12" customHeight="1">
      <c r="A331" s="44">
        <f t="shared" ref="A331:A370" si="278">EDATE(A330,1)</f>
        <v>46753</v>
      </c>
      <c r="B331" s="66">
        <f t="shared" si="241"/>
        <v>60900</v>
      </c>
      <c r="C331" s="67"/>
      <c r="D331" s="68">
        <f t="shared" si="242"/>
        <v>60900</v>
      </c>
      <c r="E331" s="35">
        <f t="shared" si="243"/>
        <v>0</v>
      </c>
      <c r="F331" s="35">
        <f t="shared" si="244"/>
        <v>0</v>
      </c>
      <c r="G331" s="55">
        <f t="shared" ref="G331:G369" si="279">VLOOKUP($A331,Table,MATCH(G$4,Curves,0))</f>
        <v>3.97</v>
      </c>
      <c r="H331" s="69">
        <f t="shared" si="245"/>
        <v>3.97</v>
      </c>
      <c r="I331" s="55">
        <f t="shared" si="246"/>
        <v>3.7904</v>
      </c>
      <c r="J331" s="55">
        <f t="shared" si="247"/>
        <v>1.6E-2</v>
      </c>
      <c r="K331" s="69">
        <f t="shared" si="248"/>
        <v>1.6E-2</v>
      </c>
      <c r="L331" s="72">
        <v>0</v>
      </c>
      <c r="M331" s="55">
        <f t="shared" si="249"/>
        <v>1.4999999999999999E-2</v>
      </c>
      <c r="N331" s="69">
        <f t="shared" si="250"/>
        <v>1.4999999999999999E-2</v>
      </c>
      <c r="O331" s="72">
        <v>0</v>
      </c>
      <c r="P331" s="7"/>
      <c r="Q331" s="72">
        <f t="shared" ref="Q331:Q369" si="280">M331+J331+G331</f>
        <v>4.0010000000000003</v>
      </c>
      <c r="R331" s="72">
        <f t="shared" si="251"/>
        <v>3.7904</v>
      </c>
      <c r="S331" s="7"/>
      <c r="T331" s="5">
        <f t="shared" si="252"/>
        <v>31</v>
      </c>
      <c r="U331" s="45">
        <f t="shared" si="253"/>
        <v>46808</v>
      </c>
      <c r="V331" s="5">
        <f t="shared" si="254"/>
        <v>9919</v>
      </c>
      <c r="W331" s="55">
        <f t="shared" si="255"/>
        <v>6.040116061409001E-2</v>
      </c>
      <c r="X331" s="47">
        <f t="shared" si="256"/>
        <v>0.19868842030385744</v>
      </c>
      <c r="Y331" s="5">
        <f t="shared" si="257"/>
        <v>0</v>
      </c>
      <c r="Z331" s="5">
        <f t="shared" si="258"/>
        <v>0</v>
      </c>
      <c r="AB331" s="39">
        <f t="shared" si="259"/>
        <v>0</v>
      </c>
      <c r="AC331" s="39">
        <f t="shared" si="260"/>
        <v>0</v>
      </c>
      <c r="AD331" s="39">
        <f t="shared" si="261"/>
        <v>0</v>
      </c>
      <c r="AE331" s="39">
        <f t="shared" si="262"/>
        <v>0</v>
      </c>
      <c r="AF331" s="39">
        <f t="shared" si="263"/>
        <v>0</v>
      </c>
      <c r="AG331" s="39">
        <f t="shared" si="264"/>
        <v>0</v>
      </c>
      <c r="AH331" s="39">
        <f t="shared" si="265"/>
        <v>0</v>
      </c>
      <c r="AI331" s="39">
        <f t="shared" si="266"/>
        <v>0</v>
      </c>
      <c r="AJ331" s="39">
        <f t="shared" si="267"/>
        <v>0</v>
      </c>
      <c r="AK331" s="43"/>
      <c r="AL331" s="39">
        <f t="shared" si="268"/>
        <v>0</v>
      </c>
      <c r="AM331" s="39">
        <f t="shared" si="269"/>
        <v>0</v>
      </c>
      <c r="AN331" s="39">
        <f t="shared" si="270"/>
        <v>0</v>
      </c>
      <c r="AO331" s="40">
        <f t="shared" si="271"/>
        <v>0</v>
      </c>
      <c r="AQ331" s="39">
        <f t="shared" si="272"/>
        <v>0</v>
      </c>
      <c r="AR331" s="39">
        <f t="shared" si="273"/>
        <v>0</v>
      </c>
      <c r="AS331" s="39">
        <f t="shared" si="274"/>
        <v>0</v>
      </c>
      <c r="AT331" s="40">
        <f t="shared" si="275"/>
        <v>0</v>
      </c>
      <c r="AU331" s="40"/>
      <c r="AV331" s="52">
        <f t="shared" si="276"/>
        <v>0</v>
      </c>
      <c r="AX331" s="52">
        <f t="shared" si="277"/>
        <v>0</v>
      </c>
      <c r="AY331" s="70"/>
      <c r="AZ331" s="2">
        <f t="shared" ref="AZ331:AZ369" si="281">R331*E331</f>
        <v>0</v>
      </c>
    </row>
    <row r="332" spans="1:52" ht="12" customHeight="1">
      <c r="A332" s="44">
        <f t="shared" si="278"/>
        <v>46784</v>
      </c>
      <c r="B332" s="66">
        <f t="shared" si="241"/>
        <v>60900</v>
      </c>
      <c r="C332" s="67"/>
      <c r="D332" s="68">
        <f t="shared" si="242"/>
        <v>60900</v>
      </c>
      <c r="E332" s="35">
        <f t="shared" si="243"/>
        <v>0</v>
      </c>
      <c r="F332" s="35">
        <f t="shared" si="244"/>
        <v>0</v>
      </c>
      <c r="G332" s="55">
        <f t="shared" si="279"/>
        <v>3.97</v>
      </c>
      <c r="H332" s="69">
        <f t="shared" si="245"/>
        <v>3.97</v>
      </c>
      <c r="I332" s="55">
        <f t="shared" si="246"/>
        <v>3.7904</v>
      </c>
      <c r="J332" s="55">
        <f t="shared" si="247"/>
        <v>1.6E-2</v>
      </c>
      <c r="K332" s="69">
        <f t="shared" si="248"/>
        <v>1.6E-2</v>
      </c>
      <c r="L332" s="72">
        <v>0</v>
      </c>
      <c r="M332" s="55">
        <f t="shared" si="249"/>
        <v>1.4999999999999999E-2</v>
      </c>
      <c r="N332" s="69">
        <f t="shared" si="250"/>
        <v>1.4999999999999999E-2</v>
      </c>
      <c r="O332" s="72">
        <v>0</v>
      </c>
      <c r="P332" s="7"/>
      <c r="Q332" s="72">
        <f t="shared" si="280"/>
        <v>4.0010000000000003</v>
      </c>
      <c r="R332" s="72">
        <f t="shared" si="251"/>
        <v>3.7904</v>
      </c>
      <c r="S332" s="7"/>
      <c r="T332" s="5">
        <f t="shared" si="252"/>
        <v>29</v>
      </c>
      <c r="U332" s="45">
        <f t="shared" si="253"/>
        <v>46837</v>
      </c>
      <c r="V332" s="5">
        <f t="shared" si="254"/>
        <v>9948</v>
      </c>
      <c r="W332" s="55">
        <f t="shared" si="255"/>
        <v>6.040116061409001E-2</v>
      </c>
      <c r="X332" s="47">
        <f t="shared" si="256"/>
        <v>0.1977518871780985</v>
      </c>
      <c r="Y332" s="5">
        <f t="shared" si="257"/>
        <v>0</v>
      </c>
      <c r="Z332" s="5">
        <f t="shared" si="258"/>
        <v>0</v>
      </c>
      <c r="AB332" s="39">
        <f t="shared" si="259"/>
        <v>0</v>
      </c>
      <c r="AC332" s="39">
        <f t="shared" si="260"/>
        <v>0</v>
      </c>
      <c r="AD332" s="39">
        <f t="shared" si="261"/>
        <v>0</v>
      </c>
      <c r="AE332" s="39">
        <f t="shared" si="262"/>
        <v>0</v>
      </c>
      <c r="AF332" s="39">
        <f t="shared" si="263"/>
        <v>0</v>
      </c>
      <c r="AG332" s="39">
        <f t="shared" si="264"/>
        <v>0</v>
      </c>
      <c r="AH332" s="39">
        <f t="shared" si="265"/>
        <v>0</v>
      </c>
      <c r="AI332" s="39">
        <f t="shared" si="266"/>
        <v>0</v>
      </c>
      <c r="AJ332" s="39">
        <f t="shared" si="267"/>
        <v>0</v>
      </c>
      <c r="AK332" s="43"/>
      <c r="AL332" s="39">
        <f t="shared" si="268"/>
        <v>0</v>
      </c>
      <c r="AM332" s="39">
        <f t="shared" si="269"/>
        <v>0</v>
      </c>
      <c r="AN332" s="39">
        <f t="shared" si="270"/>
        <v>0</v>
      </c>
      <c r="AO332" s="40">
        <f t="shared" si="271"/>
        <v>0</v>
      </c>
      <c r="AQ332" s="39">
        <f t="shared" si="272"/>
        <v>0</v>
      </c>
      <c r="AR332" s="39">
        <f t="shared" si="273"/>
        <v>0</v>
      </c>
      <c r="AS332" s="39">
        <f t="shared" si="274"/>
        <v>0</v>
      </c>
      <c r="AT332" s="40">
        <f t="shared" si="275"/>
        <v>0</v>
      </c>
      <c r="AU332" s="40"/>
      <c r="AV332" s="52">
        <f t="shared" si="276"/>
        <v>0</v>
      </c>
      <c r="AX332" s="52">
        <f t="shared" si="277"/>
        <v>0</v>
      </c>
      <c r="AY332" s="70"/>
      <c r="AZ332" s="2">
        <f t="shared" si="281"/>
        <v>0</v>
      </c>
    </row>
    <row r="333" spans="1:52" ht="12" customHeight="1">
      <c r="A333" s="44">
        <f t="shared" si="278"/>
        <v>46813</v>
      </c>
      <c r="B333" s="66">
        <f t="shared" si="241"/>
        <v>60900</v>
      </c>
      <c r="C333" s="67"/>
      <c r="D333" s="68">
        <f t="shared" si="242"/>
        <v>60900</v>
      </c>
      <c r="E333" s="35">
        <f t="shared" si="243"/>
        <v>0</v>
      </c>
      <c r="F333" s="35">
        <f t="shared" si="244"/>
        <v>0</v>
      </c>
      <c r="G333" s="55">
        <f t="shared" si="279"/>
        <v>3.97</v>
      </c>
      <c r="H333" s="69">
        <f t="shared" si="245"/>
        <v>3.97</v>
      </c>
      <c r="I333" s="55">
        <f t="shared" si="246"/>
        <v>3.7904</v>
      </c>
      <c r="J333" s="55">
        <f t="shared" si="247"/>
        <v>1.6E-2</v>
      </c>
      <c r="K333" s="69">
        <f t="shared" si="248"/>
        <v>1.6E-2</v>
      </c>
      <c r="L333" s="72">
        <v>0</v>
      </c>
      <c r="M333" s="55">
        <f t="shared" si="249"/>
        <v>1.4999999999999999E-2</v>
      </c>
      <c r="N333" s="69">
        <f t="shared" si="250"/>
        <v>1.4999999999999999E-2</v>
      </c>
      <c r="O333" s="72">
        <v>0</v>
      </c>
      <c r="P333" s="7"/>
      <c r="Q333" s="72">
        <f t="shared" si="280"/>
        <v>4.0010000000000003</v>
      </c>
      <c r="R333" s="72">
        <f t="shared" si="251"/>
        <v>3.7904</v>
      </c>
      <c r="S333" s="7"/>
      <c r="T333" s="5">
        <f t="shared" si="252"/>
        <v>31</v>
      </c>
      <c r="U333" s="45">
        <f t="shared" si="253"/>
        <v>46868</v>
      </c>
      <c r="V333" s="5">
        <f t="shared" si="254"/>
        <v>9979</v>
      </c>
      <c r="W333" s="55">
        <f t="shared" si="255"/>
        <v>6.040116061409001E-2</v>
      </c>
      <c r="X333" s="47">
        <f t="shared" si="256"/>
        <v>0.19675564661441822</v>
      </c>
      <c r="Y333" s="5">
        <f t="shared" si="257"/>
        <v>0</v>
      </c>
      <c r="Z333" s="5">
        <f t="shared" si="258"/>
        <v>0</v>
      </c>
      <c r="AB333" s="39">
        <f t="shared" si="259"/>
        <v>0</v>
      </c>
      <c r="AC333" s="39">
        <f t="shared" si="260"/>
        <v>0</v>
      </c>
      <c r="AD333" s="39">
        <f t="shared" si="261"/>
        <v>0</v>
      </c>
      <c r="AE333" s="39">
        <f t="shared" si="262"/>
        <v>0</v>
      </c>
      <c r="AF333" s="39">
        <f t="shared" si="263"/>
        <v>0</v>
      </c>
      <c r="AG333" s="39">
        <f t="shared" si="264"/>
        <v>0</v>
      </c>
      <c r="AH333" s="39">
        <f t="shared" si="265"/>
        <v>0</v>
      </c>
      <c r="AI333" s="39">
        <f t="shared" si="266"/>
        <v>0</v>
      </c>
      <c r="AJ333" s="39">
        <f t="shared" si="267"/>
        <v>0</v>
      </c>
      <c r="AK333" s="43"/>
      <c r="AL333" s="39">
        <f t="shared" si="268"/>
        <v>0</v>
      </c>
      <c r="AM333" s="39">
        <f t="shared" si="269"/>
        <v>0</v>
      </c>
      <c r="AN333" s="39">
        <f t="shared" si="270"/>
        <v>0</v>
      </c>
      <c r="AO333" s="40">
        <f t="shared" si="271"/>
        <v>0</v>
      </c>
      <c r="AQ333" s="39">
        <f t="shared" si="272"/>
        <v>0</v>
      </c>
      <c r="AR333" s="39">
        <f t="shared" si="273"/>
        <v>0</v>
      </c>
      <c r="AS333" s="39">
        <f t="shared" si="274"/>
        <v>0</v>
      </c>
      <c r="AT333" s="40">
        <f t="shared" si="275"/>
        <v>0</v>
      </c>
      <c r="AU333" s="40"/>
      <c r="AV333" s="52">
        <f t="shared" si="276"/>
        <v>0</v>
      </c>
      <c r="AX333" s="52">
        <f t="shared" si="277"/>
        <v>0</v>
      </c>
      <c r="AY333" s="70"/>
      <c r="AZ333" s="2">
        <f t="shared" si="281"/>
        <v>0</v>
      </c>
    </row>
    <row r="334" spans="1:52" ht="12" customHeight="1">
      <c r="A334" s="44">
        <f t="shared" si="278"/>
        <v>46844</v>
      </c>
      <c r="B334" s="66">
        <f t="shared" si="241"/>
        <v>60900</v>
      </c>
      <c r="C334" s="67"/>
      <c r="D334" s="68">
        <f t="shared" si="242"/>
        <v>60900</v>
      </c>
      <c r="E334" s="35">
        <f t="shared" si="243"/>
        <v>0</v>
      </c>
      <c r="F334" s="35">
        <f t="shared" si="244"/>
        <v>0</v>
      </c>
      <c r="G334" s="55">
        <f t="shared" si="279"/>
        <v>3.97</v>
      </c>
      <c r="H334" s="69">
        <f t="shared" si="245"/>
        <v>3.97</v>
      </c>
      <c r="I334" s="55">
        <f t="shared" si="246"/>
        <v>3.7904</v>
      </c>
      <c r="J334" s="55">
        <f t="shared" si="247"/>
        <v>1.6E-2</v>
      </c>
      <c r="K334" s="69">
        <f t="shared" si="248"/>
        <v>1.6E-2</v>
      </c>
      <c r="L334" s="72">
        <v>0</v>
      </c>
      <c r="M334" s="55">
        <f t="shared" si="249"/>
        <v>1.4999999999999999E-2</v>
      </c>
      <c r="N334" s="69">
        <f t="shared" si="250"/>
        <v>1.4999999999999999E-2</v>
      </c>
      <c r="O334" s="72">
        <v>0</v>
      </c>
      <c r="P334" s="7"/>
      <c r="Q334" s="72">
        <f t="shared" si="280"/>
        <v>4.0010000000000003</v>
      </c>
      <c r="R334" s="72">
        <f t="shared" si="251"/>
        <v>3.7904</v>
      </c>
      <c r="S334" s="7"/>
      <c r="T334" s="5">
        <f t="shared" si="252"/>
        <v>30</v>
      </c>
      <c r="U334" s="45">
        <f t="shared" si="253"/>
        <v>46898</v>
      </c>
      <c r="V334" s="5">
        <f t="shared" si="254"/>
        <v>10009</v>
      </c>
      <c r="W334" s="55">
        <f t="shared" si="255"/>
        <v>6.040116061409001E-2</v>
      </c>
      <c r="X334" s="47">
        <f t="shared" si="256"/>
        <v>0.19579632175548606</v>
      </c>
      <c r="Y334" s="5">
        <f t="shared" si="257"/>
        <v>0</v>
      </c>
      <c r="Z334" s="5">
        <f t="shared" si="258"/>
        <v>0</v>
      </c>
      <c r="AB334" s="39">
        <f t="shared" si="259"/>
        <v>0</v>
      </c>
      <c r="AC334" s="39">
        <f t="shared" si="260"/>
        <v>0</v>
      </c>
      <c r="AD334" s="39">
        <f t="shared" si="261"/>
        <v>0</v>
      </c>
      <c r="AE334" s="39">
        <f t="shared" si="262"/>
        <v>0</v>
      </c>
      <c r="AF334" s="39">
        <f t="shared" si="263"/>
        <v>0</v>
      </c>
      <c r="AG334" s="39">
        <f t="shared" si="264"/>
        <v>0</v>
      </c>
      <c r="AH334" s="39">
        <f t="shared" si="265"/>
        <v>0</v>
      </c>
      <c r="AI334" s="39">
        <f t="shared" si="266"/>
        <v>0</v>
      </c>
      <c r="AJ334" s="39">
        <f t="shared" si="267"/>
        <v>0</v>
      </c>
      <c r="AK334" s="43"/>
      <c r="AL334" s="39">
        <f t="shared" si="268"/>
        <v>0</v>
      </c>
      <c r="AM334" s="39">
        <f t="shared" si="269"/>
        <v>0</v>
      </c>
      <c r="AN334" s="39">
        <f t="shared" si="270"/>
        <v>0</v>
      </c>
      <c r="AO334" s="40">
        <f t="shared" si="271"/>
        <v>0</v>
      </c>
      <c r="AQ334" s="39">
        <f t="shared" si="272"/>
        <v>0</v>
      </c>
      <c r="AR334" s="39">
        <f t="shared" si="273"/>
        <v>0</v>
      </c>
      <c r="AS334" s="39">
        <f t="shared" si="274"/>
        <v>0</v>
      </c>
      <c r="AT334" s="40">
        <f t="shared" si="275"/>
        <v>0</v>
      </c>
      <c r="AU334" s="40"/>
      <c r="AV334" s="52">
        <f t="shared" si="276"/>
        <v>0</v>
      </c>
      <c r="AX334" s="52">
        <f t="shared" si="277"/>
        <v>0</v>
      </c>
      <c r="AY334" s="70"/>
      <c r="AZ334" s="2">
        <f t="shared" si="281"/>
        <v>0</v>
      </c>
    </row>
    <row r="335" spans="1:52" ht="12" customHeight="1">
      <c r="A335" s="44">
        <f t="shared" si="278"/>
        <v>46874</v>
      </c>
      <c r="B335" s="66">
        <f t="shared" si="241"/>
        <v>60900</v>
      </c>
      <c r="C335" s="67"/>
      <c r="D335" s="68">
        <f t="shared" si="242"/>
        <v>60900</v>
      </c>
      <c r="E335" s="35">
        <f t="shared" si="243"/>
        <v>0</v>
      </c>
      <c r="F335" s="35">
        <f t="shared" si="244"/>
        <v>0</v>
      </c>
      <c r="G335" s="55">
        <f t="shared" si="279"/>
        <v>3.97</v>
      </c>
      <c r="H335" s="69">
        <f t="shared" si="245"/>
        <v>3.97</v>
      </c>
      <c r="I335" s="55">
        <f t="shared" si="246"/>
        <v>3.7904</v>
      </c>
      <c r="J335" s="55">
        <f t="shared" si="247"/>
        <v>1.6E-2</v>
      </c>
      <c r="K335" s="69">
        <f t="shared" si="248"/>
        <v>1.6E-2</v>
      </c>
      <c r="L335" s="72">
        <v>0</v>
      </c>
      <c r="M335" s="55">
        <f t="shared" si="249"/>
        <v>1.4999999999999999E-2</v>
      </c>
      <c r="N335" s="69">
        <f t="shared" si="250"/>
        <v>1.4999999999999999E-2</v>
      </c>
      <c r="O335" s="72">
        <v>0</v>
      </c>
      <c r="P335" s="7"/>
      <c r="Q335" s="72">
        <f t="shared" si="280"/>
        <v>4.0010000000000003</v>
      </c>
      <c r="R335" s="72">
        <f t="shared" si="251"/>
        <v>3.7904</v>
      </c>
      <c r="S335" s="7"/>
      <c r="T335" s="5">
        <f t="shared" si="252"/>
        <v>31</v>
      </c>
      <c r="U335" s="45">
        <f t="shared" si="253"/>
        <v>46929</v>
      </c>
      <c r="V335" s="5">
        <f t="shared" si="254"/>
        <v>10040</v>
      </c>
      <c r="W335" s="55">
        <f t="shared" si="255"/>
        <v>6.040116061409001E-2</v>
      </c>
      <c r="X335" s="47">
        <f t="shared" si="256"/>
        <v>0.19480993299967841</v>
      </c>
      <c r="Y335" s="5">
        <f t="shared" si="257"/>
        <v>0</v>
      </c>
      <c r="Z335" s="5">
        <f t="shared" si="258"/>
        <v>0</v>
      </c>
      <c r="AB335" s="39">
        <f t="shared" si="259"/>
        <v>0</v>
      </c>
      <c r="AC335" s="39">
        <f t="shared" si="260"/>
        <v>0</v>
      </c>
      <c r="AD335" s="39">
        <f t="shared" si="261"/>
        <v>0</v>
      </c>
      <c r="AE335" s="39">
        <f t="shared" si="262"/>
        <v>0</v>
      </c>
      <c r="AF335" s="39">
        <f t="shared" si="263"/>
        <v>0</v>
      </c>
      <c r="AG335" s="39">
        <f t="shared" si="264"/>
        <v>0</v>
      </c>
      <c r="AH335" s="39">
        <f t="shared" si="265"/>
        <v>0</v>
      </c>
      <c r="AI335" s="39">
        <f t="shared" si="266"/>
        <v>0</v>
      </c>
      <c r="AJ335" s="39">
        <f t="shared" si="267"/>
        <v>0</v>
      </c>
      <c r="AK335" s="43"/>
      <c r="AL335" s="39">
        <f t="shared" si="268"/>
        <v>0</v>
      </c>
      <c r="AM335" s="39">
        <f t="shared" si="269"/>
        <v>0</v>
      </c>
      <c r="AN335" s="39">
        <f t="shared" si="270"/>
        <v>0</v>
      </c>
      <c r="AO335" s="40">
        <f t="shared" si="271"/>
        <v>0</v>
      </c>
      <c r="AQ335" s="39">
        <f t="shared" si="272"/>
        <v>0</v>
      </c>
      <c r="AR335" s="39">
        <f t="shared" si="273"/>
        <v>0</v>
      </c>
      <c r="AS335" s="39">
        <f t="shared" si="274"/>
        <v>0</v>
      </c>
      <c r="AT335" s="40">
        <f t="shared" si="275"/>
        <v>0</v>
      </c>
      <c r="AU335" s="40"/>
      <c r="AV335" s="52">
        <f t="shared" si="276"/>
        <v>0</v>
      </c>
      <c r="AX335" s="52">
        <f t="shared" si="277"/>
        <v>0</v>
      </c>
      <c r="AY335" s="70"/>
      <c r="AZ335" s="2">
        <f t="shared" si="281"/>
        <v>0</v>
      </c>
    </row>
    <row r="336" spans="1:52" ht="12" customHeight="1">
      <c r="A336" s="44">
        <f t="shared" si="278"/>
        <v>46905</v>
      </c>
      <c r="B336" s="66">
        <f t="shared" si="241"/>
        <v>60900</v>
      </c>
      <c r="C336" s="67"/>
      <c r="D336" s="68">
        <f t="shared" si="242"/>
        <v>60900</v>
      </c>
      <c r="E336" s="35">
        <f t="shared" si="243"/>
        <v>0</v>
      </c>
      <c r="F336" s="35">
        <f t="shared" si="244"/>
        <v>0</v>
      </c>
      <c r="G336" s="55">
        <f t="shared" si="279"/>
        <v>3.97</v>
      </c>
      <c r="H336" s="69">
        <f t="shared" si="245"/>
        <v>3.97</v>
      </c>
      <c r="I336" s="55">
        <f t="shared" si="246"/>
        <v>3.7904</v>
      </c>
      <c r="J336" s="55">
        <f t="shared" si="247"/>
        <v>1.6E-2</v>
      </c>
      <c r="K336" s="69">
        <f t="shared" si="248"/>
        <v>1.6E-2</v>
      </c>
      <c r="L336" s="72">
        <v>0</v>
      </c>
      <c r="M336" s="55">
        <f t="shared" si="249"/>
        <v>1.4999999999999999E-2</v>
      </c>
      <c r="N336" s="69">
        <f t="shared" si="250"/>
        <v>1.4999999999999999E-2</v>
      </c>
      <c r="O336" s="72">
        <v>0</v>
      </c>
      <c r="P336" s="7"/>
      <c r="Q336" s="72">
        <f t="shared" si="280"/>
        <v>4.0010000000000003</v>
      </c>
      <c r="R336" s="72">
        <f t="shared" si="251"/>
        <v>3.7904</v>
      </c>
      <c r="S336" s="7"/>
      <c r="T336" s="5">
        <f t="shared" si="252"/>
        <v>30</v>
      </c>
      <c r="U336" s="45">
        <f t="shared" si="253"/>
        <v>46959</v>
      </c>
      <c r="V336" s="5">
        <f t="shared" si="254"/>
        <v>10070</v>
      </c>
      <c r="W336" s="55">
        <f t="shared" si="255"/>
        <v>6.040116061409001E-2</v>
      </c>
      <c r="X336" s="47">
        <f t="shared" si="256"/>
        <v>0.19386009488977277</v>
      </c>
      <c r="Y336" s="5">
        <f t="shared" si="257"/>
        <v>0</v>
      </c>
      <c r="Z336" s="5">
        <f t="shared" si="258"/>
        <v>0</v>
      </c>
      <c r="AB336" s="39">
        <f t="shared" si="259"/>
        <v>0</v>
      </c>
      <c r="AC336" s="39">
        <f t="shared" si="260"/>
        <v>0</v>
      </c>
      <c r="AD336" s="39">
        <f t="shared" si="261"/>
        <v>0</v>
      </c>
      <c r="AE336" s="39">
        <f t="shared" si="262"/>
        <v>0</v>
      </c>
      <c r="AF336" s="39">
        <f t="shared" si="263"/>
        <v>0</v>
      </c>
      <c r="AG336" s="39">
        <f t="shared" si="264"/>
        <v>0</v>
      </c>
      <c r="AH336" s="39">
        <f t="shared" si="265"/>
        <v>0</v>
      </c>
      <c r="AI336" s="39">
        <f t="shared" si="266"/>
        <v>0</v>
      </c>
      <c r="AJ336" s="39">
        <f t="shared" si="267"/>
        <v>0</v>
      </c>
      <c r="AK336" s="43"/>
      <c r="AL336" s="39">
        <f t="shared" si="268"/>
        <v>0</v>
      </c>
      <c r="AM336" s="39">
        <f t="shared" si="269"/>
        <v>0</v>
      </c>
      <c r="AN336" s="39">
        <f t="shared" si="270"/>
        <v>0</v>
      </c>
      <c r="AO336" s="40">
        <f t="shared" si="271"/>
        <v>0</v>
      </c>
      <c r="AQ336" s="39">
        <f t="shared" si="272"/>
        <v>0</v>
      </c>
      <c r="AR336" s="39">
        <f t="shared" si="273"/>
        <v>0</v>
      </c>
      <c r="AS336" s="39">
        <f t="shared" si="274"/>
        <v>0</v>
      </c>
      <c r="AT336" s="40">
        <f t="shared" si="275"/>
        <v>0</v>
      </c>
      <c r="AU336" s="40"/>
      <c r="AV336" s="52">
        <f t="shared" si="276"/>
        <v>0</v>
      </c>
      <c r="AX336" s="52">
        <f t="shared" si="277"/>
        <v>0</v>
      </c>
      <c r="AY336" s="70"/>
      <c r="AZ336" s="2">
        <f t="shared" si="281"/>
        <v>0</v>
      </c>
    </row>
    <row r="337" spans="1:52" ht="12" customHeight="1">
      <c r="A337" s="44">
        <f t="shared" si="278"/>
        <v>46935</v>
      </c>
      <c r="B337" s="66">
        <f t="shared" si="241"/>
        <v>60900</v>
      </c>
      <c r="C337" s="67"/>
      <c r="D337" s="68">
        <f t="shared" si="242"/>
        <v>60900</v>
      </c>
      <c r="E337" s="35">
        <f t="shared" si="243"/>
        <v>0</v>
      </c>
      <c r="F337" s="35">
        <f t="shared" si="244"/>
        <v>0</v>
      </c>
      <c r="G337" s="55">
        <f t="shared" si="279"/>
        <v>3.97</v>
      </c>
      <c r="H337" s="69">
        <f t="shared" si="245"/>
        <v>3.97</v>
      </c>
      <c r="I337" s="55">
        <f t="shared" si="246"/>
        <v>3.7904</v>
      </c>
      <c r="J337" s="55">
        <f t="shared" si="247"/>
        <v>1.6E-2</v>
      </c>
      <c r="K337" s="69">
        <f t="shared" si="248"/>
        <v>1.6E-2</v>
      </c>
      <c r="L337" s="72">
        <v>0</v>
      </c>
      <c r="M337" s="55">
        <f t="shared" si="249"/>
        <v>1.4999999999999999E-2</v>
      </c>
      <c r="N337" s="69">
        <f t="shared" si="250"/>
        <v>1.4999999999999999E-2</v>
      </c>
      <c r="O337" s="72">
        <v>0</v>
      </c>
      <c r="P337" s="7"/>
      <c r="Q337" s="72">
        <f t="shared" si="280"/>
        <v>4.0010000000000003</v>
      </c>
      <c r="R337" s="72">
        <f t="shared" si="251"/>
        <v>3.7904</v>
      </c>
      <c r="S337" s="7"/>
      <c r="T337" s="5">
        <f t="shared" si="252"/>
        <v>31</v>
      </c>
      <c r="U337" s="45">
        <f t="shared" si="253"/>
        <v>46990</v>
      </c>
      <c r="V337" s="5">
        <f t="shared" si="254"/>
        <v>10101</v>
      </c>
      <c r="W337" s="55">
        <f t="shared" si="255"/>
        <v>6.040116061409001E-2</v>
      </c>
      <c r="X337" s="47">
        <f t="shared" si="256"/>
        <v>0.19288346051745869</v>
      </c>
      <c r="Y337" s="5">
        <f t="shared" si="257"/>
        <v>0</v>
      </c>
      <c r="Z337" s="5">
        <f t="shared" si="258"/>
        <v>0</v>
      </c>
      <c r="AB337" s="39">
        <f t="shared" si="259"/>
        <v>0</v>
      </c>
      <c r="AC337" s="39">
        <f t="shared" si="260"/>
        <v>0</v>
      </c>
      <c r="AD337" s="39">
        <f t="shared" si="261"/>
        <v>0</v>
      </c>
      <c r="AE337" s="39">
        <f t="shared" si="262"/>
        <v>0</v>
      </c>
      <c r="AF337" s="39">
        <f t="shared" si="263"/>
        <v>0</v>
      </c>
      <c r="AG337" s="39">
        <f t="shared" si="264"/>
        <v>0</v>
      </c>
      <c r="AH337" s="39">
        <f t="shared" si="265"/>
        <v>0</v>
      </c>
      <c r="AI337" s="39">
        <f t="shared" si="266"/>
        <v>0</v>
      </c>
      <c r="AJ337" s="39">
        <f t="shared" si="267"/>
        <v>0</v>
      </c>
      <c r="AK337" s="43"/>
      <c r="AL337" s="39">
        <f t="shared" si="268"/>
        <v>0</v>
      </c>
      <c r="AM337" s="39">
        <f t="shared" si="269"/>
        <v>0</v>
      </c>
      <c r="AN337" s="39">
        <f t="shared" si="270"/>
        <v>0</v>
      </c>
      <c r="AO337" s="40">
        <f t="shared" si="271"/>
        <v>0</v>
      </c>
      <c r="AQ337" s="39">
        <f t="shared" si="272"/>
        <v>0</v>
      </c>
      <c r="AR337" s="39">
        <f t="shared" si="273"/>
        <v>0</v>
      </c>
      <c r="AS337" s="39">
        <f t="shared" si="274"/>
        <v>0</v>
      </c>
      <c r="AT337" s="40">
        <f t="shared" si="275"/>
        <v>0</v>
      </c>
      <c r="AU337" s="40"/>
      <c r="AV337" s="52">
        <f t="shared" si="276"/>
        <v>0</v>
      </c>
      <c r="AX337" s="52">
        <f t="shared" si="277"/>
        <v>0</v>
      </c>
      <c r="AY337" s="70"/>
      <c r="AZ337" s="2">
        <f t="shared" si="281"/>
        <v>0</v>
      </c>
    </row>
    <row r="338" spans="1:52" ht="12" customHeight="1">
      <c r="A338" s="44">
        <f t="shared" si="278"/>
        <v>46966</v>
      </c>
      <c r="B338" s="66">
        <f t="shared" si="241"/>
        <v>60900</v>
      </c>
      <c r="C338" s="67"/>
      <c r="D338" s="68">
        <f t="shared" si="242"/>
        <v>60900</v>
      </c>
      <c r="E338" s="35">
        <f t="shared" si="243"/>
        <v>0</v>
      </c>
      <c r="F338" s="35">
        <f t="shared" si="244"/>
        <v>0</v>
      </c>
      <c r="G338" s="55">
        <f t="shared" si="279"/>
        <v>3.97</v>
      </c>
      <c r="H338" s="69">
        <f t="shared" si="245"/>
        <v>3.97</v>
      </c>
      <c r="I338" s="55">
        <f t="shared" si="246"/>
        <v>3.7904</v>
      </c>
      <c r="J338" s="55">
        <f t="shared" si="247"/>
        <v>1.6E-2</v>
      </c>
      <c r="K338" s="69">
        <f t="shared" si="248"/>
        <v>1.6E-2</v>
      </c>
      <c r="L338" s="72">
        <v>0</v>
      </c>
      <c r="M338" s="55">
        <f t="shared" si="249"/>
        <v>1.4999999999999999E-2</v>
      </c>
      <c r="N338" s="69">
        <f t="shared" si="250"/>
        <v>1.4999999999999999E-2</v>
      </c>
      <c r="O338" s="72">
        <v>0</v>
      </c>
      <c r="P338" s="7"/>
      <c r="Q338" s="72">
        <f t="shared" si="280"/>
        <v>4.0010000000000003</v>
      </c>
      <c r="R338" s="72">
        <f t="shared" si="251"/>
        <v>3.7904</v>
      </c>
      <c r="S338" s="7"/>
      <c r="T338" s="5">
        <f t="shared" si="252"/>
        <v>31</v>
      </c>
      <c r="U338" s="45">
        <f t="shared" si="253"/>
        <v>47021</v>
      </c>
      <c r="V338" s="5">
        <f t="shared" si="254"/>
        <v>10132</v>
      </c>
      <c r="W338" s="55">
        <f t="shared" si="255"/>
        <v>6.040116061409001E-2</v>
      </c>
      <c r="X338" s="47">
        <f t="shared" si="256"/>
        <v>0.19191174626394333</v>
      </c>
      <c r="Y338" s="5">
        <f t="shared" si="257"/>
        <v>0</v>
      </c>
      <c r="Z338" s="5">
        <f t="shared" si="258"/>
        <v>0</v>
      </c>
      <c r="AB338" s="39">
        <f t="shared" si="259"/>
        <v>0</v>
      </c>
      <c r="AC338" s="39">
        <f t="shared" si="260"/>
        <v>0</v>
      </c>
      <c r="AD338" s="39">
        <f t="shared" si="261"/>
        <v>0</v>
      </c>
      <c r="AE338" s="39">
        <f t="shared" si="262"/>
        <v>0</v>
      </c>
      <c r="AF338" s="39">
        <f t="shared" si="263"/>
        <v>0</v>
      </c>
      <c r="AG338" s="39">
        <f t="shared" si="264"/>
        <v>0</v>
      </c>
      <c r="AH338" s="39">
        <f t="shared" si="265"/>
        <v>0</v>
      </c>
      <c r="AI338" s="39">
        <f t="shared" si="266"/>
        <v>0</v>
      </c>
      <c r="AJ338" s="39">
        <f t="shared" si="267"/>
        <v>0</v>
      </c>
      <c r="AK338" s="43"/>
      <c r="AL338" s="39">
        <f t="shared" si="268"/>
        <v>0</v>
      </c>
      <c r="AM338" s="39">
        <f t="shared" si="269"/>
        <v>0</v>
      </c>
      <c r="AN338" s="39">
        <f t="shared" si="270"/>
        <v>0</v>
      </c>
      <c r="AO338" s="40">
        <f t="shared" si="271"/>
        <v>0</v>
      </c>
      <c r="AQ338" s="39">
        <f t="shared" si="272"/>
        <v>0</v>
      </c>
      <c r="AR338" s="39">
        <f t="shared" si="273"/>
        <v>0</v>
      </c>
      <c r="AS338" s="39">
        <f t="shared" si="274"/>
        <v>0</v>
      </c>
      <c r="AT338" s="40">
        <f t="shared" si="275"/>
        <v>0</v>
      </c>
      <c r="AU338" s="40"/>
      <c r="AV338" s="52">
        <f t="shared" si="276"/>
        <v>0</v>
      </c>
      <c r="AX338" s="52">
        <f t="shared" si="277"/>
        <v>0</v>
      </c>
      <c r="AY338" s="70"/>
      <c r="AZ338" s="2">
        <f t="shared" si="281"/>
        <v>0</v>
      </c>
    </row>
    <row r="339" spans="1:52" ht="12" customHeight="1">
      <c r="A339" s="44">
        <f t="shared" si="278"/>
        <v>46997</v>
      </c>
      <c r="B339" s="66">
        <f t="shared" si="241"/>
        <v>60900</v>
      </c>
      <c r="C339" s="67"/>
      <c r="D339" s="68">
        <f t="shared" si="242"/>
        <v>60900</v>
      </c>
      <c r="E339" s="35">
        <f t="shared" si="243"/>
        <v>0</v>
      </c>
      <c r="F339" s="35">
        <f t="shared" si="244"/>
        <v>0</v>
      </c>
      <c r="G339" s="55">
        <f t="shared" si="279"/>
        <v>3.97</v>
      </c>
      <c r="H339" s="69">
        <f t="shared" si="245"/>
        <v>3.97</v>
      </c>
      <c r="I339" s="55">
        <f t="shared" si="246"/>
        <v>3.7904</v>
      </c>
      <c r="J339" s="55">
        <f t="shared" si="247"/>
        <v>1.6E-2</v>
      </c>
      <c r="K339" s="69">
        <f t="shared" si="248"/>
        <v>1.6E-2</v>
      </c>
      <c r="L339" s="72">
        <v>0</v>
      </c>
      <c r="M339" s="55">
        <f t="shared" si="249"/>
        <v>1.4999999999999999E-2</v>
      </c>
      <c r="N339" s="69">
        <f t="shared" si="250"/>
        <v>1.4999999999999999E-2</v>
      </c>
      <c r="O339" s="72">
        <v>0</v>
      </c>
      <c r="P339" s="7"/>
      <c r="Q339" s="72">
        <f t="shared" si="280"/>
        <v>4.0010000000000003</v>
      </c>
      <c r="R339" s="72">
        <f t="shared" si="251"/>
        <v>3.7904</v>
      </c>
      <c r="S339" s="7"/>
      <c r="T339" s="5">
        <f t="shared" si="252"/>
        <v>30</v>
      </c>
      <c r="U339" s="45">
        <f t="shared" si="253"/>
        <v>47051</v>
      </c>
      <c r="V339" s="5">
        <f t="shared" si="254"/>
        <v>10162</v>
      </c>
      <c r="W339" s="55">
        <f t="shared" si="255"/>
        <v>6.040116061409001E-2</v>
      </c>
      <c r="X339" s="47">
        <f t="shared" si="256"/>
        <v>0.19097603889249043</v>
      </c>
      <c r="Y339" s="5">
        <f t="shared" si="257"/>
        <v>0</v>
      </c>
      <c r="Z339" s="5">
        <f t="shared" si="258"/>
        <v>0</v>
      </c>
      <c r="AB339" s="39">
        <f t="shared" si="259"/>
        <v>0</v>
      </c>
      <c r="AC339" s="39">
        <f t="shared" si="260"/>
        <v>0</v>
      </c>
      <c r="AD339" s="39">
        <f t="shared" si="261"/>
        <v>0</v>
      </c>
      <c r="AE339" s="39">
        <f t="shared" si="262"/>
        <v>0</v>
      </c>
      <c r="AF339" s="39">
        <f t="shared" si="263"/>
        <v>0</v>
      </c>
      <c r="AG339" s="39">
        <f t="shared" si="264"/>
        <v>0</v>
      </c>
      <c r="AH339" s="39">
        <f t="shared" si="265"/>
        <v>0</v>
      </c>
      <c r="AI339" s="39">
        <f t="shared" si="266"/>
        <v>0</v>
      </c>
      <c r="AJ339" s="39">
        <f t="shared" si="267"/>
        <v>0</v>
      </c>
      <c r="AK339" s="43"/>
      <c r="AL339" s="39">
        <f t="shared" si="268"/>
        <v>0</v>
      </c>
      <c r="AM339" s="39">
        <f t="shared" si="269"/>
        <v>0</v>
      </c>
      <c r="AN339" s="39">
        <f t="shared" si="270"/>
        <v>0</v>
      </c>
      <c r="AO339" s="40">
        <f t="shared" si="271"/>
        <v>0</v>
      </c>
      <c r="AQ339" s="39">
        <f t="shared" si="272"/>
        <v>0</v>
      </c>
      <c r="AR339" s="39">
        <f t="shared" si="273"/>
        <v>0</v>
      </c>
      <c r="AS339" s="39">
        <f t="shared" si="274"/>
        <v>0</v>
      </c>
      <c r="AT339" s="40">
        <f t="shared" si="275"/>
        <v>0</v>
      </c>
      <c r="AU339" s="40"/>
      <c r="AV339" s="52">
        <f t="shared" si="276"/>
        <v>0</v>
      </c>
      <c r="AX339" s="52">
        <f t="shared" si="277"/>
        <v>0</v>
      </c>
      <c r="AY339" s="70"/>
      <c r="AZ339" s="2">
        <f t="shared" si="281"/>
        <v>0</v>
      </c>
    </row>
    <row r="340" spans="1:52" ht="12" customHeight="1">
      <c r="A340" s="44">
        <f t="shared" si="278"/>
        <v>47027</v>
      </c>
      <c r="B340" s="66">
        <f t="shared" si="241"/>
        <v>60900</v>
      </c>
      <c r="C340" s="67"/>
      <c r="D340" s="68">
        <f t="shared" si="242"/>
        <v>60900</v>
      </c>
      <c r="E340" s="35">
        <f t="shared" si="243"/>
        <v>0</v>
      </c>
      <c r="F340" s="35">
        <f t="shared" si="244"/>
        <v>0</v>
      </c>
      <c r="G340" s="55">
        <f t="shared" si="279"/>
        <v>3.97</v>
      </c>
      <c r="H340" s="69">
        <f t="shared" si="245"/>
        <v>3.97</v>
      </c>
      <c r="I340" s="55">
        <f t="shared" si="246"/>
        <v>3.7904</v>
      </c>
      <c r="J340" s="55">
        <f t="shared" si="247"/>
        <v>1.6E-2</v>
      </c>
      <c r="K340" s="69">
        <f t="shared" si="248"/>
        <v>1.6E-2</v>
      </c>
      <c r="L340" s="72">
        <v>0</v>
      </c>
      <c r="M340" s="55">
        <f t="shared" si="249"/>
        <v>1.4999999999999999E-2</v>
      </c>
      <c r="N340" s="69">
        <f t="shared" si="250"/>
        <v>1.4999999999999999E-2</v>
      </c>
      <c r="O340" s="72">
        <v>0</v>
      </c>
      <c r="P340" s="7"/>
      <c r="Q340" s="72">
        <f t="shared" si="280"/>
        <v>4.0010000000000003</v>
      </c>
      <c r="R340" s="72">
        <f t="shared" si="251"/>
        <v>3.7904</v>
      </c>
      <c r="S340" s="7"/>
      <c r="T340" s="5">
        <f t="shared" si="252"/>
        <v>31</v>
      </c>
      <c r="U340" s="45">
        <f t="shared" si="253"/>
        <v>47082</v>
      </c>
      <c r="V340" s="5">
        <f t="shared" si="254"/>
        <v>10193</v>
      </c>
      <c r="W340" s="55">
        <f t="shared" si="255"/>
        <v>6.040116061409001E-2</v>
      </c>
      <c r="X340" s="47">
        <f t="shared" si="256"/>
        <v>0.19001393390653734</v>
      </c>
      <c r="Y340" s="5">
        <f t="shared" si="257"/>
        <v>0</v>
      </c>
      <c r="Z340" s="5">
        <f t="shared" si="258"/>
        <v>0</v>
      </c>
      <c r="AB340" s="39">
        <f t="shared" si="259"/>
        <v>0</v>
      </c>
      <c r="AC340" s="39">
        <f t="shared" si="260"/>
        <v>0</v>
      </c>
      <c r="AD340" s="39">
        <f t="shared" si="261"/>
        <v>0</v>
      </c>
      <c r="AE340" s="39">
        <f t="shared" si="262"/>
        <v>0</v>
      </c>
      <c r="AF340" s="39">
        <f t="shared" si="263"/>
        <v>0</v>
      </c>
      <c r="AG340" s="39">
        <f t="shared" si="264"/>
        <v>0</v>
      </c>
      <c r="AH340" s="39">
        <f t="shared" si="265"/>
        <v>0</v>
      </c>
      <c r="AI340" s="39">
        <f t="shared" si="266"/>
        <v>0</v>
      </c>
      <c r="AJ340" s="39">
        <f t="shared" si="267"/>
        <v>0</v>
      </c>
      <c r="AK340" s="43"/>
      <c r="AL340" s="39">
        <f t="shared" si="268"/>
        <v>0</v>
      </c>
      <c r="AM340" s="39">
        <f t="shared" si="269"/>
        <v>0</v>
      </c>
      <c r="AN340" s="39">
        <f t="shared" si="270"/>
        <v>0</v>
      </c>
      <c r="AO340" s="40">
        <f t="shared" si="271"/>
        <v>0</v>
      </c>
      <c r="AQ340" s="39">
        <f t="shared" si="272"/>
        <v>0</v>
      </c>
      <c r="AR340" s="39">
        <f t="shared" si="273"/>
        <v>0</v>
      </c>
      <c r="AS340" s="39">
        <f t="shared" si="274"/>
        <v>0</v>
      </c>
      <c r="AT340" s="40">
        <f t="shared" si="275"/>
        <v>0</v>
      </c>
      <c r="AU340" s="40"/>
      <c r="AV340" s="52">
        <f t="shared" si="276"/>
        <v>0</v>
      </c>
      <c r="AX340" s="52">
        <f t="shared" si="277"/>
        <v>0</v>
      </c>
      <c r="AY340" s="70"/>
      <c r="AZ340" s="2">
        <f t="shared" si="281"/>
        <v>0</v>
      </c>
    </row>
    <row r="341" spans="1:52" ht="12" customHeight="1">
      <c r="A341" s="44">
        <f t="shared" si="278"/>
        <v>47058</v>
      </c>
      <c r="B341" s="66">
        <f t="shared" si="241"/>
        <v>60900</v>
      </c>
      <c r="C341" s="67"/>
      <c r="D341" s="68">
        <f t="shared" si="242"/>
        <v>60900</v>
      </c>
      <c r="E341" s="35">
        <f t="shared" si="243"/>
        <v>0</v>
      </c>
      <c r="F341" s="35">
        <f t="shared" si="244"/>
        <v>0</v>
      </c>
      <c r="G341" s="55">
        <f t="shared" si="279"/>
        <v>3.97</v>
      </c>
      <c r="H341" s="69">
        <f t="shared" si="245"/>
        <v>3.97</v>
      </c>
      <c r="I341" s="55">
        <f t="shared" si="246"/>
        <v>3.7904</v>
      </c>
      <c r="J341" s="55">
        <f t="shared" si="247"/>
        <v>1.6E-2</v>
      </c>
      <c r="K341" s="69">
        <f t="shared" si="248"/>
        <v>1.6E-2</v>
      </c>
      <c r="L341" s="72">
        <v>0</v>
      </c>
      <c r="M341" s="55">
        <f t="shared" si="249"/>
        <v>1.4999999999999999E-2</v>
      </c>
      <c r="N341" s="69">
        <f t="shared" si="250"/>
        <v>1.4999999999999999E-2</v>
      </c>
      <c r="O341" s="72">
        <v>0</v>
      </c>
      <c r="P341" s="7"/>
      <c r="Q341" s="72">
        <f t="shared" si="280"/>
        <v>4.0010000000000003</v>
      </c>
      <c r="R341" s="72">
        <f t="shared" si="251"/>
        <v>3.7904</v>
      </c>
      <c r="S341" s="7"/>
      <c r="T341" s="5">
        <f t="shared" si="252"/>
        <v>30</v>
      </c>
      <c r="U341" s="45">
        <f t="shared" si="253"/>
        <v>47112</v>
      </c>
      <c r="V341" s="5">
        <f t="shared" si="254"/>
        <v>10223</v>
      </c>
      <c r="W341" s="55">
        <f t="shared" si="255"/>
        <v>6.040116061409001E-2</v>
      </c>
      <c r="X341" s="47">
        <f t="shared" si="256"/>
        <v>0.18908747973113435</v>
      </c>
      <c r="Y341" s="5">
        <f t="shared" si="257"/>
        <v>0</v>
      </c>
      <c r="Z341" s="5">
        <f t="shared" si="258"/>
        <v>0</v>
      </c>
      <c r="AB341" s="39">
        <f t="shared" si="259"/>
        <v>0</v>
      </c>
      <c r="AC341" s="39">
        <f t="shared" si="260"/>
        <v>0</v>
      </c>
      <c r="AD341" s="39">
        <f t="shared" si="261"/>
        <v>0</v>
      </c>
      <c r="AE341" s="39">
        <f t="shared" si="262"/>
        <v>0</v>
      </c>
      <c r="AF341" s="39">
        <f t="shared" si="263"/>
        <v>0</v>
      </c>
      <c r="AG341" s="39">
        <f t="shared" si="264"/>
        <v>0</v>
      </c>
      <c r="AH341" s="39">
        <f t="shared" si="265"/>
        <v>0</v>
      </c>
      <c r="AI341" s="39">
        <f t="shared" si="266"/>
        <v>0</v>
      </c>
      <c r="AJ341" s="39">
        <f t="shared" si="267"/>
        <v>0</v>
      </c>
      <c r="AK341" s="43"/>
      <c r="AL341" s="39">
        <f t="shared" si="268"/>
        <v>0</v>
      </c>
      <c r="AM341" s="39">
        <f t="shared" si="269"/>
        <v>0</v>
      </c>
      <c r="AN341" s="39">
        <f t="shared" si="270"/>
        <v>0</v>
      </c>
      <c r="AO341" s="40">
        <f t="shared" si="271"/>
        <v>0</v>
      </c>
      <c r="AQ341" s="39">
        <f t="shared" si="272"/>
        <v>0</v>
      </c>
      <c r="AR341" s="39">
        <f t="shared" si="273"/>
        <v>0</v>
      </c>
      <c r="AS341" s="39">
        <f t="shared" si="274"/>
        <v>0</v>
      </c>
      <c r="AT341" s="40">
        <f t="shared" si="275"/>
        <v>0</v>
      </c>
      <c r="AU341" s="40"/>
      <c r="AV341" s="52">
        <f t="shared" si="276"/>
        <v>0</v>
      </c>
      <c r="AX341" s="52">
        <f t="shared" si="277"/>
        <v>0</v>
      </c>
      <c r="AY341" s="70"/>
      <c r="AZ341" s="2">
        <f t="shared" si="281"/>
        <v>0</v>
      </c>
    </row>
    <row r="342" spans="1:52" ht="12" customHeight="1">
      <c r="A342" s="44">
        <f t="shared" si="278"/>
        <v>47088</v>
      </c>
      <c r="B342" s="66">
        <f t="shared" si="241"/>
        <v>60900</v>
      </c>
      <c r="C342" s="67"/>
      <c r="D342" s="68">
        <f t="shared" si="242"/>
        <v>60900</v>
      </c>
      <c r="E342" s="35">
        <f t="shared" si="243"/>
        <v>0</v>
      </c>
      <c r="F342" s="35">
        <f t="shared" si="244"/>
        <v>0</v>
      </c>
      <c r="G342" s="55">
        <f t="shared" si="279"/>
        <v>3.97</v>
      </c>
      <c r="H342" s="69">
        <f t="shared" si="245"/>
        <v>3.97</v>
      </c>
      <c r="I342" s="55">
        <f t="shared" si="246"/>
        <v>3.7904</v>
      </c>
      <c r="J342" s="55">
        <f t="shared" si="247"/>
        <v>1.6E-2</v>
      </c>
      <c r="K342" s="69">
        <f t="shared" si="248"/>
        <v>1.6E-2</v>
      </c>
      <c r="L342" s="72">
        <v>0</v>
      </c>
      <c r="M342" s="55">
        <f t="shared" si="249"/>
        <v>1.4999999999999999E-2</v>
      </c>
      <c r="N342" s="69">
        <f t="shared" si="250"/>
        <v>1.4999999999999999E-2</v>
      </c>
      <c r="O342" s="72">
        <v>0</v>
      </c>
      <c r="P342" s="7"/>
      <c r="Q342" s="72">
        <f t="shared" si="280"/>
        <v>4.0010000000000003</v>
      </c>
      <c r="R342" s="72">
        <f t="shared" si="251"/>
        <v>3.7904</v>
      </c>
      <c r="S342" s="7"/>
      <c r="T342" s="5">
        <f t="shared" si="252"/>
        <v>31</v>
      </c>
      <c r="U342" s="45">
        <f t="shared" si="253"/>
        <v>47143</v>
      </c>
      <c r="V342" s="5">
        <f t="shared" si="254"/>
        <v>10254</v>
      </c>
      <c r="W342" s="55">
        <f t="shared" si="255"/>
        <v>6.040116061409001E-2</v>
      </c>
      <c r="X342" s="47">
        <f t="shared" si="256"/>
        <v>0.18813488898684183</v>
      </c>
      <c r="Y342" s="5">
        <f t="shared" si="257"/>
        <v>0</v>
      </c>
      <c r="Z342" s="5">
        <f t="shared" si="258"/>
        <v>0</v>
      </c>
      <c r="AB342" s="39">
        <f t="shared" si="259"/>
        <v>0</v>
      </c>
      <c r="AC342" s="39">
        <f t="shared" si="260"/>
        <v>0</v>
      </c>
      <c r="AD342" s="39">
        <f t="shared" si="261"/>
        <v>0</v>
      </c>
      <c r="AE342" s="39">
        <f t="shared" si="262"/>
        <v>0</v>
      </c>
      <c r="AF342" s="39">
        <f t="shared" si="263"/>
        <v>0</v>
      </c>
      <c r="AG342" s="39">
        <f t="shared" si="264"/>
        <v>0</v>
      </c>
      <c r="AH342" s="39">
        <f t="shared" si="265"/>
        <v>0</v>
      </c>
      <c r="AI342" s="39">
        <f t="shared" si="266"/>
        <v>0</v>
      </c>
      <c r="AJ342" s="39">
        <f t="shared" si="267"/>
        <v>0</v>
      </c>
      <c r="AK342" s="43"/>
      <c r="AL342" s="39">
        <f t="shared" si="268"/>
        <v>0</v>
      </c>
      <c r="AM342" s="39">
        <f t="shared" si="269"/>
        <v>0</v>
      </c>
      <c r="AN342" s="39">
        <f t="shared" si="270"/>
        <v>0</v>
      </c>
      <c r="AO342" s="40">
        <f t="shared" si="271"/>
        <v>0</v>
      </c>
      <c r="AQ342" s="39">
        <f t="shared" si="272"/>
        <v>0</v>
      </c>
      <c r="AR342" s="39">
        <f t="shared" si="273"/>
        <v>0</v>
      </c>
      <c r="AS342" s="39">
        <f t="shared" si="274"/>
        <v>0</v>
      </c>
      <c r="AT342" s="40">
        <f t="shared" si="275"/>
        <v>0</v>
      </c>
      <c r="AU342" s="40"/>
      <c r="AV342" s="52">
        <f t="shared" si="276"/>
        <v>0</v>
      </c>
      <c r="AX342" s="52">
        <f t="shared" si="277"/>
        <v>0</v>
      </c>
      <c r="AY342" s="70"/>
      <c r="AZ342" s="2">
        <f t="shared" si="281"/>
        <v>0</v>
      </c>
    </row>
    <row r="343" spans="1:52" ht="12" customHeight="1">
      <c r="A343" s="44">
        <f t="shared" si="278"/>
        <v>47119</v>
      </c>
      <c r="B343" s="66">
        <f t="shared" si="241"/>
        <v>60900</v>
      </c>
      <c r="C343" s="67"/>
      <c r="D343" s="68">
        <f t="shared" si="242"/>
        <v>60900</v>
      </c>
      <c r="E343" s="35">
        <f t="shared" si="243"/>
        <v>0</v>
      </c>
      <c r="F343" s="35">
        <f t="shared" si="244"/>
        <v>0</v>
      </c>
      <c r="G343" s="55">
        <f t="shared" si="279"/>
        <v>3.97</v>
      </c>
      <c r="H343" s="69">
        <f t="shared" si="245"/>
        <v>3.97</v>
      </c>
      <c r="I343" s="55">
        <f t="shared" si="246"/>
        <v>3.7904</v>
      </c>
      <c r="J343" s="55">
        <f t="shared" si="247"/>
        <v>1.6E-2</v>
      </c>
      <c r="K343" s="69">
        <f t="shared" si="248"/>
        <v>1.6E-2</v>
      </c>
      <c r="L343" s="72">
        <v>0</v>
      </c>
      <c r="M343" s="55">
        <f t="shared" si="249"/>
        <v>1.4999999999999999E-2</v>
      </c>
      <c r="N343" s="69">
        <f t="shared" si="250"/>
        <v>1.4999999999999999E-2</v>
      </c>
      <c r="O343" s="72">
        <v>0</v>
      </c>
      <c r="P343" s="7"/>
      <c r="Q343" s="72">
        <f t="shared" si="280"/>
        <v>4.0010000000000003</v>
      </c>
      <c r="R343" s="72">
        <f t="shared" si="251"/>
        <v>3.7904</v>
      </c>
      <c r="S343" s="7"/>
      <c r="T343" s="5">
        <f t="shared" si="252"/>
        <v>31</v>
      </c>
      <c r="U343" s="45">
        <f t="shared" si="253"/>
        <v>47174</v>
      </c>
      <c r="V343" s="5">
        <f t="shared" si="254"/>
        <v>10285</v>
      </c>
      <c r="W343" s="55">
        <f t="shared" si="255"/>
        <v>6.040116061409001E-2</v>
      </c>
      <c r="X343" s="47">
        <f t="shared" si="256"/>
        <v>0.18718709723361632</v>
      </c>
      <c r="Y343" s="5">
        <f t="shared" si="257"/>
        <v>0</v>
      </c>
      <c r="Z343" s="5">
        <f t="shared" si="258"/>
        <v>0</v>
      </c>
      <c r="AB343" s="39">
        <f t="shared" si="259"/>
        <v>0</v>
      </c>
      <c r="AC343" s="39">
        <f t="shared" si="260"/>
        <v>0</v>
      </c>
      <c r="AD343" s="39">
        <f t="shared" si="261"/>
        <v>0</v>
      </c>
      <c r="AE343" s="39">
        <f t="shared" si="262"/>
        <v>0</v>
      </c>
      <c r="AF343" s="39">
        <f t="shared" si="263"/>
        <v>0</v>
      </c>
      <c r="AG343" s="39">
        <f t="shared" si="264"/>
        <v>0</v>
      </c>
      <c r="AH343" s="39">
        <f t="shared" si="265"/>
        <v>0</v>
      </c>
      <c r="AI343" s="39">
        <f t="shared" si="266"/>
        <v>0</v>
      </c>
      <c r="AJ343" s="39">
        <f t="shared" si="267"/>
        <v>0</v>
      </c>
      <c r="AK343" s="43"/>
      <c r="AL343" s="39">
        <f t="shared" si="268"/>
        <v>0</v>
      </c>
      <c r="AM343" s="39">
        <f t="shared" si="269"/>
        <v>0</v>
      </c>
      <c r="AN343" s="39">
        <f t="shared" si="270"/>
        <v>0</v>
      </c>
      <c r="AO343" s="40">
        <f t="shared" si="271"/>
        <v>0</v>
      </c>
      <c r="AQ343" s="39">
        <f t="shared" si="272"/>
        <v>0</v>
      </c>
      <c r="AR343" s="39">
        <f t="shared" si="273"/>
        <v>0</v>
      </c>
      <c r="AS343" s="39">
        <f t="shared" si="274"/>
        <v>0</v>
      </c>
      <c r="AT343" s="40">
        <f t="shared" si="275"/>
        <v>0</v>
      </c>
      <c r="AU343" s="40"/>
      <c r="AV343" s="52">
        <f t="shared" si="276"/>
        <v>0</v>
      </c>
      <c r="AX343" s="52">
        <f t="shared" si="277"/>
        <v>0</v>
      </c>
      <c r="AY343" s="70"/>
      <c r="AZ343" s="2">
        <f t="shared" si="281"/>
        <v>0</v>
      </c>
    </row>
    <row r="344" spans="1:52" ht="12" customHeight="1">
      <c r="A344" s="44">
        <f t="shared" si="278"/>
        <v>47150</v>
      </c>
      <c r="B344" s="66">
        <f t="shared" si="241"/>
        <v>60900</v>
      </c>
      <c r="C344" s="67"/>
      <c r="D344" s="68">
        <f t="shared" si="242"/>
        <v>60900</v>
      </c>
      <c r="E344" s="35">
        <f t="shared" si="243"/>
        <v>0</v>
      </c>
      <c r="F344" s="35">
        <f t="shared" si="244"/>
        <v>0</v>
      </c>
      <c r="G344" s="55">
        <f t="shared" si="279"/>
        <v>3.97</v>
      </c>
      <c r="H344" s="69">
        <f t="shared" si="245"/>
        <v>3.97</v>
      </c>
      <c r="I344" s="55">
        <f t="shared" si="246"/>
        <v>3.7904</v>
      </c>
      <c r="J344" s="55">
        <f t="shared" si="247"/>
        <v>1.6E-2</v>
      </c>
      <c r="K344" s="69">
        <f t="shared" si="248"/>
        <v>1.6E-2</v>
      </c>
      <c r="L344" s="72">
        <v>0</v>
      </c>
      <c r="M344" s="55">
        <f t="shared" si="249"/>
        <v>1.4999999999999999E-2</v>
      </c>
      <c r="N344" s="69">
        <f t="shared" si="250"/>
        <v>1.4999999999999999E-2</v>
      </c>
      <c r="O344" s="72">
        <v>0</v>
      </c>
      <c r="P344" s="7"/>
      <c r="Q344" s="72">
        <f t="shared" si="280"/>
        <v>4.0010000000000003</v>
      </c>
      <c r="R344" s="72">
        <f t="shared" si="251"/>
        <v>3.7904</v>
      </c>
      <c r="S344" s="7"/>
      <c r="T344" s="5">
        <f t="shared" si="252"/>
        <v>28</v>
      </c>
      <c r="U344" s="45">
        <f t="shared" si="253"/>
        <v>47202</v>
      </c>
      <c r="V344" s="5">
        <f t="shared" si="254"/>
        <v>10313</v>
      </c>
      <c r="W344" s="55">
        <f t="shared" si="255"/>
        <v>6.040116061409001E-2</v>
      </c>
      <c r="X344" s="47">
        <f t="shared" si="256"/>
        <v>0.18633513198580881</v>
      </c>
      <c r="Y344" s="5">
        <f t="shared" si="257"/>
        <v>0</v>
      </c>
      <c r="Z344" s="5">
        <f t="shared" si="258"/>
        <v>0</v>
      </c>
      <c r="AB344" s="39">
        <f t="shared" si="259"/>
        <v>0</v>
      </c>
      <c r="AC344" s="39">
        <f t="shared" si="260"/>
        <v>0</v>
      </c>
      <c r="AD344" s="39">
        <f t="shared" si="261"/>
        <v>0</v>
      </c>
      <c r="AE344" s="39">
        <f t="shared" si="262"/>
        <v>0</v>
      </c>
      <c r="AF344" s="39">
        <f t="shared" si="263"/>
        <v>0</v>
      </c>
      <c r="AG344" s="39">
        <f t="shared" si="264"/>
        <v>0</v>
      </c>
      <c r="AH344" s="39">
        <f t="shared" si="265"/>
        <v>0</v>
      </c>
      <c r="AI344" s="39">
        <f t="shared" si="266"/>
        <v>0</v>
      </c>
      <c r="AJ344" s="39">
        <f t="shared" si="267"/>
        <v>0</v>
      </c>
      <c r="AK344" s="43"/>
      <c r="AL344" s="39">
        <f t="shared" si="268"/>
        <v>0</v>
      </c>
      <c r="AM344" s="39">
        <f t="shared" si="269"/>
        <v>0</v>
      </c>
      <c r="AN344" s="39">
        <f t="shared" si="270"/>
        <v>0</v>
      </c>
      <c r="AO344" s="40">
        <f t="shared" si="271"/>
        <v>0</v>
      </c>
      <c r="AQ344" s="39">
        <f t="shared" si="272"/>
        <v>0</v>
      </c>
      <c r="AR344" s="39">
        <f t="shared" si="273"/>
        <v>0</v>
      </c>
      <c r="AS344" s="39">
        <f t="shared" si="274"/>
        <v>0</v>
      </c>
      <c r="AT344" s="40">
        <f t="shared" si="275"/>
        <v>0</v>
      </c>
      <c r="AU344" s="40"/>
      <c r="AV344" s="52">
        <f t="shared" si="276"/>
        <v>0</v>
      </c>
      <c r="AX344" s="52">
        <f t="shared" si="277"/>
        <v>0</v>
      </c>
      <c r="AY344" s="70"/>
      <c r="AZ344" s="2">
        <f t="shared" si="281"/>
        <v>0</v>
      </c>
    </row>
    <row r="345" spans="1:52" ht="12" customHeight="1">
      <c r="A345" s="44">
        <f t="shared" si="278"/>
        <v>47178</v>
      </c>
      <c r="B345" s="66">
        <f t="shared" si="241"/>
        <v>60900</v>
      </c>
      <c r="C345" s="67"/>
      <c r="D345" s="68">
        <f t="shared" si="242"/>
        <v>60900</v>
      </c>
      <c r="E345" s="35">
        <f t="shared" si="243"/>
        <v>0</v>
      </c>
      <c r="F345" s="35">
        <f t="shared" si="244"/>
        <v>0</v>
      </c>
      <c r="G345" s="55">
        <f t="shared" si="279"/>
        <v>3.97</v>
      </c>
      <c r="H345" s="69">
        <f t="shared" si="245"/>
        <v>3.97</v>
      </c>
      <c r="I345" s="55">
        <f t="shared" si="246"/>
        <v>3.7904</v>
      </c>
      <c r="J345" s="55">
        <f t="shared" si="247"/>
        <v>1.6E-2</v>
      </c>
      <c r="K345" s="69">
        <f t="shared" si="248"/>
        <v>1.6E-2</v>
      </c>
      <c r="L345" s="72">
        <v>0</v>
      </c>
      <c r="M345" s="55">
        <f t="shared" si="249"/>
        <v>1.4999999999999999E-2</v>
      </c>
      <c r="N345" s="69">
        <f t="shared" si="250"/>
        <v>1.4999999999999999E-2</v>
      </c>
      <c r="O345" s="72">
        <v>0</v>
      </c>
      <c r="P345" s="7"/>
      <c r="Q345" s="72">
        <f t="shared" si="280"/>
        <v>4.0010000000000003</v>
      </c>
      <c r="R345" s="72">
        <f t="shared" si="251"/>
        <v>3.7904</v>
      </c>
      <c r="S345" s="7"/>
      <c r="T345" s="5">
        <f t="shared" si="252"/>
        <v>31</v>
      </c>
      <c r="U345" s="45">
        <f t="shared" si="253"/>
        <v>47233</v>
      </c>
      <c r="V345" s="5">
        <f t="shared" si="254"/>
        <v>10344</v>
      </c>
      <c r="W345" s="55">
        <f t="shared" si="255"/>
        <v>6.040116061409001E-2</v>
      </c>
      <c r="X345" s="47">
        <f t="shared" si="256"/>
        <v>0.18539640710397845</v>
      </c>
      <c r="Y345" s="5">
        <f t="shared" si="257"/>
        <v>0</v>
      </c>
      <c r="Z345" s="5">
        <f t="shared" si="258"/>
        <v>0</v>
      </c>
      <c r="AB345" s="39">
        <f t="shared" si="259"/>
        <v>0</v>
      </c>
      <c r="AC345" s="39">
        <f t="shared" si="260"/>
        <v>0</v>
      </c>
      <c r="AD345" s="39">
        <f t="shared" si="261"/>
        <v>0</v>
      </c>
      <c r="AE345" s="39">
        <f t="shared" si="262"/>
        <v>0</v>
      </c>
      <c r="AF345" s="39">
        <f t="shared" si="263"/>
        <v>0</v>
      </c>
      <c r="AG345" s="39">
        <f t="shared" si="264"/>
        <v>0</v>
      </c>
      <c r="AH345" s="39">
        <f t="shared" si="265"/>
        <v>0</v>
      </c>
      <c r="AI345" s="39">
        <f t="shared" si="266"/>
        <v>0</v>
      </c>
      <c r="AJ345" s="39">
        <f t="shared" si="267"/>
        <v>0</v>
      </c>
      <c r="AK345" s="43"/>
      <c r="AL345" s="39">
        <f t="shared" si="268"/>
        <v>0</v>
      </c>
      <c r="AM345" s="39">
        <f t="shared" si="269"/>
        <v>0</v>
      </c>
      <c r="AN345" s="39">
        <f t="shared" si="270"/>
        <v>0</v>
      </c>
      <c r="AO345" s="40">
        <f t="shared" si="271"/>
        <v>0</v>
      </c>
      <c r="AQ345" s="39">
        <f t="shared" si="272"/>
        <v>0</v>
      </c>
      <c r="AR345" s="39">
        <f t="shared" si="273"/>
        <v>0</v>
      </c>
      <c r="AS345" s="39">
        <f t="shared" si="274"/>
        <v>0</v>
      </c>
      <c r="AT345" s="40">
        <f t="shared" si="275"/>
        <v>0</v>
      </c>
      <c r="AU345" s="40"/>
      <c r="AV345" s="52">
        <f t="shared" si="276"/>
        <v>0</v>
      </c>
      <c r="AX345" s="52">
        <f t="shared" si="277"/>
        <v>0</v>
      </c>
      <c r="AY345" s="70"/>
      <c r="AZ345" s="2">
        <f t="shared" si="281"/>
        <v>0</v>
      </c>
    </row>
    <row r="346" spans="1:52" ht="12" customHeight="1">
      <c r="A346" s="44">
        <f t="shared" si="278"/>
        <v>47209</v>
      </c>
      <c r="B346" s="66">
        <f t="shared" si="241"/>
        <v>60900</v>
      </c>
      <c r="C346" s="67"/>
      <c r="D346" s="68">
        <f t="shared" si="242"/>
        <v>60900</v>
      </c>
      <c r="E346" s="35">
        <f t="shared" si="243"/>
        <v>0</v>
      </c>
      <c r="F346" s="35">
        <f t="shared" si="244"/>
        <v>0</v>
      </c>
      <c r="G346" s="55">
        <f t="shared" si="279"/>
        <v>3.97</v>
      </c>
      <c r="H346" s="69">
        <f t="shared" si="245"/>
        <v>3.97</v>
      </c>
      <c r="I346" s="55">
        <f t="shared" si="246"/>
        <v>3.7904</v>
      </c>
      <c r="J346" s="55">
        <f t="shared" si="247"/>
        <v>1.6E-2</v>
      </c>
      <c r="K346" s="69">
        <f t="shared" si="248"/>
        <v>1.6E-2</v>
      </c>
      <c r="L346" s="72">
        <v>0</v>
      </c>
      <c r="M346" s="55">
        <f t="shared" si="249"/>
        <v>1.4999999999999999E-2</v>
      </c>
      <c r="N346" s="69">
        <f t="shared" si="250"/>
        <v>1.4999999999999999E-2</v>
      </c>
      <c r="O346" s="72">
        <v>0</v>
      </c>
      <c r="P346" s="7"/>
      <c r="Q346" s="72">
        <f t="shared" si="280"/>
        <v>4.0010000000000003</v>
      </c>
      <c r="R346" s="72">
        <f t="shared" si="251"/>
        <v>3.7904</v>
      </c>
      <c r="S346" s="7"/>
      <c r="T346" s="5">
        <f t="shared" si="252"/>
        <v>30</v>
      </c>
      <c r="U346" s="45">
        <f t="shared" si="253"/>
        <v>47263</v>
      </c>
      <c r="V346" s="5">
        <f t="shared" si="254"/>
        <v>10374</v>
      </c>
      <c r="W346" s="55">
        <f t="shared" si="255"/>
        <v>6.040116061409001E-2</v>
      </c>
      <c r="X346" s="47">
        <f t="shared" si="256"/>
        <v>0.18449246668268979</v>
      </c>
      <c r="Y346" s="5">
        <f t="shared" si="257"/>
        <v>0</v>
      </c>
      <c r="Z346" s="5">
        <f t="shared" si="258"/>
        <v>0</v>
      </c>
      <c r="AB346" s="39">
        <f t="shared" si="259"/>
        <v>0</v>
      </c>
      <c r="AC346" s="39">
        <f t="shared" si="260"/>
        <v>0</v>
      </c>
      <c r="AD346" s="39">
        <f t="shared" si="261"/>
        <v>0</v>
      </c>
      <c r="AE346" s="39">
        <f t="shared" si="262"/>
        <v>0</v>
      </c>
      <c r="AF346" s="39">
        <f t="shared" si="263"/>
        <v>0</v>
      </c>
      <c r="AG346" s="39">
        <f t="shared" si="264"/>
        <v>0</v>
      </c>
      <c r="AH346" s="39">
        <f t="shared" si="265"/>
        <v>0</v>
      </c>
      <c r="AI346" s="39">
        <f t="shared" si="266"/>
        <v>0</v>
      </c>
      <c r="AJ346" s="39">
        <f t="shared" si="267"/>
        <v>0</v>
      </c>
      <c r="AK346" s="43"/>
      <c r="AL346" s="39">
        <f t="shared" si="268"/>
        <v>0</v>
      </c>
      <c r="AM346" s="39">
        <f t="shared" si="269"/>
        <v>0</v>
      </c>
      <c r="AN346" s="39">
        <f t="shared" si="270"/>
        <v>0</v>
      </c>
      <c r="AO346" s="40">
        <f t="shared" si="271"/>
        <v>0</v>
      </c>
      <c r="AQ346" s="39">
        <f t="shared" si="272"/>
        <v>0</v>
      </c>
      <c r="AR346" s="39">
        <f t="shared" si="273"/>
        <v>0</v>
      </c>
      <c r="AS346" s="39">
        <f t="shared" si="274"/>
        <v>0</v>
      </c>
      <c r="AT346" s="40">
        <f t="shared" si="275"/>
        <v>0</v>
      </c>
      <c r="AU346" s="40"/>
      <c r="AV346" s="52">
        <f t="shared" si="276"/>
        <v>0</v>
      </c>
      <c r="AX346" s="52">
        <f t="shared" si="277"/>
        <v>0</v>
      </c>
      <c r="AY346" s="70"/>
      <c r="AZ346" s="2">
        <f t="shared" si="281"/>
        <v>0</v>
      </c>
    </row>
    <row r="347" spans="1:52" ht="12" customHeight="1">
      <c r="A347" s="44">
        <f t="shared" si="278"/>
        <v>47239</v>
      </c>
      <c r="B347" s="66">
        <f t="shared" si="241"/>
        <v>60900</v>
      </c>
      <c r="C347" s="67"/>
      <c r="D347" s="68">
        <f t="shared" si="242"/>
        <v>60900</v>
      </c>
      <c r="E347" s="35">
        <f t="shared" si="243"/>
        <v>0</v>
      </c>
      <c r="F347" s="35">
        <f t="shared" si="244"/>
        <v>0</v>
      </c>
      <c r="G347" s="55">
        <f t="shared" si="279"/>
        <v>3.97</v>
      </c>
      <c r="H347" s="69">
        <f t="shared" si="245"/>
        <v>3.97</v>
      </c>
      <c r="I347" s="55">
        <f t="shared" si="246"/>
        <v>3.7904</v>
      </c>
      <c r="J347" s="55">
        <f t="shared" si="247"/>
        <v>1.6E-2</v>
      </c>
      <c r="K347" s="69">
        <f t="shared" si="248"/>
        <v>1.6E-2</v>
      </c>
      <c r="L347" s="72">
        <v>0</v>
      </c>
      <c r="M347" s="55">
        <f t="shared" si="249"/>
        <v>1.4999999999999999E-2</v>
      </c>
      <c r="N347" s="69">
        <f t="shared" si="250"/>
        <v>1.4999999999999999E-2</v>
      </c>
      <c r="O347" s="72">
        <v>0</v>
      </c>
      <c r="P347" s="7"/>
      <c r="Q347" s="72">
        <f t="shared" si="280"/>
        <v>4.0010000000000003</v>
      </c>
      <c r="R347" s="72">
        <f t="shared" si="251"/>
        <v>3.7904</v>
      </c>
      <c r="S347" s="7"/>
      <c r="T347" s="5">
        <f t="shared" si="252"/>
        <v>31</v>
      </c>
      <c r="U347" s="45">
        <f t="shared" si="253"/>
        <v>47294</v>
      </c>
      <c r="V347" s="5">
        <f t="shared" si="254"/>
        <v>10405</v>
      </c>
      <c r="W347" s="55">
        <f t="shared" si="255"/>
        <v>6.040116061409001E-2</v>
      </c>
      <c r="X347" s="47">
        <f t="shared" si="256"/>
        <v>0.18356302483702386</v>
      </c>
      <c r="Y347" s="5">
        <f t="shared" si="257"/>
        <v>0</v>
      </c>
      <c r="Z347" s="5">
        <f t="shared" si="258"/>
        <v>0</v>
      </c>
      <c r="AB347" s="39">
        <f t="shared" si="259"/>
        <v>0</v>
      </c>
      <c r="AC347" s="39">
        <f t="shared" si="260"/>
        <v>0</v>
      </c>
      <c r="AD347" s="39">
        <f t="shared" si="261"/>
        <v>0</v>
      </c>
      <c r="AE347" s="39">
        <f t="shared" si="262"/>
        <v>0</v>
      </c>
      <c r="AF347" s="39">
        <f t="shared" si="263"/>
        <v>0</v>
      </c>
      <c r="AG347" s="39">
        <f t="shared" si="264"/>
        <v>0</v>
      </c>
      <c r="AH347" s="39">
        <f t="shared" si="265"/>
        <v>0</v>
      </c>
      <c r="AI347" s="39">
        <f t="shared" si="266"/>
        <v>0</v>
      </c>
      <c r="AJ347" s="39">
        <f t="shared" si="267"/>
        <v>0</v>
      </c>
      <c r="AK347" s="43"/>
      <c r="AL347" s="39">
        <f t="shared" si="268"/>
        <v>0</v>
      </c>
      <c r="AM347" s="39">
        <f t="shared" si="269"/>
        <v>0</v>
      </c>
      <c r="AN347" s="39">
        <f t="shared" si="270"/>
        <v>0</v>
      </c>
      <c r="AO347" s="40">
        <f t="shared" si="271"/>
        <v>0</v>
      </c>
      <c r="AQ347" s="39">
        <f t="shared" si="272"/>
        <v>0</v>
      </c>
      <c r="AR347" s="39">
        <f t="shared" si="273"/>
        <v>0</v>
      </c>
      <c r="AS347" s="39">
        <f t="shared" si="274"/>
        <v>0</v>
      </c>
      <c r="AT347" s="40">
        <f t="shared" si="275"/>
        <v>0</v>
      </c>
      <c r="AU347" s="40"/>
      <c r="AV347" s="52">
        <f t="shared" si="276"/>
        <v>0</v>
      </c>
      <c r="AX347" s="52">
        <f t="shared" si="277"/>
        <v>0</v>
      </c>
      <c r="AY347" s="70"/>
      <c r="AZ347" s="2">
        <f t="shared" si="281"/>
        <v>0</v>
      </c>
    </row>
    <row r="348" spans="1:52" ht="12" customHeight="1">
      <c r="A348" s="44">
        <f t="shared" si="278"/>
        <v>47270</v>
      </c>
      <c r="B348" s="66">
        <f t="shared" si="241"/>
        <v>60900</v>
      </c>
      <c r="C348" s="67"/>
      <c r="D348" s="68">
        <f t="shared" si="242"/>
        <v>60900</v>
      </c>
      <c r="E348" s="35">
        <f t="shared" si="243"/>
        <v>0</v>
      </c>
      <c r="F348" s="35">
        <f t="shared" si="244"/>
        <v>0</v>
      </c>
      <c r="G348" s="55">
        <f t="shared" si="279"/>
        <v>3.97</v>
      </c>
      <c r="H348" s="69">
        <f t="shared" si="245"/>
        <v>3.97</v>
      </c>
      <c r="I348" s="55">
        <f t="shared" si="246"/>
        <v>3.7904</v>
      </c>
      <c r="J348" s="55">
        <f t="shared" si="247"/>
        <v>1.6E-2</v>
      </c>
      <c r="K348" s="69">
        <f t="shared" si="248"/>
        <v>1.6E-2</v>
      </c>
      <c r="L348" s="72">
        <v>0</v>
      </c>
      <c r="M348" s="55">
        <f t="shared" si="249"/>
        <v>1.4999999999999999E-2</v>
      </c>
      <c r="N348" s="69">
        <f t="shared" si="250"/>
        <v>1.4999999999999999E-2</v>
      </c>
      <c r="O348" s="72">
        <v>0</v>
      </c>
      <c r="P348" s="7"/>
      <c r="Q348" s="72">
        <f t="shared" si="280"/>
        <v>4.0010000000000003</v>
      </c>
      <c r="R348" s="72">
        <f t="shared" si="251"/>
        <v>3.7904</v>
      </c>
      <c r="S348" s="7"/>
      <c r="T348" s="5">
        <f t="shared" si="252"/>
        <v>30</v>
      </c>
      <c r="U348" s="45">
        <f t="shared" si="253"/>
        <v>47324</v>
      </c>
      <c r="V348" s="5">
        <f t="shared" si="254"/>
        <v>10435</v>
      </c>
      <c r="W348" s="55">
        <f t="shared" si="255"/>
        <v>6.040116061409001E-2</v>
      </c>
      <c r="X348" s="47">
        <f t="shared" si="256"/>
        <v>0.18266802346889521</v>
      </c>
      <c r="Y348" s="5">
        <f t="shared" si="257"/>
        <v>0</v>
      </c>
      <c r="Z348" s="5">
        <f t="shared" si="258"/>
        <v>0</v>
      </c>
      <c r="AB348" s="39">
        <f t="shared" si="259"/>
        <v>0</v>
      </c>
      <c r="AC348" s="39">
        <f t="shared" si="260"/>
        <v>0</v>
      </c>
      <c r="AD348" s="39">
        <f t="shared" si="261"/>
        <v>0</v>
      </c>
      <c r="AE348" s="39">
        <f t="shared" si="262"/>
        <v>0</v>
      </c>
      <c r="AF348" s="39">
        <f t="shared" si="263"/>
        <v>0</v>
      </c>
      <c r="AG348" s="39">
        <f t="shared" si="264"/>
        <v>0</v>
      </c>
      <c r="AH348" s="39">
        <f t="shared" si="265"/>
        <v>0</v>
      </c>
      <c r="AI348" s="39">
        <f t="shared" si="266"/>
        <v>0</v>
      </c>
      <c r="AJ348" s="39">
        <f t="shared" si="267"/>
        <v>0</v>
      </c>
      <c r="AK348" s="43"/>
      <c r="AL348" s="39">
        <f t="shared" si="268"/>
        <v>0</v>
      </c>
      <c r="AM348" s="39">
        <f t="shared" si="269"/>
        <v>0</v>
      </c>
      <c r="AN348" s="39">
        <f t="shared" si="270"/>
        <v>0</v>
      </c>
      <c r="AO348" s="40">
        <f t="shared" si="271"/>
        <v>0</v>
      </c>
      <c r="AQ348" s="39">
        <f t="shared" si="272"/>
        <v>0</v>
      </c>
      <c r="AR348" s="39">
        <f t="shared" si="273"/>
        <v>0</v>
      </c>
      <c r="AS348" s="39">
        <f t="shared" si="274"/>
        <v>0</v>
      </c>
      <c r="AT348" s="40">
        <f t="shared" si="275"/>
        <v>0</v>
      </c>
      <c r="AU348" s="40"/>
      <c r="AV348" s="52">
        <f t="shared" si="276"/>
        <v>0</v>
      </c>
      <c r="AX348" s="52">
        <f t="shared" si="277"/>
        <v>0</v>
      </c>
      <c r="AY348" s="70"/>
      <c r="AZ348" s="2">
        <f t="shared" si="281"/>
        <v>0</v>
      </c>
    </row>
    <row r="349" spans="1:52" ht="12" customHeight="1">
      <c r="A349" s="44">
        <f t="shared" si="278"/>
        <v>47300</v>
      </c>
      <c r="B349" s="66">
        <f t="shared" si="241"/>
        <v>60900</v>
      </c>
      <c r="C349" s="67"/>
      <c r="D349" s="68">
        <f t="shared" si="242"/>
        <v>60900</v>
      </c>
      <c r="E349" s="35">
        <f t="shared" si="243"/>
        <v>0</v>
      </c>
      <c r="F349" s="35">
        <f t="shared" si="244"/>
        <v>0</v>
      </c>
      <c r="G349" s="55">
        <f t="shared" si="279"/>
        <v>3.97</v>
      </c>
      <c r="H349" s="69">
        <f t="shared" si="245"/>
        <v>3.97</v>
      </c>
      <c r="I349" s="55">
        <f t="shared" si="246"/>
        <v>3.7904</v>
      </c>
      <c r="J349" s="55">
        <f t="shared" si="247"/>
        <v>1.6E-2</v>
      </c>
      <c r="K349" s="69">
        <f t="shared" si="248"/>
        <v>1.6E-2</v>
      </c>
      <c r="L349" s="72">
        <v>0</v>
      </c>
      <c r="M349" s="55">
        <f t="shared" si="249"/>
        <v>1.4999999999999999E-2</v>
      </c>
      <c r="N349" s="69">
        <f t="shared" si="250"/>
        <v>1.4999999999999999E-2</v>
      </c>
      <c r="O349" s="72">
        <v>0</v>
      </c>
      <c r="P349" s="7"/>
      <c r="Q349" s="72">
        <f t="shared" si="280"/>
        <v>4.0010000000000003</v>
      </c>
      <c r="R349" s="72">
        <f t="shared" si="251"/>
        <v>3.7904</v>
      </c>
      <c r="S349" s="7"/>
      <c r="T349" s="5">
        <f t="shared" si="252"/>
        <v>31</v>
      </c>
      <c r="U349" s="45">
        <f t="shared" si="253"/>
        <v>47355</v>
      </c>
      <c r="V349" s="5">
        <f t="shared" si="254"/>
        <v>10466</v>
      </c>
      <c r="W349" s="55">
        <f t="shared" si="255"/>
        <v>6.040116061409001E-2</v>
      </c>
      <c r="X349" s="47">
        <f t="shared" si="256"/>
        <v>0.1817477728595894</v>
      </c>
      <c r="Y349" s="5">
        <f t="shared" si="257"/>
        <v>0</v>
      </c>
      <c r="Z349" s="5">
        <f t="shared" si="258"/>
        <v>0</v>
      </c>
      <c r="AB349" s="39">
        <f t="shared" si="259"/>
        <v>0</v>
      </c>
      <c r="AC349" s="39">
        <f t="shared" si="260"/>
        <v>0</v>
      </c>
      <c r="AD349" s="39">
        <f t="shared" si="261"/>
        <v>0</v>
      </c>
      <c r="AE349" s="39">
        <f t="shared" si="262"/>
        <v>0</v>
      </c>
      <c r="AF349" s="39">
        <f t="shared" si="263"/>
        <v>0</v>
      </c>
      <c r="AG349" s="39">
        <f t="shared" si="264"/>
        <v>0</v>
      </c>
      <c r="AH349" s="39">
        <f t="shared" si="265"/>
        <v>0</v>
      </c>
      <c r="AI349" s="39">
        <f t="shared" si="266"/>
        <v>0</v>
      </c>
      <c r="AJ349" s="39">
        <f t="shared" si="267"/>
        <v>0</v>
      </c>
      <c r="AK349" s="43"/>
      <c r="AL349" s="39">
        <f t="shared" si="268"/>
        <v>0</v>
      </c>
      <c r="AM349" s="39">
        <f t="shared" si="269"/>
        <v>0</v>
      </c>
      <c r="AN349" s="39">
        <f t="shared" si="270"/>
        <v>0</v>
      </c>
      <c r="AO349" s="40">
        <f t="shared" si="271"/>
        <v>0</v>
      </c>
      <c r="AQ349" s="39">
        <f t="shared" si="272"/>
        <v>0</v>
      </c>
      <c r="AR349" s="39">
        <f t="shared" si="273"/>
        <v>0</v>
      </c>
      <c r="AS349" s="39">
        <f t="shared" si="274"/>
        <v>0</v>
      </c>
      <c r="AT349" s="40">
        <f t="shared" si="275"/>
        <v>0</v>
      </c>
      <c r="AU349" s="40"/>
      <c r="AV349" s="52">
        <f t="shared" si="276"/>
        <v>0</v>
      </c>
      <c r="AX349" s="52">
        <f t="shared" si="277"/>
        <v>0</v>
      </c>
      <c r="AY349" s="70"/>
      <c r="AZ349" s="2">
        <f t="shared" si="281"/>
        <v>0</v>
      </c>
    </row>
    <row r="350" spans="1:52" ht="12" customHeight="1">
      <c r="A350" s="44">
        <f t="shared" si="278"/>
        <v>47331</v>
      </c>
      <c r="B350" s="66">
        <f t="shared" si="241"/>
        <v>60900</v>
      </c>
      <c r="C350" s="67"/>
      <c r="D350" s="68">
        <f t="shared" si="242"/>
        <v>60900</v>
      </c>
      <c r="E350" s="35">
        <f t="shared" si="243"/>
        <v>0</v>
      </c>
      <c r="F350" s="35">
        <f t="shared" si="244"/>
        <v>0</v>
      </c>
      <c r="G350" s="55">
        <f t="shared" si="279"/>
        <v>3.97</v>
      </c>
      <c r="H350" s="69">
        <f t="shared" ref="H350:H369" si="282">G350</f>
        <v>3.97</v>
      </c>
      <c r="I350" s="55">
        <f t="shared" si="246"/>
        <v>3.7904</v>
      </c>
      <c r="J350" s="55">
        <f t="shared" si="247"/>
        <v>1.6E-2</v>
      </c>
      <c r="K350" s="69">
        <f t="shared" ref="K350:K369" si="283">J350</f>
        <v>1.6E-2</v>
      </c>
      <c r="L350" s="72">
        <v>0</v>
      </c>
      <c r="M350" s="55">
        <f t="shared" si="249"/>
        <v>1.4999999999999999E-2</v>
      </c>
      <c r="N350" s="69">
        <f t="shared" ref="N350:N369" si="284">M350</f>
        <v>1.4999999999999999E-2</v>
      </c>
      <c r="O350" s="72">
        <v>0</v>
      </c>
      <c r="P350" s="7"/>
      <c r="Q350" s="72">
        <f t="shared" si="280"/>
        <v>4.0010000000000003</v>
      </c>
      <c r="R350" s="72">
        <f t="shared" si="251"/>
        <v>3.7904</v>
      </c>
      <c r="S350" s="7"/>
      <c r="T350" s="5">
        <f t="shared" si="252"/>
        <v>31</v>
      </c>
      <c r="U350" s="45">
        <f t="shared" si="253"/>
        <v>47386</v>
      </c>
      <c r="V350" s="5">
        <f t="shared" si="254"/>
        <v>10497</v>
      </c>
      <c r="W350" s="55">
        <f t="shared" si="255"/>
        <v>6.040116061409001E-2</v>
      </c>
      <c r="X350" s="47">
        <f t="shared" si="256"/>
        <v>0.18083215831721991</v>
      </c>
      <c r="Y350" s="5">
        <f t="shared" si="257"/>
        <v>0</v>
      </c>
      <c r="Z350" s="5">
        <f t="shared" si="258"/>
        <v>0</v>
      </c>
      <c r="AB350" s="39">
        <f t="shared" si="259"/>
        <v>0</v>
      </c>
      <c r="AC350" s="39">
        <f t="shared" si="260"/>
        <v>0</v>
      </c>
      <c r="AD350" s="39">
        <f t="shared" si="261"/>
        <v>0</v>
      </c>
      <c r="AE350" s="39">
        <f t="shared" si="262"/>
        <v>0</v>
      </c>
      <c r="AF350" s="39">
        <f t="shared" si="263"/>
        <v>0</v>
      </c>
      <c r="AG350" s="39">
        <f t="shared" si="264"/>
        <v>0</v>
      </c>
      <c r="AH350" s="39">
        <f t="shared" si="265"/>
        <v>0</v>
      </c>
      <c r="AI350" s="39">
        <f t="shared" si="266"/>
        <v>0</v>
      </c>
      <c r="AJ350" s="39">
        <f t="shared" si="267"/>
        <v>0</v>
      </c>
      <c r="AK350" s="43"/>
      <c r="AL350" s="39">
        <f t="shared" si="268"/>
        <v>0</v>
      </c>
      <c r="AM350" s="39">
        <f t="shared" si="269"/>
        <v>0</v>
      </c>
      <c r="AN350" s="39">
        <f t="shared" si="270"/>
        <v>0</v>
      </c>
      <c r="AO350" s="40">
        <f t="shared" si="271"/>
        <v>0</v>
      </c>
      <c r="AQ350" s="39">
        <f t="shared" si="272"/>
        <v>0</v>
      </c>
      <c r="AR350" s="39">
        <f t="shared" si="273"/>
        <v>0</v>
      </c>
      <c r="AS350" s="39">
        <f t="shared" si="274"/>
        <v>0</v>
      </c>
      <c r="AT350" s="40">
        <f t="shared" si="275"/>
        <v>0</v>
      </c>
      <c r="AU350" s="40"/>
      <c r="AV350" s="52">
        <f t="shared" si="276"/>
        <v>0</v>
      </c>
      <c r="AX350" s="52">
        <f t="shared" si="277"/>
        <v>0</v>
      </c>
      <c r="AY350" s="70"/>
      <c r="AZ350" s="2">
        <f t="shared" si="281"/>
        <v>0</v>
      </c>
    </row>
    <row r="351" spans="1:52" ht="12" customHeight="1">
      <c r="A351" s="44">
        <f t="shared" si="278"/>
        <v>47362</v>
      </c>
      <c r="B351" s="66">
        <f t="shared" si="241"/>
        <v>60900</v>
      </c>
      <c r="C351" s="67"/>
      <c r="D351" s="68">
        <f t="shared" si="242"/>
        <v>60900</v>
      </c>
      <c r="E351" s="35">
        <f t="shared" si="243"/>
        <v>0</v>
      </c>
      <c r="F351" s="35">
        <f t="shared" si="244"/>
        <v>0</v>
      </c>
      <c r="G351" s="55">
        <f t="shared" si="279"/>
        <v>3.97</v>
      </c>
      <c r="H351" s="69">
        <f t="shared" si="282"/>
        <v>3.97</v>
      </c>
      <c r="I351" s="55">
        <f t="shared" si="246"/>
        <v>3.7904</v>
      </c>
      <c r="J351" s="55">
        <f t="shared" si="247"/>
        <v>1.6E-2</v>
      </c>
      <c r="K351" s="69">
        <f t="shared" si="283"/>
        <v>1.6E-2</v>
      </c>
      <c r="L351" s="72">
        <v>0</v>
      </c>
      <c r="M351" s="55">
        <f t="shared" si="249"/>
        <v>1.4999999999999999E-2</v>
      </c>
      <c r="N351" s="69">
        <f t="shared" si="284"/>
        <v>1.4999999999999999E-2</v>
      </c>
      <c r="O351" s="72">
        <v>0</v>
      </c>
      <c r="P351" s="7"/>
      <c r="Q351" s="72">
        <f t="shared" si="280"/>
        <v>4.0010000000000003</v>
      </c>
      <c r="R351" s="72">
        <f t="shared" si="251"/>
        <v>3.7904</v>
      </c>
      <c r="S351" s="7"/>
      <c r="T351" s="5">
        <f t="shared" si="252"/>
        <v>30</v>
      </c>
      <c r="U351" s="45">
        <f t="shared" si="253"/>
        <v>47416</v>
      </c>
      <c r="V351" s="5">
        <f t="shared" si="254"/>
        <v>10527</v>
      </c>
      <c r="W351" s="55">
        <f t="shared" si="255"/>
        <v>6.040116061409001E-2</v>
      </c>
      <c r="X351" s="47">
        <f t="shared" si="256"/>
        <v>0.17995047188151608</v>
      </c>
      <c r="Y351" s="5">
        <f t="shared" si="257"/>
        <v>0</v>
      </c>
      <c r="Z351" s="5">
        <f t="shared" si="258"/>
        <v>0</v>
      </c>
      <c r="AB351" s="39">
        <f t="shared" si="259"/>
        <v>0</v>
      </c>
      <c r="AC351" s="39">
        <f t="shared" si="260"/>
        <v>0</v>
      </c>
      <c r="AD351" s="39">
        <f t="shared" si="261"/>
        <v>0</v>
      </c>
      <c r="AE351" s="39">
        <f t="shared" si="262"/>
        <v>0</v>
      </c>
      <c r="AF351" s="39">
        <f t="shared" si="263"/>
        <v>0</v>
      </c>
      <c r="AG351" s="39">
        <f t="shared" si="264"/>
        <v>0</v>
      </c>
      <c r="AH351" s="39">
        <f t="shared" si="265"/>
        <v>0</v>
      </c>
      <c r="AI351" s="39">
        <f t="shared" si="266"/>
        <v>0</v>
      </c>
      <c r="AJ351" s="39">
        <f t="shared" si="267"/>
        <v>0</v>
      </c>
      <c r="AK351" s="43"/>
      <c r="AL351" s="39">
        <f t="shared" si="268"/>
        <v>0</v>
      </c>
      <c r="AM351" s="39">
        <f t="shared" si="269"/>
        <v>0</v>
      </c>
      <c r="AN351" s="39">
        <f t="shared" si="270"/>
        <v>0</v>
      </c>
      <c r="AO351" s="40">
        <f t="shared" si="271"/>
        <v>0</v>
      </c>
      <c r="AQ351" s="39">
        <f t="shared" si="272"/>
        <v>0</v>
      </c>
      <c r="AR351" s="39">
        <f t="shared" si="273"/>
        <v>0</v>
      </c>
      <c r="AS351" s="39">
        <f t="shared" si="274"/>
        <v>0</v>
      </c>
      <c r="AT351" s="40">
        <f t="shared" si="275"/>
        <v>0</v>
      </c>
      <c r="AU351" s="40"/>
      <c r="AV351" s="52">
        <f t="shared" si="276"/>
        <v>0</v>
      </c>
      <c r="AX351" s="52">
        <f t="shared" si="277"/>
        <v>0</v>
      </c>
      <c r="AY351" s="70"/>
      <c r="AZ351" s="2">
        <f t="shared" si="281"/>
        <v>0</v>
      </c>
    </row>
    <row r="352" spans="1:52" ht="12" customHeight="1">
      <c r="A352" s="44">
        <f t="shared" si="278"/>
        <v>47392</v>
      </c>
      <c r="B352" s="66">
        <f t="shared" si="241"/>
        <v>60900</v>
      </c>
      <c r="C352" s="67"/>
      <c r="D352" s="68">
        <f t="shared" si="242"/>
        <v>60900</v>
      </c>
      <c r="E352" s="35">
        <f t="shared" si="243"/>
        <v>0</v>
      </c>
      <c r="F352" s="35">
        <f t="shared" si="244"/>
        <v>0</v>
      </c>
      <c r="G352" s="55">
        <f t="shared" si="279"/>
        <v>3.97</v>
      </c>
      <c r="H352" s="69">
        <f t="shared" si="282"/>
        <v>3.97</v>
      </c>
      <c r="I352" s="55">
        <f t="shared" si="246"/>
        <v>3.7904</v>
      </c>
      <c r="J352" s="55">
        <f t="shared" si="247"/>
        <v>1.6E-2</v>
      </c>
      <c r="K352" s="69">
        <f t="shared" si="283"/>
        <v>1.6E-2</v>
      </c>
      <c r="L352" s="72">
        <v>0</v>
      </c>
      <c r="M352" s="55">
        <f t="shared" si="249"/>
        <v>1.4999999999999999E-2</v>
      </c>
      <c r="N352" s="69">
        <f t="shared" si="284"/>
        <v>1.4999999999999999E-2</v>
      </c>
      <c r="O352" s="72">
        <v>0</v>
      </c>
      <c r="P352" s="7"/>
      <c r="Q352" s="72">
        <f t="shared" si="280"/>
        <v>4.0010000000000003</v>
      </c>
      <c r="R352" s="72">
        <f t="shared" si="251"/>
        <v>3.7904</v>
      </c>
      <c r="S352" s="7"/>
      <c r="T352" s="5">
        <f t="shared" si="252"/>
        <v>31</v>
      </c>
      <c r="U352" s="45">
        <f t="shared" si="253"/>
        <v>47447</v>
      </c>
      <c r="V352" s="5">
        <f t="shared" si="254"/>
        <v>10558</v>
      </c>
      <c r="W352" s="55">
        <f t="shared" si="255"/>
        <v>6.040116061409001E-2</v>
      </c>
      <c r="X352" s="47">
        <f t="shared" si="256"/>
        <v>0.17904391183751345</v>
      </c>
      <c r="Y352" s="5">
        <f t="shared" si="257"/>
        <v>0</v>
      </c>
      <c r="Z352" s="5">
        <f t="shared" si="258"/>
        <v>0</v>
      </c>
      <c r="AB352" s="39">
        <f t="shared" si="259"/>
        <v>0</v>
      </c>
      <c r="AC352" s="39">
        <f t="shared" si="260"/>
        <v>0</v>
      </c>
      <c r="AD352" s="39">
        <f t="shared" si="261"/>
        <v>0</v>
      </c>
      <c r="AE352" s="39">
        <f t="shared" si="262"/>
        <v>0</v>
      </c>
      <c r="AF352" s="39">
        <f t="shared" si="263"/>
        <v>0</v>
      </c>
      <c r="AG352" s="39">
        <f t="shared" si="264"/>
        <v>0</v>
      </c>
      <c r="AH352" s="39">
        <f t="shared" si="265"/>
        <v>0</v>
      </c>
      <c r="AI352" s="39">
        <f t="shared" si="266"/>
        <v>0</v>
      </c>
      <c r="AJ352" s="39">
        <f t="shared" si="267"/>
        <v>0</v>
      </c>
      <c r="AK352" s="43"/>
      <c r="AL352" s="39">
        <f t="shared" si="268"/>
        <v>0</v>
      </c>
      <c r="AM352" s="39">
        <f t="shared" si="269"/>
        <v>0</v>
      </c>
      <c r="AN352" s="39">
        <f t="shared" si="270"/>
        <v>0</v>
      </c>
      <c r="AO352" s="40">
        <f t="shared" si="271"/>
        <v>0</v>
      </c>
      <c r="AQ352" s="39">
        <f t="shared" si="272"/>
        <v>0</v>
      </c>
      <c r="AR352" s="39">
        <f t="shared" si="273"/>
        <v>0</v>
      </c>
      <c r="AS352" s="39">
        <f t="shared" si="274"/>
        <v>0</v>
      </c>
      <c r="AT352" s="40">
        <f t="shared" si="275"/>
        <v>0</v>
      </c>
      <c r="AU352" s="40"/>
      <c r="AV352" s="52">
        <f t="shared" si="276"/>
        <v>0</v>
      </c>
      <c r="AX352" s="52">
        <f t="shared" si="277"/>
        <v>0</v>
      </c>
      <c r="AY352" s="70"/>
      <c r="AZ352" s="2">
        <f t="shared" si="281"/>
        <v>0</v>
      </c>
    </row>
    <row r="353" spans="1:52" ht="12" customHeight="1">
      <c r="A353" s="44">
        <f t="shared" si="278"/>
        <v>47423</v>
      </c>
      <c r="B353" s="66">
        <f t="shared" si="241"/>
        <v>60900</v>
      </c>
      <c r="C353" s="67"/>
      <c r="D353" s="68">
        <f t="shared" si="242"/>
        <v>60900</v>
      </c>
      <c r="E353" s="35">
        <f t="shared" si="243"/>
        <v>0</v>
      </c>
      <c r="F353" s="35">
        <f t="shared" si="244"/>
        <v>0</v>
      </c>
      <c r="G353" s="55">
        <f t="shared" si="279"/>
        <v>3.97</v>
      </c>
      <c r="H353" s="69">
        <f t="shared" si="282"/>
        <v>3.97</v>
      </c>
      <c r="I353" s="55">
        <f t="shared" si="246"/>
        <v>3.7904</v>
      </c>
      <c r="J353" s="55">
        <f t="shared" si="247"/>
        <v>1.6E-2</v>
      </c>
      <c r="K353" s="69">
        <f t="shared" si="283"/>
        <v>1.6E-2</v>
      </c>
      <c r="L353" s="72">
        <v>0</v>
      </c>
      <c r="M353" s="55">
        <f t="shared" si="249"/>
        <v>1.4999999999999999E-2</v>
      </c>
      <c r="N353" s="69">
        <f t="shared" si="284"/>
        <v>1.4999999999999999E-2</v>
      </c>
      <c r="O353" s="72">
        <v>0</v>
      </c>
      <c r="P353" s="7"/>
      <c r="Q353" s="72">
        <f t="shared" si="280"/>
        <v>4.0010000000000003</v>
      </c>
      <c r="R353" s="72">
        <f t="shared" si="251"/>
        <v>3.7904</v>
      </c>
      <c r="S353" s="7"/>
      <c r="T353" s="5">
        <f t="shared" si="252"/>
        <v>30</v>
      </c>
      <c r="U353" s="45">
        <f t="shared" si="253"/>
        <v>47477</v>
      </c>
      <c r="V353" s="5">
        <f t="shared" si="254"/>
        <v>10588</v>
      </c>
      <c r="W353" s="55">
        <f t="shared" si="255"/>
        <v>6.040116061409001E-2</v>
      </c>
      <c r="X353" s="47">
        <f t="shared" si="256"/>
        <v>0.17817094438564257</v>
      </c>
      <c r="Y353" s="5">
        <f t="shared" si="257"/>
        <v>0</v>
      </c>
      <c r="Z353" s="5">
        <f t="shared" si="258"/>
        <v>0</v>
      </c>
      <c r="AB353" s="39">
        <f t="shared" si="259"/>
        <v>0</v>
      </c>
      <c r="AC353" s="39">
        <f t="shared" si="260"/>
        <v>0</v>
      </c>
      <c r="AD353" s="39">
        <f t="shared" si="261"/>
        <v>0</v>
      </c>
      <c r="AE353" s="39">
        <f t="shared" si="262"/>
        <v>0</v>
      </c>
      <c r="AF353" s="39">
        <f t="shared" si="263"/>
        <v>0</v>
      </c>
      <c r="AG353" s="39">
        <f t="shared" si="264"/>
        <v>0</v>
      </c>
      <c r="AH353" s="39">
        <f t="shared" si="265"/>
        <v>0</v>
      </c>
      <c r="AI353" s="39">
        <f t="shared" si="266"/>
        <v>0</v>
      </c>
      <c r="AJ353" s="39">
        <f t="shared" si="267"/>
        <v>0</v>
      </c>
      <c r="AK353" s="43"/>
      <c r="AL353" s="39">
        <f t="shared" si="268"/>
        <v>0</v>
      </c>
      <c r="AM353" s="39">
        <f t="shared" si="269"/>
        <v>0</v>
      </c>
      <c r="AN353" s="39">
        <f t="shared" si="270"/>
        <v>0</v>
      </c>
      <c r="AO353" s="40">
        <f t="shared" si="271"/>
        <v>0</v>
      </c>
      <c r="AQ353" s="39">
        <f t="shared" si="272"/>
        <v>0</v>
      </c>
      <c r="AR353" s="39">
        <f t="shared" si="273"/>
        <v>0</v>
      </c>
      <c r="AS353" s="39">
        <f t="shared" si="274"/>
        <v>0</v>
      </c>
      <c r="AT353" s="40">
        <f t="shared" si="275"/>
        <v>0</v>
      </c>
      <c r="AU353" s="40"/>
      <c r="AV353" s="52">
        <f t="shared" si="276"/>
        <v>0</v>
      </c>
      <c r="AX353" s="52">
        <f t="shared" si="277"/>
        <v>0</v>
      </c>
      <c r="AY353" s="70"/>
      <c r="AZ353" s="2">
        <f t="shared" si="281"/>
        <v>0</v>
      </c>
    </row>
    <row r="354" spans="1:52" ht="12" customHeight="1">
      <c r="A354" s="44">
        <f t="shared" si="278"/>
        <v>47453</v>
      </c>
      <c r="B354" s="66">
        <f t="shared" si="241"/>
        <v>60900</v>
      </c>
      <c r="C354" s="67"/>
      <c r="D354" s="68">
        <f t="shared" si="242"/>
        <v>60900</v>
      </c>
      <c r="E354" s="35">
        <f t="shared" si="243"/>
        <v>0</v>
      </c>
      <c r="F354" s="35">
        <f t="shared" si="244"/>
        <v>0</v>
      </c>
      <c r="G354" s="55">
        <f t="shared" si="279"/>
        <v>3.97</v>
      </c>
      <c r="H354" s="69">
        <f t="shared" si="282"/>
        <v>3.97</v>
      </c>
      <c r="I354" s="55">
        <f t="shared" si="246"/>
        <v>3.7904</v>
      </c>
      <c r="J354" s="55">
        <f t="shared" si="247"/>
        <v>1.6E-2</v>
      </c>
      <c r="K354" s="69">
        <f t="shared" si="283"/>
        <v>1.6E-2</v>
      </c>
      <c r="L354" s="72">
        <v>0</v>
      </c>
      <c r="M354" s="55">
        <f t="shared" si="249"/>
        <v>1.4999999999999999E-2</v>
      </c>
      <c r="N354" s="69">
        <f t="shared" si="284"/>
        <v>1.4999999999999999E-2</v>
      </c>
      <c r="O354" s="72">
        <v>0</v>
      </c>
      <c r="P354" s="7"/>
      <c r="Q354" s="72">
        <f t="shared" si="280"/>
        <v>4.0010000000000003</v>
      </c>
      <c r="R354" s="72">
        <f t="shared" si="251"/>
        <v>3.7904</v>
      </c>
      <c r="S354" s="7"/>
      <c r="T354" s="5">
        <f t="shared" si="252"/>
        <v>31</v>
      </c>
      <c r="U354" s="45">
        <f t="shared" si="253"/>
        <v>47508</v>
      </c>
      <c r="V354" s="5">
        <f t="shared" si="254"/>
        <v>10619</v>
      </c>
      <c r="W354" s="55">
        <f t="shared" si="255"/>
        <v>6.040116061409001E-2</v>
      </c>
      <c r="X354" s="47">
        <f t="shared" si="256"/>
        <v>0.17727334930020935</v>
      </c>
      <c r="Y354" s="5">
        <f t="shared" si="257"/>
        <v>0</v>
      </c>
      <c r="Z354" s="5">
        <f t="shared" si="258"/>
        <v>0</v>
      </c>
      <c r="AB354" s="39">
        <f t="shared" si="259"/>
        <v>0</v>
      </c>
      <c r="AC354" s="39">
        <f t="shared" si="260"/>
        <v>0</v>
      </c>
      <c r="AD354" s="39">
        <f t="shared" si="261"/>
        <v>0</v>
      </c>
      <c r="AE354" s="39">
        <f t="shared" si="262"/>
        <v>0</v>
      </c>
      <c r="AF354" s="39">
        <f t="shared" si="263"/>
        <v>0</v>
      </c>
      <c r="AG354" s="39">
        <f t="shared" si="264"/>
        <v>0</v>
      </c>
      <c r="AH354" s="39">
        <f t="shared" si="265"/>
        <v>0</v>
      </c>
      <c r="AI354" s="39">
        <f t="shared" si="266"/>
        <v>0</v>
      </c>
      <c r="AJ354" s="39">
        <f t="shared" si="267"/>
        <v>0</v>
      </c>
      <c r="AK354" s="43"/>
      <c r="AL354" s="39">
        <f t="shared" si="268"/>
        <v>0</v>
      </c>
      <c r="AM354" s="39">
        <f t="shared" si="269"/>
        <v>0</v>
      </c>
      <c r="AN354" s="39">
        <f t="shared" si="270"/>
        <v>0</v>
      </c>
      <c r="AO354" s="40">
        <f t="shared" si="271"/>
        <v>0</v>
      </c>
      <c r="AQ354" s="39">
        <f t="shared" si="272"/>
        <v>0</v>
      </c>
      <c r="AR354" s="39">
        <f t="shared" si="273"/>
        <v>0</v>
      </c>
      <c r="AS354" s="39">
        <f t="shared" si="274"/>
        <v>0</v>
      </c>
      <c r="AT354" s="40">
        <f t="shared" si="275"/>
        <v>0</v>
      </c>
      <c r="AU354" s="40"/>
      <c r="AV354" s="52">
        <f t="shared" si="276"/>
        <v>0</v>
      </c>
      <c r="AX354" s="52">
        <f t="shared" si="277"/>
        <v>0</v>
      </c>
      <c r="AY354" s="70"/>
      <c r="AZ354" s="2">
        <f t="shared" si="281"/>
        <v>0</v>
      </c>
    </row>
    <row r="355" spans="1:52" ht="12" customHeight="1">
      <c r="A355" s="44">
        <f t="shared" si="278"/>
        <v>47484</v>
      </c>
      <c r="B355" s="66">
        <f t="shared" si="241"/>
        <v>60900</v>
      </c>
      <c r="C355" s="67"/>
      <c r="D355" s="68">
        <f t="shared" si="242"/>
        <v>60900</v>
      </c>
      <c r="E355" s="35">
        <f t="shared" si="243"/>
        <v>0</v>
      </c>
      <c r="F355" s="35">
        <f t="shared" si="244"/>
        <v>0</v>
      </c>
      <c r="G355" s="55">
        <f t="shared" si="279"/>
        <v>3.97</v>
      </c>
      <c r="H355" s="69">
        <f t="shared" si="282"/>
        <v>3.97</v>
      </c>
      <c r="I355" s="55">
        <f t="shared" si="246"/>
        <v>3.7904</v>
      </c>
      <c r="J355" s="55">
        <f t="shared" si="247"/>
        <v>1.6E-2</v>
      </c>
      <c r="K355" s="69">
        <f t="shared" si="283"/>
        <v>1.6E-2</v>
      </c>
      <c r="L355" s="72">
        <v>0</v>
      </c>
      <c r="M355" s="55">
        <f t="shared" si="249"/>
        <v>1.4999999999999999E-2</v>
      </c>
      <c r="N355" s="69">
        <f t="shared" si="284"/>
        <v>1.4999999999999999E-2</v>
      </c>
      <c r="O355" s="72">
        <v>0</v>
      </c>
      <c r="P355" s="7"/>
      <c r="Q355" s="72">
        <f t="shared" si="280"/>
        <v>4.0010000000000003</v>
      </c>
      <c r="R355" s="72">
        <f t="shared" si="251"/>
        <v>3.7904</v>
      </c>
      <c r="S355" s="7"/>
      <c r="T355" s="5">
        <f t="shared" si="252"/>
        <v>31</v>
      </c>
      <c r="U355" s="45">
        <f t="shared" si="253"/>
        <v>47539</v>
      </c>
      <c r="V355" s="5">
        <f t="shared" si="254"/>
        <v>10650</v>
      </c>
      <c r="W355" s="55">
        <f t="shared" si="255"/>
        <v>6.040116061409001E-2</v>
      </c>
      <c r="X355" s="47">
        <f t="shared" si="256"/>
        <v>0.17638027614701471</v>
      </c>
      <c r="Y355" s="5">
        <f t="shared" si="257"/>
        <v>0</v>
      </c>
      <c r="Z355" s="5">
        <f t="shared" si="258"/>
        <v>0</v>
      </c>
      <c r="AB355" s="39">
        <f t="shared" si="259"/>
        <v>0</v>
      </c>
      <c r="AC355" s="39">
        <f t="shared" si="260"/>
        <v>0</v>
      </c>
      <c r="AD355" s="39">
        <f t="shared" si="261"/>
        <v>0</v>
      </c>
      <c r="AE355" s="39">
        <f t="shared" si="262"/>
        <v>0</v>
      </c>
      <c r="AF355" s="39">
        <f t="shared" si="263"/>
        <v>0</v>
      </c>
      <c r="AG355" s="39">
        <f t="shared" si="264"/>
        <v>0</v>
      </c>
      <c r="AH355" s="39">
        <f t="shared" si="265"/>
        <v>0</v>
      </c>
      <c r="AI355" s="39">
        <f t="shared" si="266"/>
        <v>0</v>
      </c>
      <c r="AJ355" s="39">
        <f t="shared" si="267"/>
        <v>0</v>
      </c>
      <c r="AK355" s="43"/>
      <c r="AL355" s="39">
        <f t="shared" si="268"/>
        <v>0</v>
      </c>
      <c r="AM355" s="39">
        <f t="shared" si="269"/>
        <v>0</v>
      </c>
      <c r="AN355" s="39">
        <f t="shared" si="270"/>
        <v>0</v>
      </c>
      <c r="AO355" s="40">
        <f t="shared" si="271"/>
        <v>0</v>
      </c>
      <c r="AQ355" s="39">
        <f t="shared" si="272"/>
        <v>0</v>
      </c>
      <c r="AR355" s="39">
        <f t="shared" si="273"/>
        <v>0</v>
      </c>
      <c r="AS355" s="39">
        <f t="shared" si="274"/>
        <v>0</v>
      </c>
      <c r="AT355" s="40">
        <f t="shared" si="275"/>
        <v>0</v>
      </c>
      <c r="AU355" s="40"/>
      <c r="AV355" s="52">
        <f t="shared" si="276"/>
        <v>0</v>
      </c>
      <c r="AX355" s="52">
        <f t="shared" si="277"/>
        <v>0</v>
      </c>
      <c r="AY355" s="70"/>
      <c r="AZ355" s="2">
        <f t="shared" si="281"/>
        <v>0</v>
      </c>
    </row>
    <row r="356" spans="1:52" ht="12" customHeight="1">
      <c r="A356" s="44">
        <f t="shared" si="278"/>
        <v>47515</v>
      </c>
      <c r="B356" s="66">
        <f t="shared" si="241"/>
        <v>60900</v>
      </c>
      <c r="C356" s="67"/>
      <c r="D356" s="68">
        <f t="shared" si="242"/>
        <v>60900</v>
      </c>
      <c r="E356" s="35">
        <f t="shared" si="243"/>
        <v>0</v>
      </c>
      <c r="F356" s="35">
        <f t="shared" si="244"/>
        <v>0</v>
      </c>
      <c r="G356" s="55">
        <f t="shared" si="279"/>
        <v>3.97</v>
      </c>
      <c r="H356" s="69">
        <f t="shared" si="282"/>
        <v>3.97</v>
      </c>
      <c r="I356" s="55">
        <f t="shared" si="246"/>
        <v>3.7904</v>
      </c>
      <c r="J356" s="55">
        <f t="shared" si="247"/>
        <v>1.6E-2</v>
      </c>
      <c r="K356" s="69">
        <f t="shared" si="283"/>
        <v>1.6E-2</v>
      </c>
      <c r="L356" s="72">
        <v>0</v>
      </c>
      <c r="M356" s="55">
        <f t="shared" si="249"/>
        <v>1.4999999999999999E-2</v>
      </c>
      <c r="N356" s="69">
        <f t="shared" si="284"/>
        <v>1.4999999999999999E-2</v>
      </c>
      <c r="O356" s="72">
        <v>0</v>
      </c>
      <c r="P356" s="7"/>
      <c r="Q356" s="72">
        <f t="shared" si="280"/>
        <v>4.0010000000000003</v>
      </c>
      <c r="R356" s="72">
        <f t="shared" si="251"/>
        <v>3.7904</v>
      </c>
      <c r="S356" s="7"/>
      <c r="T356" s="5">
        <f t="shared" si="252"/>
        <v>28</v>
      </c>
      <c r="U356" s="45">
        <f t="shared" si="253"/>
        <v>47567</v>
      </c>
      <c r="V356" s="5">
        <f t="shared" si="254"/>
        <v>10678</v>
      </c>
      <c r="W356" s="55">
        <f t="shared" si="255"/>
        <v>6.040116061409001E-2</v>
      </c>
      <c r="X356" s="47">
        <f t="shared" si="256"/>
        <v>0.17557749717401527</v>
      </c>
      <c r="Y356" s="5">
        <f t="shared" si="257"/>
        <v>0</v>
      </c>
      <c r="Z356" s="5">
        <f t="shared" si="258"/>
        <v>0</v>
      </c>
      <c r="AB356" s="39">
        <f t="shared" si="259"/>
        <v>0</v>
      </c>
      <c r="AC356" s="39">
        <f t="shared" si="260"/>
        <v>0</v>
      </c>
      <c r="AD356" s="39">
        <f t="shared" si="261"/>
        <v>0</v>
      </c>
      <c r="AE356" s="39">
        <f t="shared" si="262"/>
        <v>0</v>
      </c>
      <c r="AF356" s="39">
        <f t="shared" si="263"/>
        <v>0</v>
      </c>
      <c r="AG356" s="39">
        <f t="shared" si="264"/>
        <v>0</v>
      </c>
      <c r="AH356" s="39">
        <f t="shared" si="265"/>
        <v>0</v>
      </c>
      <c r="AI356" s="39">
        <f t="shared" si="266"/>
        <v>0</v>
      </c>
      <c r="AJ356" s="39">
        <f t="shared" si="267"/>
        <v>0</v>
      </c>
      <c r="AK356" s="43"/>
      <c r="AL356" s="39">
        <f t="shared" si="268"/>
        <v>0</v>
      </c>
      <c r="AM356" s="39">
        <f t="shared" si="269"/>
        <v>0</v>
      </c>
      <c r="AN356" s="39">
        <f t="shared" si="270"/>
        <v>0</v>
      </c>
      <c r="AO356" s="40">
        <f t="shared" si="271"/>
        <v>0</v>
      </c>
      <c r="AQ356" s="39">
        <f t="shared" si="272"/>
        <v>0</v>
      </c>
      <c r="AR356" s="39">
        <f t="shared" si="273"/>
        <v>0</v>
      </c>
      <c r="AS356" s="39">
        <f t="shared" si="274"/>
        <v>0</v>
      </c>
      <c r="AT356" s="40">
        <f t="shared" si="275"/>
        <v>0</v>
      </c>
      <c r="AU356" s="40"/>
      <c r="AV356" s="52">
        <f t="shared" si="276"/>
        <v>0</v>
      </c>
      <c r="AX356" s="52">
        <f t="shared" si="277"/>
        <v>0</v>
      </c>
      <c r="AY356" s="70"/>
      <c r="AZ356" s="2">
        <f t="shared" si="281"/>
        <v>0</v>
      </c>
    </row>
    <row r="357" spans="1:52" ht="12" customHeight="1">
      <c r="A357" s="44">
        <f t="shared" si="278"/>
        <v>47543</v>
      </c>
      <c r="B357" s="66">
        <f t="shared" si="241"/>
        <v>60900</v>
      </c>
      <c r="C357" s="67"/>
      <c r="D357" s="68">
        <f t="shared" si="242"/>
        <v>60900</v>
      </c>
      <c r="E357" s="35">
        <f t="shared" si="243"/>
        <v>0</v>
      </c>
      <c r="F357" s="35">
        <f t="shared" si="244"/>
        <v>0</v>
      </c>
      <c r="G357" s="55">
        <f t="shared" si="279"/>
        <v>3.97</v>
      </c>
      <c r="H357" s="69">
        <f t="shared" si="282"/>
        <v>3.97</v>
      </c>
      <c r="I357" s="55">
        <f t="shared" si="246"/>
        <v>3.7904</v>
      </c>
      <c r="J357" s="55">
        <f t="shared" si="247"/>
        <v>1.6E-2</v>
      </c>
      <c r="K357" s="69">
        <f t="shared" si="283"/>
        <v>1.6E-2</v>
      </c>
      <c r="L357" s="72">
        <v>0</v>
      </c>
      <c r="M357" s="55">
        <f t="shared" si="249"/>
        <v>1.4999999999999999E-2</v>
      </c>
      <c r="N357" s="69">
        <f t="shared" si="284"/>
        <v>1.4999999999999999E-2</v>
      </c>
      <c r="O357" s="72">
        <v>0</v>
      </c>
      <c r="P357" s="7"/>
      <c r="Q357" s="72">
        <f t="shared" si="280"/>
        <v>4.0010000000000003</v>
      </c>
      <c r="R357" s="72">
        <f t="shared" si="251"/>
        <v>3.7904</v>
      </c>
      <c r="S357" s="7"/>
      <c r="T357" s="5">
        <f t="shared" si="252"/>
        <v>31</v>
      </c>
      <c r="U357" s="45">
        <f t="shared" si="253"/>
        <v>47598</v>
      </c>
      <c r="V357" s="5">
        <f t="shared" si="254"/>
        <v>10709</v>
      </c>
      <c r="W357" s="55">
        <f t="shared" si="255"/>
        <v>6.040116061409001E-2</v>
      </c>
      <c r="X357" s="47">
        <f t="shared" si="256"/>
        <v>0.17469296743702883</v>
      </c>
      <c r="Y357" s="5">
        <f t="shared" si="257"/>
        <v>0</v>
      </c>
      <c r="Z357" s="5">
        <f t="shared" si="258"/>
        <v>0</v>
      </c>
      <c r="AB357" s="39">
        <f t="shared" si="259"/>
        <v>0</v>
      </c>
      <c r="AC357" s="39">
        <f t="shared" si="260"/>
        <v>0</v>
      </c>
      <c r="AD357" s="39">
        <f t="shared" si="261"/>
        <v>0</v>
      </c>
      <c r="AE357" s="39">
        <f t="shared" si="262"/>
        <v>0</v>
      </c>
      <c r="AF357" s="39">
        <f t="shared" si="263"/>
        <v>0</v>
      </c>
      <c r="AG357" s="39">
        <f t="shared" si="264"/>
        <v>0</v>
      </c>
      <c r="AH357" s="39">
        <f t="shared" si="265"/>
        <v>0</v>
      </c>
      <c r="AI357" s="39">
        <f t="shared" si="266"/>
        <v>0</v>
      </c>
      <c r="AJ357" s="39">
        <f t="shared" si="267"/>
        <v>0</v>
      </c>
      <c r="AK357" s="43"/>
      <c r="AL357" s="39">
        <f t="shared" si="268"/>
        <v>0</v>
      </c>
      <c r="AM357" s="39">
        <f t="shared" si="269"/>
        <v>0</v>
      </c>
      <c r="AN357" s="39">
        <f t="shared" si="270"/>
        <v>0</v>
      </c>
      <c r="AO357" s="40">
        <f t="shared" si="271"/>
        <v>0</v>
      </c>
      <c r="AQ357" s="39">
        <f t="shared" si="272"/>
        <v>0</v>
      </c>
      <c r="AR357" s="39">
        <f t="shared" si="273"/>
        <v>0</v>
      </c>
      <c r="AS357" s="39">
        <f t="shared" si="274"/>
        <v>0</v>
      </c>
      <c r="AT357" s="40">
        <f t="shared" si="275"/>
        <v>0</v>
      </c>
      <c r="AU357" s="40"/>
      <c r="AV357" s="52">
        <f t="shared" si="276"/>
        <v>0</v>
      </c>
      <c r="AX357" s="52">
        <f t="shared" si="277"/>
        <v>0</v>
      </c>
      <c r="AY357" s="70"/>
      <c r="AZ357" s="2">
        <f t="shared" si="281"/>
        <v>0</v>
      </c>
    </row>
    <row r="358" spans="1:52" ht="12" customHeight="1">
      <c r="A358" s="44">
        <f t="shared" si="278"/>
        <v>47574</v>
      </c>
      <c r="B358" s="66">
        <f t="shared" si="241"/>
        <v>60900</v>
      </c>
      <c r="C358" s="67"/>
      <c r="D358" s="68">
        <f t="shared" si="242"/>
        <v>60900</v>
      </c>
      <c r="E358" s="35">
        <f t="shared" si="243"/>
        <v>0</v>
      </c>
      <c r="F358" s="35">
        <f t="shared" si="244"/>
        <v>0</v>
      </c>
      <c r="G358" s="55">
        <f t="shared" si="279"/>
        <v>3.97</v>
      </c>
      <c r="H358" s="69">
        <f t="shared" si="282"/>
        <v>3.97</v>
      </c>
      <c r="I358" s="55">
        <f t="shared" si="246"/>
        <v>3.7904</v>
      </c>
      <c r="J358" s="55">
        <f t="shared" si="247"/>
        <v>1.6E-2</v>
      </c>
      <c r="K358" s="69">
        <f t="shared" si="283"/>
        <v>1.6E-2</v>
      </c>
      <c r="L358" s="72">
        <v>0</v>
      </c>
      <c r="M358" s="55">
        <f t="shared" si="249"/>
        <v>1.4999999999999999E-2</v>
      </c>
      <c r="N358" s="69">
        <f t="shared" si="284"/>
        <v>1.4999999999999999E-2</v>
      </c>
      <c r="O358" s="72">
        <v>0</v>
      </c>
      <c r="P358" s="7"/>
      <c r="Q358" s="72">
        <f t="shared" si="280"/>
        <v>4.0010000000000003</v>
      </c>
      <c r="R358" s="72">
        <f t="shared" si="251"/>
        <v>3.7904</v>
      </c>
      <c r="S358" s="7"/>
      <c r="T358" s="5">
        <f t="shared" si="252"/>
        <v>30</v>
      </c>
      <c r="U358" s="45">
        <f t="shared" si="253"/>
        <v>47628</v>
      </c>
      <c r="V358" s="5">
        <f t="shared" si="254"/>
        <v>10739</v>
      </c>
      <c r="W358" s="55">
        <f t="shared" si="255"/>
        <v>6.040116061409001E-2</v>
      </c>
      <c r="X358" s="47">
        <f t="shared" si="256"/>
        <v>0.17384121395891189</v>
      </c>
      <c r="Y358" s="5">
        <f t="shared" si="257"/>
        <v>0</v>
      </c>
      <c r="Z358" s="5">
        <f t="shared" si="258"/>
        <v>0</v>
      </c>
      <c r="AB358" s="39">
        <f t="shared" si="259"/>
        <v>0</v>
      </c>
      <c r="AC358" s="39">
        <f t="shared" si="260"/>
        <v>0</v>
      </c>
      <c r="AD358" s="39">
        <f t="shared" si="261"/>
        <v>0</v>
      </c>
      <c r="AE358" s="39">
        <f t="shared" si="262"/>
        <v>0</v>
      </c>
      <c r="AF358" s="39">
        <f t="shared" si="263"/>
        <v>0</v>
      </c>
      <c r="AG358" s="39">
        <f t="shared" si="264"/>
        <v>0</v>
      </c>
      <c r="AH358" s="39">
        <f t="shared" si="265"/>
        <v>0</v>
      </c>
      <c r="AI358" s="39">
        <f t="shared" si="266"/>
        <v>0</v>
      </c>
      <c r="AJ358" s="39">
        <f t="shared" si="267"/>
        <v>0</v>
      </c>
      <c r="AK358" s="43"/>
      <c r="AL358" s="39">
        <f t="shared" si="268"/>
        <v>0</v>
      </c>
      <c r="AM358" s="39">
        <f t="shared" si="269"/>
        <v>0</v>
      </c>
      <c r="AN358" s="39">
        <f t="shared" si="270"/>
        <v>0</v>
      </c>
      <c r="AO358" s="40">
        <f t="shared" si="271"/>
        <v>0</v>
      </c>
      <c r="AQ358" s="39">
        <f t="shared" si="272"/>
        <v>0</v>
      </c>
      <c r="AR358" s="39">
        <f t="shared" si="273"/>
        <v>0</v>
      </c>
      <c r="AS358" s="39">
        <f t="shared" si="274"/>
        <v>0</v>
      </c>
      <c r="AT358" s="40">
        <f t="shared" si="275"/>
        <v>0</v>
      </c>
      <c r="AU358" s="40"/>
      <c r="AV358" s="52">
        <f t="shared" si="276"/>
        <v>0</v>
      </c>
      <c r="AX358" s="52">
        <f t="shared" si="277"/>
        <v>0</v>
      </c>
      <c r="AY358" s="70"/>
      <c r="AZ358" s="2">
        <f t="shared" si="281"/>
        <v>0</v>
      </c>
    </row>
    <row r="359" spans="1:52" ht="12" customHeight="1">
      <c r="A359" s="44">
        <f t="shared" si="278"/>
        <v>47604</v>
      </c>
      <c r="B359" s="66">
        <f t="shared" si="241"/>
        <v>60900</v>
      </c>
      <c r="C359" s="67"/>
      <c r="D359" s="68">
        <f t="shared" si="242"/>
        <v>60900</v>
      </c>
      <c r="E359" s="35">
        <f t="shared" si="243"/>
        <v>0</v>
      </c>
      <c r="F359" s="35">
        <f t="shared" si="244"/>
        <v>0</v>
      </c>
      <c r="G359" s="55">
        <f t="shared" si="279"/>
        <v>3.97</v>
      </c>
      <c r="H359" s="69">
        <f t="shared" si="282"/>
        <v>3.97</v>
      </c>
      <c r="I359" s="55">
        <f t="shared" si="246"/>
        <v>3.7904</v>
      </c>
      <c r="J359" s="55">
        <f t="shared" si="247"/>
        <v>1.6E-2</v>
      </c>
      <c r="K359" s="69">
        <f t="shared" si="283"/>
        <v>1.6E-2</v>
      </c>
      <c r="L359" s="72">
        <v>0</v>
      </c>
      <c r="M359" s="55">
        <f t="shared" si="249"/>
        <v>1.4999999999999999E-2</v>
      </c>
      <c r="N359" s="69">
        <f t="shared" si="284"/>
        <v>1.4999999999999999E-2</v>
      </c>
      <c r="O359" s="72">
        <v>0</v>
      </c>
      <c r="P359" s="7"/>
      <c r="Q359" s="72">
        <f t="shared" si="280"/>
        <v>4.0010000000000003</v>
      </c>
      <c r="R359" s="72">
        <f t="shared" si="251"/>
        <v>3.7904</v>
      </c>
      <c r="S359" s="7"/>
      <c r="T359" s="5">
        <f t="shared" si="252"/>
        <v>31</v>
      </c>
      <c r="U359" s="45">
        <f t="shared" si="253"/>
        <v>47659</v>
      </c>
      <c r="V359" s="5">
        <f t="shared" si="254"/>
        <v>10770</v>
      </c>
      <c r="W359" s="55">
        <f t="shared" si="255"/>
        <v>6.040116061409001E-2</v>
      </c>
      <c r="X359" s="47">
        <f t="shared" si="256"/>
        <v>0.17296543132312184</v>
      </c>
      <c r="Y359" s="5">
        <f t="shared" si="257"/>
        <v>0</v>
      </c>
      <c r="Z359" s="5">
        <f t="shared" si="258"/>
        <v>0</v>
      </c>
      <c r="AB359" s="39">
        <f t="shared" si="259"/>
        <v>0</v>
      </c>
      <c r="AC359" s="39">
        <f t="shared" si="260"/>
        <v>0</v>
      </c>
      <c r="AD359" s="39">
        <f t="shared" si="261"/>
        <v>0</v>
      </c>
      <c r="AE359" s="39">
        <f t="shared" si="262"/>
        <v>0</v>
      </c>
      <c r="AF359" s="39">
        <f t="shared" si="263"/>
        <v>0</v>
      </c>
      <c r="AG359" s="39">
        <f t="shared" si="264"/>
        <v>0</v>
      </c>
      <c r="AH359" s="39">
        <f t="shared" si="265"/>
        <v>0</v>
      </c>
      <c r="AI359" s="39">
        <f t="shared" si="266"/>
        <v>0</v>
      </c>
      <c r="AJ359" s="39">
        <f t="shared" si="267"/>
        <v>0</v>
      </c>
      <c r="AK359" s="43"/>
      <c r="AL359" s="39">
        <f t="shared" si="268"/>
        <v>0</v>
      </c>
      <c r="AM359" s="39">
        <f t="shared" si="269"/>
        <v>0</v>
      </c>
      <c r="AN359" s="39">
        <f t="shared" si="270"/>
        <v>0</v>
      </c>
      <c r="AO359" s="40">
        <f t="shared" si="271"/>
        <v>0</v>
      </c>
      <c r="AQ359" s="39">
        <f t="shared" si="272"/>
        <v>0</v>
      </c>
      <c r="AR359" s="39">
        <f t="shared" si="273"/>
        <v>0</v>
      </c>
      <c r="AS359" s="39">
        <f t="shared" si="274"/>
        <v>0</v>
      </c>
      <c r="AT359" s="40">
        <f t="shared" si="275"/>
        <v>0</v>
      </c>
      <c r="AU359" s="40"/>
      <c r="AV359" s="52">
        <f t="shared" si="276"/>
        <v>0</v>
      </c>
      <c r="AX359" s="52">
        <f t="shared" si="277"/>
        <v>0</v>
      </c>
      <c r="AY359" s="70"/>
      <c r="AZ359" s="2">
        <f t="shared" si="281"/>
        <v>0</v>
      </c>
    </row>
    <row r="360" spans="1:52" ht="12" customHeight="1">
      <c r="A360" s="44">
        <f t="shared" si="278"/>
        <v>47635</v>
      </c>
      <c r="B360" s="66">
        <f t="shared" si="241"/>
        <v>60900</v>
      </c>
      <c r="C360" s="67"/>
      <c r="D360" s="68">
        <f t="shared" si="242"/>
        <v>60900</v>
      </c>
      <c r="E360" s="35">
        <f t="shared" si="243"/>
        <v>0</v>
      </c>
      <c r="F360" s="35">
        <f t="shared" si="244"/>
        <v>0</v>
      </c>
      <c r="G360" s="55">
        <f t="shared" si="279"/>
        <v>3.97</v>
      </c>
      <c r="H360" s="69">
        <f t="shared" si="282"/>
        <v>3.97</v>
      </c>
      <c r="I360" s="55">
        <f t="shared" si="246"/>
        <v>3.7904</v>
      </c>
      <c r="J360" s="55">
        <f t="shared" si="247"/>
        <v>1.6E-2</v>
      </c>
      <c r="K360" s="69">
        <f t="shared" si="283"/>
        <v>1.6E-2</v>
      </c>
      <c r="L360" s="72">
        <v>0</v>
      </c>
      <c r="M360" s="55">
        <f t="shared" si="249"/>
        <v>1.4999999999999999E-2</v>
      </c>
      <c r="N360" s="69">
        <f t="shared" si="284"/>
        <v>1.4999999999999999E-2</v>
      </c>
      <c r="O360" s="72">
        <v>0</v>
      </c>
      <c r="P360" s="7"/>
      <c r="Q360" s="72">
        <f t="shared" si="280"/>
        <v>4.0010000000000003</v>
      </c>
      <c r="R360" s="72">
        <f t="shared" si="251"/>
        <v>3.7904</v>
      </c>
      <c r="S360" s="7"/>
      <c r="T360" s="5">
        <f t="shared" si="252"/>
        <v>30</v>
      </c>
      <c r="U360" s="45">
        <f t="shared" si="253"/>
        <v>47689</v>
      </c>
      <c r="V360" s="5">
        <f t="shared" si="254"/>
        <v>10800</v>
      </c>
      <c r="W360" s="55">
        <f t="shared" si="255"/>
        <v>6.040116061409001E-2</v>
      </c>
      <c r="X360" s="47">
        <f t="shared" si="256"/>
        <v>0.17212210082227286</v>
      </c>
      <c r="Y360" s="5">
        <f t="shared" si="257"/>
        <v>0</v>
      </c>
      <c r="Z360" s="5">
        <f t="shared" si="258"/>
        <v>0</v>
      </c>
      <c r="AB360" s="39">
        <f t="shared" si="259"/>
        <v>0</v>
      </c>
      <c r="AC360" s="39">
        <f t="shared" si="260"/>
        <v>0</v>
      </c>
      <c r="AD360" s="39">
        <f t="shared" si="261"/>
        <v>0</v>
      </c>
      <c r="AE360" s="39">
        <f t="shared" si="262"/>
        <v>0</v>
      </c>
      <c r="AF360" s="39">
        <f t="shared" si="263"/>
        <v>0</v>
      </c>
      <c r="AG360" s="39">
        <f t="shared" si="264"/>
        <v>0</v>
      </c>
      <c r="AH360" s="39">
        <f t="shared" si="265"/>
        <v>0</v>
      </c>
      <c r="AI360" s="39">
        <f t="shared" si="266"/>
        <v>0</v>
      </c>
      <c r="AJ360" s="39">
        <f t="shared" si="267"/>
        <v>0</v>
      </c>
      <c r="AK360" s="43"/>
      <c r="AL360" s="39">
        <f t="shared" si="268"/>
        <v>0</v>
      </c>
      <c r="AM360" s="39">
        <f t="shared" si="269"/>
        <v>0</v>
      </c>
      <c r="AN360" s="39">
        <f t="shared" si="270"/>
        <v>0</v>
      </c>
      <c r="AO360" s="40">
        <f t="shared" si="271"/>
        <v>0</v>
      </c>
      <c r="AQ360" s="39">
        <f t="shared" si="272"/>
        <v>0</v>
      </c>
      <c r="AR360" s="39">
        <f t="shared" si="273"/>
        <v>0</v>
      </c>
      <c r="AS360" s="39">
        <f t="shared" si="274"/>
        <v>0</v>
      </c>
      <c r="AT360" s="40">
        <f t="shared" si="275"/>
        <v>0</v>
      </c>
      <c r="AU360" s="40"/>
      <c r="AV360" s="52">
        <f t="shared" si="276"/>
        <v>0</v>
      </c>
      <c r="AX360" s="52">
        <f t="shared" si="277"/>
        <v>0</v>
      </c>
      <c r="AY360" s="70"/>
      <c r="AZ360" s="2">
        <f t="shared" si="281"/>
        <v>0</v>
      </c>
    </row>
    <row r="361" spans="1:52" ht="12" customHeight="1">
      <c r="A361" s="44">
        <f t="shared" si="278"/>
        <v>47665</v>
      </c>
      <c r="B361" s="66">
        <f t="shared" si="241"/>
        <v>60900</v>
      </c>
      <c r="C361" s="67"/>
      <c r="D361" s="68">
        <f t="shared" si="242"/>
        <v>60900</v>
      </c>
      <c r="E361" s="35">
        <f t="shared" si="243"/>
        <v>0</v>
      </c>
      <c r="F361" s="35">
        <f t="shared" si="244"/>
        <v>0</v>
      </c>
      <c r="G361" s="55">
        <f t="shared" si="279"/>
        <v>3.97</v>
      </c>
      <c r="H361" s="69">
        <f t="shared" si="282"/>
        <v>3.97</v>
      </c>
      <c r="I361" s="55">
        <f t="shared" si="246"/>
        <v>3.7904</v>
      </c>
      <c r="J361" s="55">
        <f t="shared" si="247"/>
        <v>1.6E-2</v>
      </c>
      <c r="K361" s="69">
        <f t="shared" si="283"/>
        <v>1.6E-2</v>
      </c>
      <c r="L361" s="72">
        <v>0</v>
      </c>
      <c r="M361" s="55">
        <f t="shared" si="249"/>
        <v>1.4999999999999999E-2</v>
      </c>
      <c r="N361" s="69">
        <f t="shared" si="284"/>
        <v>1.4999999999999999E-2</v>
      </c>
      <c r="O361" s="72">
        <v>0</v>
      </c>
      <c r="P361" s="7"/>
      <c r="Q361" s="72">
        <f t="shared" si="280"/>
        <v>4.0010000000000003</v>
      </c>
      <c r="R361" s="72">
        <f t="shared" si="251"/>
        <v>3.7904</v>
      </c>
      <c r="S361" s="7"/>
      <c r="T361" s="5">
        <f t="shared" si="252"/>
        <v>31</v>
      </c>
      <c r="U361" s="45">
        <f t="shared" si="253"/>
        <v>47720</v>
      </c>
      <c r="V361" s="5">
        <f t="shared" si="254"/>
        <v>10831</v>
      </c>
      <c r="W361" s="55">
        <f t="shared" si="255"/>
        <v>6.040116061409001E-2</v>
      </c>
      <c r="X361" s="47">
        <f t="shared" si="256"/>
        <v>0.17125497878772772</v>
      </c>
      <c r="Y361" s="5">
        <f t="shared" si="257"/>
        <v>0</v>
      </c>
      <c r="Z361" s="5">
        <f t="shared" si="258"/>
        <v>0</v>
      </c>
      <c r="AB361" s="39">
        <f t="shared" si="259"/>
        <v>0</v>
      </c>
      <c r="AC361" s="39">
        <f t="shared" si="260"/>
        <v>0</v>
      </c>
      <c r="AD361" s="39">
        <f t="shared" si="261"/>
        <v>0</v>
      </c>
      <c r="AE361" s="39">
        <f t="shared" si="262"/>
        <v>0</v>
      </c>
      <c r="AF361" s="39">
        <f t="shared" si="263"/>
        <v>0</v>
      </c>
      <c r="AG361" s="39">
        <f t="shared" si="264"/>
        <v>0</v>
      </c>
      <c r="AH361" s="39">
        <f t="shared" si="265"/>
        <v>0</v>
      </c>
      <c r="AI361" s="39">
        <f t="shared" si="266"/>
        <v>0</v>
      </c>
      <c r="AJ361" s="39">
        <f t="shared" si="267"/>
        <v>0</v>
      </c>
      <c r="AK361" s="43"/>
      <c r="AL361" s="39">
        <f t="shared" si="268"/>
        <v>0</v>
      </c>
      <c r="AM361" s="39">
        <f t="shared" si="269"/>
        <v>0</v>
      </c>
      <c r="AN361" s="39">
        <f t="shared" si="270"/>
        <v>0</v>
      </c>
      <c r="AO361" s="40">
        <f t="shared" si="271"/>
        <v>0</v>
      </c>
      <c r="AQ361" s="39">
        <f t="shared" si="272"/>
        <v>0</v>
      </c>
      <c r="AR361" s="39">
        <f t="shared" si="273"/>
        <v>0</v>
      </c>
      <c r="AS361" s="39">
        <f t="shared" si="274"/>
        <v>0</v>
      </c>
      <c r="AT361" s="40">
        <f t="shared" si="275"/>
        <v>0</v>
      </c>
      <c r="AU361" s="40"/>
      <c r="AV361" s="52">
        <f t="shared" si="276"/>
        <v>0</v>
      </c>
      <c r="AX361" s="52">
        <f t="shared" si="277"/>
        <v>0</v>
      </c>
      <c r="AY361" s="70"/>
      <c r="AZ361" s="2">
        <f t="shared" si="281"/>
        <v>0</v>
      </c>
    </row>
    <row r="362" spans="1:52" ht="12" customHeight="1">
      <c r="A362" s="44">
        <f t="shared" si="278"/>
        <v>47696</v>
      </c>
      <c r="B362" s="66">
        <f t="shared" si="241"/>
        <v>60900</v>
      </c>
      <c r="C362" s="67"/>
      <c r="D362" s="68">
        <f t="shared" si="242"/>
        <v>60900</v>
      </c>
      <c r="E362" s="35">
        <f t="shared" si="243"/>
        <v>0</v>
      </c>
      <c r="F362" s="35">
        <f t="shared" si="244"/>
        <v>0</v>
      </c>
      <c r="G362" s="55">
        <f t="shared" si="279"/>
        <v>3.97</v>
      </c>
      <c r="H362" s="69">
        <f t="shared" si="282"/>
        <v>3.97</v>
      </c>
      <c r="I362" s="55">
        <f t="shared" si="246"/>
        <v>3.7904</v>
      </c>
      <c r="J362" s="55">
        <f t="shared" si="247"/>
        <v>1.6E-2</v>
      </c>
      <c r="K362" s="69">
        <f t="shared" si="283"/>
        <v>1.6E-2</v>
      </c>
      <c r="L362" s="72">
        <v>0</v>
      </c>
      <c r="M362" s="55">
        <f t="shared" si="249"/>
        <v>1.4999999999999999E-2</v>
      </c>
      <c r="N362" s="69">
        <f t="shared" si="284"/>
        <v>1.4999999999999999E-2</v>
      </c>
      <c r="O362" s="72">
        <v>0</v>
      </c>
      <c r="P362" s="7"/>
      <c r="Q362" s="72">
        <f t="shared" si="280"/>
        <v>4.0010000000000003</v>
      </c>
      <c r="R362" s="72">
        <f t="shared" si="251"/>
        <v>3.7904</v>
      </c>
      <c r="S362" s="7"/>
      <c r="T362" s="5">
        <f t="shared" si="252"/>
        <v>31</v>
      </c>
      <c r="U362" s="45">
        <f t="shared" si="253"/>
        <v>47751</v>
      </c>
      <c r="V362" s="5">
        <f t="shared" si="254"/>
        <v>10862</v>
      </c>
      <c r="W362" s="55">
        <f t="shared" si="255"/>
        <v>6.040116061409001E-2</v>
      </c>
      <c r="X362" s="47">
        <f t="shared" si="256"/>
        <v>0.17039222516734434</v>
      </c>
      <c r="Y362" s="5">
        <f t="shared" si="257"/>
        <v>0</v>
      </c>
      <c r="Z362" s="5">
        <f t="shared" si="258"/>
        <v>0</v>
      </c>
      <c r="AB362" s="39">
        <f t="shared" si="259"/>
        <v>0</v>
      </c>
      <c r="AC362" s="39">
        <f t="shared" si="260"/>
        <v>0</v>
      </c>
      <c r="AD362" s="39">
        <f t="shared" si="261"/>
        <v>0</v>
      </c>
      <c r="AE362" s="39">
        <f t="shared" si="262"/>
        <v>0</v>
      </c>
      <c r="AF362" s="39">
        <f t="shared" si="263"/>
        <v>0</v>
      </c>
      <c r="AG362" s="39">
        <f t="shared" si="264"/>
        <v>0</v>
      </c>
      <c r="AH362" s="39">
        <f t="shared" si="265"/>
        <v>0</v>
      </c>
      <c r="AI362" s="39">
        <f t="shared" si="266"/>
        <v>0</v>
      </c>
      <c r="AJ362" s="39">
        <f t="shared" si="267"/>
        <v>0</v>
      </c>
      <c r="AK362" s="43"/>
      <c r="AL362" s="39">
        <f t="shared" si="268"/>
        <v>0</v>
      </c>
      <c r="AM362" s="39">
        <f t="shared" si="269"/>
        <v>0</v>
      </c>
      <c r="AN362" s="39">
        <f t="shared" si="270"/>
        <v>0</v>
      </c>
      <c r="AO362" s="40">
        <f t="shared" si="271"/>
        <v>0</v>
      </c>
      <c r="AQ362" s="39">
        <f t="shared" si="272"/>
        <v>0</v>
      </c>
      <c r="AR362" s="39">
        <f t="shared" si="273"/>
        <v>0</v>
      </c>
      <c r="AS362" s="39">
        <f t="shared" si="274"/>
        <v>0</v>
      </c>
      <c r="AT362" s="40">
        <f t="shared" si="275"/>
        <v>0</v>
      </c>
      <c r="AU362" s="40"/>
      <c r="AV362" s="52">
        <f t="shared" si="276"/>
        <v>0</v>
      </c>
      <c r="AX362" s="52">
        <f t="shared" si="277"/>
        <v>0</v>
      </c>
      <c r="AY362" s="70"/>
      <c r="AZ362" s="2">
        <f t="shared" si="281"/>
        <v>0</v>
      </c>
    </row>
    <row r="363" spans="1:52" ht="12" customHeight="1">
      <c r="A363" s="44">
        <f t="shared" si="278"/>
        <v>47727</v>
      </c>
      <c r="B363" s="66">
        <f t="shared" si="241"/>
        <v>60900</v>
      </c>
      <c r="C363" s="67"/>
      <c r="D363" s="68">
        <f t="shared" si="242"/>
        <v>60900</v>
      </c>
      <c r="E363" s="35">
        <f t="shared" si="243"/>
        <v>0</v>
      </c>
      <c r="F363" s="35">
        <f t="shared" si="244"/>
        <v>0</v>
      </c>
      <c r="G363" s="55">
        <f t="shared" si="279"/>
        <v>3.97</v>
      </c>
      <c r="H363" s="69">
        <f t="shared" si="282"/>
        <v>3.97</v>
      </c>
      <c r="I363" s="55">
        <f t="shared" si="246"/>
        <v>3.7904</v>
      </c>
      <c r="J363" s="55">
        <f t="shared" si="247"/>
        <v>1.6E-2</v>
      </c>
      <c r="K363" s="69">
        <f t="shared" si="283"/>
        <v>1.6E-2</v>
      </c>
      <c r="L363" s="72">
        <v>0</v>
      </c>
      <c r="M363" s="55">
        <f t="shared" si="249"/>
        <v>1.4999999999999999E-2</v>
      </c>
      <c r="N363" s="69">
        <f t="shared" si="284"/>
        <v>1.4999999999999999E-2</v>
      </c>
      <c r="O363" s="72">
        <v>0</v>
      </c>
      <c r="P363" s="7"/>
      <c r="Q363" s="72">
        <f t="shared" si="280"/>
        <v>4.0010000000000003</v>
      </c>
      <c r="R363" s="72">
        <f t="shared" si="251"/>
        <v>3.7904</v>
      </c>
      <c r="S363" s="7"/>
      <c r="T363" s="5">
        <f t="shared" si="252"/>
        <v>30</v>
      </c>
      <c r="U363" s="45">
        <f t="shared" si="253"/>
        <v>47781</v>
      </c>
      <c r="V363" s="5">
        <f t="shared" si="254"/>
        <v>10892</v>
      </c>
      <c r="W363" s="55">
        <f t="shared" si="255"/>
        <v>6.040116061409001E-2</v>
      </c>
      <c r="X363" s="47">
        <f t="shared" si="256"/>
        <v>0.16956144089159678</v>
      </c>
      <c r="Y363" s="5">
        <f t="shared" si="257"/>
        <v>0</v>
      </c>
      <c r="Z363" s="5">
        <f t="shared" si="258"/>
        <v>0</v>
      </c>
      <c r="AB363" s="39">
        <f t="shared" si="259"/>
        <v>0</v>
      </c>
      <c r="AC363" s="39">
        <f t="shared" si="260"/>
        <v>0</v>
      </c>
      <c r="AD363" s="39">
        <f t="shared" si="261"/>
        <v>0</v>
      </c>
      <c r="AE363" s="39">
        <f t="shared" si="262"/>
        <v>0</v>
      </c>
      <c r="AF363" s="39">
        <f t="shared" si="263"/>
        <v>0</v>
      </c>
      <c r="AG363" s="39">
        <f t="shared" si="264"/>
        <v>0</v>
      </c>
      <c r="AH363" s="39">
        <f t="shared" si="265"/>
        <v>0</v>
      </c>
      <c r="AI363" s="39">
        <f t="shared" si="266"/>
        <v>0</v>
      </c>
      <c r="AJ363" s="39">
        <f t="shared" si="267"/>
        <v>0</v>
      </c>
      <c r="AK363" s="43"/>
      <c r="AL363" s="39">
        <f t="shared" si="268"/>
        <v>0</v>
      </c>
      <c r="AM363" s="39">
        <f t="shared" si="269"/>
        <v>0</v>
      </c>
      <c r="AN363" s="39">
        <f t="shared" si="270"/>
        <v>0</v>
      </c>
      <c r="AO363" s="40">
        <f t="shared" si="271"/>
        <v>0</v>
      </c>
      <c r="AQ363" s="39">
        <f t="shared" si="272"/>
        <v>0</v>
      </c>
      <c r="AR363" s="39">
        <f t="shared" si="273"/>
        <v>0</v>
      </c>
      <c r="AS363" s="39">
        <f t="shared" si="274"/>
        <v>0</v>
      </c>
      <c r="AT363" s="40">
        <f t="shared" si="275"/>
        <v>0</v>
      </c>
      <c r="AU363" s="40"/>
      <c r="AV363" s="52">
        <f t="shared" si="276"/>
        <v>0</v>
      </c>
      <c r="AX363" s="52">
        <f t="shared" si="277"/>
        <v>0</v>
      </c>
      <c r="AY363" s="70"/>
      <c r="AZ363" s="2">
        <f t="shared" si="281"/>
        <v>0</v>
      </c>
    </row>
    <row r="364" spans="1:52" ht="12" customHeight="1">
      <c r="A364" s="44">
        <f t="shared" si="278"/>
        <v>47757</v>
      </c>
      <c r="B364" s="66">
        <f t="shared" si="241"/>
        <v>60900</v>
      </c>
      <c r="C364" s="67"/>
      <c r="D364" s="68">
        <f t="shared" si="242"/>
        <v>60900</v>
      </c>
      <c r="E364" s="35">
        <f t="shared" si="243"/>
        <v>0</v>
      </c>
      <c r="F364" s="35">
        <f t="shared" si="244"/>
        <v>0</v>
      </c>
      <c r="G364" s="55">
        <f t="shared" si="279"/>
        <v>3.97</v>
      </c>
      <c r="H364" s="69">
        <f t="shared" si="282"/>
        <v>3.97</v>
      </c>
      <c r="I364" s="55">
        <f t="shared" si="246"/>
        <v>3.7904</v>
      </c>
      <c r="J364" s="55">
        <f t="shared" si="247"/>
        <v>1.6E-2</v>
      </c>
      <c r="K364" s="69">
        <f t="shared" si="283"/>
        <v>1.6E-2</v>
      </c>
      <c r="L364" s="72">
        <v>0</v>
      </c>
      <c r="M364" s="55">
        <f t="shared" si="249"/>
        <v>1.4999999999999999E-2</v>
      </c>
      <c r="N364" s="69">
        <f t="shared" si="284"/>
        <v>1.4999999999999999E-2</v>
      </c>
      <c r="O364" s="72">
        <v>0</v>
      </c>
      <c r="P364" s="7"/>
      <c r="Q364" s="72">
        <f t="shared" si="280"/>
        <v>4.0010000000000003</v>
      </c>
      <c r="R364" s="72">
        <f t="shared" si="251"/>
        <v>3.7904</v>
      </c>
      <c r="S364" s="7"/>
      <c r="T364" s="5">
        <f t="shared" si="252"/>
        <v>31</v>
      </c>
      <c r="U364" s="45">
        <f t="shared" si="253"/>
        <v>47812</v>
      </c>
      <c r="V364" s="5">
        <f t="shared" si="254"/>
        <v>10923</v>
      </c>
      <c r="W364" s="55">
        <f t="shared" si="255"/>
        <v>6.040116061409001E-2</v>
      </c>
      <c r="X364" s="47">
        <f t="shared" si="256"/>
        <v>0.16870721902872193</v>
      </c>
      <c r="Y364" s="5">
        <f t="shared" si="257"/>
        <v>0</v>
      </c>
      <c r="Z364" s="5">
        <f t="shared" si="258"/>
        <v>0</v>
      </c>
      <c r="AB364" s="39">
        <f t="shared" si="259"/>
        <v>0</v>
      </c>
      <c r="AC364" s="39">
        <f t="shared" si="260"/>
        <v>0</v>
      </c>
      <c r="AD364" s="39">
        <f t="shared" si="261"/>
        <v>0</v>
      </c>
      <c r="AE364" s="39">
        <f t="shared" si="262"/>
        <v>0</v>
      </c>
      <c r="AF364" s="39">
        <f t="shared" si="263"/>
        <v>0</v>
      </c>
      <c r="AG364" s="39">
        <f t="shared" si="264"/>
        <v>0</v>
      </c>
      <c r="AH364" s="39">
        <f t="shared" si="265"/>
        <v>0</v>
      </c>
      <c r="AI364" s="39">
        <f t="shared" si="266"/>
        <v>0</v>
      </c>
      <c r="AJ364" s="39">
        <f t="shared" si="267"/>
        <v>0</v>
      </c>
      <c r="AK364" s="43"/>
      <c r="AL364" s="39">
        <f t="shared" si="268"/>
        <v>0</v>
      </c>
      <c r="AM364" s="39">
        <f t="shared" si="269"/>
        <v>0</v>
      </c>
      <c r="AN364" s="39">
        <f t="shared" si="270"/>
        <v>0</v>
      </c>
      <c r="AO364" s="40">
        <f t="shared" si="271"/>
        <v>0</v>
      </c>
      <c r="AQ364" s="39">
        <f t="shared" si="272"/>
        <v>0</v>
      </c>
      <c r="AR364" s="39">
        <f t="shared" si="273"/>
        <v>0</v>
      </c>
      <c r="AS364" s="39">
        <f t="shared" si="274"/>
        <v>0</v>
      </c>
      <c r="AT364" s="40">
        <f t="shared" si="275"/>
        <v>0</v>
      </c>
      <c r="AU364" s="40"/>
      <c r="AV364" s="52">
        <f t="shared" si="276"/>
        <v>0</v>
      </c>
      <c r="AX364" s="52">
        <f t="shared" si="277"/>
        <v>0</v>
      </c>
      <c r="AY364" s="70"/>
      <c r="AZ364" s="2">
        <f t="shared" si="281"/>
        <v>0</v>
      </c>
    </row>
    <row r="365" spans="1:52" ht="12" customHeight="1">
      <c r="A365" s="44">
        <f t="shared" si="278"/>
        <v>47788</v>
      </c>
      <c r="B365" s="66">
        <f t="shared" si="241"/>
        <v>60900</v>
      </c>
      <c r="C365" s="67"/>
      <c r="D365" s="68">
        <f t="shared" si="242"/>
        <v>60900</v>
      </c>
      <c r="E365" s="35">
        <f t="shared" si="243"/>
        <v>0</v>
      </c>
      <c r="F365" s="35">
        <f t="shared" si="244"/>
        <v>0</v>
      </c>
      <c r="G365" s="55">
        <f t="shared" si="279"/>
        <v>3.97</v>
      </c>
      <c r="H365" s="69">
        <f t="shared" si="282"/>
        <v>3.97</v>
      </c>
      <c r="I365" s="55">
        <f t="shared" si="246"/>
        <v>3.7904</v>
      </c>
      <c r="J365" s="55">
        <f t="shared" si="247"/>
        <v>1.6E-2</v>
      </c>
      <c r="K365" s="69">
        <f t="shared" si="283"/>
        <v>1.6E-2</v>
      </c>
      <c r="L365" s="72">
        <v>0</v>
      </c>
      <c r="M365" s="55">
        <f t="shared" si="249"/>
        <v>1.4999999999999999E-2</v>
      </c>
      <c r="N365" s="69">
        <f t="shared" si="284"/>
        <v>1.4999999999999999E-2</v>
      </c>
      <c r="O365" s="72">
        <v>0</v>
      </c>
      <c r="P365" s="7"/>
      <c r="Q365" s="72">
        <f t="shared" si="280"/>
        <v>4.0010000000000003</v>
      </c>
      <c r="R365" s="72">
        <f t="shared" si="251"/>
        <v>3.7904</v>
      </c>
      <c r="S365" s="7"/>
      <c r="T365" s="5">
        <f t="shared" si="252"/>
        <v>30</v>
      </c>
      <c r="U365" s="45">
        <f t="shared" si="253"/>
        <v>47842</v>
      </c>
      <c r="V365" s="5">
        <f t="shared" si="254"/>
        <v>10953</v>
      </c>
      <c r="W365" s="55">
        <f t="shared" si="255"/>
        <v>6.040116061409001E-2</v>
      </c>
      <c r="X365" s="47">
        <f t="shared" si="256"/>
        <v>0.16788465036611713</v>
      </c>
      <c r="Y365" s="5">
        <f t="shared" si="257"/>
        <v>0</v>
      </c>
      <c r="Z365" s="5">
        <f t="shared" si="258"/>
        <v>0</v>
      </c>
      <c r="AB365" s="39">
        <f t="shared" si="259"/>
        <v>0</v>
      </c>
      <c r="AC365" s="39">
        <f t="shared" si="260"/>
        <v>0</v>
      </c>
      <c r="AD365" s="39">
        <f t="shared" si="261"/>
        <v>0</v>
      </c>
      <c r="AE365" s="39">
        <f t="shared" si="262"/>
        <v>0</v>
      </c>
      <c r="AF365" s="39">
        <f t="shared" si="263"/>
        <v>0</v>
      </c>
      <c r="AG365" s="39">
        <f t="shared" si="264"/>
        <v>0</v>
      </c>
      <c r="AH365" s="39">
        <f t="shared" si="265"/>
        <v>0</v>
      </c>
      <c r="AI365" s="39">
        <f t="shared" si="266"/>
        <v>0</v>
      </c>
      <c r="AJ365" s="39">
        <f t="shared" si="267"/>
        <v>0</v>
      </c>
      <c r="AK365" s="43"/>
      <c r="AL365" s="39">
        <f t="shared" si="268"/>
        <v>0</v>
      </c>
      <c r="AM365" s="39">
        <f t="shared" si="269"/>
        <v>0</v>
      </c>
      <c r="AN365" s="39">
        <f t="shared" si="270"/>
        <v>0</v>
      </c>
      <c r="AO365" s="40">
        <f t="shared" si="271"/>
        <v>0</v>
      </c>
      <c r="AQ365" s="39">
        <f t="shared" si="272"/>
        <v>0</v>
      </c>
      <c r="AR365" s="39">
        <f t="shared" si="273"/>
        <v>0</v>
      </c>
      <c r="AS365" s="39">
        <f t="shared" si="274"/>
        <v>0</v>
      </c>
      <c r="AT365" s="40">
        <f t="shared" si="275"/>
        <v>0</v>
      </c>
      <c r="AU365" s="40"/>
      <c r="AV365" s="52">
        <f t="shared" si="276"/>
        <v>0</v>
      </c>
      <c r="AX365" s="52">
        <f t="shared" si="277"/>
        <v>0</v>
      </c>
      <c r="AY365" s="70"/>
      <c r="AZ365" s="2">
        <f t="shared" si="281"/>
        <v>0</v>
      </c>
    </row>
    <row r="366" spans="1:52" ht="12" customHeight="1">
      <c r="A366" s="44">
        <f t="shared" si="278"/>
        <v>47818</v>
      </c>
      <c r="B366" s="66">
        <f t="shared" si="241"/>
        <v>60900</v>
      </c>
      <c r="C366" s="67"/>
      <c r="D366" s="68">
        <f t="shared" si="242"/>
        <v>60900</v>
      </c>
      <c r="E366" s="35">
        <f t="shared" si="243"/>
        <v>0</v>
      </c>
      <c r="F366" s="35">
        <f t="shared" si="244"/>
        <v>0</v>
      </c>
      <c r="G366" s="55">
        <f t="shared" si="279"/>
        <v>3.97</v>
      </c>
      <c r="H366" s="69">
        <f t="shared" si="282"/>
        <v>3.97</v>
      </c>
      <c r="I366" s="55">
        <f t="shared" si="246"/>
        <v>3.7904</v>
      </c>
      <c r="J366" s="55">
        <f t="shared" si="247"/>
        <v>1.6E-2</v>
      </c>
      <c r="K366" s="69">
        <f t="shared" si="283"/>
        <v>1.6E-2</v>
      </c>
      <c r="L366" s="72">
        <v>0</v>
      </c>
      <c r="M366" s="55">
        <f t="shared" si="249"/>
        <v>1.4999999999999999E-2</v>
      </c>
      <c r="N366" s="69">
        <f t="shared" si="284"/>
        <v>1.4999999999999999E-2</v>
      </c>
      <c r="O366" s="72">
        <v>0</v>
      </c>
      <c r="P366" s="7"/>
      <c r="Q366" s="72">
        <f t="shared" si="280"/>
        <v>4.0010000000000003</v>
      </c>
      <c r="R366" s="72">
        <f t="shared" si="251"/>
        <v>3.7904</v>
      </c>
      <c r="S366" s="7"/>
      <c r="T366" s="5">
        <f t="shared" si="252"/>
        <v>31</v>
      </c>
      <c r="U366" s="45">
        <f t="shared" si="253"/>
        <v>47873</v>
      </c>
      <c r="V366" s="5">
        <f t="shared" si="254"/>
        <v>10984</v>
      </c>
      <c r="W366" s="55">
        <f t="shared" si="255"/>
        <v>6.040116061409001E-2</v>
      </c>
      <c r="X366" s="47">
        <f t="shared" si="256"/>
        <v>0.16703887589032979</v>
      </c>
      <c r="Y366" s="5">
        <f t="shared" si="257"/>
        <v>0</v>
      </c>
      <c r="Z366" s="5">
        <f t="shared" si="258"/>
        <v>0</v>
      </c>
      <c r="AB366" s="39">
        <f t="shared" si="259"/>
        <v>0</v>
      </c>
      <c r="AC366" s="39">
        <f t="shared" si="260"/>
        <v>0</v>
      </c>
      <c r="AD366" s="39">
        <f t="shared" si="261"/>
        <v>0</v>
      </c>
      <c r="AE366" s="39">
        <f t="shared" si="262"/>
        <v>0</v>
      </c>
      <c r="AF366" s="39">
        <f t="shared" si="263"/>
        <v>0</v>
      </c>
      <c r="AG366" s="39">
        <f t="shared" si="264"/>
        <v>0</v>
      </c>
      <c r="AH366" s="39">
        <f t="shared" si="265"/>
        <v>0</v>
      </c>
      <c r="AI366" s="39">
        <f t="shared" si="266"/>
        <v>0</v>
      </c>
      <c r="AJ366" s="39">
        <f t="shared" si="267"/>
        <v>0</v>
      </c>
      <c r="AK366" s="43"/>
      <c r="AL366" s="39">
        <f t="shared" si="268"/>
        <v>0</v>
      </c>
      <c r="AM366" s="39">
        <f t="shared" si="269"/>
        <v>0</v>
      </c>
      <c r="AN366" s="39">
        <f t="shared" si="270"/>
        <v>0</v>
      </c>
      <c r="AO366" s="40">
        <f t="shared" si="271"/>
        <v>0</v>
      </c>
      <c r="AQ366" s="39">
        <f t="shared" si="272"/>
        <v>0</v>
      </c>
      <c r="AR366" s="39">
        <f t="shared" si="273"/>
        <v>0</v>
      </c>
      <c r="AS366" s="39">
        <f t="shared" si="274"/>
        <v>0</v>
      </c>
      <c r="AT366" s="40">
        <f t="shared" si="275"/>
        <v>0</v>
      </c>
      <c r="AU366" s="40"/>
      <c r="AV366" s="52">
        <f t="shared" si="276"/>
        <v>0</v>
      </c>
      <c r="AX366" s="52">
        <f t="shared" si="277"/>
        <v>0</v>
      </c>
      <c r="AY366" s="70"/>
      <c r="AZ366" s="2">
        <f t="shared" si="281"/>
        <v>0</v>
      </c>
    </row>
    <row r="367" spans="1:52" ht="12" customHeight="1">
      <c r="A367" s="44">
        <f t="shared" si="278"/>
        <v>47849</v>
      </c>
      <c r="B367" s="66">
        <f t="shared" si="241"/>
        <v>60900</v>
      </c>
      <c r="C367" s="67"/>
      <c r="D367" s="68">
        <f t="shared" si="242"/>
        <v>60900</v>
      </c>
      <c r="E367" s="35">
        <f t="shared" si="243"/>
        <v>0</v>
      </c>
      <c r="F367" s="35">
        <f t="shared" si="244"/>
        <v>0</v>
      </c>
      <c r="G367" s="55">
        <f t="shared" si="279"/>
        <v>3.97</v>
      </c>
      <c r="H367" s="69">
        <f t="shared" si="282"/>
        <v>3.97</v>
      </c>
      <c r="I367" s="55">
        <f t="shared" si="246"/>
        <v>3.7904</v>
      </c>
      <c r="J367" s="55">
        <f t="shared" si="247"/>
        <v>1.6E-2</v>
      </c>
      <c r="K367" s="69">
        <f t="shared" si="283"/>
        <v>1.6E-2</v>
      </c>
      <c r="L367" s="72">
        <v>0</v>
      </c>
      <c r="M367" s="55">
        <f t="shared" si="249"/>
        <v>1.4999999999999999E-2</v>
      </c>
      <c r="N367" s="69">
        <f t="shared" si="284"/>
        <v>1.4999999999999999E-2</v>
      </c>
      <c r="O367" s="72">
        <v>0</v>
      </c>
      <c r="P367" s="7"/>
      <c r="Q367" s="72">
        <f t="shared" si="280"/>
        <v>4.0010000000000003</v>
      </c>
      <c r="R367" s="72">
        <f t="shared" si="251"/>
        <v>3.7904</v>
      </c>
      <c r="S367" s="7"/>
      <c r="T367" s="5">
        <f t="shared" si="252"/>
        <v>31</v>
      </c>
      <c r="U367" s="45">
        <f t="shared" si="253"/>
        <v>47904</v>
      </c>
      <c r="V367" s="5">
        <f t="shared" si="254"/>
        <v>11015</v>
      </c>
      <c r="W367" s="55">
        <f t="shared" si="255"/>
        <v>6.040116061409001E-2</v>
      </c>
      <c r="X367" s="47">
        <f t="shared" si="256"/>
        <v>0.16619736228331358</v>
      </c>
      <c r="Y367" s="5">
        <f t="shared" si="257"/>
        <v>0</v>
      </c>
      <c r="Z367" s="5">
        <f t="shared" si="258"/>
        <v>0</v>
      </c>
      <c r="AB367" s="39">
        <f t="shared" si="259"/>
        <v>0</v>
      </c>
      <c r="AC367" s="39">
        <f t="shared" si="260"/>
        <v>0</v>
      </c>
      <c r="AD367" s="39">
        <f t="shared" si="261"/>
        <v>0</v>
      </c>
      <c r="AE367" s="39">
        <f t="shared" si="262"/>
        <v>0</v>
      </c>
      <c r="AF367" s="39">
        <f t="shared" si="263"/>
        <v>0</v>
      </c>
      <c r="AG367" s="39">
        <f t="shared" si="264"/>
        <v>0</v>
      </c>
      <c r="AH367" s="39">
        <f t="shared" si="265"/>
        <v>0</v>
      </c>
      <c r="AI367" s="39">
        <f t="shared" si="266"/>
        <v>0</v>
      </c>
      <c r="AJ367" s="39">
        <f t="shared" si="267"/>
        <v>0</v>
      </c>
      <c r="AK367" s="43"/>
      <c r="AL367" s="39">
        <f t="shared" si="268"/>
        <v>0</v>
      </c>
      <c r="AM367" s="39">
        <f t="shared" si="269"/>
        <v>0</v>
      </c>
      <c r="AN367" s="39">
        <f t="shared" si="270"/>
        <v>0</v>
      </c>
      <c r="AO367" s="40">
        <f t="shared" si="271"/>
        <v>0</v>
      </c>
      <c r="AQ367" s="39">
        <f t="shared" si="272"/>
        <v>0</v>
      </c>
      <c r="AR367" s="39">
        <f t="shared" si="273"/>
        <v>0</v>
      </c>
      <c r="AS367" s="39">
        <f t="shared" si="274"/>
        <v>0</v>
      </c>
      <c r="AT367" s="40">
        <f t="shared" si="275"/>
        <v>0</v>
      </c>
      <c r="AU367" s="40"/>
      <c r="AV367" s="52">
        <f t="shared" si="276"/>
        <v>0</v>
      </c>
      <c r="AX367" s="52">
        <f t="shared" si="277"/>
        <v>0</v>
      </c>
      <c r="AY367" s="70"/>
      <c r="AZ367" s="2">
        <f t="shared" si="281"/>
        <v>0</v>
      </c>
    </row>
    <row r="368" spans="1:52" ht="12" customHeight="1">
      <c r="A368" s="44">
        <f t="shared" si="278"/>
        <v>47880</v>
      </c>
      <c r="B368" s="66">
        <f t="shared" si="241"/>
        <v>60900</v>
      </c>
      <c r="C368" s="67"/>
      <c r="D368" s="68">
        <f t="shared" si="242"/>
        <v>60900</v>
      </c>
      <c r="E368" s="35">
        <f t="shared" si="243"/>
        <v>0</v>
      </c>
      <c r="F368" s="35">
        <f t="shared" si="244"/>
        <v>0</v>
      </c>
      <c r="G368" s="55">
        <f t="shared" si="279"/>
        <v>3.97</v>
      </c>
      <c r="H368" s="69">
        <f t="shared" si="282"/>
        <v>3.97</v>
      </c>
      <c r="I368" s="55">
        <f t="shared" si="246"/>
        <v>3.7904</v>
      </c>
      <c r="J368" s="55">
        <f t="shared" si="247"/>
        <v>1.6E-2</v>
      </c>
      <c r="K368" s="69">
        <f t="shared" si="283"/>
        <v>1.6E-2</v>
      </c>
      <c r="L368" s="72">
        <v>0</v>
      </c>
      <c r="M368" s="55">
        <f t="shared" si="249"/>
        <v>1.4999999999999999E-2</v>
      </c>
      <c r="N368" s="69">
        <f t="shared" si="284"/>
        <v>1.4999999999999999E-2</v>
      </c>
      <c r="O368" s="72">
        <v>0</v>
      </c>
      <c r="P368" s="7"/>
      <c r="Q368" s="72">
        <f t="shared" si="280"/>
        <v>4.0010000000000003</v>
      </c>
      <c r="R368" s="72">
        <f t="shared" si="251"/>
        <v>3.7904</v>
      </c>
      <c r="S368" s="7"/>
      <c r="T368" s="5">
        <f t="shared" si="252"/>
        <v>28</v>
      </c>
      <c r="U368" s="45">
        <f t="shared" si="253"/>
        <v>47932</v>
      </c>
      <c r="V368" s="5">
        <f t="shared" si="254"/>
        <v>11043</v>
      </c>
      <c r="W368" s="55">
        <f t="shared" si="255"/>
        <v>6.040116061409001E-2</v>
      </c>
      <c r="X368" s="47">
        <f t="shared" si="256"/>
        <v>0.16544092992747683</v>
      </c>
      <c r="Y368" s="5">
        <f t="shared" si="257"/>
        <v>0</v>
      </c>
      <c r="Z368" s="5">
        <f t="shared" si="258"/>
        <v>0</v>
      </c>
      <c r="AB368" s="39">
        <f t="shared" si="259"/>
        <v>0</v>
      </c>
      <c r="AC368" s="39">
        <f t="shared" si="260"/>
        <v>0</v>
      </c>
      <c r="AD368" s="39">
        <f t="shared" si="261"/>
        <v>0</v>
      </c>
      <c r="AE368" s="39">
        <f t="shared" si="262"/>
        <v>0</v>
      </c>
      <c r="AF368" s="39">
        <f t="shared" si="263"/>
        <v>0</v>
      </c>
      <c r="AG368" s="39">
        <f t="shared" si="264"/>
        <v>0</v>
      </c>
      <c r="AH368" s="39">
        <f t="shared" si="265"/>
        <v>0</v>
      </c>
      <c r="AI368" s="39">
        <f t="shared" si="266"/>
        <v>0</v>
      </c>
      <c r="AJ368" s="39">
        <f t="shared" si="267"/>
        <v>0</v>
      </c>
      <c r="AK368" s="43"/>
      <c r="AL368" s="39">
        <f t="shared" si="268"/>
        <v>0</v>
      </c>
      <c r="AM368" s="39">
        <f t="shared" si="269"/>
        <v>0</v>
      </c>
      <c r="AN368" s="39">
        <f t="shared" si="270"/>
        <v>0</v>
      </c>
      <c r="AO368" s="40">
        <f t="shared" si="271"/>
        <v>0</v>
      </c>
      <c r="AQ368" s="39">
        <f t="shared" si="272"/>
        <v>0</v>
      </c>
      <c r="AR368" s="39">
        <f t="shared" si="273"/>
        <v>0</v>
      </c>
      <c r="AS368" s="39">
        <f t="shared" si="274"/>
        <v>0</v>
      </c>
      <c r="AT368" s="40">
        <f t="shared" si="275"/>
        <v>0</v>
      </c>
      <c r="AU368" s="40"/>
      <c r="AV368" s="52">
        <f t="shared" si="276"/>
        <v>0</v>
      </c>
      <c r="AX368" s="52">
        <f t="shared" si="277"/>
        <v>0</v>
      </c>
      <c r="AY368" s="70"/>
      <c r="AZ368" s="2">
        <f t="shared" si="281"/>
        <v>0</v>
      </c>
    </row>
    <row r="369" spans="1:52" ht="12" customHeight="1" thickBot="1">
      <c r="A369" s="44">
        <f t="shared" si="278"/>
        <v>47908</v>
      </c>
      <c r="B369" s="66">
        <f t="shared" si="241"/>
        <v>60900</v>
      </c>
      <c r="C369" s="67"/>
      <c r="D369" s="68">
        <f t="shared" si="242"/>
        <v>60900</v>
      </c>
      <c r="E369" s="35">
        <f t="shared" si="243"/>
        <v>0</v>
      </c>
      <c r="F369" s="35">
        <f t="shared" si="244"/>
        <v>0</v>
      </c>
      <c r="G369" s="55">
        <f t="shared" si="279"/>
        <v>3.97</v>
      </c>
      <c r="H369" s="69">
        <f t="shared" si="282"/>
        <v>3.97</v>
      </c>
      <c r="I369" s="55">
        <f t="shared" si="246"/>
        <v>3.7904</v>
      </c>
      <c r="J369" s="55">
        <f t="shared" si="247"/>
        <v>1.6E-2</v>
      </c>
      <c r="K369" s="69">
        <f t="shared" si="283"/>
        <v>1.6E-2</v>
      </c>
      <c r="L369" s="72">
        <v>0</v>
      </c>
      <c r="M369" s="55">
        <f t="shared" si="249"/>
        <v>1.4999999999999999E-2</v>
      </c>
      <c r="N369" s="69">
        <f t="shared" si="284"/>
        <v>1.4999999999999999E-2</v>
      </c>
      <c r="O369" s="72">
        <v>0</v>
      </c>
      <c r="P369" s="7"/>
      <c r="Q369" s="72">
        <f t="shared" si="280"/>
        <v>4.0010000000000003</v>
      </c>
      <c r="R369" s="72">
        <f t="shared" si="251"/>
        <v>3.7904</v>
      </c>
      <c r="S369" s="7"/>
      <c r="T369" s="5">
        <f t="shared" si="252"/>
        <v>31</v>
      </c>
      <c r="U369" s="45">
        <f t="shared" si="253"/>
        <v>47963</v>
      </c>
      <c r="V369" s="5">
        <f t="shared" si="254"/>
        <v>11074</v>
      </c>
      <c r="W369" s="55">
        <f t="shared" si="255"/>
        <v>6.040116061409001E-2</v>
      </c>
      <c r="X369" s="47">
        <f t="shared" si="256"/>
        <v>0.16460746650197583</v>
      </c>
      <c r="Y369" s="5">
        <f t="shared" si="257"/>
        <v>0</v>
      </c>
      <c r="Z369" s="5">
        <f t="shared" si="258"/>
        <v>0</v>
      </c>
      <c r="AB369" s="39">
        <f t="shared" si="259"/>
        <v>0</v>
      </c>
      <c r="AC369" s="39">
        <f t="shared" si="260"/>
        <v>0</v>
      </c>
      <c r="AD369" s="39">
        <f t="shared" si="261"/>
        <v>0</v>
      </c>
      <c r="AE369" s="39">
        <f t="shared" si="262"/>
        <v>0</v>
      </c>
      <c r="AF369" s="39">
        <f t="shared" si="263"/>
        <v>0</v>
      </c>
      <c r="AG369" s="39">
        <f t="shared" si="264"/>
        <v>0</v>
      </c>
      <c r="AH369" s="39">
        <f t="shared" si="265"/>
        <v>0</v>
      </c>
      <c r="AI369" s="39">
        <f t="shared" si="266"/>
        <v>0</v>
      </c>
      <c r="AJ369" s="39">
        <f t="shared" si="267"/>
        <v>0</v>
      </c>
      <c r="AK369" s="43"/>
      <c r="AL369" s="39">
        <f t="shared" si="268"/>
        <v>0</v>
      </c>
      <c r="AM369" s="39">
        <f t="shared" si="269"/>
        <v>0</v>
      </c>
      <c r="AN369" s="39">
        <f t="shared" si="270"/>
        <v>0</v>
      </c>
      <c r="AO369" s="40">
        <f t="shared" si="271"/>
        <v>0</v>
      </c>
      <c r="AQ369" s="39">
        <f t="shared" si="272"/>
        <v>0</v>
      </c>
      <c r="AR369" s="39">
        <f t="shared" si="273"/>
        <v>0</v>
      </c>
      <c r="AS369" s="39">
        <f t="shared" si="274"/>
        <v>0</v>
      </c>
      <c r="AT369" s="40">
        <f t="shared" si="275"/>
        <v>0</v>
      </c>
      <c r="AU369" s="40"/>
      <c r="AV369" s="73">
        <f t="shared" si="276"/>
        <v>0</v>
      </c>
      <c r="AX369" s="73">
        <f t="shared" si="277"/>
        <v>0</v>
      </c>
      <c r="AY369" s="70"/>
      <c r="AZ369" s="2">
        <f t="shared" si="281"/>
        <v>0</v>
      </c>
    </row>
    <row r="370" spans="1:52">
      <c r="A370" s="44">
        <f t="shared" si="278"/>
        <v>47939</v>
      </c>
      <c r="W370" s="55">
        <f t="shared" si="255"/>
        <v>6.040116061409001E-2</v>
      </c>
    </row>
  </sheetData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9"/>
  <sheetViews>
    <sheetView zoomScale="80" zoomScaleNormal="80" workbookViewId="0">
      <selection activeCell="H15" sqref="H15"/>
    </sheetView>
  </sheetViews>
  <sheetFormatPr defaultRowHeight="12.75"/>
  <cols>
    <col min="1" max="1" width="5.42578125" customWidth="1"/>
    <col min="4" max="4" width="11.42578125" bestFit="1" customWidth="1"/>
    <col min="6" max="6" width="12" bestFit="1" customWidth="1"/>
    <col min="9" max="9" width="10.5703125" customWidth="1"/>
    <col min="10" max="10" width="10.42578125" customWidth="1"/>
    <col min="11" max="11" width="11.140625" customWidth="1"/>
    <col min="12" max="12" width="12" bestFit="1" customWidth="1"/>
    <col min="14" max="14" width="14.28515625" bestFit="1" customWidth="1"/>
    <col min="15" max="15" width="11.140625" customWidth="1"/>
    <col min="16" max="16" width="11.5703125" customWidth="1"/>
    <col min="17" max="17" width="12" bestFit="1" customWidth="1"/>
    <col min="19" max="19" width="10.42578125" customWidth="1"/>
    <col min="20" max="20" width="9.85546875" bestFit="1" customWidth="1"/>
    <col min="21" max="21" width="10.140625" customWidth="1"/>
    <col min="24" max="24" width="1.42578125" customWidth="1"/>
  </cols>
  <sheetData>
    <row r="1" spans="1:26">
      <c r="A1" s="80" t="s">
        <v>104</v>
      </c>
    </row>
    <row r="3" spans="1:26">
      <c r="A3" s="95" t="s">
        <v>105</v>
      </c>
    </row>
    <row r="4" spans="1:26">
      <c r="B4" t="s">
        <v>106</v>
      </c>
      <c r="F4" s="83">
        <f>'Financing Assumptions'!E42</f>
        <v>54272.705570867402</v>
      </c>
      <c r="I4" t="s">
        <v>119</v>
      </c>
      <c r="L4" s="108">
        <f>SUM(I19:I74)</f>
        <v>79186570.912181675</v>
      </c>
      <c r="N4" t="s">
        <v>126</v>
      </c>
      <c r="Q4" s="108">
        <f>(Drawdown!E6/SUM(Drawdown!E6:H6))*'Financing Assumptions'!E9</f>
        <v>330000000</v>
      </c>
    </row>
    <row r="5" spans="1:26">
      <c r="B5" t="s">
        <v>107</v>
      </c>
      <c r="F5" s="108">
        <f>L5</f>
        <v>337608928.76527435</v>
      </c>
      <c r="I5" t="s">
        <v>120</v>
      </c>
      <c r="L5" s="108">
        <f>SUM(J19:J74)</f>
        <v>337608928.76527435</v>
      </c>
      <c r="N5" t="s">
        <v>153</v>
      </c>
      <c r="Q5" s="113">
        <f>Q4/'Financing Assumptions'!E9</f>
        <v>1</v>
      </c>
    </row>
    <row r="6" spans="1:26">
      <c r="B6" t="s">
        <v>108</v>
      </c>
      <c r="F6" s="108">
        <f>Q74</f>
        <v>329999999.99999988</v>
      </c>
      <c r="I6" t="s">
        <v>121</v>
      </c>
      <c r="L6" s="111">
        <f>L5/L4</f>
        <v>4.2634619087077841</v>
      </c>
      <c r="N6" t="s">
        <v>154</v>
      </c>
      <c r="Q6" s="108">
        <f>Q74-Q4</f>
        <v>0</v>
      </c>
    </row>
    <row r="9" spans="1:26">
      <c r="H9" s="175" t="s">
        <v>118</v>
      </c>
      <c r="I9" s="175"/>
      <c r="J9" s="175"/>
      <c r="K9" s="175"/>
      <c r="L9" s="175"/>
      <c r="N9" s="175" t="s">
        <v>125</v>
      </c>
      <c r="O9" s="175"/>
      <c r="P9" s="175"/>
      <c r="Q9" s="175"/>
    </row>
    <row r="10" spans="1:26">
      <c r="H10" s="101" t="s">
        <v>3</v>
      </c>
      <c r="I10" s="101"/>
      <c r="J10" s="101"/>
      <c r="K10" s="101" t="s">
        <v>113</v>
      </c>
      <c r="L10" s="101" t="s">
        <v>5</v>
      </c>
      <c r="N10" s="101" t="s">
        <v>3</v>
      </c>
      <c r="V10" s="101"/>
      <c r="W10" s="101"/>
    </row>
    <row r="11" spans="1:26">
      <c r="B11" s="101" t="s">
        <v>27</v>
      </c>
      <c r="C11" s="101" t="s">
        <v>27</v>
      </c>
      <c r="D11" s="101" t="s">
        <v>109</v>
      </c>
      <c r="E11" s="101" t="s">
        <v>134</v>
      </c>
      <c r="F11" s="101" t="s">
        <v>3</v>
      </c>
      <c r="H11" s="101" t="s">
        <v>4</v>
      </c>
      <c r="I11" s="101" t="s">
        <v>2</v>
      </c>
      <c r="J11" s="101" t="s">
        <v>2</v>
      </c>
      <c r="K11" s="101" t="s">
        <v>114</v>
      </c>
      <c r="L11" s="101" t="s">
        <v>116</v>
      </c>
      <c r="N11" s="101" t="s">
        <v>4</v>
      </c>
      <c r="O11" s="101" t="s">
        <v>2</v>
      </c>
      <c r="P11" s="101" t="s">
        <v>2</v>
      </c>
      <c r="Q11" s="101" t="s">
        <v>123</v>
      </c>
      <c r="S11" s="101" t="s">
        <v>155</v>
      </c>
      <c r="T11" s="101" t="s">
        <v>127</v>
      </c>
      <c r="U11" s="101" t="s">
        <v>129</v>
      </c>
      <c r="V11" s="101" t="s">
        <v>130</v>
      </c>
      <c r="W11" s="101" t="s">
        <v>132</v>
      </c>
      <c r="Y11" s="101" t="s">
        <v>162</v>
      </c>
      <c r="Z11" s="101" t="s">
        <v>114</v>
      </c>
    </row>
    <row r="12" spans="1:26">
      <c r="B12" s="102" t="s">
        <v>9</v>
      </c>
      <c r="C12" s="102" t="s">
        <v>33</v>
      </c>
      <c r="D12" s="102" t="s">
        <v>9</v>
      </c>
      <c r="E12" s="102" t="s">
        <v>135</v>
      </c>
      <c r="F12" s="102" t="s">
        <v>33</v>
      </c>
      <c r="H12" s="102" t="s">
        <v>110</v>
      </c>
      <c r="I12" s="102" t="s">
        <v>111</v>
      </c>
      <c r="J12" s="102" t="s">
        <v>112</v>
      </c>
      <c r="K12" s="102" t="s">
        <v>115</v>
      </c>
      <c r="L12" s="102" t="s">
        <v>117</v>
      </c>
      <c r="N12" s="102" t="s">
        <v>122</v>
      </c>
      <c r="O12" s="102" t="s">
        <v>111</v>
      </c>
      <c r="P12" s="102" t="s">
        <v>112</v>
      </c>
      <c r="Q12" s="102" t="s">
        <v>124</v>
      </c>
      <c r="S12" s="102" t="s">
        <v>131</v>
      </c>
      <c r="T12" s="102" t="s">
        <v>128</v>
      </c>
      <c r="U12" s="102" t="s">
        <v>115</v>
      </c>
      <c r="V12" s="102" t="s">
        <v>131</v>
      </c>
      <c r="W12" s="102" t="s">
        <v>131</v>
      </c>
      <c r="Y12" s="102" t="s">
        <v>131</v>
      </c>
      <c r="Z12" s="102" t="s">
        <v>85</v>
      </c>
    </row>
    <row r="14" spans="1:26">
      <c r="D14" s="103">
        <f>Summary!B5</f>
        <v>36889</v>
      </c>
    </row>
    <row r="15" spans="1:26">
      <c r="B15" s="104">
        <v>36861</v>
      </c>
      <c r="C15">
        <f t="shared" ref="C15:C46" si="0">EOMONTH(B15,0)-EOMONTH(B15,-1)</f>
        <v>31</v>
      </c>
      <c r="D15" s="103">
        <f>WORKDAY(EOMONTH(B15,0)+24,1,'Financing Assumptions'!E33:E39)</f>
        <v>36916</v>
      </c>
      <c r="E15" s="105" t="str">
        <f t="shared" ref="E15:E74" si="1">TEXT(D15,"DDD")</f>
        <v>Thu</v>
      </c>
      <c r="F15" s="101">
        <f>D15-$D$14</f>
        <v>27</v>
      </c>
    </row>
    <row r="16" spans="1:26">
      <c r="B16" s="104">
        <v>36892</v>
      </c>
      <c r="C16">
        <f t="shared" si="0"/>
        <v>31</v>
      </c>
      <c r="D16" s="103">
        <f>WORKDAY(EOMONTH(B16,0)+24,1,'Financing Assumptions'!E34:E40)</f>
        <v>36948</v>
      </c>
      <c r="E16" s="105" t="str">
        <f t="shared" si="1"/>
        <v>Mon</v>
      </c>
      <c r="F16" s="101">
        <f>D16-$D$14</f>
        <v>59</v>
      </c>
      <c r="J16" t="s">
        <v>143</v>
      </c>
      <c r="L16" s="108">
        <f>SUM(L19:L74)</f>
        <v>3016.3188122399151</v>
      </c>
    </row>
    <row r="17" spans="2:26">
      <c r="B17" s="104">
        <v>36923</v>
      </c>
      <c r="C17">
        <f t="shared" si="0"/>
        <v>28</v>
      </c>
      <c r="D17" s="103">
        <f>WORKDAY(EOMONTH(B17,0)+24,1,'Financing Assumptions'!E35:E41)</f>
        <v>36976</v>
      </c>
      <c r="E17" s="105" t="str">
        <f t="shared" si="1"/>
        <v>Mon</v>
      </c>
      <c r="F17" s="101">
        <f t="shared" ref="F17:F74" si="2">D17-$D$14</f>
        <v>87</v>
      </c>
    </row>
    <row r="18" spans="2:26">
      <c r="B18" s="104">
        <v>36951</v>
      </c>
      <c r="C18">
        <f t="shared" si="0"/>
        <v>31</v>
      </c>
      <c r="D18" s="103">
        <f>WORKDAY(EOMONTH(B18,0)+24,1,'Financing Assumptions'!E36:E42)</f>
        <v>37006</v>
      </c>
      <c r="E18" s="105" t="str">
        <f>TEXT(D18,"DDD")</f>
        <v>Wed</v>
      </c>
      <c r="F18" s="101">
        <f t="shared" si="2"/>
        <v>117</v>
      </c>
      <c r="L18" s="108"/>
    </row>
    <row r="19" spans="2:26">
      <c r="B19" s="104">
        <v>36982</v>
      </c>
      <c r="C19">
        <f t="shared" si="0"/>
        <v>30</v>
      </c>
      <c r="D19" s="103">
        <f>WORKDAY(EOMONTH(B19,0)+24,1,'Financing Assumptions'!E37:E43)</f>
        <v>37036</v>
      </c>
      <c r="E19" s="105" t="str">
        <f t="shared" si="1"/>
        <v>Fri</v>
      </c>
      <c r="F19" s="101">
        <f t="shared" si="2"/>
        <v>147</v>
      </c>
      <c r="H19">
        <f>(1+Curves!U5/12)^(-12*F19/360)</f>
        <v>0.97434335231379643</v>
      </c>
      <c r="I19" s="108">
        <f>$F$4*H19*C19</f>
        <v>1586407.4965517579</v>
      </c>
      <c r="J19" s="108">
        <f>I19*(Curves!B5+Curves!D5+Curves!E5)</f>
        <v>9681051.7477071024</v>
      </c>
      <c r="K19" s="111">
        <f>ROUNDUP($L$6,4)</f>
        <v>4.2634999999999996</v>
      </c>
      <c r="L19" s="108">
        <f>K19*I19-J19</f>
        <v>-2917403.3861586833</v>
      </c>
      <c r="N19" s="110">
        <f>(1+Curves!V5/12)^(-12*F19/360)</f>
        <v>0.97088791866782465</v>
      </c>
      <c r="O19" s="108">
        <f>$F$4*N19*C19</f>
        <v>1580781.4245651332</v>
      </c>
      <c r="P19" s="108">
        <f>O19*K19</f>
        <v>6739661.6036334448</v>
      </c>
      <c r="Q19" s="108">
        <f>P19</f>
        <v>6739661.6036334448</v>
      </c>
      <c r="S19" s="108">
        <f>O19</f>
        <v>1580781.4245651332</v>
      </c>
      <c r="T19" s="108">
        <f>S19*(Curves!B5+Curves!D5+Curves!E5)</f>
        <v>9646718.643408725</v>
      </c>
      <c r="U19" s="111">
        <f>ROUND(SUM(T19:T30)/SUM(S19:S30),4)</f>
        <v>5.3357000000000001</v>
      </c>
      <c r="V19" s="108">
        <f>(O19/N19)/C19</f>
        <v>54272.705570867402</v>
      </c>
      <c r="W19" s="108">
        <f>V19*(K19/U19)</f>
        <v>43366.696066381759</v>
      </c>
      <c r="Y19" s="108">
        <f>ROUND(W19,-2)</f>
        <v>43400</v>
      </c>
      <c r="Z19">
        <f>K19*(V19/Y19)</f>
        <v>5.3316055345943125</v>
      </c>
    </row>
    <row r="20" spans="2:26">
      <c r="B20" s="104">
        <v>37012</v>
      </c>
      <c r="C20">
        <f t="shared" si="0"/>
        <v>31</v>
      </c>
      <c r="D20" s="103">
        <f>WORKDAY(EOMONTH(B20,0)+24,1,'Financing Assumptions'!E38:E44)</f>
        <v>37067</v>
      </c>
      <c r="E20" s="105" t="str">
        <f t="shared" si="1"/>
        <v>Mon</v>
      </c>
      <c r="F20" s="101">
        <f t="shared" si="2"/>
        <v>178</v>
      </c>
      <c r="H20">
        <f>(1+Curves!U6/12)^(-12*F20/360)</f>
        <v>0.96944001457790185</v>
      </c>
      <c r="I20" s="108">
        <f t="shared" ref="I20:I74" si="3">$F$4*H20*C20</f>
        <v>1631038.10687392</v>
      </c>
      <c r="J20" s="108">
        <f>I20*(Curves!B6+Curves!D6+Curves!E6)</f>
        <v>8787217.8007832449</v>
      </c>
      <c r="K20" s="111">
        <f t="shared" ref="K20:K74" si="4">ROUNDUP($L$6,4)</f>
        <v>4.2634999999999996</v>
      </c>
      <c r="L20" s="108">
        <f t="shared" ref="L20:L74" si="5">K20*I20-J20</f>
        <v>-1833286.8321262877</v>
      </c>
      <c r="N20" s="110">
        <f>(1+Curves!V6/12)^(-12*F20/360)</f>
        <v>0.96527819361202805</v>
      </c>
      <c r="O20" s="108">
        <f t="shared" ref="O20:O74" si="6">$F$4*N20*C20</f>
        <v>1624036.0350724144</v>
      </c>
      <c r="P20" s="108">
        <f t="shared" ref="P20:P74" si="7">O20*K20</f>
        <v>6924077.6355312383</v>
      </c>
      <c r="Q20" s="108">
        <f>P20+Q19</f>
        <v>13663739.239164684</v>
      </c>
      <c r="S20" s="108">
        <f t="shared" ref="S20:S74" si="8">O20</f>
        <v>1624036.0350724144</v>
      </c>
      <c r="T20" s="108">
        <f>S20*(Curves!B6+Curves!D6+Curves!E6)</f>
        <v>8749494.1389526334</v>
      </c>
      <c r="U20" s="111">
        <f>$U$19</f>
        <v>5.3357000000000001</v>
      </c>
      <c r="V20" s="108">
        <f t="shared" ref="V20:V74" si="9">(O20/N20)/C20</f>
        <v>54272.705570867394</v>
      </c>
      <c r="W20" s="108">
        <f t="shared" ref="W20:W74" si="10">V20*(K20/U20)</f>
        <v>43366.696066381752</v>
      </c>
      <c r="Y20" s="108">
        <f t="shared" ref="Y20:Y74" si="11">ROUND(W20,-2)</f>
        <v>43400</v>
      </c>
      <c r="Z20">
        <f>$Z$19</f>
        <v>5.3316055345943125</v>
      </c>
    </row>
    <row r="21" spans="2:26">
      <c r="B21" s="104">
        <v>37043</v>
      </c>
      <c r="C21">
        <f t="shared" si="0"/>
        <v>30</v>
      </c>
      <c r="D21" s="103">
        <f>WORKDAY(EOMONTH(B21,0)+24,1,'Financing Assumptions'!E39:E45)</f>
        <v>37097</v>
      </c>
      <c r="E21" s="105" t="str">
        <f t="shared" si="1"/>
        <v>Wed</v>
      </c>
      <c r="F21" s="101">
        <f t="shared" si="2"/>
        <v>208</v>
      </c>
      <c r="H21">
        <f>(1+Curves!U7/12)^(-12*F21/360)</f>
        <v>0.96488433390603545</v>
      </c>
      <c r="I21" s="108">
        <f t="shared" si="3"/>
        <v>1571006.5009207432</v>
      </c>
      <c r="J21" s="108">
        <f>I21*(Curves!B7+Curves!D7+Curves!E7)</f>
        <v>8353827.0686460519</v>
      </c>
      <c r="K21" s="111">
        <f t="shared" si="4"/>
        <v>4.2634999999999996</v>
      </c>
      <c r="L21" s="108">
        <f t="shared" si="5"/>
        <v>-1655840.851970464</v>
      </c>
      <c r="N21" s="110">
        <f>(1+Curves!V7/12)^(-12*F21/360)</f>
        <v>0.96004532723625224</v>
      </c>
      <c r="O21" s="108">
        <f t="shared" si="6"/>
        <v>1563127.721393405</v>
      </c>
      <c r="P21" s="108">
        <f t="shared" si="7"/>
        <v>6664395.0401607817</v>
      </c>
      <c r="Q21" s="108">
        <f t="shared" ref="Q21:Q74" si="12">P21+Q20</f>
        <v>20328134.279325467</v>
      </c>
      <c r="S21" s="108">
        <f t="shared" si="8"/>
        <v>1563127.721393405</v>
      </c>
      <c r="T21" s="108">
        <f>S21*(Curves!B7+Curves!D7+Curves!E7)</f>
        <v>8311931.6585094305</v>
      </c>
      <c r="U21" s="111">
        <f t="shared" ref="U21:U30" si="13">$U$19</f>
        <v>5.3357000000000001</v>
      </c>
      <c r="V21" s="108">
        <f t="shared" si="9"/>
        <v>54272.705570867402</v>
      </c>
      <c r="W21" s="108">
        <f t="shared" si="10"/>
        <v>43366.696066381759</v>
      </c>
      <c r="Y21" s="108">
        <f t="shared" si="11"/>
        <v>43400</v>
      </c>
      <c r="Z21">
        <f t="shared" ref="Z21:Z30" si="14">$Z$19</f>
        <v>5.3316055345943125</v>
      </c>
    </row>
    <row r="22" spans="2:26">
      <c r="B22" s="104">
        <v>37073</v>
      </c>
      <c r="C22">
        <f t="shared" si="0"/>
        <v>31</v>
      </c>
      <c r="D22" s="103">
        <f>WORKDAY(EOMONTH(B22,0)+24,1,'Financing Assumptions'!E40:E46)</f>
        <v>37130</v>
      </c>
      <c r="E22" s="105" t="str">
        <f t="shared" si="1"/>
        <v>Mon</v>
      </c>
      <c r="F22" s="101">
        <f t="shared" si="2"/>
        <v>241</v>
      </c>
      <c r="H22">
        <f>(1+Curves!U8/12)^(-12*F22/360)</f>
        <v>0.95992434092487156</v>
      </c>
      <c r="I22" s="108">
        <f t="shared" si="3"/>
        <v>1615028.4248850595</v>
      </c>
      <c r="J22" s="108">
        <f>I22*(Curves!B8+Curves!D8+Curves!E8)</f>
        <v>8555613.0808286015</v>
      </c>
      <c r="K22" s="111">
        <f t="shared" si="4"/>
        <v>4.2634999999999996</v>
      </c>
      <c r="L22" s="108">
        <f t="shared" si="5"/>
        <v>-1669939.3913311511</v>
      </c>
      <c r="N22" s="110">
        <f>(1+Curves!V8/12)^(-12*F22/360)</f>
        <v>0.95434829277270328</v>
      </c>
      <c r="O22" s="108">
        <f t="shared" si="6"/>
        <v>1605646.9810770995</v>
      </c>
      <c r="P22" s="108">
        <f t="shared" si="7"/>
        <v>6845675.9038222125</v>
      </c>
      <c r="Q22" s="108">
        <f t="shared" si="12"/>
        <v>27173810.18314768</v>
      </c>
      <c r="S22" s="108">
        <f t="shared" si="8"/>
        <v>1605646.9810770995</v>
      </c>
      <c r="T22" s="108">
        <f>S22*(Curves!B8+Curves!D8+Curves!E8)</f>
        <v>8505914.8822559342</v>
      </c>
      <c r="U22" s="111">
        <f t="shared" si="13"/>
        <v>5.3357000000000001</v>
      </c>
      <c r="V22" s="108">
        <f t="shared" si="9"/>
        <v>54272.705570867394</v>
      </c>
      <c r="W22" s="108">
        <f t="shared" si="10"/>
        <v>43366.696066381752</v>
      </c>
      <c r="Y22" s="108">
        <f t="shared" si="11"/>
        <v>43400</v>
      </c>
      <c r="Z22">
        <f t="shared" si="14"/>
        <v>5.3316055345943125</v>
      </c>
    </row>
    <row r="23" spans="2:26">
      <c r="B23" s="104">
        <v>37104</v>
      </c>
      <c r="C23">
        <f t="shared" si="0"/>
        <v>31</v>
      </c>
      <c r="D23" s="103">
        <f>WORKDAY(EOMONTH(B23,0)+24,1,'Financing Assumptions'!E41:E47)</f>
        <v>37159</v>
      </c>
      <c r="E23" s="105" t="str">
        <f t="shared" si="1"/>
        <v>Tue</v>
      </c>
      <c r="F23" s="101">
        <f t="shared" si="2"/>
        <v>270</v>
      </c>
      <c r="H23">
        <f>(1+Curves!U9/12)^(-12*F23/360)</f>
        <v>0.95565119209176064</v>
      </c>
      <c r="I23" s="108">
        <f t="shared" si="3"/>
        <v>1607839.0490821819</v>
      </c>
      <c r="J23" s="108">
        <f>I23*(Curves!B9+Curves!D9+Curves!E9)</f>
        <v>8485370.5815312155</v>
      </c>
      <c r="K23" s="111">
        <f t="shared" si="4"/>
        <v>4.2634999999999996</v>
      </c>
      <c r="L23" s="108">
        <f t="shared" si="5"/>
        <v>-1630348.7957693338</v>
      </c>
      <c r="N23" s="110">
        <f>(1+Curves!V9/12)^(-12*F23/360)</f>
        <v>0.94943383666687475</v>
      </c>
      <c r="O23" s="108">
        <f t="shared" si="6"/>
        <v>1597378.6353696494</v>
      </c>
      <c r="P23" s="108">
        <f t="shared" si="7"/>
        <v>6810423.8118984997</v>
      </c>
      <c r="Q23" s="108">
        <f t="shared" si="12"/>
        <v>33984233.995046183</v>
      </c>
      <c r="S23" s="108">
        <f t="shared" si="8"/>
        <v>1597378.6353696494</v>
      </c>
      <c r="T23" s="108">
        <f>S23*(Curves!B9+Curves!D9+Curves!E9)</f>
        <v>8430165.7481633238</v>
      </c>
      <c r="U23" s="111">
        <f t="shared" si="13"/>
        <v>5.3357000000000001</v>
      </c>
      <c r="V23" s="108">
        <f t="shared" si="9"/>
        <v>54272.705570867394</v>
      </c>
      <c r="W23" s="108">
        <f t="shared" si="10"/>
        <v>43366.696066381752</v>
      </c>
      <c r="Y23" s="108">
        <f t="shared" si="11"/>
        <v>43400</v>
      </c>
      <c r="Z23">
        <f t="shared" si="14"/>
        <v>5.3316055345943125</v>
      </c>
    </row>
    <row r="24" spans="2:26">
      <c r="B24" s="104">
        <v>37135</v>
      </c>
      <c r="C24">
        <f t="shared" si="0"/>
        <v>30</v>
      </c>
      <c r="D24" s="103">
        <f>WORKDAY(EOMONTH(B24,0)+24,1,'Financing Assumptions'!E42:E48)</f>
        <v>37189</v>
      </c>
      <c r="E24" s="105" t="str">
        <f t="shared" si="1"/>
        <v>Thu</v>
      </c>
      <c r="F24" s="101">
        <f t="shared" si="2"/>
        <v>300</v>
      </c>
      <c r="H24">
        <f>(1+Curves!U10/12)^(-12*F24/360)</f>
        <v>0.95133305026883863</v>
      </c>
      <c r="I24" s="108">
        <f t="shared" si="3"/>
        <v>1548942.5561122764</v>
      </c>
      <c r="J24" s="108">
        <f>I24*(Curves!B10+Curves!D10+Curves!E10)</f>
        <v>8128076.0631991699</v>
      </c>
      <c r="K24" s="111">
        <f t="shared" si="4"/>
        <v>4.2634999999999996</v>
      </c>
      <c r="L24" s="108">
        <f t="shared" si="5"/>
        <v>-1524159.4752144804</v>
      </c>
      <c r="N24" s="110">
        <f>(1+Curves!V10/12)^(-12*F24/360)</f>
        <v>0.94445823255835437</v>
      </c>
      <c r="O24" s="108">
        <f t="shared" si="6"/>
        <v>1537749.1073886415</v>
      </c>
      <c r="P24" s="108">
        <f t="shared" si="7"/>
        <v>6556193.319351472</v>
      </c>
      <c r="Q24" s="108">
        <f t="shared" si="12"/>
        <v>40540427.314397655</v>
      </c>
      <c r="S24" s="108">
        <f t="shared" si="8"/>
        <v>1537749.1073886415</v>
      </c>
      <c r="T24" s="108">
        <f>S24*(Curves!B10+Curves!D10+Curves!E10)</f>
        <v>8069338.441021895</v>
      </c>
      <c r="U24" s="111">
        <f t="shared" si="13"/>
        <v>5.3357000000000001</v>
      </c>
      <c r="V24" s="108">
        <f t="shared" si="9"/>
        <v>54272.705570867402</v>
      </c>
      <c r="W24" s="108">
        <f t="shared" si="10"/>
        <v>43366.696066381759</v>
      </c>
      <c r="Y24" s="108">
        <f t="shared" si="11"/>
        <v>43400</v>
      </c>
      <c r="Z24">
        <f t="shared" si="14"/>
        <v>5.3316055345943125</v>
      </c>
    </row>
    <row r="25" spans="2:26">
      <c r="B25" s="104">
        <v>37165</v>
      </c>
      <c r="C25">
        <f t="shared" si="0"/>
        <v>31</v>
      </c>
      <c r="D25" s="103">
        <f>WORKDAY(EOMONTH(B25,0)+24,1,'Financing Assumptions'!E43:E49)</f>
        <v>37221</v>
      </c>
      <c r="E25" s="105" t="str">
        <f t="shared" si="1"/>
        <v>Mon</v>
      </c>
      <c r="F25" s="101">
        <f t="shared" si="2"/>
        <v>332</v>
      </c>
      <c r="H25">
        <f>(1+Curves!U11/12)^(-12*F25/360)</f>
        <v>0.94673673258212543</v>
      </c>
      <c r="I25" s="108">
        <f t="shared" si="3"/>
        <v>1592840.8821571963</v>
      </c>
      <c r="J25" s="108">
        <f>I25*(Curves!B11+Curves!D11+Curves!E11)</f>
        <v>8350468.3247091006</v>
      </c>
      <c r="K25" s="111">
        <f t="shared" si="4"/>
        <v>4.2634999999999996</v>
      </c>
      <c r="L25" s="108">
        <f t="shared" si="5"/>
        <v>-1559391.2236318951</v>
      </c>
      <c r="N25" s="110">
        <f>(1+Curves!V11/12)^(-12*F25/360)</f>
        <v>0.93916795784117535</v>
      </c>
      <c r="O25" s="108">
        <f t="shared" si="6"/>
        <v>1580106.7677827145</v>
      </c>
      <c r="P25" s="108">
        <f t="shared" si="7"/>
        <v>6736785.2044416023</v>
      </c>
      <c r="Q25" s="108">
        <f t="shared" si="12"/>
        <v>47277212.518839255</v>
      </c>
      <c r="S25" s="108">
        <f t="shared" si="8"/>
        <v>1580106.7677827145</v>
      </c>
      <c r="T25" s="108">
        <f>S25*(Curves!B11+Curves!D11+Curves!E11)</f>
        <v>8283709.7301008804</v>
      </c>
      <c r="U25" s="111">
        <f t="shared" si="13"/>
        <v>5.3357000000000001</v>
      </c>
      <c r="V25" s="108">
        <f t="shared" si="9"/>
        <v>54272.705570867394</v>
      </c>
      <c r="W25" s="108">
        <f t="shared" si="10"/>
        <v>43366.696066381752</v>
      </c>
      <c r="Y25" s="108">
        <f t="shared" si="11"/>
        <v>43400</v>
      </c>
      <c r="Z25">
        <f t="shared" si="14"/>
        <v>5.3316055345943125</v>
      </c>
    </row>
    <row r="26" spans="2:26">
      <c r="B26" s="104">
        <v>37196</v>
      </c>
      <c r="C26">
        <f t="shared" si="0"/>
        <v>30</v>
      </c>
      <c r="D26" s="103">
        <f>WORKDAY(EOMONTH(B26,0)+24,1,'Financing Assumptions'!E44:E50)</f>
        <v>37250</v>
      </c>
      <c r="E26" s="105" t="str">
        <f t="shared" si="1"/>
        <v>Tue</v>
      </c>
      <c r="F26" s="101">
        <f t="shared" si="2"/>
        <v>361</v>
      </c>
      <c r="H26">
        <f>(1+Curves!U12/12)^(-12*F26/360)</f>
        <v>0.94261262508496724</v>
      </c>
      <c r="I26" s="108">
        <f t="shared" si="3"/>
        <v>1534744.1240585656</v>
      </c>
      <c r="J26" s="108">
        <f>I26*(Curves!B12+Curves!D12+Curves!E12)</f>
        <v>8180186.1812321534</v>
      </c>
      <c r="K26" s="111">
        <f t="shared" si="4"/>
        <v>4.2634999999999996</v>
      </c>
      <c r="L26" s="108">
        <f t="shared" si="5"/>
        <v>-1636804.6083084596</v>
      </c>
      <c r="N26" s="110">
        <f>(1+Curves!V12/12)^(-12*F26/360)</f>
        <v>0.93442115957357641</v>
      </c>
      <c r="O26" s="108">
        <f t="shared" si="6"/>
        <v>1521406.9341817563</v>
      </c>
      <c r="P26" s="108">
        <f t="shared" si="7"/>
        <v>6486518.4638839178</v>
      </c>
      <c r="Q26" s="108">
        <f t="shared" si="12"/>
        <v>53763730.982723176</v>
      </c>
      <c r="S26" s="108">
        <f t="shared" si="8"/>
        <v>1521406.9341817563</v>
      </c>
      <c r="T26" s="108">
        <f>S26*(Curves!B12+Curves!D12+Curves!E12)</f>
        <v>8109098.9591887603</v>
      </c>
      <c r="U26" s="111">
        <f t="shared" si="13"/>
        <v>5.3357000000000001</v>
      </c>
      <c r="V26" s="108">
        <f t="shared" si="9"/>
        <v>54272.705570867394</v>
      </c>
      <c r="W26" s="108">
        <f t="shared" si="10"/>
        <v>43366.696066381752</v>
      </c>
      <c r="Y26" s="108">
        <f t="shared" si="11"/>
        <v>43400</v>
      </c>
      <c r="Z26">
        <f t="shared" si="14"/>
        <v>5.3316055345943125</v>
      </c>
    </row>
    <row r="27" spans="2:26">
      <c r="B27" s="104">
        <v>37226</v>
      </c>
      <c r="C27">
        <f t="shared" si="0"/>
        <v>31</v>
      </c>
      <c r="D27" s="103">
        <f>WORKDAY(EOMONTH(B27,0)+24,1,'Financing Assumptions'!E45:E51)</f>
        <v>37281</v>
      </c>
      <c r="E27" s="105" t="str">
        <f t="shared" si="1"/>
        <v>Fri</v>
      </c>
      <c r="F27" s="101">
        <f t="shared" si="2"/>
        <v>392</v>
      </c>
      <c r="H27">
        <f>(1+Curves!U13/12)^(-12*F27/360)</f>
        <v>0.93825044935725477</v>
      </c>
      <c r="I27" s="108">
        <f t="shared" si="3"/>
        <v>1578563.10208071</v>
      </c>
      <c r="J27" s="108">
        <f>I27*(Curves!B13+Curves!D13+Curves!E13)</f>
        <v>8547919.1977670435</v>
      </c>
      <c r="K27" s="111">
        <f t="shared" si="4"/>
        <v>4.2634999999999996</v>
      </c>
      <c r="L27" s="108">
        <f t="shared" si="5"/>
        <v>-1817715.412045937</v>
      </c>
      <c r="N27" s="110">
        <f>(1+Curves!V13/12)^(-12*F27/360)</f>
        <v>0.92939974303898087</v>
      </c>
      <c r="O27" s="108">
        <f t="shared" si="6"/>
        <v>1563672.1969594273</v>
      </c>
      <c r="P27" s="108">
        <f t="shared" si="7"/>
        <v>6666716.4117365181</v>
      </c>
      <c r="Q27" s="108">
        <f t="shared" si="12"/>
        <v>60430447.394459695</v>
      </c>
      <c r="S27" s="108">
        <f t="shared" si="8"/>
        <v>1563672.1969594273</v>
      </c>
      <c r="T27" s="108">
        <f>S27*(Curves!B13+Curves!D13+Curves!E13)</f>
        <v>8467284.9465352967</v>
      </c>
      <c r="U27" s="111">
        <f t="shared" si="13"/>
        <v>5.3357000000000001</v>
      </c>
      <c r="V27" s="108">
        <f t="shared" si="9"/>
        <v>54272.705570867409</v>
      </c>
      <c r="W27" s="108">
        <f t="shared" si="10"/>
        <v>43366.696066381766</v>
      </c>
      <c r="Y27" s="108">
        <f t="shared" si="11"/>
        <v>43400</v>
      </c>
      <c r="Z27">
        <f t="shared" si="14"/>
        <v>5.3316055345943125</v>
      </c>
    </row>
    <row r="28" spans="2:26">
      <c r="B28" s="104">
        <v>37257</v>
      </c>
      <c r="C28">
        <f t="shared" si="0"/>
        <v>31</v>
      </c>
      <c r="D28" s="103">
        <f>WORKDAY(EOMONTH(B28,0)+24,1,'Financing Assumptions'!E46:E52)</f>
        <v>37312</v>
      </c>
      <c r="E28" s="105" t="str">
        <f t="shared" si="1"/>
        <v>Mon</v>
      </c>
      <c r="F28" s="101">
        <f t="shared" si="2"/>
        <v>423</v>
      </c>
      <c r="H28">
        <f>(1+Curves!U14/12)^(-12*F28/360)</f>
        <v>0.93387656741301606</v>
      </c>
      <c r="I28" s="108">
        <f t="shared" si="3"/>
        <v>1571204.2474649064</v>
      </c>
      <c r="J28" s="108">
        <f>I28*(Curves!B14+Curves!D14+Curves!E14)</f>
        <v>8492358.9575478174</v>
      </c>
      <c r="K28" s="111">
        <f t="shared" si="4"/>
        <v>4.2634999999999996</v>
      </c>
      <c r="L28" s="108">
        <f t="shared" si="5"/>
        <v>-1793529.6484811893</v>
      </c>
      <c r="N28" s="110">
        <f>(1+Curves!V14/12)^(-12*F28/360)</f>
        <v>0.92437376486394751</v>
      </c>
      <c r="O28" s="108">
        <f t="shared" si="6"/>
        <v>1555216.2205147522</v>
      </c>
      <c r="P28" s="108">
        <f t="shared" si="7"/>
        <v>6630664.3561646454</v>
      </c>
      <c r="Q28" s="108">
        <f t="shared" si="12"/>
        <v>67061111.750624344</v>
      </c>
      <c r="S28" s="108">
        <f t="shared" si="8"/>
        <v>1555216.2205147522</v>
      </c>
      <c r="T28" s="108">
        <f>S28*(Curves!B14+Curves!D14+Curves!E14)</f>
        <v>8405943.6718822345</v>
      </c>
      <c r="U28" s="111">
        <f t="shared" si="13"/>
        <v>5.3357000000000001</v>
      </c>
      <c r="V28" s="108">
        <f t="shared" si="9"/>
        <v>54272.705570867394</v>
      </c>
      <c r="W28" s="108">
        <f t="shared" si="10"/>
        <v>43366.696066381752</v>
      </c>
      <c r="Y28" s="108">
        <f t="shared" si="11"/>
        <v>43400</v>
      </c>
      <c r="Z28">
        <f t="shared" si="14"/>
        <v>5.3316055345943125</v>
      </c>
    </row>
    <row r="29" spans="2:26">
      <c r="B29" s="104">
        <v>37288</v>
      </c>
      <c r="C29">
        <f t="shared" si="0"/>
        <v>28</v>
      </c>
      <c r="D29" s="103">
        <f>WORKDAY(EOMONTH(B29,0)+24,1,'Financing Assumptions'!E47:E53)</f>
        <v>37340</v>
      </c>
      <c r="E29" s="105" t="str">
        <f t="shared" si="1"/>
        <v>Mon</v>
      </c>
      <c r="F29" s="101">
        <f t="shared" si="2"/>
        <v>451</v>
      </c>
      <c r="H29">
        <f>(1+Curves!U15/12)^(-12*F29/360)</f>
        <v>0.92985856436879144</v>
      </c>
      <c r="I29" s="108">
        <f t="shared" si="3"/>
        <v>1413046.3224230325</v>
      </c>
      <c r="J29" s="108">
        <f>I29*(Curves!B15+Curves!D15+Curves!E15)</f>
        <v>7277188.5604786165</v>
      </c>
      <c r="K29" s="111">
        <f t="shared" si="4"/>
        <v>4.2634999999999996</v>
      </c>
      <c r="L29" s="108">
        <f t="shared" si="5"/>
        <v>-1252665.5648280177</v>
      </c>
      <c r="N29" s="110">
        <f>(1+Curves!V15/12)^(-12*F29/360)</f>
        <v>0.91977359078323817</v>
      </c>
      <c r="O29" s="108">
        <f t="shared" si="6"/>
        <v>1397720.8359642685</v>
      </c>
      <c r="P29" s="108">
        <f t="shared" si="7"/>
        <v>5959182.7841336587</v>
      </c>
      <c r="Q29" s="108">
        <f t="shared" si="12"/>
        <v>73020294.534758002</v>
      </c>
      <c r="S29" s="108">
        <f t="shared" si="8"/>
        <v>1397720.8359642685</v>
      </c>
      <c r="T29" s="108">
        <f>S29*(Curves!B15+Curves!D15+Curves!E15)</f>
        <v>7198262.3052159818</v>
      </c>
      <c r="U29" s="111">
        <f t="shared" si="13"/>
        <v>5.3357000000000001</v>
      </c>
      <c r="V29" s="108">
        <f t="shared" si="9"/>
        <v>54272.705570867402</v>
      </c>
      <c r="W29" s="108">
        <f t="shared" si="10"/>
        <v>43366.696066381759</v>
      </c>
      <c r="Y29" s="108">
        <f t="shared" si="11"/>
        <v>43400</v>
      </c>
      <c r="Z29">
        <f t="shared" si="14"/>
        <v>5.3316055345943125</v>
      </c>
    </row>
    <row r="30" spans="2:26">
      <c r="B30" s="104">
        <v>37316</v>
      </c>
      <c r="C30">
        <f t="shared" si="0"/>
        <v>31</v>
      </c>
      <c r="D30" s="103">
        <f>WORKDAY(EOMONTH(B30,0)+24,1,'Financing Assumptions'!E48:E54)</f>
        <v>37371</v>
      </c>
      <c r="E30" s="105" t="str">
        <f t="shared" si="1"/>
        <v>Thu</v>
      </c>
      <c r="F30" s="101">
        <f t="shared" si="2"/>
        <v>482</v>
      </c>
      <c r="H30">
        <f>(1+Curves!U16/12)^(-12*F30/360)</f>
        <v>0.92541558683837677</v>
      </c>
      <c r="I30" s="108">
        <f t="shared" si="3"/>
        <v>1556969.0379302916</v>
      </c>
      <c r="J30" s="108">
        <f>I30*(Curves!B16+Curves!D16+Curves!E16)</f>
        <v>7504590.7628240045</v>
      </c>
      <c r="K30" s="111">
        <f t="shared" si="4"/>
        <v>4.2634999999999996</v>
      </c>
      <c r="L30" s="108">
        <f t="shared" si="5"/>
        <v>-866453.26960820705</v>
      </c>
      <c r="N30" s="110">
        <f>(1+Curves!V16/12)^(-12*F30/360)</f>
        <v>0.91469278367671225</v>
      </c>
      <c r="O30" s="108">
        <f t="shared" si="6"/>
        <v>1538928.4162247826</v>
      </c>
      <c r="P30" s="108">
        <f t="shared" si="7"/>
        <v>6561221.3025743598</v>
      </c>
      <c r="Q30" s="108">
        <f t="shared" si="12"/>
        <v>79581515.837332368</v>
      </c>
      <c r="S30" s="108">
        <f t="shared" si="8"/>
        <v>1538928.4162247826</v>
      </c>
      <c r="T30" s="108">
        <f>S30*(Curves!B16+Curves!D16+Curves!E16)</f>
        <v>7417634.9662034512</v>
      </c>
      <c r="U30" s="111">
        <f t="shared" si="13"/>
        <v>5.3357000000000001</v>
      </c>
      <c r="V30" s="108">
        <f t="shared" si="9"/>
        <v>54272.705570867394</v>
      </c>
      <c r="W30" s="108">
        <f t="shared" si="10"/>
        <v>43366.696066381752</v>
      </c>
      <c r="Y30" s="108">
        <f t="shared" si="11"/>
        <v>43400</v>
      </c>
      <c r="Z30">
        <f t="shared" si="14"/>
        <v>5.3316055345943125</v>
      </c>
    </row>
    <row r="31" spans="2:26">
      <c r="B31" s="104">
        <v>37347</v>
      </c>
      <c r="C31">
        <f t="shared" si="0"/>
        <v>30</v>
      </c>
      <c r="D31" s="103">
        <f>WORKDAY(EOMONTH(B31,0)+24,1,'Financing Assumptions'!E49:E55)</f>
        <v>37403</v>
      </c>
      <c r="E31" s="105" t="str">
        <f t="shared" si="1"/>
        <v>Mon</v>
      </c>
      <c r="F31" s="101">
        <f t="shared" si="2"/>
        <v>514</v>
      </c>
      <c r="H31">
        <f>(1+Curves!U17/12)^(-12*F31/360)</f>
        <v>0.92086691386918318</v>
      </c>
      <c r="I31" s="108">
        <f t="shared" si="3"/>
        <v>1499338.1665912645</v>
      </c>
      <c r="J31" s="108">
        <f>I31*(Curves!B17+Curves!D17+Curves!E17)</f>
        <v>6519872.0174221145</v>
      </c>
      <c r="K31" s="111">
        <f t="shared" si="4"/>
        <v>4.2634999999999996</v>
      </c>
      <c r="L31" s="108">
        <f t="shared" si="5"/>
        <v>-127443.74416025914</v>
      </c>
      <c r="N31" s="110">
        <f>(1+Curves!V17/12)^(-12*F31/360)</f>
        <v>0.90949267620747209</v>
      </c>
      <c r="O31" s="108">
        <f t="shared" si="6"/>
        <v>1480818.8470400511</v>
      </c>
      <c r="P31" s="108">
        <f t="shared" si="7"/>
        <v>6313471.1543552577</v>
      </c>
      <c r="Q31" s="108">
        <f t="shared" si="12"/>
        <v>85894986.991687626</v>
      </c>
      <c r="S31" s="108">
        <f t="shared" si="8"/>
        <v>1480818.8470400511</v>
      </c>
      <c r="T31" s="108">
        <f>S31*(Curves!B17+Curves!D17+Curves!E17)</f>
        <v>6439340.7563536633</v>
      </c>
      <c r="U31">
        <f>ROUND(SUM(T31:T42)/SUM(S31:S42),4)</f>
        <v>4.2404999999999999</v>
      </c>
      <c r="V31" s="108">
        <f t="shared" si="9"/>
        <v>54272.705570867402</v>
      </c>
      <c r="W31" s="108">
        <f t="shared" si="10"/>
        <v>54567.074684917621</v>
      </c>
      <c r="Y31" s="108">
        <f t="shared" si="11"/>
        <v>54600</v>
      </c>
      <c r="Z31" s="111">
        <f>K31*(V31/Y31)</f>
        <v>4.2379428608313763</v>
      </c>
    </row>
    <row r="32" spans="2:26">
      <c r="B32" s="104">
        <v>37377</v>
      </c>
      <c r="C32">
        <f t="shared" si="0"/>
        <v>31</v>
      </c>
      <c r="D32" s="103">
        <f>WORKDAY(EOMONTH(B32,0)+24,1,'Financing Assumptions'!E50:E56)</f>
        <v>37432</v>
      </c>
      <c r="E32" s="105" t="str">
        <f t="shared" si="1"/>
        <v>Tue</v>
      </c>
      <c r="F32" s="101">
        <f t="shared" si="2"/>
        <v>543</v>
      </c>
      <c r="H32">
        <f>(1+Curves!U18/12)^(-12*F32/360)</f>
        <v>0.91676202672501605</v>
      </c>
      <c r="I32" s="108">
        <f t="shared" si="3"/>
        <v>1542409.8222049526</v>
      </c>
      <c r="J32" s="108">
        <f>I32*(Curves!B18+Curves!D18+Curves!E18)</f>
        <v>6514367.8840826182</v>
      </c>
      <c r="K32" s="111">
        <f t="shared" si="4"/>
        <v>4.2634999999999996</v>
      </c>
      <c r="L32" s="108">
        <f t="shared" si="5"/>
        <v>61696.392888196744</v>
      </c>
      <c r="N32" s="110">
        <f>(1+Curves!V18/12)^(-12*F32/360)</f>
        <v>0.9048036787165199</v>
      </c>
      <c r="O32" s="108">
        <f t="shared" si="6"/>
        <v>1522290.453287001</v>
      </c>
      <c r="P32" s="108">
        <f t="shared" si="7"/>
        <v>6490285.3475891287</v>
      </c>
      <c r="Q32" s="108">
        <f t="shared" si="12"/>
        <v>92385272.339276761</v>
      </c>
      <c r="S32" s="108">
        <f t="shared" si="8"/>
        <v>1522290.453287001</v>
      </c>
      <c r="T32" s="108">
        <f>S32*(Curves!B18+Curves!D18+Curves!E18)</f>
        <v>6429393.7294576494</v>
      </c>
      <c r="U32">
        <f>$U$31</f>
        <v>4.2404999999999999</v>
      </c>
      <c r="V32" s="108">
        <f t="shared" si="9"/>
        <v>54272.705570867394</v>
      </c>
      <c r="W32" s="108">
        <f t="shared" si="10"/>
        <v>54567.074684917614</v>
      </c>
      <c r="Y32" s="108">
        <f t="shared" si="11"/>
        <v>54600</v>
      </c>
      <c r="Z32" s="111">
        <f>$Z$31</f>
        <v>4.2379428608313763</v>
      </c>
    </row>
    <row r="33" spans="2:26">
      <c r="B33" s="104">
        <v>37408</v>
      </c>
      <c r="C33">
        <f t="shared" si="0"/>
        <v>30</v>
      </c>
      <c r="D33" s="103">
        <f>WORKDAY(EOMONTH(B33,0)+24,1,'Financing Assumptions'!E51:E57)</f>
        <v>37462</v>
      </c>
      <c r="E33" s="105" t="str">
        <f t="shared" si="1"/>
        <v>Thu</v>
      </c>
      <c r="F33" s="101">
        <f t="shared" si="2"/>
        <v>573</v>
      </c>
      <c r="H33">
        <f>(1+Curves!U19/12)^(-12*F33/360)</f>
        <v>0.91255349410585263</v>
      </c>
      <c r="I33" s="108">
        <f t="shared" si="3"/>
        <v>1485802.4130981967</v>
      </c>
      <c r="J33" s="108">
        <f>I33*(Curves!B19+Curves!D19+Curves!E19)</f>
        <v>6230712.4193272879</v>
      </c>
      <c r="K33" s="111">
        <f t="shared" si="4"/>
        <v>4.2634999999999996</v>
      </c>
      <c r="L33" s="108">
        <f t="shared" si="5"/>
        <v>104006.16891687363</v>
      </c>
      <c r="N33" s="110">
        <f>(1+Curves!V19/12)^(-12*F33/360)</f>
        <v>0.89999680761773448</v>
      </c>
      <c r="O33" s="108">
        <f t="shared" si="6"/>
        <v>1465357.8526367368</v>
      </c>
      <c r="P33" s="108">
        <f t="shared" si="7"/>
        <v>6247553.2047167271</v>
      </c>
      <c r="Q33" s="108">
        <f t="shared" si="12"/>
        <v>98632825.543993488</v>
      </c>
      <c r="S33" s="108">
        <f t="shared" si="8"/>
        <v>1465357.8526367368</v>
      </c>
      <c r="T33" s="108">
        <f>S33*(Curves!B19+Curves!D19+Curves!E19)</f>
        <v>6144978.155032156</v>
      </c>
      <c r="U33">
        <f t="shared" ref="U33:U42" si="15">$U$31</f>
        <v>4.2404999999999999</v>
      </c>
      <c r="V33" s="108">
        <f t="shared" si="9"/>
        <v>54272.705570867402</v>
      </c>
      <c r="W33" s="108">
        <f t="shared" si="10"/>
        <v>54567.074684917621</v>
      </c>
      <c r="Y33" s="108">
        <f t="shared" si="11"/>
        <v>54600</v>
      </c>
      <c r="Z33" s="111">
        <f t="shared" ref="Z33:Z42" si="16">$Z$31</f>
        <v>4.2379428608313763</v>
      </c>
    </row>
    <row r="34" spans="2:26">
      <c r="B34" s="104">
        <v>37438</v>
      </c>
      <c r="C34">
        <f t="shared" si="0"/>
        <v>31</v>
      </c>
      <c r="D34" s="103">
        <f>WORKDAY(EOMONTH(B34,0)+24,1,'Financing Assumptions'!E52:E58)</f>
        <v>37494</v>
      </c>
      <c r="E34" s="105" t="str">
        <f t="shared" si="1"/>
        <v>Mon</v>
      </c>
      <c r="F34" s="101">
        <f t="shared" si="2"/>
        <v>605</v>
      </c>
      <c r="H34">
        <f>(1+Curves!U20/12)^(-12*F34/360)</f>
        <v>0.90803472073447566</v>
      </c>
      <c r="I34" s="108">
        <f t="shared" si="3"/>
        <v>1527726.5324429572</v>
      </c>
      <c r="J34" s="108">
        <f>I34*(Curves!B20+Curves!D20+Curves!E20)</f>
        <v>6406521.2137995409</v>
      </c>
      <c r="K34" s="111">
        <f t="shared" si="4"/>
        <v>4.2634999999999996</v>
      </c>
      <c r="L34" s="108">
        <f t="shared" si="5"/>
        <v>106940.85727100633</v>
      </c>
      <c r="N34" s="110">
        <f>(1+Curves!V20/12)^(-12*F34/360)</f>
        <v>0.89484743463227145</v>
      </c>
      <c r="O34" s="108">
        <f t="shared" si="6"/>
        <v>1505539.5318699416</v>
      </c>
      <c r="P34" s="108">
        <f t="shared" si="7"/>
        <v>6418867.794127496</v>
      </c>
      <c r="Q34" s="108">
        <f t="shared" si="12"/>
        <v>105051693.33812098</v>
      </c>
      <c r="S34" s="108">
        <f t="shared" si="8"/>
        <v>1505539.5318699416</v>
      </c>
      <c r="T34" s="108">
        <f>S34*(Curves!B20+Curves!D20+Curves!E20)</f>
        <v>6313480.0268966006</v>
      </c>
      <c r="U34">
        <f t="shared" si="15"/>
        <v>4.2404999999999999</v>
      </c>
      <c r="V34" s="108">
        <f t="shared" si="9"/>
        <v>54272.705570867394</v>
      </c>
      <c r="W34" s="108">
        <f t="shared" si="10"/>
        <v>54567.074684917614</v>
      </c>
      <c r="Y34" s="108">
        <f t="shared" si="11"/>
        <v>54600</v>
      </c>
      <c r="Z34" s="111">
        <f t="shared" si="16"/>
        <v>4.2379428608313763</v>
      </c>
    </row>
    <row r="35" spans="2:26">
      <c r="B35" s="104">
        <v>37469</v>
      </c>
      <c r="C35">
        <f t="shared" si="0"/>
        <v>31</v>
      </c>
      <c r="D35" s="103">
        <f>WORKDAY(EOMONTH(B35,0)+24,1,'Financing Assumptions'!E53:E59)</f>
        <v>37524</v>
      </c>
      <c r="E35" s="105" t="str">
        <f t="shared" si="1"/>
        <v>Wed</v>
      </c>
      <c r="F35" s="101">
        <f t="shared" si="2"/>
        <v>635</v>
      </c>
      <c r="H35">
        <f>(1+Curves!U21/12)^(-12*F35/360)</f>
        <v>0.90375383485423977</v>
      </c>
      <c r="I35" s="108">
        <f t="shared" si="3"/>
        <v>1520524.1394151808</v>
      </c>
      <c r="J35" s="108">
        <f>I35*(Curves!B21+Curves!D21+Curves!E21)</f>
        <v>6376317.9786375612</v>
      </c>
      <c r="K35" s="111">
        <f t="shared" si="4"/>
        <v>4.2634999999999996</v>
      </c>
      <c r="L35" s="108">
        <f t="shared" si="5"/>
        <v>106436.68975906167</v>
      </c>
      <c r="N35" s="110">
        <f>(1+Curves!V21/12)^(-12*F35/360)</f>
        <v>0.8899828331850218</v>
      </c>
      <c r="O35" s="108">
        <f t="shared" si="6"/>
        <v>1497355.0643258896</v>
      </c>
      <c r="P35" s="108">
        <f t="shared" si="7"/>
        <v>6383973.3167534294</v>
      </c>
      <c r="Q35" s="108">
        <f t="shared" si="12"/>
        <v>111435666.65487441</v>
      </c>
      <c r="S35" s="108">
        <f t="shared" si="8"/>
        <v>1497355.0643258896</v>
      </c>
      <c r="T35" s="108">
        <f>S35*(Curves!B21+Curves!D21+Curves!E21)</f>
        <v>6279158.4622506183</v>
      </c>
      <c r="U35">
        <f t="shared" si="15"/>
        <v>4.2404999999999999</v>
      </c>
      <c r="V35" s="108">
        <f t="shared" si="9"/>
        <v>54272.705570867394</v>
      </c>
      <c r="W35" s="108">
        <f t="shared" si="10"/>
        <v>54567.074684917614</v>
      </c>
      <c r="Y35" s="108">
        <f t="shared" si="11"/>
        <v>54600</v>
      </c>
      <c r="Z35" s="111">
        <f t="shared" si="16"/>
        <v>4.2379428608313763</v>
      </c>
    </row>
    <row r="36" spans="2:26">
      <c r="B36" s="104">
        <v>37500</v>
      </c>
      <c r="C36">
        <f t="shared" si="0"/>
        <v>30</v>
      </c>
      <c r="D36" s="103">
        <f>WORKDAY(EOMONTH(B36,0)+24,1,'Financing Assumptions'!E54:E60)</f>
        <v>37554</v>
      </c>
      <c r="E36" s="105" t="str">
        <f t="shared" si="1"/>
        <v>Fri</v>
      </c>
      <c r="F36" s="101">
        <f t="shared" si="2"/>
        <v>665</v>
      </c>
      <c r="H36">
        <f>(1+Curves!U22/12)^(-12*F36/360)</f>
        <v>0.89949807577600638</v>
      </c>
      <c r="I36" s="108">
        <f t="shared" si="3"/>
        <v>1464545.8268445891</v>
      </c>
      <c r="J36" s="108">
        <f>I36*(Curves!B22+Curves!D22+Curves!E22)</f>
        <v>6134250.1957385615</v>
      </c>
      <c r="K36" s="111">
        <f t="shared" si="4"/>
        <v>4.2634999999999996</v>
      </c>
      <c r="L36" s="108">
        <f t="shared" si="5"/>
        <v>109840.93701334391</v>
      </c>
      <c r="N36" s="110">
        <f>(1+Curves!V22/12)^(-12*F36/360)</f>
        <v>0.88514953922297113</v>
      </c>
      <c r="O36" s="108">
        <f t="shared" si="6"/>
        <v>1441183.8098531177</v>
      </c>
      <c r="P36" s="108">
        <f t="shared" si="7"/>
        <v>6144487.1733087664</v>
      </c>
      <c r="Q36" s="108">
        <f t="shared" si="12"/>
        <v>117580153.82818317</v>
      </c>
      <c r="S36" s="108">
        <f t="shared" si="8"/>
        <v>1441183.8098531177</v>
      </c>
      <c r="T36" s="108">
        <f>S36*(Curves!B22+Curves!D22+Curves!E22)</f>
        <v>6036398.3875697842</v>
      </c>
      <c r="U36">
        <f t="shared" si="15"/>
        <v>4.2404999999999999</v>
      </c>
      <c r="V36" s="108">
        <f t="shared" si="9"/>
        <v>54272.705570867402</v>
      </c>
      <c r="W36" s="108">
        <f t="shared" si="10"/>
        <v>54567.074684917621</v>
      </c>
      <c r="Y36" s="108">
        <f t="shared" si="11"/>
        <v>54600</v>
      </c>
      <c r="Z36" s="111">
        <f t="shared" si="16"/>
        <v>4.2379428608313763</v>
      </c>
    </row>
    <row r="37" spans="2:26">
      <c r="B37" s="104">
        <v>37530</v>
      </c>
      <c r="C37">
        <f t="shared" si="0"/>
        <v>31</v>
      </c>
      <c r="D37" s="103">
        <f>WORKDAY(EOMONTH(B37,0)+24,1,'Financing Assumptions'!E55:E61)</f>
        <v>37585</v>
      </c>
      <c r="E37" s="105" t="str">
        <f t="shared" si="1"/>
        <v>Mon</v>
      </c>
      <c r="F37" s="101">
        <f t="shared" si="2"/>
        <v>696</v>
      </c>
      <c r="H37">
        <f>(1+Curves!U23/12)^(-12*F37/360)</f>
        <v>0.89509848217560961</v>
      </c>
      <c r="I37" s="108">
        <f t="shared" si="3"/>
        <v>1505961.9077814622</v>
      </c>
      <c r="J37" s="108">
        <f>I37*(Curves!B23+Curves!D23+Curves!E23)</f>
        <v>6307721.4507426545</v>
      </c>
      <c r="K37" s="111">
        <f t="shared" si="4"/>
        <v>4.2634999999999996</v>
      </c>
      <c r="L37" s="108">
        <f t="shared" si="5"/>
        <v>112947.14308360871</v>
      </c>
      <c r="N37" s="110">
        <f>(1+Curves!V23/12)^(-12*F37/360)</f>
        <v>0.88016008184659211</v>
      </c>
      <c r="O37" s="108">
        <f t="shared" si="6"/>
        <v>1480828.7382960101</v>
      </c>
      <c r="P37" s="108">
        <f t="shared" si="7"/>
        <v>6313513.3257250385</v>
      </c>
      <c r="Q37" s="108">
        <f t="shared" si="12"/>
        <v>123893667.15390821</v>
      </c>
      <c r="S37" s="108">
        <f t="shared" si="8"/>
        <v>1480828.7382960101</v>
      </c>
      <c r="T37" s="108">
        <f>S37*(Curves!B23+Curves!D23+Curves!E23)</f>
        <v>6202451.1703528389</v>
      </c>
      <c r="U37">
        <f t="shared" si="15"/>
        <v>4.2404999999999999</v>
      </c>
      <c r="V37" s="108">
        <f t="shared" si="9"/>
        <v>54272.705570867394</v>
      </c>
      <c r="W37" s="108">
        <f t="shared" si="10"/>
        <v>54567.074684917614</v>
      </c>
      <c r="Y37" s="108">
        <f t="shared" si="11"/>
        <v>54600</v>
      </c>
      <c r="Z37" s="111">
        <f t="shared" si="16"/>
        <v>4.2379428608313763</v>
      </c>
    </row>
    <row r="38" spans="2:26">
      <c r="B38" s="104">
        <v>37561</v>
      </c>
      <c r="C38">
        <f t="shared" si="0"/>
        <v>30</v>
      </c>
      <c r="D38" s="103">
        <f>WORKDAY(EOMONTH(B38,0)+24,1,'Financing Assumptions'!E56:E62)</f>
        <v>37615</v>
      </c>
      <c r="E38" s="105" t="str">
        <f t="shared" si="1"/>
        <v>Wed</v>
      </c>
      <c r="F38" s="101">
        <f t="shared" si="2"/>
        <v>726</v>
      </c>
      <c r="H38">
        <f>(1+Curves!U24/12)^(-12*F38/360)</f>
        <v>0.89082962843407576</v>
      </c>
      <c r="I38" s="108">
        <f t="shared" si="3"/>
        <v>1450432.0241342341</v>
      </c>
      <c r="J38" s="108">
        <f>I38*(Curves!B24+Curves!D24+Curves!E24)</f>
        <v>6210749.9273427892</v>
      </c>
      <c r="K38" s="111">
        <f t="shared" si="4"/>
        <v>4.2634999999999996</v>
      </c>
      <c r="L38" s="108">
        <f t="shared" si="5"/>
        <v>-26832.992446483113</v>
      </c>
      <c r="N38" s="110">
        <f>(1+Curves!V24/12)^(-12*F38/360)</f>
        <v>0.87532725598436922</v>
      </c>
      <c r="O38" s="108">
        <f t="shared" si="6"/>
        <v>1425191.3532658485</v>
      </c>
      <c r="P38" s="108">
        <f t="shared" si="7"/>
        <v>6076303.3346489444</v>
      </c>
      <c r="Q38" s="108">
        <f t="shared" si="12"/>
        <v>129969970.48855716</v>
      </c>
      <c r="S38" s="108">
        <f t="shared" si="8"/>
        <v>1425191.3532658485</v>
      </c>
      <c r="T38" s="108">
        <f>S38*(Curves!B24+Curves!D24+Curves!E24)</f>
        <v>6102669.3746843617</v>
      </c>
      <c r="U38">
        <f t="shared" si="15"/>
        <v>4.2404999999999999</v>
      </c>
      <c r="V38" s="108">
        <f t="shared" si="9"/>
        <v>54272.705570867402</v>
      </c>
      <c r="W38" s="108">
        <f t="shared" si="10"/>
        <v>54567.074684917621</v>
      </c>
      <c r="Y38" s="108">
        <f t="shared" si="11"/>
        <v>54600</v>
      </c>
      <c r="Z38" s="111">
        <f t="shared" si="16"/>
        <v>4.2379428608313763</v>
      </c>
    </row>
    <row r="39" spans="2:26">
      <c r="B39" s="104">
        <v>37591</v>
      </c>
      <c r="C39">
        <f t="shared" si="0"/>
        <v>31</v>
      </c>
      <c r="D39" s="103">
        <f>WORKDAY(EOMONTH(B39,0)+24,1,'Financing Assumptions'!E57:E63)</f>
        <v>37648</v>
      </c>
      <c r="E39" s="105" t="str">
        <f t="shared" si="1"/>
        <v>Mon</v>
      </c>
      <c r="F39" s="101">
        <f t="shared" si="2"/>
        <v>759</v>
      </c>
      <c r="H39">
        <f>(1+Curves!U25/12)^(-12*F39/360)</f>
        <v>0.8861575427316839</v>
      </c>
      <c r="I39" s="108">
        <f t="shared" si="3"/>
        <v>1490919.1895884809</v>
      </c>
      <c r="J39" s="108">
        <f>I39*(Curves!B25+Curves!D25+Curves!E25)</f>
        <v>6530226.0503975451</v>
      </c>
      <c r="K39" s="111">
        <f t="shared" si="4"/>
        <v>4.2634999999999996</v>
      </c>
      <c r="L39" s="108">
        <f t="shared" si="5"/>
        <v>-173692.08558705729</v>
      </c>
      <c r="N39" s="110">
        <f>(1+Curves!V25/12)^(-12*F39/360)</f>
        <v>0.87004193143152186</v>
      </c>
      <c r="O39" s="108">
        <f t="shared" si="6"/>
        <v>1463805.4169456456</v>
      </c>
      <c r="P39" s="108">
        <f t="shared" si="7"/>
        <v>6240934.3951477595</v>
      </c>
      <c r="Q39" s="108">
        <f t="shared" si="12"/>
        <v>136210904.88370493</v>
      </c>
      <c r="S39" s="108">
        <f t="shared" si="8"/>
        <v>1463805.4169456456</v>
      </c>
      <c r="T39" s="108">
        <f>S39*(Curves!B25+Curves!D25+Curves!E25)</f>
        <v>6411467.7262219265</v>
      </c>
      <c r="U39">
        <f t="shared" si="15"/>
        <v>4.2404999999999999</v>
      </c>
      <c r="V39" s="108">
        <f t="shared" si="9"/>
        <v>54272.705570867409</v>
      </c>
      <c r="W39" s="108">
        <f t="shared" si="10"/>
        <v>54567.074684917628</v>
      </c>
      <c r="Y39" s="108">
        <f t="shared" si="11"/>
        <v>54600</v>
      </c>
      <c r="Z39" s="111">
        <f t="shared" si="16"/>
        <v>4.2379428608313763</v>
      </c>
    </row>
    <row r="40" spans="2:26">
      <c r="B40" s="104">
        <v>37622</v>
      </c>
      <c r="C40">
        <f t="shared" si="0"/>
        <v>31</v>
      </c>
      <c r="D40" s="103">
        <f>WORKDAY(EOMONTH(B40,0)+24,1,'Financing Assumptions'!E58:E64)</f>
        <v>37677</v>
      </c>
      <c r="E40" s="105" t="str">
        <f t="shared" si="1"/>
        <v>Tue</v>
      </c>
      <c r="F40" s="101">
        <f t="shared" si="2"/>
        <v>788</v>
      </c>
      <c r="H40">
        <f>(1+Curves!U26/12)^(-12*F40/360)</f>
        <v>0.88203469598220596</v>
      </c>
      <c r="I40" s="108">
        <f t="shared" si="3"/>
        <v>1483982.690108286</v>
      </c>
      <c r="J40" s="108">
        <f>I40*(Curves!B26+Curves!D26+Curves!E26)</f>
        <v>6539911.7153072152</v>
      </c>
      <c r="K40" s="111">
        <f t="shared" si="4"/>
        <v>4.2634999999999996</v>
      </c>
      <c r="L40" s="108">
        <f t="shared" si="5"/>
        <v>-212951.51603053883</v>
      </c>
      <c r="N40" s="110">
        <f>(1+Curves!V26/12)^(-12*F40/360)</f>
        <v>0.86538702776379628</v>
      </c>
      <c r="O40" s="108">
        <f t="shared" si="6"/>
        <v>1455973.7562428496</v>
      </c>
      <c r="P40" s="108">
        <f t="shared" si="7"/>
        <v>6207544.1097413888</v>
      </c>
      <c r="Q40" s="108">
        <f t="shared" si="12"/>
        <v>142418448.99344632</v>
      </c>
      <c r="S40" s="108">
        <f t="shared" si="8"/>
        <v>1455973.7562428496</v>
      </c>
      <c r="T40" s="108">
        <f>S40*(Curves!B26+Curves!D26+Curves!E26)</f>
        <v>6416476.3437622366</v>
      </c>
      <c r="U40">
        <f t="shared" si="15"/>
        <v>4.2404999999999999</v>
      </c>
      <c r="V40" s="108">
        <f t="shared" si="9"/>
        <v>54272.705570867394</v>
      </c>
      <c r="W40" s="108">
        <f t="shared" si="10"/>
        <v>54567.074684917614</v>
      </c>
      <c r="Y40" s="108">
        <f t="shared" si="11"/>
        <v>54600</v>
      </c>
      <c r="Z40" s="111">
        <f t="shared" si="16"/>
        <v>4.2379428608313763</v>
      </c>
    </row>
    <row r="41" spans="2:26">
      <c r="B41" s="104">
        <v>37653</v>
      </c>
      <c r="C41">
        <f t="shared" si="0"/>
        <v>28</v>
      </c>
      <c r="D41" s="103">
        <f>WORKDAY(EOMONTH(B41,0)+24,1,'Financing Assumptions'!E59:E65)</f>
        <v>37705</v>
      </c>
      <c r="E41" s="105" t="str">
        <f t="shared" si="1"/>
        <v>Tue</v>
      </c>
      <c r="F41" s="101">
        <f t="shared" si="2"/>
        <v>816</v>
      </c>
      <c r="H41">
        <f>(1+Curves!U27/12)^(-12*F41/360)</f>
        <v>0.87802228124275328</v>
      </c>
      <c r="I41" s="108">
        <f t="shared" si="3"/>
        <v>1334274.0531273799</v>
      </c>
      <c r="J41" s="108">
        <f>I41*(Curves!B27+Curves!D27+Curves!E27)</f>
        <v>5666661.9036319805</v>
      </c>
      <c r="K41" s="111">
        <f t="shared" si="4"/>
        <v>4.2634999999999996</v>
      </c>
      <c r="L41" s="108">
        <f t="shared" si="5"/>
        <v>22015.521876603365</v>
      </c>
      <c r="N41" s="110">
        <f>(1+Curves!V27/12)^(-12*F41/360)</f>
        <v>0.86086734509021801</v>
      </c>
      <c r="O41" s="108">
        <f t="shared" si="6"/>
        <v>1308204.7987583599</v>
      </c>
      <c r="P41" s="108">
        <f t="shared" si="7"/>
        <v>5577531.1595062669</v>
      </c>
      <c r="Q41" s="108">
        <f t="shared" si="12"/>
        <v>147995980.15295258</v>
      </c>
      <c r="S41" s="108">
        <f t="shared" si="8"/>
        <v>1308204.7987583599</v>
      </c>
      <c r="T41" s="108">
        <f>S41*(Curves!B27+Curves!D27+Curves!E27)</f>
        <v>5555945.7803267529</v>
      </c>
      <c r="U41">
        <f t="shared" si="15"/>
        <v>4.2404999999999999</v>
      </c>
      <c r="V41" s="108">
        <f t="shared" si="9"/>
        <v>54272.705570867409</v>
      </c>
      <c r="W41" s="108">
        <f t="shared" si="10"/>
        <v>54567.074684917628</v>
      </c>
      <c r="Y41" s="108">
        <f t="shared" si="11"/>
        <v>54600</v>
      </c>
      <c r="Z41" s="111">
        <f t="shared" si="16"/>
        <v>4.2379428608313763</v>
      </c>
    </row>
    <row r="42" spans="2:26">
      <c r="B42" s="104">
        <v>37681</v>
      </c>
      <c r="C42">
        <f t="shared" si="0"/>
        <v>31</v>
      </c>
      <c r="D42" s="103">
        <f>WORKDAY(EOMONTH(B42,0)+24,1,'Financing Assumptions'!E60:E66)</f>
        <v>37736</v>
      </c>
      <c r="E42" s="105" t="str">
        <f t="shared" si="1"/>
        <v>Fri</v>
      </c>
      <c r="F42" s="101">
        <f t="shared" si="2"/>
        <v>847</v>
      </c>
      <c r="H42">
        <f>(1+Curves!U28/12)^(-12*F42/360)</f>
        <v>0.87361265794293563</v>
      </c>
      <c r="I42" s="108">
        <f t="shared" si="3"/>
        <v>1469812.9995931152</v>
      </c>
      <c r="J42" s="108">
        <f>I42*(Curves!B28+Curves!D28+Curves!E28)</f>
        <v>5940984.1443553697</v>
      </c>
      <c r="K42" s="111">
        <f t="shared" si="4"/>
        <v>4.2634999999999996</v>
      </c>
      <c r="L42" s="108">
        <f t="shared" si="5"/>
        <v>325563.57940987591</v>
      </c>
      <c r="N42" s="110">
        <f>(1+Curves!V28/12)^(-12*F42/360)</f>
        <v>0.85590210607847006</v>
      </c>
      <c r="O42" s="108">
        <f t="shared" si="6"/>
        <v>1440015.8130211458</v>
      </c>
      <c r="P42" s="108">
        <f t="shared" si="7"/>
        <v>6139507.4188156547</v>
      </c>
      <c r="Q42" s="108">
        <f t="shared" si="12"/>
        <v>154135487.57176822</v>
      </c>
      <c r="S42" s="108">
        <f t="shared" si="8"/>
        <v>1440015.8130211458</v>
      </c>
      <c r="T42" s="108">
        <f>S42*(Curves!B28+Curves!D28+Curves!E28)</f>
        <v>5820543.9162314693</v>
      </c>
      <c r="U42">
        <f t="shared" si="15"/>
        <v>4.2404999999999999</v>
      </c>
      <c r="V42" s="108">
        <f t="shared" si="9"/>
        <v>54272.705570867394</v>
      </c>
      <c r="W42" s="108">
        <f t="shared" si="10"/>
        <v>54567.074684917614</v>
      </c>
      <c r="Y42" s="108">
        <f t="shared" si="11"/>
        <v>54600</v>
      </c>
      <c r="Z42" s="111">
        <f t="shared" si="16"/>
        <v>4.2379428608313763</v>
      </c>
    </row>
    <row r="43" spans="2:26">
      <c r="B43" s="104">
        <v>37712</v>
      </c>
      <c r="C43">
        <f t="shared" si="0"/>
        <v>30</v>
      </c>
      <c r="D43" s="103">
        <f>WORKDAY(EOMONTH(B43,0)+24,1,'Financing Assumptions'!E61:E67)</f>
        <v>37767</v>
      </c>
      <c r="E43" s="105" t="str">
        <f t="shared" si="1"/>
        <v>Mon</v>
      </c>
      <c r="F43" s="101">
        <f t="shared" si="2"/>
        <v>878</v>
      </c>
      <c r="H43">
        <f>(1+Curves!U29/12)^(-12*F43/360)</f>
        <v>0.86922660123368523</v>
      </c>
      <c r="I43" s="108">
        <f t="shared" si="3"/>
        <v>1415258.382093647</v>
      </c>
      <c r="J43" s="108">
        <f>I43*(Curves!B29+Curves!D29+Curves!E29)</f>
        <v>5381519.9979110938</v>
      </c>
      <c r="K43" s="111">
        <f t="shared" si="4"/>
        <v>4.2634999999999996</v>
      </c>
      <c r="L43" s="108">
        <f t="shared" si="5"/>
        <v>652434.11414516997</v>
      </c>
      <c r="N43" s="110">
        <f>(1+Curves!V29/12)^(-12*F43/360)</f>
        <v>0.85096689479153953</v>
      </c>
      <c r="O43" s="108">
        <f t="shared" si="6"/>
        <v>1385528.2719472956</v>
      </c>
      <c r="P43" s="108">
        <f t="shared" si="7"/>
        <v>5907199.7874472942</v>
      </c>
      <c r="Q43" s="108">
        <f t="shared" si="12"/>
        <v>160042687.35921553</v>
      </c>
      <c r="S43" s="108">
        <f t="shared" si="8"/>
        <v>1385528.2719472956</v>
      </c>
      <c r="T43" s="108">
        <f>S43*(Curves!B29+Curves!D29+Curves!E29)</f>
        <v>5268471.2540795924</v>
      </c>
      <c r="U43">
        <f>ROUND(SUM(T43:T54)/SUM(S43:S54),4)</f>
        <v>3.86</v>
      </c>
      <c r="V43" s="108">
        <f t="shared" si="9"/>
        <v>54272.705570867402</v>
      </c>
      <c r="W43" s="108">
        <f t="shared" si="10"/>
        <v>59946.031140257292</v>
      </c>
      <c r="Y43" s="108">
        <f t="shared" si="11"/>
        <v>59900</v>
      </c>
      <c r="Z43" s="111">
        <f>K43*(V43/Y43)</f>
        <v>3.8629662804907032</v>
      </c>
    </row>
    <row r="44" spans="2:26">
      <c r="B44" s="104">
        <v>37742</v>
      </c>
      <c r="C44">
        <f t="shared" si="0"/>
        <v>31</v>
      </c>
      <c r="D44" s="103">
        <f>WORKDAY(EOMONTH(B44,0)+24,1,'Financing Assumptions'!E62:E68)</f>
        <v>37797</v>
      </c>
      <c r="E44" s="105" t="str">
        <f t="shared" si="1"/>
        <v>Wed</v>
      </c>
      <c r="F44" s="101">
        <f t="shared" si="2"/>
        <v>908</v>
      </c>
      <c r="H44">
        <f>(1+Curves!U30/12)^(-12*F44/360)</f>
        <v>0.86502049844240447</v>
      </c>
      <c r="I44" s="108">
        <f t="shared" si="3"/>
        <v>1455357.0875666172</v>
      </c>
      <c r="J44" s="108">
        <f>I44*(Curves!B30+Curves!D30+Curves!E30)</f>
        <v>5455406.042743464</v>
      </c>
      <c r="K44" s="111">
        <f t="shared" si="4"/>
        <v>4.2634999999999996</v>
      </c>
      <c r="L44" s="108">
        <f t="shared" si="5"/>
        <v>749508.90009680763</v>
      </c>
      <c r="N44" s="110">
        <f>(1+Curves!V30/12)^(-12*F44/360)</f>
        <v>0.84623508834979622</v>
      </c>
      <c r="O44" s="108">
        <f t="shared" si="6"/>
        <v>1423751.5016061091</v>
      </c>
      <c r="P44" s="108">
        <f t="shared" si="7"/>
        <v>6070164.5270976452</v>
      </c>
      <c r="Q44" s="108">
        <f t="shared" si="12"/>
        <v>166112851.88631317</v>
      </c>
      <c r="S44" s="108">
        <f t="shared" si="8"/>
        <v>1423751.5016061091</v>
      </c>
      <c r="T44" s="108">
        <f>S44*(Curves!B30+Curves!D30+Curves!E30)</f>
        <v>5336932.5037704995</v>
      </c>
      <c r="U44">
        <f>$U$43</f>
        <v>3.86</v>
      </c>
      <c r="V44" s="108">
        <f t="shared" si="9"/>
        <v>54272.705570867409</v>
      </c>
      <c r="W44" s="108">
        <f t="shared" si="10"/>
        <v>59946.031140257299</v>
      </c>
      <c r="Y44" s="108">
        <f t="shared" si="11"/>
        <v>59900</v>
      </c>
      <c r="Z44" s="111">
        <f>$Z$43</f>
        <v>3.8629662804907032</v>
      </c>
    </row>
    <row r="45" spans="2:26">
      <c r="B45" s="104">
        <v>37773</v>
      </c>
      <c r="C45">
        <f t="shared" si="0"/>
        <v>30</v>
      </c>
      <c r="D45" s="103">
        <f>WORKDAY(EOMONTH(B45,0)+24,1,'Financing Assumptions'!E63:E69)</f>
        <v>37827</v>
      </c>
      <c r="E45" s="105" t="str">
        <f t="shared" si="1"/>
        <v>Fri</v>
      </c>
      <c r="F45" s="101">
        <f t="shared" si="2"/>
        <v>938</v>
      </c>
      <c r="H45">
        <f>(1+Curves!U31/12)^(-12*F45/360)</f>
        <v>0.8608293955449885</v>
      </c>
      <c r="I45" s="108">
        <f t="shared" si="3"/>
        <v>1401586.2099348274</v>
      </c>
      <c r="J45" s="108">
        <f>I45*(Curves!B31+Curves!D31+Curves!E31)</f>
        <v>5267861.7700400492</v>
      </c>
      <c r="K45" s="111">
        <f t="shared" si="4"/>
        <v>4.2634999999999996</v>
      </c>
      <c r="L45" s="108">
        <f t="shared" si="5"/>
        <v>707801.03601708729</v>
      </c>
      <c r="N45" s="110">
        <f>(1+Curves!V31/12)^(-12*F45/360)</f>
        <v>0.84152436396026853</v>
      </c>
      <c r="O45" s="108">
        <f t="shared" si="6"/>
        <v>1370154.1210778132</v>
      </c>
      <c r="P45" s="108">
        <f t="shared" si="7"/>
        <v>5841652.0952152563</v>
      </c>
      <c r="Q45" s="108">
        <f t="shared" si="12"/>
        <v>171954503.98152843</v>
      </c>
      <c r="S45" s="108">
        <f t="shared" si="8"/>
        <v>1370154.1210778132</v>
      </c>
      <c r="T45" s="108">
        <f>S45*(Curves!B31+Curves!D31+Curves!E31)</f>
        <v>5149724.2640709616</v>
      </c>
      <c r="U45">
        <f t="shared" ref="U45:U54" si="17">$U$43</f>
        <v>3.86</v>
      </c>
      <c r="V45" s="108">
        <f t="shared" si="9"/>
        <v>54272.705570867394</v>
      </c>
      <c r="W45" s="108">
        <f t="shared" si="10"/>
        <v>59946.031140257284</v>
      </c>
      <c r="Y45" s="108">
        <f t="shared" si="11"/>
        <v>59900</v>
      </c>
      <c r="Z45" s="111">
        <f t="shared" ref="Z45:Z54" si="18">$Z$43</f>
        <v>3.8629662804907032</v>
      </c>
    </row>
    <row r="46" spans="2:26">
      <c r="B46" s="104">
        <v>37803</v>
      </c>
      <c r="C46">
        <f t="shared" si="0"/>
        <v>31</v>
      </c>
      <c r="D46" s="103">
        <f>WORKDAY(EOMONTH(B46,0)+24,1,'Financing Assumptions'!E64:E70)</f>
        <v>37858</v>
      </c>
      <c r="E46" s="105" t="str">
        <f t="shared" si="1"/>
        <v>Mon</v>
      </c>
      <c r="F46" s="101">
        <f t="shared" si="2"/>
        <v>969</v>
      </c>
      <c r="H46">
        <f>(1+Curves!U32/12)^(-12*F46/360)</f>
        <v>0.85651507413135819</v>
      </c>
      <c r="I46" s="108">
        <f t="shared" si="3"/>
        <v>1441047.1034955671</v>
      </c>
      <c r="J46" s="108">
        <f>I46*(Curves!B32+Curves!D32+Curves!E32)</f>
        <v>5437791.2450405229</v>
      </c>
      <c r="K46" s="111">
        <f t="shared" si="4"/>
        <v>4.2634999999999996</v>
      </c>
      <c r="L46" s="108">
        <f t="shared" si="5"/>
        <v>706113.08071282692</v>
      </c>
      <c r="N46" s="110">
        <f>(1+Curves!V32/12)^(-12*F46/360)</f>
        <v>0.83667943143498469</v>
      </c>
      <c r="O46" s="108">
        <f t="shared" si="6"/>
        <v>1407674.5496236216</v>
      </c>
      <c r="P46" s="108">
        <f t="shared" si="7"/>
        <v>6001620.4423203105</v>
      </c>
      <c r="Q46" s="108">
        <f t="shared" si="12"/>
        <v>177956124.42384875</v>
      </c>
      <c r="S46" s="108">
        <f t="shared" si="8"/>
        <v>1407674.5496236216</v>
      </c>
      <c r="T46" s="108">
        <f>S46*(Curves!B32+Curves!D32+Curves!E32)</f>
        <v>5311859.9130047364</v>
      </c>
      <c r="U46">
        <f t="shared" si="17"/>
        <v>3.86</v>
      </c>
      <c r="V46" s="108">
        <f t="shared" si="9"/>
        <v>54272.705570867409</v>
      </c>
      <c r="W46" s="108">
        <f t="shared" si="10"/>
        <v>59946.031140257299</v>
      </c>
      <c r="Y46" s="108">
        <f t="shared" si="11"/>
        <v>59900</v>
      </c>
      <c r="Z46" s="111">
        <f t="shared" si="18"/>
        <v>3.8629662804907032</v>
      </c>
    </row>
    <row r="47" spans="2:26">
      <c r="B47" s="104">
        <v>37834</v>
      </c>
      <c r="C47">
        <f t="shared" ref="C47:C78" si="19">EOMONTH(B47,0)-EOMONTH(B47,-1)</f>
        <v>31</v>
      </c>
      <c r="D47" s="103">
        <f>WORKDAY(EOMONTH(B47,0)+24,1,'Financing Assumptions'!E65:E71)</f>
        <v>37889</v>
      </c>
      <c r="E47" s="105" t="str">
        <f t="shared" si="1"/>
        <v>Thu</v>
      </c>
      <c r="F47" s="101">
        <f t="shared" si="2"/>
        <v>1000</v>
      </c>
      <c r="H47">
        <f>(1+Curves!U33/12)^(-12*F47/360)</f>
        <v>0.85220916726197959</v>
      </c>
      <c r="I47" s="108">
        <f t="shared" si="3"/>
        <v>1433802.6138077087</v>
      </c>
      <c r="J47" s="108">
        <f>I47*(Curves!B33+Curves!D33+Curves!E33)</f>
        <v>5403285.1501343502</v>
      </c>
      <c r="K47" s="111">
        <f t="shared" si="4"/>
        <v>4.2634999999999996</v>
      </c>
      <c r="L47" s="108">
        <f t="shared" si="5"/>
        <v>709732.29383481573</v>
      </c>
      <c r="N47" s="110">
        <f>(1+Curves!V33/12)^(-12*F47/360)</f>
        <v>0.83184950961974036</v>
      </c>
      <c r="O47" s="108">
        <f t="shared" si="6"/>
        <v>1399548.4289607406</v>
      </c>
      <c r="P47" s="108">
        <f t="shared" si="7"/>
        <v>5966974.7268741168</v>
      </c>
      <c r="Q47" s="108">
        <f t="shared" si="12"/>
        <v>183923099.15072286</v>
      </c>
      <c r="S47" s="108">
        <f t="shared" si="8"/>
        <v>1399548.4289607406</v>
      </c>
      <c r="T47" s="108">
        <f>S47*(Curves!B33+Curves!D33+Curves!E33)</f>
        <v>5274198.254538551</v>
      </c>
      <c r="U47">
        <f t="shared" si="17"/>
        <v>3.86</v>
      </c>
      <c r="V47" s="108">
        <f t="shared" si="9"/>
        <v>54272.705570867409</v>
      </c>
      <c r="W47" s="108">
        <f t="shared" si="10"/>
        <v>59946.031140257299</v>
      </c>
      <c r="Y47" s="108">
        <f t="shared" si="11"/>
        <v>59900</v>
      </c>
      <c r="Z47" s="111">
        <f t="shared" si="18"/>
        <v>3.8629662804907032</v>
      </c>
    </row>
    <row r="48" spans="2:26">
      <c r="B48" s="104">
        <v>37865</v>
      </c>
      <c r="C48">
        <f t="shared" si="19"/>
        <v>30</v>
      </c>
      <c r="D48" s="103">
        <f>WORKDAY(EOMONTH(B48,0)+24,1,'Financing Assumptions'!E66:E72)</f>
        <v>37921</v>
      </c>
      <c r="E48" s="105" t="str">
        <f t="shared" si="1"/>
        <v>Mon</v>
      </c>
      <c r="F48" s="101">
        <f t="shared" si="2"/>
        <v>1032</v>
      </c>
      <c r="H48">
        <f>(1+Curves!U34/12)^(-12*F48/360)</f>
        <v>0.8477847801210795</v>
      </c>
      <c r="I48" s="108">
        <f t="shared" si="3"/>
        <v>1380347.2127692173</v>
      </c>
      <c r="J48" s="108">
        <f>I48*(Curves!B34+Curves!D34+Curves!E34)</f>
        <v>5218402.6378740259</v>
      </c>
      <c r="K48" s="111">
        <f t="shared" si="4"/>
        <v>4.2634999999999996</v>
      </c>
      <c r="L48" s="108">
        <f t="shared" si="5"/>
        <v>666707.70376753155</v>
      </c>
      <c r="N48" s="110">
        <f>(1+Curves!V34/12)^(-12*F48/360)</f>
        <v>0.8268908010790692</v>
      </c>
      <c r="O48" s="108">
        <f t="shared" si="6"/>
        <v>1346328.0295866902</v>
      </c>
      <c r="P48" s="108">
        <f t="shared" si="7"/>
        <v>5740069.5541428532</v>
      </c>
      <c r="Q48" s="108">
        <f t="shared" si="12"/>
        <v>189663168.70486572</v>
      </c>
      <c r="S48" s="108">
        <f t="shared" si="8"/>
        <v>1346328.0295866902</v>
      </c>
      <c r="T48" s="108">
        <f>S48*(Curves!B34+Curves!D34+Curves!E34)</f>
        <v>5089793.1158524826</v>
      </c>
      <c r="U48">
        <f t="shared" si="17"/>
        <v>3.86</v>
      </c>
      <c r="V48" s="108">
        <f t="shared" si="9"/>
        <v>54272.705570867402</v>
      </c>
      <c r="W48" s="108">
        <f t="shared" si="10"/>
        <v>59946.031140257292</v>
      </c>
      <c r="Y48" s="108">
        <f t="shared" si="11"/>
        <v>59900</v>
      </c>
      <c r="Z48" s="111">
        <f t="shared" si="18"/>
        <v>3.8629662804907032</v>
      </c>
    </row>
    <row r="49" spans="2:26">
      <c r="B49" s="104">
        <v>37895</v>
      </c>
      <c r="C49">
        <f t="shared" si="19"/>
        <v>31</v>
      </c>
      <c r="D49" s="103">
        <f>WORKDAY(EOMONTH(B49,0)+24,1,'Financing Assumptions'!E67:E73)</f>
        <v>37950</v>
      </c>
      <c r="E49" s="105" t="str">
        <f t="shared" si="1"/>
        <v>Tue</v>
      </c>
      <c r="F49" s="101">
        <f t="shared" si="2"/>
        <v>1061</v>
      </c>
      <c r="H49">
        <f>(1+Curves!U35/12)^(-12*F49/360)</f>
        <v>0.84378227179255172</v>
      </c>
      <c r="I49" s="108">
        <f t="shared" si="3"/>
        <v>1419624.7508903581</v>
      </c>
      <c r="J49" s="108">
        <f>I49*(Curves!B35+Curves!D35+Curves!E35)</f>
        <v>5392444.6162570259</v>
      </c>
      <c r="K49" s="111">
        <f t="shared" si="4"/>
        <v>4.2634999999999996</v>
      </c>
      <c r="L49" s="108">
        <f t="shared" si="5"/>
        <v>660125.50916401576</v>
      </c>
      <c r="N49" s="110">
        <f>(1+Curves!V35/12)^(-12*F49/360)</f>
        <v>0.82241008909420521</v>
      </c>
      <c r="O49" s="108">
        <f t="shared" si="6"/>
        <v>1383667.0393415394</v>
      </c>
      <c r="P49" s="108">
        <f t="shared" si="7"/>
        <v>5899264.422232653</v>
      </c>
      <c r="Q49" s="108">
        <f t="shared" si="12"/>
        <v>195562433.12709838</v>
      </c>
      <c r="S49" s="108">
        <f t="shared" si="8"/>
        <v>1383667.0393415394</v>
      </c>
      <c r="T49" s="108">
        <f>S49*(Curves!B35+Curves!D35+Curves!E35)</f>
        <v>5255859.248938838</v>
      </c>
      <c r="U49">
        <f t="shared" si="17"/>
        <v>3.86</v>
      </c>
      <c r="V49" s="108">
        <f t="shared" si="9"/>
        <v>54272.705570867394</v>
      </c>
      <c r="W49" s="108">
        <f t="shared" si="10"/>
        <v>59946.031140257284</v>
      </c>
      <c r="Y49" s="108">
        <f t="shared" si="11"/>
        <v>59900</v>
      </c>
      <c r="Z49" s="111">
        <f t="shared" si="18"/>
        <v>3.8629662804907032</v>
      </c>
    </row>
    <row r="50" spans="2:26">
      <c r="B50" s="104">
        <v>37926</v>
      </c>
      <c r="C50">
        <f t="shared" si="19"/>
        <v>30</v>
      </c>
      <c r="D50" s="103">
        <f>WORKDAY(EOMONTH(B50,0)+24,1,'Financing Assumptions'!E68:E74)</f>
        <v>37980</v>
      </c>
      <c r="E50" s="105" t="str">
        <f t="shared" si="1"/>
        <v>Thu</v>
      </c>
      <c r="F50" s="101">
        <f t="shared" si="2"/>
        <v>1091</v>
      </c>
      <c r="H50">
        <f>(1+Curves!U36/12)^(-12*F50/360)</f>
        <v>0.83965198900113958</v>
      </c>
      <c r="I50" s="108">
        <f t="shared" si="3"/>
        <v>1367105.5554315613</v>
      </c>
      <c r="J50" s="108">
        <f>I50*(Curves!B36+Curves!D36+Curves!E36)</f>
        <v>5372724.8328460362</v>
      </c>
      <c r="K50" s="111">
        <f t="shared" si="4"/>
        <v>4.2634999999999996</v>
      </c>
      <c r="L50" s="108">
        <f t="shared" si="5"/>
        <v>455929.70273642521</v>
      </c>
      <c r="N50" s="110">
        <f>(1+Curves!V36/12)^(-12*F50/360)</f>
        <v>0.81779103527641839</v>
      </c>
      <c r="O50" s="108">
        <f t="shared" si="6"/>
        <v>1331511.9622815568</v>
      </c>
      <c r="P50" s="108">
        <f t="shared" si="7"/>
        <v>5676901.2511874167</v>
      </c>
      <c r="Q50" s="108">
        <f t="shared" si="12"/>
        <v>201239334.3782858</v>
      </c>
      <c r="S50" s="108">
        <f t="shared" si="8"/>
        <v>1331511.9622815568</v>
      </c>
      <c r="T50" s="108">
        <f>S50*(Curves!B36+Curves!D36+Curves!E36)</f>
        <v>5232842.0117665185</v>
      </c>
      <c r="U50">
        <f t="shared" si="17"/>
        <v>3.86</v>
      </c>
      <c r="V50" s="108">
        <f t="shared" si="9"/>
        <v>54272.705570867402</v>
      </c>
      <c r="W50" s="108">
        <f t="shared" si="10"/>
        <v>59946.031140257292</v>
      </c>
      <c r="Y50" s="108">
        <f t="shared" si="11"/>
        <v>59900</v>
      </c>
      <c r="Z50" s="111">
        <f t="shared" si="18"/>
        <v>3.8629662804907032</v>
      </c>
    </row>
    <row r="51" spans="2:26">
      <c r="B51" s="104">
        <v>37956</v>
      </c>
      <c r="C51">
        <f t="shared" si="19"/>
        <v>31</v>
      </c>
      <c r="D51" s="103">
        <f>WORKDAY(EOMONTH(B51,0)+24,1,'Financing Assumptions'!E69:E75)</f>
        <v>38012</v>
      </c>
      <c r="E51" s="105" t="str">
        <f t="shared" si="1"/>
        <v>Mon</v>
      </c>
      <c r="F51" s="101">
        <f t="shared" si="2"/>
        <v>1123</v>
      </c>
      <c r="H51">
        <f>(1+Curves!U37/12)^(-12*F51/360)</f>
        <v>0.83527222168447102</v>
      </c>
      <c r="I51" s="108">
        <f t="shared" si="3"/>
        <v>1405306.984129173</v>
      </c>
      <c r="J51" s="108">
        <f>I51*(Curves!B37+Curves!D37+Curves!E37)</f>
        <v>5698519.8206437957</v>
      </c>
      <c r="K51" s="111">
        <f t="shared" si="4"/>
        <v>4.2634999999999996</v>
      </c>
      <c r="L51" s="108">
        <f t="shared" si="5"/>
        <v>293006.50619093329</v>
      </c>
      <c r="N51" s="110">
        <f>(1+Curves!V37/12)^(-12*F51/360)</f>
        <v>0.81289612297496106</v>
      </c>
      <c r="O51" s="108">
        <f t="shared" si="6"/>
        <v>1367660.2301995102</v>
      </c>
      <c r="P51" s="108">
        <f t="shared" si="7"/>
        <v>5831019.3914556112</v>
      </c>
      <c r="Q51" s="108">
        <f t="shared" si="12"/>
        <v>207070353.76974142</v>
      </c>
      <c r="S51" s="108">
        <f t="shared" si="8"/>
        <v>1367660.2301995102</v>
      </c>
      <c r="T51" s="108">
        <f>S51*(Curves!B37+Curves!D37+Curves!E37)</f>
        <v>5545862.2334590135</v>
      </c>
      <c r="U51">
        <f t="shared" si="17"/>
        <v>3.86</v>
      </c>
      <c r="V51" s="108">
        <f t="shared" si="9"/>
        <v>54272.705570867409</v>
      </c>
      <c r="W51" s="108">
        <f t="shared" si="10"/>
        <v>59946.031140257299</v>
      </c>
      <c r="Y51" s="108">
        <f t="shared" si="11"/>
        <v>59900</v>
      </c>
      <c r="Z51" s="111">
        <f t="shared" si="18"/>
        <v>3.8629662804907032</v>
      </c>
    </row>
    <row r="52" spans="2:26">
      <c r="B52" s="104">
        <v>37987</v>
      </c>
      <c r="C52">
        <f t="shared" si="19"/>
        <v>31</v>
      </c>
      <c r="D52" s="103">
        <f>WORKDAY(EOMONTH(B52,0)+24,1,'Financing Assumptions'!E70:E76)</f>
        <v>38042</v>
      </c>
      <c r="E52" s="105" t="str">
        <f t="shared" si="1"/>
        <v>Wed</v>
      </c>
      <c r="F52" s="101">
        <f t="shared" si="2"/>
        <v>1153</v>
      </c>
      <c r="H52">
        <f>(1+Curves!U38/12)^(-12*F52/360)</f>
        <v>0.83115206904056804</v>
      </c>
      <c r="I52" s="108">
        <f t="shared" si="3"/>
        <v>1398375.0173573361</v>
      </c>
      <c r="J52" s="108">
        <f>I52*(Curves!B38+Curves!D38+Curves!E38)</f>
        <v>5677402.5704707839</v>
      </c>
      <c r="K52" s="111">
        <f t="shared" si="4"/>
        <v>4.2634999999999996</v>
      </c>
      <c r="L52" s="108">
        <f t="shared" si="5"/>
        <v>284569.31603221782</v>
      </c>
      <c r="N52" s="110">
        <f>(1+Curves!V38/12)^(-12*F52/360)</f>
        <v>0.80829986700700995</v>
      </c>
      <c r="O52" s="108">
        <f t="shared" si="6"/>
        <v>1359927.2415463247</v>
      </c>
      <c r="P52" s="108">
        <f t="shared" si="7"/>
        <v>5798049.7943327548</v>
      </c>
      <c r="Q52" s="108">
        <f t="shared" si="12"/>
        <v>212868403.56407416</v>
      </c>
      <c r="S52" s="108">
        <f t="shared" si="8"/>
        <v>1359927.2415463247</v>
      </c>
      <c r="T52" s="108">
        <f>S52*(Curves!B38+Curves!D38+Curves!E38)</f>
        <v>5521304.6006780779</v>
      </c>
      <c r="U52">
        <f t="shared" si="17"/>
        <v>3.86</v>
      </c>
      <c r="V52" s="108">
        <f t="shared" si="9"/>
        <v>54272.705570867409</v>
      </c>
      <c r="W52" s="108">
        <f t="shared" si="10"/>
        <v>59946.031140257299</v>
      </c>
      <c r="Y52" s="108">
        <f t="shared" si="11"/>
        <v>59900</v>
      </c>
      <c r="Z52" s="111">
        <f t="shared" si="18"/>
        <v>3.8629662804907032</v>
      </c>
    </row>
    <row r="53" spans="2:26">
      <c r="B53" s="104">
        <v>38018</v>
      </c>
      <c r="C53">
        <f t="shared" si="19"/>
        <v>29</v>
      </c>
      <c r="D53" s="103">
        <f>WORKDAY(EOMONTH(B53,0)+24,1,'Financing Assumptions'!E71:E77)</f>
        <v>38071</v>
      </c>
      <c r="E53" s="105" t="str">
        <f t="shared" si="1"/>
        <v>Thu</v>
      </c>
      <c r="F53" s="101">
        <f t="shared" si="2"/>
        <v>1182</v>
      </c>
      <c r="H53">
        <f>(1+Curves!U39/12)^(-12*F53/360)</f>
        <v>0.82715527673777944</v>
      </c>
      <c r="I53" s="108">
        <f t="shared" si="3"/>
        <v>1301866.6890775866</v>
      </c>
      <c r="J53" s="108">
        <f>I53*(Curves!B39+Curves!D39+Curves!E39)</f>
        <v>5229598.4900246644</v>
      </c>
      <c r="K53" s="111">
        <f t="shared" si="4"/>
        <v>4.2634999999999996</v>
      </c>
      <c r="L53" s="108">
        <f t="shared" si="5"/>
        <v>320910.13885762542</v>
      </c>
      <c r="N53" s="110">
        <f>(1+Curves!V39/12)^(-12*F53/360)</f>
        <v>0.80384918810191863</v>
      </c>
      <c r="O53" s="108">
        <f t="shared" si="6"/>
        <v>1265185.0389678509</v>
      </c>
      <c r="P53" s="108">
        <f t="shared" si="7"/>
        <v>5394116.4136394318</v>
      </c>
      <c r="Q53" s="108">
        <f t="shared" si="12"/>
        <v>218262519.97771358</v>
      </c>
      <c r="S53" s="108">
        <f t="shared" si="8"/>
        <v>1265185.0389678509</v>
      </c>
      <c r="T53" s="108">
        <f>S53*(Curves!B39+Curves!D39+Curves!E39)</f>
        <v>5082248.3015338564</v>
      </c>
      <c r="U53">
        <f t="shared" si="17"/>
        <v>3.86</v>
      </c>
      <c r="V53" s="108">
        <f t="shared" si="9"/>
        <v>54272.705570867394</v>
      </c>
      <c r="W53" s="108">
        <f t="shared" si="10"/>
        <v>59946.031140257284</v>
      </c>
      <c r="Y53" s="108">
        <f t="shared" si="11"/>
        <v>59900</v>
      </c>
      <c r="Z53" s="111">
        <f t="shared" si="18"/>
        <v>3.8629662804907032</v>
      </c>
    </row>
    <row r="54" spans="2:26">
      <c r="B54" s="104">
        <v>38047</v>
      </c>
      <c r="C54">
        <f t="shared" si="19"/>
        <v>31</v>
      </c>
      <c r="D54" s="103">
        <f>WORKDAY(EOMONTH(B54,0)+24,1,'Financing Assumptions'!E72:E78)</f>
        <v>38103</v>
      </c>
      <c r="E54" s="105" t="str">
        <f t="shared" si="1"/>
        <v>Mon</v>
      </c>
      <c r="F54" s="101">
        <f t="shared" si="2"/>
        <v>1214</v>
      </c>
      <c r="H54">
        <f>(1+Curves!U40/12)^(-12*F54/360)</f>
        <v>0.8227833687021866</v>
      </c>
      <c r="I54" s="108">
        <f t="shared" si="3"/>
        <v>1384295.0650635865</v>
      </c>
      <c r="J54" s="108">
        <f>I54*(Curves!B40+Curves!D40+Curves!E40)</f>
        <v>5332304.5906249359</v>
      </c>
      <c r="K54" s="111">
        <f t="shared" si="4"/>
        <v>4.2634999999999996</v>
      </c>
      <c r="L54" s="108">
        <f t="shared" si="5"/>
        <v>569637.41927366424</v>
      </c>
      <c r="N54" s="110">
        <f>(1+Curves!V40/12)^(-12*F54/360)</f>
        <v>0.79898209811571386</v>
      </c>
      <c r="O54" s="108">
        <f t="shared" si="6"/>
        <v>1344250.5251902689</v>
      </c>
      <c r="P54" s="108">
        <f t="shared" si="7"/>
        <v>5731212.1141487109</v>
      </c>
      <c r="Q54" s="108">
        <f t="shared" si="12"/>
        <v>223993732.09186229</v>
      </c>
      <c r="S54" s="108">
        <f t="shared" si="8"/>
        <v>1344250.5251902689</v>
      </c>
      <c r="T54" s="108">
        <f>S54*(Curves!B40+Curves!D40+Curves!E40)</f>
        <v>5178053.0230329158</v>
      </c>
      <c r="U54">
        <f t="shared" si="17"/>
        <v>3.86</v>
      </c>
      <c r="V54" s="108">
        <f t="shared" si="9"/>
        <v>54272.705570867409</v>
      </c>
      <c r="W54" s="108">
        <f t="shared" si="10"/>
        <v>59946.031140257299</v>
      </c>
      <c r="Y54" s="108">
        <f t="shared" si="11"/>
        <v>59900</v>
      </c>
      <c r="Z54" s="111">
        <f t="shared" si="18"/>
        <v>3.8629662804907032</v>
      </c>
    </row>
    <row r="55" spans="2:26">
      <c r="B55" s="104">
        <v>38078</v>
      </c>
      <c r="C55">
        <f t="shared" si="19"/>
        <v>30</v>
      </c>
      <c r="D55" s="103">
        <f>WORKDAY(EOMONTH(B55,0)+24,1,'Financing Assumptions'!E73:E79)</f>
        <v>38132</v>
      </c>
      <c r="E55" s="105" t="str">
        <f t="shared" si="1"/>
        <v>Tue</v>
      </c>
      <c r="F55" s="101">
        <f t="shared" si="2"/>
        <v>1243</v>
      </c>
      <c r="H55">
        <f>(1+Curves!U41/12)^(-12*F55/360)</f>
        <v>0.81883830759810894</v>
      </c>
      <c r="I55" s="108">
        <f t="shared" si="3"/>
        <v>1333217.1113525857</v>
      </c>
      <c r="J55" s="108">
        <f>I55*(Curves!B41+Curves!D41+Curves!E41)</f>
        <v>4962900.6970100012</v>
      </c>
      <c r="K55" s="111">
        <f t="shared" si="4"/>
        <v>4.2634999999999996</v>
      </c>
      <c r="L55" s="108">
        <f t="shared" si="5"/>
        <v>721270.45724174753</v>
      </c>
      <c r="N55" s="110">
        <f>(1+Curves!V41/12)^(-12*F55/360)</f>
        <v>0.79459386499850837</v>
      </c>
      <c r="O55" s="108">
        <f t="shared" si="6"/>
        <v>1293742.7665044481</v>
      </c>
      <c r="P55" s="108">
        <f t="shared" si="7"/>
        <v>5515872.2849917142</v>
      </c>
      <c r="Q55" s="108">
        <f t="shared" si="12"/>
        <v>229509604.376854</v>
      </c>
      <c r="S55" s="108">
        <f t="shared" si="8"/>
        <v>1293742.7665044481</v>
      </c>
      <c r="T55" s="108">
        <f>S55*(Curves!B41+Curves!D41+Curves!E41)</f>
        <v>4815957.4483128088</v>
      </c>
      <c r="U55">
        <f>ROUND(SUM(T55:T74)/SUM(S55:S74),4)</f>
        <v>3.7605</v>
      </c>
      <c r="V55" s="108">
        <f t="shared" si="9"/>
        <v>54272.705570867402</v>
      </c>
      <c r="W55" s="108">
        <f t="shared" si="10"/>
        <v>61532.158011273277</v>
      </c>
      <c r="Y55" s="108">
        <f t="shared" si="11"/>
        <v>61500</v>
      </c>
      <c r="Z55" s="111">
        <f>K55*(V55/Y55)</f>
        <v>3.7624663447380997</v>
      </c>
    </row>
    <row r="56" spans="2:26">
      <c r="B56" s="104">
        <v>38108</v>
      </c>
      <c r="C56">
        <f t="shared" si="19"/>
        <v>31</v>
      </c>
      <c r="D56" s="103">
        <f>WORKDAY(EOMONTH(B56,0)+24,1,'Financing Assumptions'!E74:E80)</f>
        <v>38163</v>
      </c>
      <c r="E56" s="105" t="str">
        <f t="shared" si="1"/>
        <v>Fri</v>
      </c>
      <c r="F56" s="101">
        <f t="shared" si="2"/>
        <v>1274</v>
      </c>
      <c r="H56">
        <f>(1+Curves!U42/12)^(-12*F56/360)</f>
        <v>0.81467481515615647</v>
      </c>
      <c r="I56" s="108">
        <f t="shared" si="3"/>
        <v>1370652.7977480979</v>
      </c>
      <c r="J56" s="108">
        <f>I56*(Curves!B42+Curves!D42+Curves!E42)</f>
        <v>5035093.0525276382</v>
      </c>
      <c r="K56" s="111">
        <f t="shared" si="4"/>
        <v>4.2634999999999996</v>
      </c>
      <c r="L56" s="108">
        <f t="shared" si="5"/>
        <v>808685.15067137685</v>
      </c>
      <c r="N56" s="110">
        <f>(1+Curves!V42/12)^(-12*F56/360)</f>
        <v>0.78996135461746642</v>
      </c>
      <c r="O56" s="108">
        <f t="shared" si="6"/>
        <v>1329073.5403570372</v>
      </c>
      <c r="P56" s="108">
        <f t="shared" si="7"/>
        <v>5666505.0393122276</v>
      </c>
      <c r="Q56" s="108">
        <f t="shared" si="12"/>
        <v>235176109.41616622</v>
      </c>
      <c r="S56" s="108">
        <f t="shared" si="8"/>
        <v>1329073.5403570372</v>
      </c>
      <c r="T56" s="108">
        <f>S56*(Curves!B42+Curves!D42+Curves!E42)</f>
        <v>4882351.6505015763</v>
      </c>
      <c r="U56">
        <f>$U$55</f>
        <v>3.7605</v>
      </c>
      <c r="V56" s="108">
        <f t="shared" si="9"/>
        <v>54272.705570867409</v>
      </c>
      <c r="W56" s="108">
        <f t="shared" si="10"/>
        <v>61532.158011273292</v>
      </c>
      <c r="Y56" s="108">
        <f t="shared" si="11"/>
        <v>61500</v>
      </c>
      <c r="Z56" s="111">
        <f>$Z$55</f>
        <v>3.7624663447380997</v>
      </c>
    </row>
    <row r="57" spans="2:26">
      <c r="B57" s="104">
        <v>38139</v>
      </c>
      <c r="C57">
        <f t="shared" si="19"/>
        <v>30</v>
      </c>
      <c r="D57" s="103">
        <f>WORKDAY(EOMONTH(B57,0)+24,1,'Financing Assumptions'!E75:E81)</f>
        <v>38194</v>
      </c>
      <c r="E57" s="105" t="str">
        <f t="shared" si="1"/>
        <v>Mon</v>
      </c>
      <c r="F57" s="101">
        <f t="shared" si="2"/>
        <v>1305</v>
      </c>
      <c r="H57">
        <f>(1+Curves!U43/12)^(-12*F57/360)</f>
        <v>0.81052491312886354</v>
      </c>
      <c r="I57" s="108">
        <f t="shared" si="3"/>
        <v>1319681.3990428706</v>
      </c>
      <c r="J57" s="108">
        <f>I57*(Curves!B43+Curves!D43+Curves!E43)</f>
        <v>4834652.8053935561</v>
      </c>
      <c r="K57" s="111">
        <f t="shared" si="4"/>
        <v>4.2634999999999996</v>
      </c>
      <c r="L57" s="108">
        <f t="shared" si="5"/>
        <v>791808.83942572214</v>
      </c>
      <c r="N57" s="110">
        <f>(1+Curves!V43/12)^(-12*F57/360)</f>
        <v>0.78534851327470245</v>
      </c>
      <c r="O57" s="108">
        <f t="shared" si="6"/>
        <v>1278689.6589442911</v>
      </c>
      <c r="P57" s="108">
        <f t="shared" si="7"/>
        <v>5451693.3609089842</v>
      </c>
      <c r="Q57" s="108">
        <f t="shared" si="12"/>
        <v>240627802.7770752</v>
      </c>
      <c r="S57" s="108">
        <f t="shared" si="8"/>
        <v>1278689.6589442911</v>
      </c>
      <c r="T57" s="108">
        <f>S57*(Curves!B43+Curves!D43+Curves!E43)</f>
        <v>4684479.5655424101</v>
      </c>
      <c r="U57">
        <f t="shared" ref="U57:U65" si="20">$U$55</f>
        <v>3.7605</v>
      </c>
      <c r="V57" s="108">
        <f t="shared" si="9"/>
        <v>54272.705570867394</v>
      </c>
      <c r="W57" s="108">
        <f t="shared" si="10"/>
        <v>61532.15801127327</v>
      </c>
      <c r="Y57" s="108">
        <f t="shared" si="11"/>
        <v>61500</v>
      </c>
      <c r="Z57" s="111">
        <f t="shared" ref="Z57:Z65" si="21">$Z$55</f>
        <v>3.7624663447380997</v>
      </c>
    </row>
    <row r="58" spans="2:26">
      <c r="B58" s="104">
        <v>38169</v>
      </c>
      <c r="C58">
        <f t="shared" si="19"/>
        <v>31</v>
      </c>
      <c r="D58" s="103">
        <f>WORKDAY(EOMONTH(B58,0)+24,1,'Financing Assumptions'!E76:E82)</f>
        <v>38224</v>
      </c>
      <c r="E58" s="105" t="str">
        <f t="shared" si="1"/>
        <v>Wed</v>
      </c>
      <c r="F58" s="101">
        <f t="shared" si="2"/>
        <v>1335</v>
      </c>
      <c r="H58">
        <f>(1+Curves!U44/12)^(-12*F58/360)</f>
        <v>0.80652168163755977</v>
      </c>
      <c r="I58" s="108">
        <f t="shared" si="3"/>
        <v>1356935.5266851201</v>
      </c>
      <c r="J58" s="108">
        <f>I58*(Curves!B44+Curves!D44+Curves!E44)</f>
        <v>4991487.3349112142</v>
      </c>
      <c r="K58" s="111">
        <f t="shared" si="4"/>
        <v>4.2634999999999996</v>
      </c>
      <c r="L58" s="108">
        <f t="shared" si="5"/>
        <v>793807.28311079461</v>
      </c>
      <c r="N58" s="110">
        <f>(1+Curves!V44/12)^(-12*F58/360)</f>
        <v>0.78090303342763667</v>
      </c>
      <c r="O58" s="108">
        <f t="shared" si="6"/>
        <v>1313833.3327910758</v>
      </c>
      <c r="P58" s="108">
        <f t="shared" si="7"/>
        <v>5601528.4143547509</v>
      </c>
      <c r="Q58" s="108">
        <f t="shared" si="12"/>
        <v>246229331.19142994</v>
      </c>
      <c r="S58" s="108">
        <f t="shared" si="8"/>
        <v>1313833.3327910758</v>
      </c>
      <c r="T58" s="108">
        <f>S58*(Curves!B44+Curves!D44+Curves!E44)</f>
        <v>4832935.9146719724</v>
      </c>
      <c r="U58">
        <f t="shared" si="20"/>
        <v>3.7605</v>
      </c>
      <c r="V58" s="108">
        <f t="shared" si="9"/>
        <v>54272.705570867394</v>
      </c>
      <c r="W58" s="108">
        <f t="shared" si="10"/>
        <v>61532.15801127327</v>
      </c>
      <c r="Y58" s="108">
        <f t="shared" si="11"/>
        <v>61500</v>
      </c>
      <c r="Z58" s="111">
        <f t="shared" si="21"/>
        <v>3.7624663447380997</v>
      </c>
    </row>
    <row r="59" spans="2:26">
      <c r="B59" s="104">
        <v>38200</v>
      </c>
      <c r="C59">
        <f t="shared" si="19"/>
        <v>31</v>
      </c>
      <c r="D59" s="103">
        <f>WORKDAY(EOMONTH(B59,0)+24,1,'Financing Assumptions'!E77:E83)</f>
        <v>38257</v>
      </c>
      <c r="E59" s="105" t="str">
        <f t="shared" si="1"/>
        <v>Mon</v>
      </c>
      <c r="F59" s="101">
        <f t="shared" si="2"/>
        <v>1368</v>
      </c>
      <c r="H59">
        <f>(1+Curves!U45/12)^(-12*F59/360)</f>
        <v>0.80213924634637213</v>
      </c>
      <c r="I59" s="108">
        <f t="shared" si="3"/>
        <v>1349562.2814576181</v>
      </c>
      <c r="J59" s="108">
        <f>I59*(Curves!B45+Curves!D45+Curves!E45)</f>
        <v>4977860.4751564246</v>
      </c>
      <c r="K59" s="111">
        <f t="shared" si="4"/>
        <v>4.2634999999999996</v>
      </c>
      <c r="L59" s="108">
        <f t="shared" si="5"/>
        <v>775998.31183812954</v>
      </c>
      <c r="N59" s="110">
        <f>(1+Curves!V45/12)^(-12*F59/360)</f>
        <v>0.77604040738531632</v>
      </c>
      <c r="O59" s="108">
        <f t="shared" si="6"/>
        <v>1305652.1887746972</v>
      </c>
      <c r="P59" s="108">
        <f t="shared" si="7"/>
        <v>5566648.1068409216</v>
      </c>
      <c r="Q59" s="108">
        <f t="shared" si="12"/>
        <v>251795979.29827085</v>
      </c>
      <c r="S59" s="108">
        <f t="shared" si="8"/>
        <v>1305652.1887746972</v>
      </c>
      <c r="T59" s="108">
        <f>S59*(Curves!B45+Curves!D45+Curves!E45)</f>
        <v>4815898.0982954707</v>
      </c>
      <c r="U59">
        <f t="shared" si="20"/>
        <v>3.7605</v>
      </c>
      <c r="V59" s="108">
        <f t="shared" si="9"/>
        <v>54272.705570867409</v>
      </c>
      <c r="W59" s="108">
        <f t="shared" si="10"/>
        <v>61532.158011273292</v>
      </c>
      <c r="Y59" s="108">
        <f t="shared" si="11"/>
        <v>61500</v>
      </c>
      <c r="Z59" s="111">
        <f t="shared" si="21"/>
        <v>3.7624663447380997</v>
      </c>
    </row>
    <row r="60" spans="2:26">
      <c r="B60" s="104">
        <v>38231</v>
      </c>
      <c r="C60">
        <f t="shared" si="19"/>
        <v>30</v>
      </c>
      <c r="D60" s="103">
        <f>WORKDAY(EOMONTH(B60,0)+24,1,'Financing Assumptions'!E78:E84)</f>
        <v>38285</v>
      </c>
      <c r="E60" s="105" t="str">
        <f t="shared" si="1"/>
        <v>Mon</v>
      </c>
      <c r="F60" s="101">
        <f t="shared" si="2"/>
        <v>1396</v>
      </c>
      <c r="H60">
        <f>(1+Curves!U46/12)^(-12*F60/360)</f>
        <v>0.7984190071933589</v>
      </c>
      <c r="I60" s="108">
        <f t="shared" si="3"/>
        <v>1299970.7909876828</v>
      </c>
      <c r="J60" s="108">
        <f>I60*(Curves!B46+Curves!D46+Curves!E46)</f>
        <v>4817041.7660048585</v>
      </c>
      <c r="K60" s="111">
        <f t="shared" si="4"/>
        <v>4.2634999999999996</v>
      </c>
      <c r="L60" s="108">
        <f t="shared" si="5"/>
        <v>725383.70137112681</v>
      </c>
      <c r="N60" s="110">
        <f>(1+Curves!V46/12)^(-12*F60/360)</f>
        <v>0.77191850121811001</v>
      </c>
      <c r="O60" s="108">
        <f t="shared" si="6"/>
        <v>1256823.1662394721</v>
      </c>
      <c r="P60" s="108">
        <f t="shared" si="7"/>
        <v>5358465.5692619886</v>
      </c>
      <c r="Q60" s="108">
        <f t="shared" si="12"/>
        <v>257154444.86753285</v>
      </c>
      <c r="S60" s="108">
        <f t="shared" si="8"/>
        <v>1256823.1662394721</v>
      </c>
      <c r="T60" s="108">
        <f>S60*(Curves!B46+Curves!D46+Curves!E46)</f>
        <v>4657158.2425003638</v>
      </c>
      <c r="U60">
        <f t="shared" si="20"/>
        <v>3.7605</v>
      </c>
      <c r="V60" s="108">
        <f t="shared" si="9"/>
        <v>54272.705570867402</v>
      </c>
      <c r="W60" s="108">
        <f t="shared" si="10"/>
        <v>61532.158011273277</v>
      </c>
      <c r="Y60" s="108">
        <f t="shared" si="11"/>
        <v>61500</v>
      </c>
      <c r="Z60" s="111">
        <f t="shared" si="21"/>
        <v>3.7624663447380997</v>
      </c>
    </row>
    <row r="61" spans="2:26">
      <c r="B61" s="104">
        <v>38261</v>
      </c>
      <c r="C61">
        <f t="shared" si="19"/>
        <v>31</v>
      </c>
      <c r="D61" s="103">
        <f>WORKDAY(EOMONTH(B61,0)+24,1,'Financing Assumptions'!E79:E85)</f>
        <v>38316</v>
      </c>
      <c r="E61" s="105" t="str">
        <f t="shared" si="1"/>
        <v>Thu</v>
      </c>
      <c r="F61" s="101">
        <f t="shared" si="2"/>
        <v>1427</v>
      </c>
      <c r="H61">
        <f>(1+Curves!U47/12)^(-12*F61/360)</f>
        <v>0.79432738873647935</v>
      </c>
      <c r="I61" s="108">
        <f t="shared" si="3"/>
        <v>1336419.1913688972</v>
      </c>
      <c r="J61" s="108">
        <f>I61*(Curves!B47+Curves!D47+Curves!E47)</f>
        <v>4949428.4752347106</v>
      </c>
      <c r="K61" s="111">
        <f t="shared" si="4"/>
        <v>4.2634999999999996</v>
      </c>
      <c r="L61" s="108">
        <f t="shared" si="5"/>
        <v>748394.74716658238</v>
      </c>
      <c r="N61" s="110">
        <f>(1+Curves!V47/12)^(-12*F61/360)</f>
        <v>0.76738734434972333</v>
      </c>
      <c r="O61" s="108">
        <f t="shared" si="6"/>
        <v>1291093.8093597735</v>
      </c>
      <c r="P61" s="108">
        <f t="shared" si="7"/>
        <v>5504578.4562053941</v>
      </c>
      <c r="Q61" s="108">
        <f t="shared" si="12"/>
        <v>262659023.32373825</v>
      </c>
      <c r="S61" s="108">
        <f t="shared" si="8"/>
        <v>1291093.8093597735</v>
      </c>
      <c r="T61" s="108">
        <f>S61*(Curves!B47+Curves!D47+Curves!E47)</f>
        <v>4781565.922963921</v>
      </c>
      <c r="U61">
        <f t="shared" si="20"/>
        <v>3.7605</v>
      </c>
      <c r="V61" s="108">
        <f t="shared" si="9"/>
        <v>54272.705570867409</v>
      </c>
      <c r="W61" s="108">
        <f t="shared" si="10"/>
        <v>61532.158011273292</v>
      </c>
      <c r="Y61" s="108">
        <f t="shared" si="11"/>
        <v>61500</v>
      </c>
      <c r="Z61" s="111">
        <f t="shared" si="21"/>
        <v>3.7624663447380997</v>
      </c>
    </row>
    <row r="62" spans="2:26">
      <c r="B62" s="104">
        <v>38292</v>
      </c>
      <c r="C62">
        <f t="shared" si="19"/>
        <v>30</v>
      </c>
      <c r="D62" s="103">
        <f>WORKDAY(EOMONTH(B62,0)+24,1,'Financing Assumptions'!E80:E86)</f>
        <v>38348</v>
      </c>
      <c r="E62" s="105" t="str">
        <f t="shared" si="1"/>
        <v>Mon</v>
      </c>
      <c r="F62" s="101">
        <f t="shared" si="2"/>
        <v>1459</v>
      </c>
      <c r="H62">
        <f>(1+Curves!U48/12)^(-12*F62/360)</f>
        <v>0.79011747958269762</v>
      </c>
      <c r="I62" s="108">
        <f t="shared" si="3"/>
        <v>1286454.4000736275</v>
      </c>
      <c r="J62" s="108">
        <f>I62*(Curves!B48+Curves!D48+Curves!E48)</f>
        <v>4972146.2562845703</v>
      </c>
      <c r="K62" s="111">
        <f t="shared" si="4"/>
        <v>4.2634999999999996</v>
      </c>
      <c r="L62" s="108">
        <f t="shared" si="5"/>
        <v>512652.07842934038</v>
      </c>
      <c r="N62" s="110">
        <f>(1+Curves!V48/12)^(-12*F62/360)</f>
        <v>0.76272991600730955</v>
      </c>
      <c r="O62" s="108">
        <f t="shared" si="6"/>
        <v>1241862.484846714</v>
      </c>
      <c r="P62" s="108">
        <f t="shared" si="7"/>
        <v>5294680.7041439647</v>
      </c>
      <c r="Q62" s="108">
        <f t="shared" si="12"/>
        <v>267953704.02788222</v>
      </c>
      <c r="S62" s="108">
        <f t="shared" si="8"/>
        <v>1241862.484846714</v>
      </c>
      <c r="T62" s="108">
        <f>S62*(Curves!B48+Curves!D48+Curves!E48)</f>
        <v>4799798.5039325496</v>
      </c>
      <c r="U62">
        <f t="shared" si="20"/>
        <v>3.7605</v>
      </c>
      <c r="V62" s="108">
        <f t="shared" si="9"/>
        <v>54272.705570867402</v>
      </c>
      <c r="W62" s="108">
        <f t="shared" si="10"/>
        <v>61532.158011273277</v>
      </c>
      <c r="Y62" s="108">
        <f t="shared" si="11"/>
        <v>61500</v>
      </c>
      <c r="Z62" s="111">
        <f t="shared" si="21"/>
        <v>3.7624663447380997</v>
      </c>
    </row>
    <row r="63" spans="2:26">
      <c r="B63" s="104">
        <v>38322</v>
      </c>
      <c r="C63">
        <f t="shared" si="19"/>
        <v>31</v>
      </c>
      <c r="D63" s="103">
        <f>WORKDAY(EOMONTH(B63,0)+24,1,'Financing Assumptions'!E81:E87)</f>
        <v>38377</v>
      </c>
      <c r="E63" s="105" t="str">
        <f t="shared" si="1"/>
        <v>Tue</v>
      </c>
      <c r="F63" s="101">
        <f t="shared" si="2"/>
        <v>1488</v>
      </c>
      <c r="H63">
        <f>(1+Curves!U49/12)^(-12*F63/360)</f>
        <v>0.78630961667936372</v>
      </c>
      <c r="I63" s="108">
        <f t="shared" si="3"/>
        <v>1322929.6597210022</v>
      </c>
      <c r="J63" s="108">
        <f>I63*(Curves!B49+Curves!D49+Curves!E49)</f>
        <v>5304947.9354812186</v>
      </c>
      <c r="K63" s="111">
        <f t="shared" si="4"/>
        <v>4.2634999999999996</v>
      </c>
      <c r="L63" s="108">
        <f t="shared" si="5"/>
        <v>335362.66873927414</v>
      </c>
      <c r="N63" s="110">
        <f>(1+Curves!V49/12)^(-12*F63/360)</f>
        <v>0.75852206276133449</v>
      </c>
      <c r="O63" s="108">
        <f t="shared" si="6"/>
        <v>1276178.3820188404</v>
      </c>
      <c r="P63" s="108">
        <f t="shared" si="7"/>
        <v>5440986.5317373257</v>
      </c>
      <c r="Q63" s="108">
        <f t="shared" si="12"/>
        <v>273394690.55961955</v>
      </c>
      <c r="S63" s="108">
        <f t="shared" si="8"/>
        <v>1276178.3820188404</v>
      </c>
      <c r="T63" s="108">
        <f>S63*(Curves!B49+Curves!D49+Curves!E49)</f>
        <v>5117475.3118955493</v>
      </c>
      <c r="U63">
        <f t="shared" si="20"/>
        <v>3.7605</v>
      </c>
      <c r="V63" s="108">
        <f t="shared" si="9"/>
        <v>54272.705570867409</v>
      </c>
      <c r="W63" s="108">
        <f t="shared" si="10"/>
        <v>61532.158011273292</v>
      </c>
      <c r="Y63" s="108">
        <f t="shared" si="11"/>
        <v>61500</v>
      </c>
      <c r="Z63" s="111">
        <f t="shared" si="21"/>
        <v>3.7624663447380997</v>
      </c>
    </row>
    <row r="64" spans="2:26">
      <c r="B64" s="104">
        <v>38353</v>
      </c>
      <c r="C64">
        <f t="shared" si="19"/>
        <v>31</v>
      </c>
      <c r="D64" s="103">
        <f>WORKDAY(EOMONTH(B64,0)+24,1,'Financing Assumptions'!E82:E88)</f>
        <v>38408</v>
      </c>
      <c r="E64" s="105" t="str">
        <f t="shared" si="1"/>
        <v>Fri</v>
      </c>
      <c r="F64" s="101">
        <f t="shared" si="2"/>
        <v>1519</v>
      </c>
      <c r="H64">
        <f>(1+Curves!U50/12)^(-12*F64/360)</f>
        <v>0.78223476454482732</v>
      </c>
      <c r="I64" s="108">
        <f t="shared" si="3"/>
        <v>1316073.9089665841</v>
      </c>
      <c r="J64" s="108">
        <f>I64*(Curves!B50+Curves!D50+Curves!E50)</f>
        <v>5330099.3313146643</v>
      </c>
      <c r="K64" s="111">
        <f t="shared" si="4"/>
        <v>4.2634999999999996</v>
      </c>
      <c r="L64" s="108">
        <f t="shared" si="5"/>
        <v>280981.77956436668</v>
      </c>
      <c r="N64" s="110">
        <f>(1+Curves!V50/12)^(-12*F64/360)</f>
        <v>0.75402591773235883</v>
      </c>
      <c r="O64" s="108">
        <f t="shared" si="6"/>
        <v>1268613.8254026333</v>
      </c>
      <c r="P64" s="108">
        <f t="shared" si="7"/>
        <v>5408735.0446041264</v>
      </c>
      <c r="Q64" s="108">
        <f t="shared" si="12"/>
        <v>278803425.60422367</v>
      </c>
      <c r="S64" s="108">
        <f t="shared" si="8"/>
        <v>1268613.8254026333</v>
      </c>
      <c r="T64" s="108">
        <f>S64*(Curves!B50+Curves!D50+Curves!E50)</f>
        <v>5137885.9928806638</v>
      </c>
      <c r="U64">
        <f t="shared" si="20"/>
        <v>3.7605</v>
      </c>
      <c r="V64" s="108">
        <f t="shared" si="9"/>
        <v>54272.705570867409</v>
      </c>
      <c r="W64" s="108">
        <f t="shared" si="10"/>
        <v>61532.158011273292</v>
      </c>
      <c r="Y64" s="108">
        <f t="shared" si="11"/>
        <v>61500</v>
      </c>
      <c r="Z64" s="111">
        <f t="shared" si="21"/>
        <v>3.7624663447380997</v>
      </c>
    </row>
    <row r="65" spans="2:26">
      <c r="B65" s="104">
        <v>38384</v>
      </c>
      <c r="C65">
        <f t="shared" si="19"/>
        <v>28</v>
      </c>
      <c r="D65" s="103">
        <f>WORKDAY(EOMONTH(B65,0)+24,1,'Financing Assumptions'!E83:E89)</f>
        <v>38436</v>
      </c>
      <c r="E65" s="105" t="str">
        <f t="shared" si="1"/>
        <v>Fri</v>
      </c>
      <c r="F65" s="101">
        <f t="shared" si="2"/>
        <v>1547</v>
      </c>
      <c r="H65">
        <f>(1+Curves!U51/12)^(-12*F65/360)</f>
        <v>0.77853298153760409</v>
      </c>
      <c r="I65" s="108">
        <f t="shared" si="3"/>
        <v>1183086.5559575981</v>
      </c>
      <c r="J65" s="108">
        <f>I65*(Curves!B51+Curves!D51+Curves!E51)</f>
        <v>4740627.8297220953</v>
      </c>
      <c r="K65" s="111">
        <f t="shared" si="4"/>
        <v>4.2634999999999996</v>
      </c>
      <c r="L65" s="108">
        <f t="shared" si="5"/>
        <v>303461.70160312392</v>
      </c>
      <c r="N65" s="110">
        <f>(1+Curves!V51/12)^(-12*F65/360)</f>
        <v>0.74994984506657369</v>
      </c>
      <c r="O65" s="108">
        <f t="shared" si="6"/>
        <v>1139650.5997580418</v>
      </c>
      <c r="P65" s="108">
        <f t="shared" si="7"/>
        <v>4858900.3320684107</v>
      </c>
      <c r="Q65" s="108">
        <f t="shared" si="12"/>
        <v>283662325.93629205</v>
      </c>
      <c r="S65" s="108">
        <f t="shared" si="8"/>
        <v>1139650.5997580418</v>
      </c>
      <c r="T65" s="108">
        <f>S65*(Curves!B51+Curves!D51+Curves!E51)</f>
        <v>4566579.9532304732</v>
      </c>
      <c r="U65">
        <f t="shared" si="20"/>
        <v>3.7605</v>
      </c>
      <c r="V65" s="108">
        <f t="shared" si="9"/>
        <v>54272.705570867402</v>
      </c>
      <c r="W65" s="108">
        <f t="shared" si="10"/>
        <v>61532.158011273277</v>
      </c>
      <c r="Y65" s="108">
        <f t="shared" si="11"/>
        <v>61500</v>
      </c>
      <c r="Z65" s="111">
        <f t="shared" si="21"/>
        <v>3.7624663447380997</v>
      </c>
    </row>
    <row r="66" spans="2:26">
      <c r="B66" s="104">
        <v>38412</v>
      </c>
      <c r="C66">
        <f t="shared" si="19"/>
        <v>31</v>
      </c>
      <c r="D66" s="103">
        <f>WORKDAY(EOMONTH(B66,0)+24,1,'Financing Assumptions'!E84:E90)</f>
        <v>38467</v>
      </c>
      <c r="E66" s="105" t="str">
        <f t="shared" si="1"/>
        <v>Mon</v>
      </c>
      <c r="F66" s="101">
        <f t="shared" si="2"/>
        <v>1578</v>
      </c>
      <c r="H66">
        <f>(1+Curves!U52/12)^(-12*F66/360)</f>
        <v>0.77448279103437223</v>
      </c>
      <c r="I66" s="108">
        <f t="shared" si="3"/>
        <v>1303031.5711128754</v>
      </c>
      <c r="J66" s="108">
        <f>I66*(Curves!B52+Curves!D52+Curves!E52)</f>
        <v>5006247.2962156674</v>
      </c>
      <c r="K66" s="111">
        <f t="shared" si="4"/>
        <v>4.2634999999999996</v>
      </c>
      <c r="L66" s="108">
        <f t="shared" si="5"/>
        <v>549227.80722407624</v>
      </c>
      <c r="N66" s="110">
        <f>(1+Curves!V52/12)^(-12*F66/360)</f>
        <v>0.74548946945810546</v>
      </c>
      <c r="O66" s="108">
        <f t="shared" si="6"/>
        <v>1254251.6449445391</v>
      </c>
      <c r="P66" s="108">
        <f t="shared" si="7"/>
        <v>5347501.8882210422</v>
      </c>
      <c r="Q66" s="108">
        <f t="shared" si="12"/>
        <v>289009827.82451308</v>
      </c>
      <c r="S66" s="108">
        <f t="shared" si="8"/>
        <v>1254251.6449445391</v>
      </c>
      <c r="T66" s="108">
        <f>S66*(Curves!B52+Curves!D52+Curves!E52)</f>
        <v>4818834.8198769195</v>
      </c>
      <c r="U66">
        <f>$U$55</f>
        <v>3.7605</v>
      </c>
      <c r="V66" s="108">
        <f t="shared" si="9"/>
        <v>54272.705570867409</v>
      </c>
      <c r="W66" s="108">
        <f t="shared" si="10"/>
        <v>61532.158011273292</v>
      </c>
      <c r="Y66" s="108">
        <f t="shared" si="11"/>
        <v>61500</v>
      </c>
      <c r="Z66" s="111">
        <f>$Z$55</f>
        <v>3.7624663447380997</v>
      </c>
    </row>
    <row r="67" spans="2:26">
      <c r="B67" s="104">
        <v>38443</v>
      </c>
      <c r="C67">
        <f t="shared" si="19"/>
        <v>30</v>
      </c>
      <c r="D67" s="103">
        <f>WORKDAY(EOMONTH(B67,0)+24,1,'Financing Assumptions'!E85:E91)</f>
        <v>38497</v>
      </c>
      <c r="E67" s="105" t="str">
        <f t="shared" si="1"/>
        <v>Wed</v>
      </c>
      <c r="F67" s="101">
        <f t="shared" si="2"/>
        <v>1608</v>
      </c>
      <c r="H67">
        <f>(1+Curves!U53/12)^(-12*F67/360)</f>
        <v>0.77057120886696973</v>
      </c>
      <c r="I67" s="108">
        <f t="shared" si="3"/>
        <v>1254629.5302067325</v>
      </c>
      <c r="J67" s="108">
        <f>I67*(Curves!B53+Curves!D53+Curves!E53)</f>
        <v>4657812.1308924947</v>
      </c>
      <c r="K67" s="111">
        <f t="shared" si="4"/>
        <v>4.2634999999999996</v>
      </c>
      <c r="L67" s="108">
        <f t="shared" si="5"/>
        <v>691300.87114390824</v>
      </c>
      <c r="N67" s="110">
        <f>(1+Curves!V53/12)^(-12*F67/360)</f>
        <v>0.74118660121164981</v>
      </c>
      <c r="O67" s="108">
        <f t="shared" si="6"/>
        <v>1206786.0654189533</v>
      </c>
      <c r="P67" s="108">
        <f t="shared" si="7"/>
        <v>5145132.389913707</v>
      </c>
      <c r="Q67" s="108">
        <f t="shared" si="12"/>
        <v>294154960.21442676</v>
      </c>
      <c r="R67" t="s">
        <v>231</v>
      </c>
      <c r="S67" s="108">
        <f t="shared" si="8"/>
        <v>1206786.0654189533</v>
      </c>
      <c r="T67" s="108">
        <f>S67*(Curves!B53+Curves!D53+Curves!E53)</f>
        <v>4480193.267867865</v>
      </c>
      <c r="U67">
        <f t="shared" ref="U67:U74" si="22">$U$55</f>
        <v>3.7605</v>
      </c>
      <c r="V67" s="108">
        <f t="shared" si="9"/>
        <v>54272.705570867394</v>
      </c>
      <c r="W67" s="108">
        <f t="shared" si="10"/>
        <v>61532.15801127327</v>
      </c>
      <c r="Y67" s="108">
        <f t="shared" si="11"/>
        <v>61500</v>
      </c>
      <c r="Z67" s="111">
        <f>K67*(V67/Y67)</f>
        <v>3.7624663447380993</v>
      </c>
    </row>
    <row r="68" spans="2:26">
      <c r="B68" s="104">
        <v>38473</v>
      </c>
      <c r="C68">
        <f t="shared" si="19"/>
        <v>31</v>
      </c>
      <c r="D68" s="103">
        <f>WORKDAY(EOMONTH(B68,0)+24,1,'Financing Assumptions'!E86:E92)</f>
        <v>38530</v>
      </c>
      <c r="E68" s="105" t="str">
        <f t="shared" si="1"/>
        <v>Mon</v>
      </c>
      <c r="F68" s="101">
        <f t="shared" si="2"/>
        <v>1641</v>
      </c>
      <c r="H68">
        <f>(1+Curves!U54/12)^(-12*F68/360)</f>
        <v>0.76631820570642994</v>
      </c>
      <c r="I68" s="108">
        <f t="shared" si="3"/>
        <v>1289295.0329089146</v>
      </c>
      <c r="J68" s="108">
        <f>I68*(Curves!B54+Curves!D54+Curves!E54)</f>
        <v>4723332.3530618083</v>
      </c>
      <c r="K68" s="111">
        <f t="shared" si="4"/>
        <v>4.2634999999999996</v>
      </c>
      <c r="L68" s="108">
        <f t="shared" si="5"/>
        <v>773577.01974534895</v>
      </c>
      <c r="N68" s="110">
        <f>(1+Curves!V54/12)^(-12*F68/360)</f>
        <v>0.73650798283493324</v>
      </c>
      <c r="O68" s="108">
        <f t="shared" si="6"/>
        <v>1239140.7079928075</v>
      </c>
      <c r="P68" s="108">
        <f t="shared" si="7"/>
        <v>5283076.4085273342</v>
      </c>
      <c r="Q68" s="108">
        <f t="shared" si="12"/>
        <v>299438036.62295407</v>
      </c>
      <c r="S68" s="108">
        <f t="shared" si="8"/>
        <v>1239140.7079928075</v>
      </c>
      <c r="T68" s="108">
        <f>S68*(Curves!B54+Curves!D54+Curves!E54)</f>
        <v>4539591.9837316498</v>
      </c>
      <c r="U68">
        <f t="shared" si="22"/>
        <v>3.7605</v>
      </c>
      <c r="V68" s="108">
        <f t="shared" si="9"/>
        <v>54272.705570867394</v>
      </c>
      <c r="W68" s="108">
        <f t="shared" si="10"/>
        <v>61532.15801127327</v>
      </c>
      <c r="Y68" s="108">
        <f t="shared" si="11"/>
        <v>61500</v>
      </c>
      <c r="Z68" s="111">
        <f>$Z$67</f>
        <v>3.7624663447380993</v>
      </c>
    </row>
    <row r="69" spans="2:26">
      <c r="B69" s="104">
        <v>38504</v>
      </c>
      <c r="C69">
        <f t="shared" si="19"/>
        <v>30</v>
      </c>
      <c r="D69" s="103">
        <f>WORKDAY(EOMONTH(B69,0)+24,1,'Financing Assumptions'!E87:E93)</f>
        <v>38558</v>
      </c>
      <c r="E69" s="105" t="str">
        <f t="shared" si="1"/>
        <v>Mon</v>
      </c>
      <c r="F69" s="101">
        <f t="shared" si="2"/>
        <v>1669</v>
      </c>
      <c r="H69">
        <f>(1+Curves!U55/12)^(-12*F69/360)</f>
        <v>0.76269687418547283</v>
      </c>
      <c r="I69" s="108">
        <f t="shared" si="3"/>
        <v>1241808.686774672</v>
      </c>
      <c r="J69" s="108">
        <f>I69*(Curves!B55+Curves!D55+Curves!E55)</f>
        <v>4536948.0371312648</v>
      </c>
      <c r="K69" s="111">
        <f t="shared" si="4"/>
        <v>4.2634999999999996</v>
      </c>
      <c r="L69" s="108">
        <f t="shared" si="5"/>
        <v>757503.29893254861</v>
      </c>
      <c r="N69" s="110">
        <f>(1+Curves!V55/12)^(-12*F69/360)</f>
        <v>0.73253153051758546</v>
      </c>
      <c r="O69" s="108">
        <f t="shared" si="6"/>
        <v>1192694.0423147336</v>
      </c>
      <c r="P69" s="108">
        <f t="shared" si="7"/>
        <v>5085051.0494088661</v>
      </c>
      <c r="Q69" s="108">
        <f t="shared" si="12"/>
        <v>304523087.67236292</v>
      </c>
      <c r="S69" s="108">
        <f t="shared" si="8"/>
        <v>1192694.0423147336</v>
      </c>
      <c r="T69" s="108">
        <f>S69*(Curves!B55+Curves!D55+Curves!E55)</f>
        <v>4357507.6835968792</v>
      </c>
      <c r="U69">
        <f t="shared" si="22"/>
        <v>3.7605</v>
      </c>
      <c r="V69" s="108">
        <f t="shared" si="9"/>
        <v>54272.705570867402</v>
      </c>
      <c r="W69" s="108">
        <f t="shared" si="10"/>
        <v>61532.158011273277</v>
      </c>
      <c r="Y69" s="108">
        <f t="shared" si="11"/>
        <v>61500</v>
      </c>
      <c r="Z69" s="111">
        <f t="shared" ref="Z69:Z74" si="23">$Z$67</f>
        <v>3.7624663447380993</v>
      </c>
    </row>
    <row r="70" spans="2:26">
      <c r="B70" s="104">
        <v>38534</v>
      </c>
      <c r="C70">
        <f t="shared" si="19"/>
        <v>31</v>
      </c>
      <c r="D70" s="103">
        <f>WORKDAY(EOMONTH(B70,0)+24,1,'Financing Assumptions'!E88:E94)</f>
        <v>38589</v>
      </c>
      <c r="E70" s="105" t="str">
        <f t="shared" si="1"/>
        <v>Thu</v>
      </c>
      <c r="F70" s="101">
        <f t="shared" si="2"/>
        <v>1700</v>
      </c>
      <c r="H70">
        <f>(1+Curves!U56/12)^(-12*F70/360)</f>
        <v>0.75872275517131482</v>
      </c>
      <c r="I70" s="108">
        <f t="shared" si="3"/>
        <v>1276516.0377412324</v>
      </c>
      <c r="J70" s="108">
        <f>I70*(Curves!B56+Curves!D56+Curves!E56)</f>
        <v>4682899.0844537113</v>
      </c>
      <c r="K70" s="111">
        <f t="shared" si="4"/>
        <v>4.2634999999999996</v>
      </c>
      <c r="L70" s="108">
        <f t="shared" si="5"/>
        <v>759527.04245603271</v>
      </c>
      <c r="N70" s="110">
        <f>(1+Curves!V56/12)^(-12*F70/360)</f>
        <v>0.72816869683118113</v>
      </c>
      <c r="O70" s="108">
        <f t="shared" si="6"/>
        <v>1225110.2439602679</v>
      </c>
      <c r="P70" s="108">
        <f t="shared" si="7"/>
        <v>5223257.525124602</v>
      </c>
      <c r="Q70" s="108">
        <f t="shared" si="12"/>
        <v>309746345.19748753</v>
      </c>
      <c r="S70" s="108">
        <f t="shared" si="8"/>
        <v>1225110.2439602679</v>
      </c>
      <c r="T70" s="108">
        <f>S70*(Curves!B56+Curves!D56+Curves!E56)</f>
        <v>4494316.9299682425</v>
      </c>
      <c r="U70">
        <f t="shared" si="22"/>
        <v>3.7605</v>
      </c>
      <c r="V70" s="108">
        <f t="shared" si="9"/>
        <v>54272.705570867394</v>
      </c>
      <c r="W70" s="108">
        <f t="shared" si="10"/>
        <v>61532.15801127327</v>
      </c>
      <c r="Y70" s="108">
        <f t="shared" si="11"/>
        <v>61500</v>
      </c>
      <c r="Z70" s="111">
        <f t="shared" si="23"/>
        <v>3.7624663447380993</v>
      </c>
    </row>
    <row r="71" spans="2:26">
      <c r="B71" s="104">
        <v>38565</v>
      </c>
      <c r="C71">
        <f t="shared" si="19"/>
        <v>31</v>
      </c>
      <c r="D71" s="103">
        <f>WORKDAY(EOMONTH(B71,0)+24,1,'Financing Assumptions'!E89:E95)</f>
        <v>38621</v>
      </c>
      <c r="E71" s="105" t="str">
        <f t="shared" si="1"/>
        <v>Mon</v>
      </c>
      <c r="F71" s="101">
        <f t="shared" si="2"/>
        <v>1732</v>
      </c>
      <c r="H71">
        <f>(1+Curves!U57/12)^(-12*F71/360)</f>
        <v>0.75463644070646685</v>
      </c>
      <c r="I71" s="108">
        <f t="shared" si="3"/>
        <v>1269641.0021447917</v>
      </c>
      <c r="J71" s="108">
        <f>I71*(Curves!B57+Curves!D57+Curves!E57)</f>
        <v>4670374.426389616</v>
      </c>
      <c r="K71" s="111">
        <f t="shared" si="4"/>
        <v>4.2634999999999996</v>
      </c>
      <c r="L71" s="108">
        <f t="shared" si="5"/>
        <v>742739.98625470232</v>
      </c>
      <c r="N71" s="110">
        <f>(1+Curves!V57/12)^(-12*F71/360)</f>
        <v>0.72368690120111123</v>
      </c>
      <c r="O71" s="108">
        <f t="shared" si="6"/>
        <v>1217569.8295458208</v>
      </c>
      <c r="P71" s="108">
        <f t="shared" si="7"/>
        <v>5191108.9682686068</v>
      </c>
      <c r="Q71" s="108">
        <f t="shared" si="12"/>
        <v>314937454.16575617</v>
      </c>
      <c r="S71" s="108">
        <f t="shared" si="8"/>
        <v>1217569.8295458208</v>
      </c>
      <c r="T71" s="108">
        <f>S71*(Curves!B57+Curves!D57+Curves!E57)</f>
        <v>4478830.6179843023</v>
      </c>
      <c r="U71">
        <f t="shared" si="22"/>
        <v>3.7605</v>
      </c>
      <c r="V71" s="108">
        <f t="shared" si="9"/>
        <v>54272.705570867409</v>
      </c>
      <c r="W71" s="108">
        <f t="shared" si="10"/>
        <v>61532.158011273292</v>
      </c>
      <c r="Y71" s="108">
        <f t="shared" si="11"/>
        <v>61500</v>
      </c>
      <c r="Z71" s="111">
        <f t="shared" si="23"/>
        <v>3.7624663447380993</v>
      </c>
    </row>
    <row r="72" spans="2:26">
      <c r="B72" s="104">
        <v>38596</v>
      </c>
      <c r="C72">
        <f t="shared" si="19"/>
        <v>30</v>
      </c>
      <c r="D72" s="103">
        <f>WORKDAY(EOMONTH(B72,0)+24,1,'Financing Assumptions'!E90:E96)</f>
        <v>38650</v>
      </c>
      <c r="E72" s="105" t="str">
        <f t="shared" si="1"/>
        <v>Tue</v>
      </c>
      <c r="F72" s="101">
        <f t="shared" si="2"/>
        <v>1761</v>
      </c>
      <c r="H72">
        <f>(1+Curves!U58/12)^(-12*F72/360)</f>
        <v>0.75093285699709666</v>
      </c>
      <c r="I72" s="108">
        <f t="shared" si="3"/>
        <v>1222654.7355388112</v>
      </c>
      <c r="J72" s="108">
        <f>I72*(Curves!B58+Curves!D58+Curves!E58)</f>
        <v>4518320.5751836766</v>
      </c>
      <c r="K72" s="111">
        <f t="shared" si="4"/>
        <v>4.2634999999999996</v>
      </c>
      <c r="L72" s="108">
        <f t="shared" si="5"/>
        <v>694467.88978604414</v>
      </c>
      <c r="N72" s="110">
        <f>(1+Curves!V58/12)^(-12*F72/360)</f>
        <v>0.71963055234089035</v>
      </c>
      <c r="O72" s="108">
        <f t="shared" si="6"/>
        <v>1171688.9126099348</v>
      </c>
      <c r="P72" s="108">
        <f t="shared" si="7"/>
        <v>4995495.6789124561</v>
      </c>
      <c r="Q72" s="108">
        <f t="shared" si="12"/>
        <v>319932949.84466863</v>
      </c>
      <c r="S72" s="108">
        <f t="shared" si="8"/>
        <v>1171688.9126099348</v>
      </c>
      <c r="T72" s="108">
        <f>S72*(Curves!B58+Curves!D58+Curves!E58)</f>
        <v>4329976.3765500141</v>
      </c>
      <c r="U72">
        <f t="shared" si="22"/>
        <v>3.7605</v>
      </c>
      <c r="V72" s="108">
        <f t="shared" si="9"/>
        <v>54272.705570867402</v>
      </c>
      <c r="W72" s="108">
        <f t="shared" si="10"/>
        <v>61532.158011273277</v>
      </c>
      <c r="Y72" s="108">
        <f t="shared" si="11"/>
        <v>61500</v>
      </c>
      <c r="Z72" s="111">
        <f t="shared" si="23"/>
        <v>3.7624663447380993</v>
      </c>
    </row>
    <row r="73" spans="2:26">
      <c r="B73" s="104">
        <v>38626</v>
      </c>
      <c r="C73">
        <f t="shared" si="19"/>
        <v>31</v>
      </c>
      <c r="D73" s="103">
        <f>WORKDAY(EOMONTH(B73,0)+24,1,'Financing Assumptions'!E91:E97)</f>
        <v>38681</v>
      </c>
      <c r="E73" s="105" t="str">
        <f t="shared" si="1"/>
        <v>Fri</v>
      </c>
      <c r="F73" s="101">
        <f t="shared" si="2"/>
        <v>1792</v>
      </c>
      <c r="H73">
        <f>(1+Curves!U59/12)^(-12*F73/360)</f>
        <v>0.74700421042646992</v>
      </c>
      <c r="I73" s="108">
        <f t="shared" si="3"/>
        <v>1256800.1267528965</v>
      </c>
      <c r="J73" s="108">
        <f>I73*(Curves!B59+Curves!D59+Curves!E59)</f>
        <v>4641991.268161823</v>
      </c>
      <c r="K73" s="111">
        <f t="shared" si="4"/>
        <v>4.2634999999999996</v>
      </c>
      <c r="L73" s="108">
        <f t="shared" si="5"/>
        <v>716376.07224915083</v>
      </c>
      <c r="N73" s="110">
        <f>(1+Curves!V59/12)^(-12*F73/360)</f>
        <v>0.71532941140457307</v>
      </c>
      <c r="O73" s="108">
        <f t="shared" si="6"/>
        <v>1203508.7384716105</v>
      </c>
      <c r="P73" s="108">
        <f t="shared" si="7"/>
        <v>5131159.5064737108</v>
      </c>
      <c r="Q73" s="108">
        <f t="shared" si="12"/>
        <v>325064109.35114235</v>
      </c>
      <c r="S73" s="108">
        <f t="shared" si="8"/>
        <v>1203508.7384716105</v>
      </c>
      <c r="T73" s="108">
        <f>S73*(Curves!B59+Curves!D59+Curves!E59)</f>
        <v>4445159.5255448939</v>
      </c>
      <c r="U73">
        <f t="shared" si="22"/>
        <v>3.7605</v>
      </c>
      <c r="V73" s="108">
        <f t="shared" si="9"/>
        <v>54272.705570867409</v>
      </c>
      <c r="W73" s="108">
        <f t="shared" si="10"/>
        <v>61532.158011273292</v>
      </c>
      <c r="Y73" s="108">
        <f t="shared" si="11"/>
        <v>61500</v>
      </c>
      <c r="Z73" s="111">
        <f t="shared" si="23"/>
        <v>3.7624663447380993</v>
      </c>
    </row>
    <row r="74" spans="2:26">
      <c r="B74" s="104">
        <v>38657</v>
      </c>
      <c r="C74">
        <f t="shared" si="19"/>
        <v>30</v>
      </c>
      <c r="D74" s="103">
        <f>WORKDAY(EOMONTH(B74,0)+24,1,'Financing Assumptions'!E92:E98)</f>
        <v>38712</v>
      </c>
      <c r="E74" s="105" t="str">
        <f t="shared" si="1"/>
        <v>Mon</v>
      </c>
      <c r="F74" s="101">
        <f t="shared" si="2"/>
        <v>1823</v>
      </c>
      <c r="H74">
        <f>(1+Curves!U60/12)^(-12*F74/360)</f>
        <v>0.74308578368263489</v>
      </c>
      <c r="I74" s="108">
        <f t="shared" si="3"/>
        <v>1209878.2785511471</v>
      </c>
      <c r="J74" s="108">
        <f>I74*(Curves!B60+Curves!D60+Curves!E60)</f>
        <v>4665290.6420932235</v>
      </c>
      <c r="K74" s="111">
        <f t="shared" si="4"/>
        <v>4.2634999999999996</v>
      </c>
      <c r="L74" s="108">
        <f t="shared" si="5"/>
        <v>493025.39850959182</v>
      </c>
      <c r="N74" s="110">
        <f>(1+Curves!V60/12)^(-12*F74/360)</f>
        <v>0.71104409697034632</v>
      </c>
      <c r="O74" s="108">
        <f t="shared" si="6"/>
        <v>1157708.607683247</v>
      </c>
      <c r="P74" s="108">
        <f t="shared" si="7"/>
        <v>4935890.6488575228</v>
      </c>
      <c r="Q74" s="108">
        <f t="shared" si="12"/>
        <v>329999999.99999988</v>
      </c>
      <c r="S74" s="108">
        <f t="shared" si="8"/>
        <v>1157708.607683247</v>
      </c>
      <c r="T74" s="108">
        <f>S74*(Curves!B60+Curves!D60+Curves!E60)</f>
        <v>4464124.3912266009</v>
      </c>
      <c r="U74">
        <f t="shared" si="22"/>
        <v>3.7605</v>
      </c>
      <c r="V74" s="108">
        <f t="shared" si="9"/>
        <v>54272.705570867409</v>
      </c>
      <c r="W74" s="108">
        <f t="shared" si="10"/>
        <v>61532.158011273292</v>
      </c>
      <c r="Y74" s="108">
        <f t="shared" si="11"/>
        <v>61500</v>
      </c>
      <c r="Z74" s="111">
        <f t="shared" si="23"/>
        <v>3.7624663447380993</v>
      </c>
    </row>
    <row r="78" spans="2:26">
      <c r="U78" s="108"/>
    </row>
    <row r="79" spans="2:26">
      <c r="U79" s="108"/>
    </row>
  </sheetData>
  <mergeCells count="2">
    <mergeCell ref="H9:L9"/>
    <mergeCell ref="N9:Q9"/>
  </mergeCells>
  <pageMargins left="0.75" right="0.75" top="1" bottom="1" header="0.5" footer="0.5"/>
  <pageSetup paperSize="5" scale="64" orientation="landscape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BB370"/>
  <sheetViews>
    <sheetView zoomScale="75" workbookViewId="0"/>
  </sheetViews>
  <sheetFormatPr defaultRowHeight="12.75"/>
  <cols>
    <col min="1" max="1" width="14.140625" style="2" customWidth="1"/>
    <col min="2" max="2" width="14.5703125" style="2" customWidth="1"/>
    <col min="3" max="4" width="16.42578125" style="2" customWidth="1"/>
    <col min="5" max="5" width="14.85546875" style="2" bestFit="1" customWidth="1"/>
    <col min="6" max="6" width="13.85546875" style="2" bestFit="1" customWidth="1"/>
    <col min="7" max="7" width="10.7109375" style="2" customWidth="1"/>
    <col min="8" max="9" width="18.140625" style="2" customWidth="1"/>
    <col min="10" max="10" width="22.5703125" style="2" customWidth="1"/>
    <col min="11" max="12" width="16" style="2" customWidth="1"/>
    <col min="13" max="13" width="25" style="2" customWidth="1"/>
    <col min="14" max="14" width="14.5703125" style="2" customWidth="1"/>
    <col min="15" max="15" width="15.42578125" style="2" customWidth="1"/>
    <col min="16" max="16" width="3.140625" style="2" customWidth="1"/>
    <col min="17" max="18" width="15.42578125" style="2" customWidth="1"/>
    <col min="19" max="19" width="3.140625" style="2" customWidth="1"/>
    <col min="20" max="26" width="10.7109375" style="5" customWidth="1"/>
    <col min="27" max="27" width="4.28515625" style="2" customWidth="1"/>
    <col min="28" max="28" width="12.28515625" style="2" customWidth="1"/>
    <col min="29" max="29" width="18.85546875" style="2" customWidth="1"/>
    <col min="30" max="30" width="15.85546875" style="2" customWidth="1"/>
    <col min="31" max="31" width="17.140625" style="2" customWidth="1"/>
    <col min="32" max="32" width="20.5703125" style="2" customWidth="1"/>
    <col min="33" max="33" width="20.7109375" style="2" customWidth="1"/>
    <col min="34" max="34" width="14.28515625" style="2" customWidth="1"/>
    <col min="35" max="35" width="16.42578125" style="2" customWidth="1"/>
    <col min="36" max="36" width="15.140625" style="2" customWidth="1"/>
    <col min="37" max="37" width="6.5703125" style="6" customWidth="1"/>
    <col min="38" max="39" width="15.140625" style="2" customWidth="1"/>
    <col min="40" max="40" width="16.85546875" style="2" customWidth="1"/>
    <col min="41" max="41" width="16" style="2" customWidth="1"/>
    <col min="42" max="42" width="5.85546875" customWidth="1"/>
    <col min="43" max="44" width="15.140625" style="2" customWidth="1"/>
    <col min="45" max="45" width="16.85546875" style="2" customWidth="1"/>
    <col min="46" max="46" width="16" style="2" customWidth="1"/>
    <col min="47" max="47" width="6.28515625" style="2" customWidth="1"/>
    <col min="48" max="48" width="18.42578125" style="2" customWidth="1"/>
    <col min="49" max="49" width="3.85546875" style="2" customWidth="1"/>
    <col min="50" max="50" width="18.42578125" style="2" customWidth="1"/>
    <col min="51" max="16384" width="9.140625" style="2"/>
  </cols>
  <sheetData>
    <row r="1" spans="1:54" ht="13.5" thickBot="1">
      <c r="A1" s="1"/>
      <c r="B1" s="56" t="s">
        <v>52</v>
      </c>
      <c r="C1" s="57"/>
      <c r="D1" s="57"/>
      <c r="E1"/>
      <c r="H1" s="3" t="s">
        <v>13</v>
      </c>
      <c r="I1" s="3" t="s">
        <v>7</v>
      </c>
      <c r="J1" s="48" t="s">
        <v>8</v>
      </c>
      <c r="K1" s="48" t="s">
        <v>37</v>
      </c>
      <c r="L1" s="74" t="s">
        <v>41</v>
      </c>
      <c r="M1" s="58"/>
      <c r="AB1" s="4"/>
      <c r="AC1" s="59"/>
      <c r="AD1" s="4"/>
      <c r="AE1" s="4"/>
      <c r="AF1" s="59"/>
      <c r="AG1" s="4"/>
      <c r="AH1" s="60"/>
    </row>
    <row r="2" spans="1:54">
      <c r="A2" s="8" t="s">
        <v>14</v>
      </c>
      <c r="B2" s="9" t="s">
        <v>15</v>
      </c>
      <c r="C2" s="10" t="s">
        <v>16</v>
      </c>
      <c r="D2" s="11" t="s">
        <v>17</v>
      </c>
      <c r="E2" s="9" t="s">
        <v>11</v>
      </c>
      <c r="F2" s="10" t="s">
        <v>18</v>
      </c>
      <c r="G2" s="9" t="s">
        <v>19</v>
      </c>
      <c r="H2" s="12" t="s">
        <v>20</v>
      </c>
      <c r="I2" s="13" t="s">
        <v>21</v>
      </c>
      <c r="J2" s="49" t="s">
        <v>21</v>
      </c>
      <c r="K2" s="49" t="s">
        <v>38</v>
      </c>
      <c r="L2" s="61"/>
      <c r="AB2" s="4"/>
      <c r="AC2" s="4"/>
      <c r="AD2" s="4"/>
      <c r="AE2" s="4"/>
      <c r="AF2" s="4"/>
      <c r="AG2" s="4"/>
      <c r="AH2" s="4"/>
      <c r="AO2" s="54" t="s">
        <v>46</v>
      </c>
      <c r="AT2" s="54" t="s">
        <v>45</v>
      </c>
    </row>
    <row r="3" spans="1:54" ht="13.5" thickBot="1">
      <c r="A3" s="78">
        <f>Summary!C5</f>
        <v>36982</v>
      </c>
      <c r="B3" s="79">
        <f>Summary!D5</f>
        <v>38657</v>
      </c>
      <c r="C3" s="15">
        <f>Summary!B5</f>
        <v>36889</v>
      </c>
      <c r="D3" s="15">
        <f ca="1">IF(WEEKDAY(TODAY())=2,TODAY()-3,TODAY()-1)</f>
        <v>36888</v>
      </c>
      <c r="E3" s="16" t="str">
        <f>CONCATENATE(INT(Y8/12)," Y - ",Y8-INT(Y8/12)*12," M")</f>
        <v>4 Y - 8 M</v>
      </c>
      <c r="F3" s="77">
        <f>'Transco Z3'!F3</f>
        <v>1</v>
      </c>
      <c r="G3" s="77">
        <v>2</v>
      </c>
      <c r="H3" s="76">
        <v>1</v>
      </c>
      <c r="I3" s="75" t="s">
        <v>56</v>
      </c>
      <c r="J3" s="75" t="s">
        <v>56</v>
      </c>
      <c r="K3" s="75">
        <f>'Transco Z3'!K3</f>
        <v>0</v>
      </c>
      <c r="L3" s="62"/>
      <c r="AB3" s="4"/>
      <c r="AE3" s="4"/>
    </row>
    <row r="4" spans="1:54">
      <c r="A4" s="17"/>
      <c r="B4" s="17"/>
      <c r="C4" s="17"/>
      <c r="D4" s="17" t="s">
        <v>26</v>
      </c>
      <c r="E4" s="17" t="s">
        <v>10</v>
      </c>
      <c r="F4" s="17" t="s">
        <v>2</v>
      </c>
      <c r="G4" s="63" t="s">
        <v>42</v>
      </c>
      <c r="H4" s="18"/>
      <c r="I4" s="18"/>
      <c r="J4" s="63" t="str">
        <f>CONCATENATE(I3,"-","D")</f>
        <v>IF-TGT/ZSL-D</v>
      </c>
      <c r="K4" s="18" t="str">
        <f>I3</f>
        <v>IF-TGT/ZSL</v>
      </c>
      <c r="L4" s="18" t="str">
        <f>I3</f>
        <v>IF-TGT/ZSL</v>
      </c>
      <c r="M4" s="63" t="str">
        <f>CONCATENATE(J3,"-","I")</f>
        <v>IF-TGT/ZSL-I</v>
      </c>
      <c r="N4" s="18" t="str">
        <f>J3</f>
        <v>IF-TGT/ZSL</v>
      </c>
      <c r="O4" s="18" t="str">
        <f>J3</f>
        <v>IF-TGT/ZSL</v>
      </c>
      <c r="Q4" s="18" t="str">
        <f>J4</f>
        <v>IF-TGT/ZSL-D</v>
      </c>
      <c r="R4" s="18" t="str">
        <f>K4</f>
        <v>IF-TGT/ZSL</v>
      </c>
      <c r="T4" s="19"/>
      <c r="U4" s="19"/>
      <c r="V4" s="19" t="s">
        <v>22</v>
      </c>
      <c r="W4" s="63" t="s">
        <v>44</v>
      </c>
      <c r="X4" s="19"/>
      <c r="Y4" s="19"/>
      <c r="Z4" s="19"/>
      <c r="AB4" s="20"/>
      <c r="AC4" s="20"/>
      <c r="AD4" s="20"/>
      <c r="AE4" s="20" t="str">
        <f>K4</f>
        <v>IF-TGT/ZSL</v>
      </c>
      <c r="AF4" s="20" t="str">
        <f>AE4</f>
        <v>IF-TGT/ZSL</v>
      </c>
      <c r="AG4" s="20" t="str">
        <f>AF4</f>
        <v>IF-TGT/ZSL</v>
      </c>
      <c r="AH4" s="20" t="str">
        <f>AG4</f>
        <v>IF-TGT/ZSL</v>
      </c>
      <c r="AI4" s="20" t="str">
        <f>AH4</f>
        <v>IF-TGT/ZSL</v>
      </c>
      <c r="AJ4" s="20" t="str">
        <f>AI4</f>
        <v>IF-TGT/ZSL</v>
      </c>
      <c r="AK4" s="21"/>
      <c r="AL4" s="22" t="s">
        <v>23</v>
      </c>
      <c r="AM4" s="22" t="s">
        <v>24</v>
      </c>
      <c r="AN4" s="22" t="s">
        <v>25</v>
      </c>
      <c r="AO4" s="22" t="s">
        <v>26</v>
      </c>
      <c r="AQ4" s="22" t="s">
        <v>23</v>
      </c>
      <c r="AR4" s="22" t="s">
        <v>7</v>
      </c>
      <c r="AS4" s="22" t="s">
        <v>25</v>
      </c>
      <c r="AT4" s="22" t="s">
        <v>26</v>
      </c>
      <c r="AU4" s="64"/>
      <c r="AV4" s="50"/>
      <c r="AX4" s="50"/>
    </row>
    <row r="5" spans="1:54">
      <c r="A5" s="17" t="s">
        <v>27</v>
      </c>
      <c r="B5" s="17" t="s">
        <v>1</v>
      </c>
      <c r="C5" s="17"/>
      <c r="D5" s="17" t="s">
        <v>1</v>
      </c>
      <c r="E5" s="17" t="s">
        <v>1</v>
      </c>
      <c r="F5" s="17" t="s">
        <v>1</v>
      </c>
      <c r="G5" s="17" t="s">
        <v>6</v>
      </c>
      <c r="H5" s="17" t="s">
        <v>6</v>
      </c>
      <c r="I5" s="17" t="s">
        <v>6</v>
      </c>
      <c r="J5" s="17" t="s">
        <v>7</v>
      </c>
      <c r="K5" s="17" t="s">
        <v>7</v>
      </c>
      <c r="L5" s="17" t="s">
        <v>7</v>
      </c>
      <c r="M5" s="17" t="s">
        <v>8</v>
      </c>
      <c r="N5" s="17" t="s">
        <v>8</v>
      </c>
      <c r="O5" s="17" t="s">
        <v>8</v>
      </c>
      <c r="Q5" s="17" t="s">
        <v>43</v>
      </c>
      <c r="R5" s="17" t="s">
        <v>43</v>
      </c>
      <c r="T5" s="23" t="s">
        <v>28</v>
      </c>
      <c r="U5" s="23" t="s">
        <v>3</v>
      </c>
      <c r="V5" s="23" t="s">
        <v>3</v>
      </c>
      <c r="W5" s="24" t="s">
        <v>29</v>
      </c>
      <c r="X5" s="23" t="s">
        <v>3</v>
      </c>
      <c r="Y5" s="23" t="s">
        <v>30</v>
      </c>
      <c r="Z5" s="23" t="s">
        <v>30</v>
      </c>
      <c r="AB5" s="25" t="str">
        <f t="shared" ref="AB5:AJ6" si="0">G5</f>
        <v>Nymex</v>
      </c>
      <c r="AC5" s="25" t="str">
        <f t="shared" si="0"/>
        <v>Nymex</v>
      </c>
      <c r="AD5" s="25" t="str">
        <f t="shared" si="0"/>
        <v>Nymex</v>
      </c>
      <c r="AE5" s="25" t="str">
        <f t="shared" si="0"/>
        <v>Basis</v>
      </c>
      <c r="AF5" s="25" t="str">
        <f t="shared" si="0"/>
        <v>Basis</v>
      </c>
      <c r="AG5" s="25" t="str">
        <f t="shared" si="0"/>
        <v>Basis</v>
      </c>
      <c r="AH5" s="25" t="str">
        <f t="shared" si="0"/>
        <v>Index</v>
      </c>
      <c r="AI5" s="25" t="str">
        <f t="shared" si="0"/>
        <v>Index</v>
      </c>
      <c r="AJ5" s="25" t="str">
        <f t="shared" si="0"/>
        <v>Index</v>
      </c>
      <c r="AK5" s="21"/>
      <c r="AL5" s="26" t="str">
        <f>CHOOSE(G3,"Bid-Contract","Contract-Offer")</f>
        <v>Contract-Offer</v>
      </c>
      <c r="AM5" s="26" t="str">
        <f>AL5</f>
        <v>Contract-Offer</v>
      </c>
      <c r="AN5" s="26" t="str">
        <f>AL5</f>
        <v>Contract-Offer</v>
      </c>
      <c r="AO5" s="26" t="str">
        <f>AL5</f>
        <v>Contract-Offer</v>
      </c>
      <c r="AQ5" s="26" t="str">
        <f>CHOOSE(G3,"Mid-Bid","Offer-Mid")</f>
        <v>Offer-Mid</v>
      </c>
      <c r="AR5" s="26" t="str">
        <f>AQ5</f>
        <v>Offer-Mid</v>
      </c>
      <c r="AS5" s="26" t="str">
        <f>AQ5</f>
        <v>Offer-Mid</v>
      </c>
      <c r="AT5" s="26" t="str">
        <f>AQ5</f>
        <v>Offer-Mid</v>
      </c>
      <c r="AU5" s="64"/>
      <c r="AV5" s="51" t="s">
        <v>26</v>
      </c>
      <c r="AX5" s="51" t="s">
        <v>26</v>
      </c>
    </row>
    <row r="6" spans="1:54">
      <c r="A6" s="27" t="s">
        <v>31</v>
      </c>
      <c r="B6" s="28" t="s">
        <v>40</v>
      </c>
      <c r="C6" s="28"/>
      <c r="D6" s="27" t="s">
        <v>40</v>
      </c>
      <c r="E6" s="28" t="s">
        <v>12</v>
      </c>
      <c r="F6" s="28" t="s">
        <v>12</v>
      </c>
      <c r="G6" s="27" t="s">
        <v>0</v>
      </c>
      <c r="H6" s="27" t="str">
        <f>CHOOSE(G3,"Bid","Offer")</f>
        <v>Offer</v>
      </c>
      <c r="I6" s="27" t="s">
        <v>32</v>
      </c>
      <c r="J6" s="27" t="s">
        <v>0</v>
      </c>
      <c r="K6" s="27" t="str">
        <f>H6</f>
        <v>Offer</v>
      </c>
      <c r="L6" s="27" t="s">
        <v>32</v>
      </c>
      <c r="M6" s="27" t="s">
        <v>0</v>
      </c>
      <c r="N6" s="27" t="str">
        <f>K6</f>
        <v>Offer</v>
      </c>
      <c r="O6" s="27" t="s">
        <v>32</v>
      </c>
      <c r="Q6" s="27" t="s">
        <v>0</v>
      </c>
      <c r="R6" s="27" t="s">
        <v>32</v>
      </c>
      <c r="T6" s="29" t="s">
        <v>33</v>
      </c>
      <c r="U6" s="29" t="s">
        <v>9</v>
      </c>
      <c r="V6" s="29" t="s">
        <v>33</v>
      </c>
      <c r="W6" s="30" t="s">
        <v>34</v>
      </c>
      <c r="X6" s="29" t="s">
        <v>4</v>
      </c>
      <c r="Y6" s="29" t="s">
        <v>35</v>
      </c>
      <c r="Z6" s="29" t="s">
        <v>33</v>
      </c>
      <c r="AB6" s="31" t="str">
        <f t="shared" si="0"/>
        <v>Mid</v>
      </c>
      <c r="AC6" s="31" t="str">
        <f t="shared" si="0"/>
        <v>Offer</v>
      </c>
      <c r="AD6" s="31" t="str">
        <f t="shared" si="0"/>
        <v>Contract</v>
      </c>
      <c r="AE6" s="31" t="str">
        <f t="shared" si="0"/>
        <v>Mid</v>
      </c>
      <c r="AF6" s="31" t="str">
        <f t="shared" si="0"/>
        <v>Offer</v>
      </c>
      <c r="AG6" s="31" t="str">
        <f t="shared" si="0"/>
        <v>Contract</v>
      </c>
      <c r="AH6" s="31" t="str">
        <f t="shared" si="0"/>
        <v>Mid</v>
      </c>
      <c r="AI6" s="31" t="str">
        <f t="shared" si="0"/>
        <v>Offer</v>
      </c>
      <c r="AJ6" s="31" t="str">
        <f t="shared" si="0"/>
        <v>Contract</v>
      </c>
      <c r="AK6" s="21"/>
      <c r="AL6" s="32" t="s">
        <v>5</v>
      </c>
      <c r="AM6" s="32" t="s">
        <v>5</v>
      </c>
      <c r="AN6" s="32" t="s">
        <v>5</v>
      </c>
      <c r="AO6" s="32" t="s">
        <v>5</v>
      </c>
      <c r="AQ6" s="32" t="s">
        <v>5</v>
      </c>
      <c r="AR6" s="32" t="s">
        <v>5</v>
      </c>
      <c r="AS6" s="32" t="s">
        <v>5</v>
      </c>
      <c r="AT6" s="32" t="s">
        <v>5</v>
      </c>
      <c r="AU6" s="64"/>
      <c r="AV6" s="51" t="s">
        <v>39</v>
      </c>
      <c r="AX6" s="51" t="s">
        <v>32</v>
      </c>
    </row>
    <row r="7" spans="1:54" ht="13.5" thickBot="1">
      <c r="A7" s="33"/>
      <c r="B7" s="33"/>
      <c r="C7" s="33"/>
      <c r="D7" s="33"/>
      <c r="V7" s="34"/>
      <c r="AV7" s="53"/>
      <c r="AX7" s="53"/>
    </row>
    <row r="8" spans="1:54" ht="13.5" thickBot="1">
      <c r="A8" s="46" t="s">
        <v>36</v>
      </c>
      <c r="B8" s="35"/>
      <c r="C8" s="35"/>
      <c r="D8" s="35">
        <f>SUM(D10:D370)</f>
        <v>0</v>
      </c>
      <c r="E8" s="35">
        <f>SUM(E10:E370)</f>
        <v>0</v>
      </c>
      <c r="F8" s="35">
        <f>SUM(F10:F370)</f>
        <v>0</v>
      </c>
      <c r="G8" s="36" t="e">
        <f t="shared" ref="G8:O8" si="1">AB8/$F$8</f>
        <v>#DIV/0!</v>
      </c>
      <c r="H8" s="36" t="e">
        <f t="shared" si="1"/>
        <v>#DIV/0!</v>
      </c>
      <c r="I8" s="36" t="e">
        <f t="shared" si="1"/>
        <v>#DIV/0!</v>
      </c>
      <c r="J8" s="36" t="e">
        <f t="shared" si="1"/>
        <v>#DIV/0!</v>
      </c>
      <c r="K8" s="36" t="e">
        <f t="shared" si="1"/>
        <v>#DIV/0!</v>
      </c>
      <c r="L8" s="36" t="e">
        <f t="shared" si="1"/>
        <v>#DIV/0!</v>
      </c>
      <c r="M8" s="65" t="e">
        <f t="shared" si="1"/>
        <v>#DIV/0!</v>
      </c>
      <c r="N8" s="36" t="e">
        <f t="shared" si="1"/>
        <v>#DIV/0!</v>
      </c>
      <c r="O8" s="36" t="e">
        <f t="shared" si="1"/>
        <v>#DIV/0!</v>
      </c>
      <c r="Q8" s="91" t="e">
        <f>M8+J8+G8</f>
        <v>#DIV/0!</v>
      </c>
      <c r="R8" s="36" t="e">
        <f>AX8/$F$8</f>
        <v>#DIV/0!</v>
      </c>
      <c r="W8" s="37"/>
      <c r="X8" s="14"/>
      <c r="Y8" s="38">
        <f>SUM(Y10:Y370)</f>
        <v>56</v>
      </c>
      <c r="Z8" s="38">
        <f>SUM(Z10:Z370)</f>
        <v>1705</v>
      </c>
      <c r="AB8" s="39">
        <f t="shared" ref="AB8:AJ8" si="2">SUM(AB10:AB370)</f>
        <v>0</v>
      </c>
      <c r="AC8" s="39">
        <f t="shared" si="2"/>
        <v>0</v>
      </c>
      <c r="AD8" s="39">
        <f t="shared" si="2"/>
        <v>0</v>
      </c>
      <c r="AE8" s="39">
        <f t="shared" si="2"/>
        <v>0</v>
      </c>
      <c r="AF8" s="39">
        <f t="shared" si="2"/>
        <v>0</v>
      </c>
      <c r="AG8" s="39">
        <f t="shared" si="2"/>
        <v>0</v>
      </c>
      <c r="AH8" s="39">
        <f t="shared" si="2"/>
        <v>0</v>
      </c>
      <c r="AI8" s="39">
        <f t="shared" si="2"/>
        <v>0</v>
      </c>
      <c r="AJ8" s="39">
        <f t="shared" si="2"/>
        <v>0</v>
      </c>
      <c r="AK8" s="39"/>
      <c r="AL8" s="39">
        <f>SUM(AL10:AL370)</f>
        <v>0</v>
      </c>
      <c r="AM8" s="39">
        <f>SUM(AM10:AM370)</f>
        <v>0</v>
      </c>
      <c r="AN8" s="39">
        <f>SUM(AN10:AN370)</f>
        <v>0</v>
      </c>
      <c r="AO8" s="39">
        <f>SUM(AO10:AO370)</f>
        <v>0</v>
      </c>
      <c r="AQ8" s="39">
        <f>SUM(AQ10:AQ370)</f>
        <v>0</v>
      </c>
      <c r="AR8" s="39">
        <f>SUM(AR10:AR370)</f>
        <v>0</v>
      </c>
      <c r="AS8" s="39">
        <f>SUM(AS10:AS370)</f>
        <v>0</v>
      </c>
      <c r="AT8" s="39">
        <f>SUM(AT10:AT370)</f>
        <v>0</v>
      </c>
      <c r="AU8" s="39"/>
      <c r="AV8" s="52">
        <f>SUM(AV10:AV370)</f>
        <v>0</v>
      </c>
      <c r="AX8" s="52">
        <f>SUM(AX10:AX370)</f>
        <v>0</v>
      </c>
      <c r="AZ8" s="87">
        <f>SUM(AZ10:AZ369)</f>
        <v>0</v>
      </c>
    </row>
    <row r="9" spans="1:54">
      <c r="B9" s="41"/>
      <c r="C9" s="41"/>
      <c r="D9" s="41"/>
      <c r="E9" s="41"/>
      <c r="F9" s="41"/>
      <c r="G9" s="42"/>
      <c r="H9" s="42"/>
      <c r="I9" s="42"/>
      <c r="J9" s="42"/>
      <c r="K9" s="42"/>
      <c r="L9" s="42"/>
      <c r="M9" s="42"/>
      <c r="N9" s="42"/>
      <c r="O9" s="42"/>
      <c r="Q9" s="42"/>
      <c r="R9" s="42"/>
      <c r="X9" s="14"/>
      <c r="AB9" s="39"/>
      <c r="AC9" s="39"/>
      <c r="AD9" s="39"/>
      <c r="AE9" s="39"/>
      <c r="AF9" s="39"/>
      <c r="AG9" s="39"/>
      <c r="AH9" s="39"/>
      <c r="AI9" s="39"/>
      <c r="AJ9" s="39"/>
      <c r="AK9" s="43"/>
      <c r="AV9" s="53"/>
      <c r="AX9" s="53"/>
    </row>
    <row r="10" spans="1:54">
      <c r="A10" s="44">
        <f>A3</f>
        <v>36982</v>
      </c>
      <c r="B10" s="66">
        <f t="shared" ref="B10:B73" si="3">VLOOKUP($A10,Table2,MATCH(I$3,Curves2,0))</f>
        <v>0</v>
      </c>
      <c r="C10" s="67"/>
      <c r="D10" s="68">
        <f t="shared" ref="D10:D73" si="4">B10+C10</f>
        <v>0</v>
      </c>
      <c r="E10" s="35">
        <f t="shared" ref="E10:E73" si="5">IF(Y10=0,0,IF(AND(Y10=1,$H$3=1),D10*T10,IF($H$3=2,D10,"N/A")))</f>
        <v>0</v>
      </c>
      <c r="F10" s="35">
        <f t="shared" ref="F10:F73" si="6">E10*X10</f>
        <v>0</v>
      </c>
      <c r="G10" s="55">
        <f t="shared" ref="G10:G73" si="7">VLOOKUP($A10,Table,MATCH(G$4,Curves,0))</f>
        <v>6.07</v>
      </c>
      <c r="H10" s="69">
        <f t="shared" ref="H10:H73" si="8">G10</f>
        <v>6.07</v>
      </c>
      <c r="I10" s="55">
        <f t="shared" ref="I10:I73" si="9">VLOOKUP($A10,Table1,MATCH(I$3,Curves1,0))</f>
        <v>0</v>
      </c>
      <c r="J10" s="55">
        <f t="shared" ref="J10:J73" si="10">VLOOKUP($A10,Table,MATCH(J$4,Curves,0))</f>
        <v>-2.5000000000000001E-2</v>
      </c>
      <c r="K10" s="69">
        <f t="shared" ref="K10:K73" si="11">J10</f>
        <v>-2.5000000000000001E-2</v>
      </c>
      <c r="L10" s="72">
        <v>0</v>
      </c>
      <c r="M10" s="55">
        <f t="shared" ref="M10:M73" si="12">VLOOKUP($A10,Table,MATCH(M$4,Curves,0))</f>
        <v>7.4999999999999997E-3</v>
      </c>
      <c r="N10" s="69">
        <f t="shared" ref="N10:N73" si="13">M10</f>
        <v>7.4999999999999997E-3</v>
      </c>
      <c r="O10" s="72">
        <v>0</v>
      </c>
      <c r="P10" s="7"/>
      <c r="Q10" s="72">
        <f>M10+J10+G10</f>
        <v>6.0525000000000002</v>
      </c>
      <c r="R10" s="72">
        <f t="shared" ref="R10:R73" si="14">O10+L10+I10</f>
        <v>0</v>
      </c>
      <c r="S10" s="7"/>
      <c r="T10" s="5">
        <f t="shared" ref="T10:T73" si="15">A11-A10</f>
        <v>30</v>
      </c>
      <c r="U10" s="45">
        <f t="shared" ref="U10:U73" si="16">CHOOSE(F$3,A11+24,A10)</f>
        <v>37036</v>
      </c>
      <c r="V10" s="5">
        <f t="shared" ref="V10:V73" si="17">U10-C$3</f>
        <v>147</v>
      </c>
      <c r="W10" s="55">
        <f t="shared" ref="W10:W73" si="18">VLOOKUP($A10,Table,MATCH(W$4,Curves,0))</f>
        <v>6.5603579335411027E-2</v>
      </c>
      <c r="X10" s="47">
        <f t="shared" ref="X10:X73" si="19">1/(1+CHOOSE(F$3,(W11+($K$3/10000))/2,(W10+($K$3/10000))/2))^(2*V10/365.25)</f>
        <v>0.97470610698928362</v>
      </c>
      <c r="Y10" s="5">
        <f t="shared" ref="Y10:Y73" si="20">IF(AND(mthbeg&lt;=A10,mthend&gt;=A10),1,0)</f>
        <v>1</v>
      </c>
      <c r="Z10" s="5">
        <f t="shared" ref="Z10:Z73" si="21">T10*Y10</f>
        <v>30</v>
      </c>
      <c r="AB10" s="39">
        <f t="shared" ref="AB10:AB73" si="22">F10*G10</f>
        <v>0</v>
      </c>
      <c r="AC10" s="39">
        <f t="shared" ref="AC10:AC73" si="23">$F10*H10</f>
        <v>0</v>
      </c>
      <c r="AD10" s="39">
        <f t="shared" ref="AD10:AD73" si="24">$F10*I10</f>
        <v>0</v>
      </c>
      <c r="AE10" s="39">
        <f t="shared" ref="AE10:AE73" si="25">$F10*J10</f>
        <v>0</v>
      </c>
      <c r="AF10" s="39">
        <f t="shared" ref="AF10:AF73" si="26">$F10*K10</f>
        <v>0</v>
      </c>
      <c r="AG10" s="39">
        <f t="shared" ref="AG10:AG73" si="27">$F10*L10</f>
        <v>0</v>
      </c>
      <c r="AH10" s="39">
        <f t="shared" ref="AH10:AH73" si="28">$F10*M10</f>
        <v>0</v>
      </c>
      <c r="AI10" s="39">
        <f t="shared" ref="AI10:AI73" si="29">$F10*N10</f>
        <v>0</v>
      </c>
      <c r="AJ10" s="39">
        <f t="shared" ref="AJ10:AJ73" si="30">F10*O10</f>
        <v>0</v>
      </c>
      <c r="AK10" s="43"/>
      <c r="AL10" s="39">
        <f t="shared" ref="AL10:AL73" si="31">CHOOSE($G$3,AC10-AD10,AD10-AC10)</f>
        <v>0</v>
      </c>
      <c r="AM10" s="39">
        <f t="shared" ref="AM10:AM73" si="32">CHOOSE($G$3,AF10-AG10,AG10-AF10)</f>
        <v>0</v>
      </c>
      <c r="AN10" s="39">
        <f t="shared" ref="AN10:AN73" si="33">CHOOSE($G$3,AI10-AJ10,AJ10-AI10)</f>
        <v>0</v>
      </c>
      <c r="AO10" s="40">
        <f t="shared" ref="AO10:AO73" si="34">SUM(AL10:AN10)</f>
        <v>0</v>
      </c>
      <c r="AQ10" s="39">
        <f t="shared" ref="AQ10:AQ73" si="35">CHOOSE($G$3,AB10-AC10,AC10-AB10)</f>
        <v>0</v>
      </c>
      <c r="AR10" s="39">
        <f t="shared" ref="AR10:AR73" si="36">CHOOSE($G$3,AE10-AF10,AF10-AE10)</f>
        <v>0</v>
      </c>
      <c r="AS10" s="39">
        <f t="shared" ref="AS10:AS73" si="37">CHOOSE($G$3,AH10-AI10,AI10-AH10)</f>
        <v>0</v>
      </c>
      <c r="AT10" s="40">
        <f t="shared" ref="AT10:AT73" si="38">AQ10+AR10+AS10</f>
        <v>0</v>
      </c>
      <c r="AU10" s="40"/>
      <c r="AV10" s="52">
        <f t="shared" ref="AV10:AV73" si="39">AT10+AO10</f>
        <v>0</v>
      </c>
      <c r="AX10" s="52">
        <f t="shared" ref="AX10:AX73" si="40">AJ10+AG10+AD10</f>
        <v>0</v>
      </c>
      <c r="AY10" s="70"/>
      <c r="AZ10" s="2">
        <f>R10*E10</f>
        <v>0</v>
      </c>
      <c r="BB10" s="71"/>
    </row>
    <row r="11" spans="1:54">
      <c r="A11" s="44">
        <f t="shared" ref="A11:A74" si="41">EDATE(A10,1)</f>
        <v>37012</v>
      </c>
      <c r="B11" s="66">
        <f t="shared" si="3"/>
        <v>0</v>
      </c>
      <c r="C11" s="67"/>
      <c r="D11" s="68">
        <f t="shared" si="4"/>
        <v>0</v>
      </c>
      <c r="E11" s="35">
        <f t="shared" si="5"/>
        <v>0</v>
      </c>
      <c r="F11" s="35">
        <f t="shared" si="6"/>
        <v>0</v>
      </c>
      <c r="G11" s="55">
        <f t="shared" si="7"/>
        <v>5.3550000000000004</v>
      </c>
      <c r="H11" s="69">
        <f t="shared" si="8"/>
        <v>5.3550000000000004</v>
      </c>
      <c r="I11" s="55">
        <f t="shared" si="9"/>
        <v>0</v>
      </c>
      <c r="J11" s="55">
        <f t="shared" si="10"/>
        <v>-2.5000000000000001E-2</v>
      </c>
      <c r="K11" s="69">
        <f t="shared" si="11"/>
        <v>-2.5000000000000001E-2</v>
      </c>
      <c r="L11" s="72">
        <v>0</v>
      </c>
      <c r="M11" s="55">
        <f t="shared" si="12"/>
        <v>7.4999999999999997E-3</v>
      </c>
      <c r="N11" s="69">
        <f t="shared" si="13"/>
        <v>7.4999999999999997E-3</v>
      </c>
      <c r="O11" s="72">
        <v>0</v>
      </c>
      <c r="P11" s="7"/>
      <c r="Q11" s="72">
        <f t="shared" ref="Q11:Q74" si="42">M11+J11+G11</f>
        <v>5.3375000000000004</v>
      </c>
      <c r="R11" s="72">
        <f t="shared" si="14"/>
        <v>0</v>
      </c>
      <c r="S11" s="7"/>
      <c r="T11" s="5">
        <f t="shared" si="15"/>
        <v>31</v>
      </c>
      <c r="U11" s="45">
        <f t="shared" si="16"/>
        <v>37067</v>
      </c>
      <c r="V11" s="5">
        <f t="shared" si="17"/>
        <v>178</v>
      </c>
      <c r="W11" s="55">
        <f t="shared" si="18"/>
        <v>6.4679931020306017E-2</v>
      </c>
      <c r="X11" s="47">
        <f t="shared" si="19"/>
        <v>0.96988608526022257</v>
      </c>
      <c r="Y11" s="5">
        <f t="shared" si="20"/>
        <v>1</v>
      </c>
      <c r="Z11" s="5">
        <f t="shared" si="21"/>
        <v>31</v>
      </c>
      <c r="AB11" s="39">
        <f t="shared" si="22"/>
        <v>0</v>
      </c>
      <c r="AC11" s="39">
        <f t="shared" si="23"/>
        <v>0</v>
      </c>
      <c r="AD11" s="39">
        <f t="shared" si="24"/>
        <v>0</v>
      </c>
      <c r="AE11" s="39">
        <f t="shared" si="25"/>
        <v>0</v>
      </c>
      <c r="AF11" s="39">
        <f t="shared" si="26"/>
        <v>0</v>
      </c>
      <c r="AG11" s="39">
        <f t="shared" si="27"/>
        <v>0</v>
      </c>
      <c r="AH11" s="39">
        <f t="shared" si="28"/>
        <v>0</v>
      </c>
      <c r="AI11" s="39">
        <f t="shared" si="29"/>
        <v>0</v>
      </c>
      <c r="AJ11" s="39">
        <f t="shared" si="30"/>
        <v>0</v>
      </c>
      <c r="AK11" s="43"/>
      <c r="AL11" s="39">
        <f t="shared" si="31"/>
        <v>0</v>
      </c>
      <c r="AM11" s="39">
        <f t="shared" si="32"/>
        <v>0</v>
      </c>
      <c r="AN11" s="39">
        <f t="shared" si="33"/>
        <v>0</v>
      </c>
      <c r="AO11" s="40">
        <f t="shared" si="34"/>
        <v>0</v>
      </c>
      <c r="AQ11" s="39">
        <f t="shared" si="35"/>
        <v>0</v>
      </c>
      <c r="AR11" s="39">
        <f t="shared" si="36"/>
        <v>0</v>
      </c>
      <c r="AS11" s="39">
        <f t="shared" si="37"/>
        <v>0</v>
      </c>
      <c r="AT11" s="40">
        <f t="shared" si="38"/>
        <v>0</v>
      </c>
      <c r="AU11" s="40"/>
      <c r="AV11" s="52">
        <f t="shared" si="39"/>
        <v>0</v>
      </c>
      <c r="AX11" s="52">
        <f t="shared" si="40"/>
        <v>0</v>
      </c>
      <c r="AY11" s="70"/>
      <c r="AZ11" s="2">
        <f t="shared" ref="AZ11:AZ74" si="43">R11*E11</f>
        <v>0</v>
      </c>
    </row>
    <row r="12" spans="1:54">
      <c r="A12" s="44">
        <f t="shared" si="41"/>
        <v>37043</v>
      </c>
      <c r="B12" s="66">
        <f t="shared" si="3"/>
        <v>0</v>
      </c>
      <c r="C12" s="67"/>
      <c r="D12" s="68">
        <f t="shared" si="4"/>
        <v>0</v>
      </c>
      <c r="E12" s="35">
        <f t="shared" si="5"/>
        <v>0</v>
      </c>
      <c r="F12" s="35">
        <f t="shared" si="6"/>
        <v>0</v>
      </c>
      <c r="G12" s="55">
        <f t="shared" si="7"/>
        <v>5.2850000000000001</v>
      </c>
      <c r="H12" s="69">
        <f t="shared" si="8"/>
        <v>5.2850000000000001</v>
      </c>
      <c r="I12" s="55">
        <f t="shared" si="9"/>
        <v>0</v>
      </c>
      <c r="J12" s="55">
        <f t="shared" si="10"/>
        <v>-2.5000000000000001E-2</v>
      </c>
      <c r="K12" s="69">
        <f t="shared" si="11"/>
        <v>-2.5000000000000001E-2</v>
      </c>
      <c r="L12" s="72">
        <v>0</v>
      </c>
      <c r="M12" s="55">
        <f t="shared" si="12"/>
        <v>7.4999999999999997E-3</v>
      </c>
      <c r="N12" s="69">
        <f t="shared" si="13"/>
        <v>7.4999999999999997E-3</v>
      </c>
      <c r="O12" s="72">
        <v>0</v>
      </c>
      <c r="P12" s="7"/>
      <c r="Q12" s="72">
        <f t="shared" si="42"/>
        <v>5.2675000000000001</v>
      </c>
      <c r="R12" s="72">
        <f t="shared" si="14"/>
        <v>0</v>
      </c>
      <c r="S12" s="7"/>
      <c r="T12" s="5">
        <f t="shared" si="15"/>
        <v>30</v>
      </c>
      <c r="U12" s="45">
        <f t="shared" si="16"/>
        <v>37097</v>
      </c>
      <c r="V12" s="5">
        <f t="shared" si="17"/>
        <v>208</v>
      </c>
      <c r="W12" s="55">
        <f t="shared" si="18"/>
        <v>6.3736780045205013E-2</v>
      </c>
      <c r="X12" s="47">
        <f t="shared" si="19"/>
        <v>0.96533182014282648</v>
      </c>
      <c r="Y12" s="5">
        <f t="shared" si="20"/>
        <v>1</v>
      </c>
      <c r="Z12" s="5">
        <f t="shared" si="21"/>
        <v>30</v>
      </c>
      <c r="AB12" s="39">
        <f t="shared" si="22"/>
        <v>0</v>
      </c>
      <c r="AC12" s="39">
        <f t="shared" si="23"/>
        <v>0</v>
      </c>
      <c r="AD12" s="39">
        <f t="shared" si="24"/>
        <v>0</v>
      </c>
      <c r="AE12" s="39">
        <f t="shared" si="25"/>
        <v>0</v>
      </c>
      <c r="AF12" s="39">
        <f t="shared" si="26"/>
        <v>0</v>
      </c>
      <c r="AG12" s="39">
        <f t="shared" si="27"/>
        <v>0</v>
      </c>
      <c r="AH12" s="39">
        <f t="shared" si="28"/>
        <v>0</v>
      </c>
      <c r="AI12" s="39">
        <f t="shared" si="29"/>
        <v>0</v>
      </c>
      <c r="AJ12" s="39">
        <f t="shared" si="30"/>
        <v>0</v>
      </c>
      <c r="AK12" s="43"/>
      <c r="AL12" s="39">
        <f t="shared" si="31"/>
        <v>0</v>
      </c>
      <c r="AM12" s="39">
        <f t="shared" si="32"/>
        <v>0</v>
      </c>
      <c r="AN12" s="39">
        <f t="shared" si="33"/>
        <v>0</v>
      </c>
      <c r="AO12" s="40">
        <f t="shared" si="34"/>
        <v>0</v>
      </c>
      <c r="AQ12" s="39">
        <f t="shared" si="35"/>
        <v>0</v>
      </c>
      <c r="AR12" s="39">
        <f t="shared" si="36"/>
        <v>0</v>
      </c>
      <c r="AS12" s="39">
        <f t="shared" si="37"/>
        <v>0</v>
      </c>
      <c r="AT12" s="40">
        <f t="shared" si="38"/>
        <v>0</v>
      </c>
      <c r="AU12" s="40"/>
      <c r="AV12" s="52">
        <f t="shared" si="39"/>
        <v>0</v>
      </c>
      <c r="AX12" s="52">
        <f t="shared" si="40"/>
        <v>0</v>
      </c>
      <c r="AY12" s="70"/>
      <c r="AZ12" s="2">
        <f t="shared" si="43"/>
        <v>0</v>
      </c>
    </row>
    <row r="13" spans="1:54">
      <c r="A13" s="44">
        <f t="shared" si="41"/>
        <v>37073</v>
      </c>
      <c r="B13" s="66">
        <f t="shared" si="3"/>
        <v>0</v>
      </c>
      <c r="C13" s="67"/>
      <c r="D13" s="68">
        <f t="shared" si="4"/>
        <v>0</v>
      </c>
      <c r="E13" s="35">
        <f t="shared" si="5"/>
        <v>0</v>
      </c>
      <c r="F13" s="35">
        <f t="shared" si="6"/>
        <v>0</v>
      </c>
      <c r="G13" s="55">
        <f t="shared" si="7"/>
        <v>5.2649999999999997</v>
      </c>
      <c r="H13" s="69">
        <f t="shared" si="8"/>
        <v>5.2649999999999997</v>
      </c>
      <c r="I13" s="55">
        <f t="shared" si="9"/>
        <v>0</v>
      </c>
      <c r="J13" s="55">
        <f t="shared" si="10"/>
        <v>-2.5000000000000001E-2</v>
      </c>
      <c r="K13" s="69">
        <f t="shared" si="11"/>
        <v>-2.5000000000000001E-2</v>
      </c>
      <c r="L13" s="72">
        <v>0</v>
      </c>
      <c r="M13" s="55">
        <f t="shared" si="12"/>
        <v>7.4999999999999997E-3</v>
      </c>
      <c r="N13" s="69">
        <f t="shared" si="13"/>
        <v>7.4999999999999997E-3</v>
      </c>
      <c r="O13" s="72">
        <v>0</v>
      </c>
      <c r="P13" s="7"/>
      <c r="Q13" s="72">
        <f t="shared" si="42"/>
        <v>5.2474999999999996</v>
      </c>
      <c r="R13" s="72">
        <f t="shared" si="14"/>
        <v>0</v>
      </c>
      <c r="S13" s="7"/>
      <c r="T13" s="5">
        <f t="shared" si="15"/>
        <v>31</v>
      </c>
      <c r="U13" s="45">
        <f t="shared" si="16"/>
        <v>37128</v>
      </c>
      <c r="V13" s="5">
        <f t="shared" si="17"/>
        <v>239</v>
      </c>
      <c r="W13" s="55">
        <f t="shared" si="18"/>
        <v>6.2927641988127017E-2</v>
      </c>
      <c r="X13" s="47">
        <f t="shared" si="19"/>
        <v>0.96066000577343436</v>
      </c>
      <c r="Y13" s="5">
        <f t="shared" si="20"/>
        <v>1</v>
      </c>
      <c r="Z13" s="5">
        <f t="shared" si="21"/>
        <v>31</v>
      </c>
      <c r="AB13" s="39">
        <f t="shared" si="22"/>
        <v>0</v>
      </c>
      <c r="AC13" s="39">
        <f t="shared" si="23"/>
        <v>0</v>
      </c>
      <c r="AD13" s="39">
        <f t="shared" si="24"/>
        <v>0</v>
      </c>
      <c r="AE13" s="39">
        <f t="shared" si="25"/>
        <v>0</v>
      </c>
      <c r="AF13" s="39">
        <f t="shared" si="26"/>
        <v>0</v>
      </c>
      <c r="AG13" s="39">
        <f t="shared" si="27"/>
        <v>0</v>
      </c>
      <c r="AH13" s="39">
        <f t="shared" si="28"/>
        <v>0</v>
      </c>
      <c r="AI13" s="39">
        <f t="shared" si="29"/>
        <v>0</v>
      </c>
      <c r="AJ13" s="39">
        <f t="shared" si="30"/>
        <v>0</v>
      </c>
      <c r="AK13" s="43"/>
      <c r="AL13" s="39">
        <f t="shared" si="31"/>
        <v>0</v>
      </c>
      <c r="AM13" s="39">
        <f t="shared" si="32"/>
        <v>0</v>
      </c>
      <c r="AN13" s="39">
        <f t="shared" si="33"/>
        <v>0</v>
      </c>
      <c r="AO13" s="40">
        <f t="shared" si="34"/>
        <v>0</v>
      </c>
      <c r="AQ13" s="39">
        <f t="shared" si="35"/>
        <v>0</v>
      </c>
      <c r="AR13" s="39">
        <f t="shared" si="36"/>
        <v>0</v>
      </c>
      <c r="AS13" s="39">
        <f t="shared" si="37"/>
        <v>0</v>
      </c>
      <c r="AT13" s="40">
        <f t="shared" si="38"/>
        <v>0</v>
      </c>
      <c r="AU13" s="40"/>
      <c r="AV13" s="52">
        <f t="shared" si="39"/>
        <v>0</v>
      </c>
      <c r="AX13" s="52">
        <f t="shared" si="40"/>
        <v>0</v>
      </c>
      <c r="AY13" s="70"/>
      <c r="AZ13" s="2">
        <f t="shared" si="43"/>
        <v>0</v>
      </c>
    </row>
    <row r="14" spans="1:54">
      <c r="A14" s="44">
        <f t="shared" si="41"/>
        <v>37104</v>
      </c>
      <c r="B14" s="66">
        <f t="shared" si="3"/>
        <v>0</v>
      </c>
      <c r="C14" s="67"/>
      <c r="D14" s="68">
        <f t="shared" si="4"/>
        <v>0</v>
      </c>
      <c r="E14" s="35">
        <f t="shared" si="5"/>
        <v>0</v>
      </c>
      <c r="F14" s="35">
        <f t="shared" si="6"/>
        <v>0</v>
      </c>
      <c r="G14" s="55">
        <f t="shared" si="7"/>
        <v>5.2450000000000001</v>
      </c>
      <c r="H14" s="69">
        <f t="shared" si="8"/>
        <v>5.2450000000000001</v>
      </c>
      <c r="I14" s="55">
        <f t="shared" si="9"/>
        <v>0</v>
      </c>
      <c r="J14" s="55">
        <f t="shared" si="10"/>
        <v>-2.5000000000000001E-2</v>
      </c>
      <c r="K14" s="69">
        <f t="shared" si="11"/>
        <v>-2.5000000000000001E-2</v>
      </c>
      <c r="L14" s="72">
        <v>0</v>
      </c>
      <c r="M14" s="55">
        <f t="shared" si="12"/>
        <v>7.4999999999999997E-3</v>
      </c>
      <c r="N14" s="69">
        <f t="shared" si="13"/>
        <v>7.4999999999999997E-3</v>
      </c>
      <c r="O14" s="72">
        <v>0</v>
      </c>
      <c r="P14" s="7"/>
      <c r="Q14" s="72">
        <f t="shared" si="42"/>
        <v>5.2275</v>
      </c>
      <c r="R14" s="72">
        <f t="shared" si="14"/>
        <v>0</v>
      </c>
      <c r="S14" s="7"/>
      <c r="T14" s="5">
        <f t="shared" si="15"/>
        <v>31</v>
      </c>
      <c r="U14" s="45">
        <f t="shared" si="16"/>
        <v>37159</v>
      </c>
      <c r="V14" s="5">
        <f t="shared" si="17"/>
        <v>270</v>
      </c>
      <c r="W14" s="55">
        <f t="shared" si="18"/>
        <v>6.2285801793593006E-2</v>
      </c>
      <c r="X14" s="47">
        <f t="shared" si="19"/>
        <v>0.95611193938480388</v>
      </c>
      <c r="Y14" s="5">
        <f t="shared" si="20"/>
        <v>1</v>
      </c>
      <c r="Z14" s="5">
        <f t="shared" si="21"/>
        <v>31</v>
      </c>
      <c r="AB14" s="39">
        <f t="shared" si="22"/>
        <v>0</v>
      </c>
      <c r="AC14" s="39">
        <f t="shared" si="23"/>
        <v>0</v>
      </c>
      <c r="AD14" s="39">
        <f t="shared" si="24"/>
        <v>0</v>
      </c>
      <c r="AE14" s="39">
        <f t="shared" si="25"/>
        <v>0</v>
      </c>
      <c r="AF14" s="39">
        <f t="shared" si="26"/>
        <v>0</v>
      </c>
      <c r="AG14" s="39">
        <f t="shared" si="27"/>
        <v>0</v>
      </c>
      <c r="AH14" s="39">
        <f t="shared" si="28"/>
        <v>0</v>
      </c>
      <c r="AI14" s="39">
        <f t="shared" si="29"/>
        <v>0</v>
      </c>
      <c r="AJ14" s="39">
        <f t="shared" si="30"/>
        <v>0</v>
      </c>
      <c r="AK14" s="43"/>
      <c r="AL14" s="39">
        <f t="shared" si="31"/>
        <v>0</v>
      </c>
      <c r="AM14" s="39">
        <f t="shared" si="32"/>
        <v>0</v>
      </c>
      <c r="AN14" s="39">
        <f t="shared" si="33"/>
        <v>0</v>
      </c>
      <c r="AO14" s="40">
        <f t="shared" si="34"/>
        <v>0</v>
      </c>
      <c r="AQ14" s="39">
        <f t="shared" si="35"/>
        <v>0</v>
      </c>
      <c r="AR14" s="39">
        <f t="shared" si="36"/>
        <v>0</v>
      </c>
      <c r="AS14" s="39">
        <f t="shared" si="37"/>
        <v>0</v>
      </c>
      <c r="AT14" s="40">
        <f t="shared" si="38"/>
        <v>0</v>
      </c>
      <c r="AU14" s="40"/>
      <c r="AV14" s="52">
        <f t="shared" si="39"/>
        <v>0</v>
      </c>
      <c r="AX14" s="52">
        <f t="shared" si="40"/>
        <v>0</v>
      </c>
      <c r="AY14" s="70"/>
      <c r="AZ14" s="2">
        <f t="shared" si="43"/>
        <v>0</v>
      </c>
    </row>
    <row r="15" spans="1:54">
      <c r="A15" s="44">
        <f t="shared" si="41"/>
        <v>37135</v>
      </c>
      <c r="B15" s="66">
        <f t="shared" si="3"/>
        <v>0</v>
      </c>
      <c r="C15" s="67"/>
      <c r="D15" s="68">
        <f t="shared" si="4"/>
        <v>0</v>
      </c>
      <c r="E15" s="35">
        <f t="shared" si="5"/>
        <v>0</v>
      </c>
      <c r="F15" s="35">
        <f t="shared" si="6"/>
        <v>0</v>
      </c>
      <c r="G15" s="55">
        <f t="shared" si="7"/>
        <v>5.2149999999999999</v>
      </c>
      <c r="H15" s="69">
        <f t="shared" si="8"/>
        <v>5.2149999999999999</v>
      </c>
      <c r="I15" s="55">
        <f t="shared" si="9"/>
        <v>0</v>
      </c>
      <c r="J15" s="55">
        <f t="shared" si="10"/>
        <v>-2.5000000000000001E-2</v>
      </c>
      <c r="K15" s="69">
        <f t="shared" si="11"/>
        <v>-2.5000000000000001E-2</v>
      </c>
      <c r="L15" s="72">
        <v>0</v>
      </c>
      <c r="M15" s="55">
        <f t="shared" si="12"/>
        <v>7.4999999999999997E-3</v>
      </c>
      <c r="N15" s="69">
        <f t="shared" si="13"/>
        <v>7.4999999999999997E-3</v>
      </c>
      <c r="O15" s="72">
        <v>0</v>
      </c>
      <c r="P15" s="7"/>
      <c r="Q15" s="72">
        <f t="shared" si="42"/>
        <v>5.1974999999999998</v>
      </c>
      <c r="R15" s="72">
        <f t="shared" si="14"/>
        <v>0</v>
      </c>
      <c r="S15" s="7"/>
      <c r="T15" s="5">
        <f t="shared" si="15"/>
        <v>30</v>
      </c>
      <c r="U15" s="45">
        <f t="shared" si="16"/>
        <v>37189</v>
      </c>
      <c r="V15" s="5">
        <f t="shared" si="17"/>
        <v>300</v>
      </c>
      <c r="W15" s="55">
        <f t="shared" si="18"/>
        <v>6.164396173578502E-2</v>
      </c>
      <c r="X15" s="47">
        <f t="shared" si="19"/>
        <v>0.95176733038628081</v>
      </c>
      <c r="Y15" s="5">
        <f t="shared" si="20"/>
        <v>1</v>
      </c>
      <c r="Z15" s="5">
        <f t="shared" si="21"/>
        <v>30</v>
      </c>
      <c r="AB15" s="39">
        <f t="shared" si="22"/>
        <v>0</v>
      </c>
      <c r="AC15" s="39">
        <f t="shared" si="23"/>
        <v>0</v>
      </c>
      <c r="AD15" s="39">
        <f t="shared" si="24"/>
        <v>0</v>
      </c>
      <c r="AE15" s="39">
        <f t="shared" si="25"/>
        <v>0</v>
      </c>
      <c r="AF15" s="39">
        <f t="shared" si="26"/>
        <v>0</v>
      </c>
      <c r="AG15" s="39">
        <f t="shared" si="27"/>
        <v>0</v>
      </c>
      <c r="AH15" s="39">
        <f t="shared" si="28"/>
        <v>0</v>
      </c>
      <c r="AI15" s="39">
        <f t="shared" si="29"/>
        <v>0</v>
      </c>
      <c r="AJ15" s="39">
        <f t="shared" si="30"/>
        <v>0</v>
      </c>
      <c r="AK15" s="43"/>
      <c r="AL15" s="39">
        <f t="shared" si="31"/>
        <v>0</v>
      </c>
      <c r="AM15" s="39">
        <f t="shared" si="32"/>
        <v>0</v>
      </c>
      <c r="AN15" s="39">
        <f t="shared" si="33"/>
        <v>0</v>
      </c>
      <c r="AO15" s="40">
        <f t="shared" si="34"/>
        <v>0</v>
      </c>
      <c r="AQ15" s="39">
        <f t="shared" si="35"/>
        <v>0</v>
      </c>
      <c r="AR15" s="39">
        <f t="shared" si="36"/>
        <v>0</v>
      </c>
      <c r="AS15" s="39">
        <f t="shared" si="37"/>
        <v>0</v>
      </c>
      <c r="AT15" s="40">
        <f t="shared" si="38"/>
        <v>0</v>
      </c>
      <c r="AU15" s="40"/>
      <c r="AV15" s="52">
        <f t="shared" si="39"/>
        <v>0</v>
      </c>
      <c r="AX15" s="52">
        <f t="shared" si="40"/>
        <v>0</v>
      </c>
      <c r="AY15" s="70"/>
      <c r="AZ15" s="2">
        <f t="shared" si="43"/>
        <v>0</v>
      </c>
    </row>
    <row r="16" spans="1:54">
      <c r="A16" s="44">
        <f t="shared" si="41"/>
        <v>37165</v>
      </c>
      <c r="B16" s="66">
        <f t="shared" si="3"/>
        <v>0</v>
      </c>
      <c r="C16" s="67"/>
      <c r="D16" s="68">
        <f t="shared" si="4"/>
        <v>0</v>
      </c>
      <c r="E16" s="35">
        <f t="shared" si="5"/>
        <v>0</v>
      </c>
      <c r="F16" s="35">
        <f t="shared" si="6"/>
        <v>0</v>
      </c>
      <c r="G16" s="55">
        <f t="shared" si="7"/>
        <v>5.21</v>
      </c>
      <c r="H16" s="69">
        <f t="shared" si="8"/>
        <v>5.21</v>
      </c>
      <c r="I16" s="55">
        <f t="shared" si="9"/>
        <v>0</v>
      </c>
      <c r="J16" s="55">
        <f t="shared" si="10"/>
        <v>-2.5000000000000001E-2</v>
      </c>
      <c r="K16" s="69">
        <f t="shared" si="11"/>
        <v>-2.5000000000000001E-2</v>
      </c>
      <c r="L16" s="72">
        <v>0</v>
      </c>
      <c r="M16" s="55">
        <f t="shared" si="12"/>
        <v>7.4999999999999997E-3</v>
      </c>
      <c r="N16" s="69">
        <f t="shared" si="13"/>
        <v>7.4999999999999997E-3</v>
      </c>
      <c r="O16" s="72">
        <v>0</v>
      </c>
      <c r="P16" s="7"/>
      <c r="Q16" s="72">
        <f t="shared" si="42"/>
        <v>5.1924999999999999</v>
      </c>
      <c r="R16" s="72">
        <f t="shared" si="14"/>
        <v>0</v>
      </c>
      <c r="S16" s="7"/>
      <c r="T16" s="5">
        <f t="shared" si="15"/>
        <v>31</v>
      </c>
      <c r="U16" s="45">
        <f t="shared" si="16"/>
        <v>37220</v>
      </c>
      <c r="V16" s="5">
        <f t="shared" si="17"/>
        <v>331</v>
      </c>
      <c r="W16" s="55">
        <f t="shared" si="18"/>
        <v>6.1101479969497011E-2</v>
      </c>
      <c r="X16" s="47">
        <f t="shared" si="19"/>
        <v>0.94727844923658833</v>
      </c>
      <c r="Y16" s="5">
        <f t="shared" si="20"/>
        <v>1</v>
      </c>
      <c r="Z16" s="5">
        <f t="shared" si="21"/>
        <v>31</v>
      </c>
      <c r="AB16" s="39">
        <f t="shared" si="22"/>
        <v>0</v>
      </c>
      <c r="AC16" s="39">
        <f t="shared" si="23"/>
        <v>0</v>
      </c>
      <c r="AD16" s="39">
        <f t="shared" si="24"/>
        <v>0</v>
      </c>
      <c r="AE16" s="39">
        <f t="shared" si="25"/>
        <v>0</v>
      </c>
      <c r="AF16" s="39">
        <f t="shared" si="26"/>
        <v>0</v>
      </c>
      <c r="AG16" s="39">
        <f t="shared" si="27"/>
        <v>0</v>
      </c>
      <c r="AH16" s="39">
        <f t="shared" si="28"/>
        <v>0</v>
      </c>
      <c r="AI16" s="39">
        <f t="shared" si="29"/>
        <v>0</v>
      </c>
      <c r="AJ16" s="39">
        <f t="shared" si="30"/>
        <v>0</v>
      </c>
      <c r="AK16" s="43"/>
      <c r="AL16" s="39">
        <f t="shared" si="31"/>
        <v>0</v>
      </c>
      <c r="AM16" s="39">
        <f t="shared" si="32"/>
        <v>0</v>
      </c>
      <c r="AN16" s="39">
        <f t="shared" si="33"/>
        <v>0</v>
      </c>
      <c r="AO16" s="40">
        <f t="shared" si="34"/>
        <v>0</v>
      </c>
      <c r="AQ16" s="39">
        <f t="shared" si="35"/>
        <v>0</v>
      </c>
      <c r="AR16" s="39">
        <f t="shared" si="36"/>
        <v>0</v>
      </c>
      <c r="AS16" s="39">
        <f t="shared" si="37"/>
        <v>0</v>
      </c>
      <c r="AT16" s="40">
        <f t="shared" si="38"/>
        <v>0</v>
      </c>
      <c r="AU16" s="40"/>
      <c r="AV16" s="52">
        <f t="shared" si="39"/>
        <v>0</v>
      </c>
      <c r="AX16" s="52">
        <f t="shared" si="40"/>
        <v>0</v>
      </c>
      <c r="AY16" s="70"/>
      <c r="AZ16" s="2">
        <f t="shared" si="43"/>
        <v>0</v>
      </c>
    </row>
    <row r="17" spans="1:52">
      <c r="A17" s="44">
        <f t="shared" si="41"/>
        <v>37196</v>
      </c>
      <c r="B17" s="66">
        <f t="shared" si="3"/>
        <v>0</v>
      </c>
      <c r="C17" s="67"/>
      <c r="D17" s="68">
        <f t="shared" si="4"/>
        <v>0</v>
      </c>
      <c r="E17" s="35">
        <f t="shared" si="5"/>
        <v>0</v>
      </c>
      <c r="F17" s="35">
        <f t="shared" si="6"/>
        <v>0</v>
      </c>
      <c r="G17" s="55">
        <f t="shared" si="7"/>
        <v>5.2949999999999999</v>
      </c>
      <c r="H17" s="69">
        <f t="shared" si="8"/>
        <v>5.2949999999999999</v>
      </c>
      <c r="I17" s="55">
        <f t="shared" si="9"/>
        <v>0</v>
      </c>
      <c r="J17" s="55">
        <f t="shared" si="10"/>
        <v>-2.75E-2</v>
      </c>
      <c r="K17" s="69">
        <f t="shared" si="11"/>
        <v>-2.75E-2</v>
      </c>
      <c r="L17" s="72">
        <v>0</v>
      </c>
      <c r="M17" s="55">
        <f t="shared" si="12"/>
        <v>7.4999999999999997E-3</v>
      </c>
      <c r="N17" s="69">
        <f t="shared" si="13"/>
        <v>7.4999999999999997E-3</v>
      </c>
      <c r="O17" s="72">
        <v>0</v>
      </c>
      <c r="P17" s="7"/>
      <c r="Q17" s="72">
        <f t="shared" si="42"/>
        <v>5.2750000000000004</v>
      </c>
      <c r="R17" s="72">
        <f t="shared" si="14"/>
        <v>0</v>
      </c>
      <c r="S17" s="7"/>
      <c r="T17" s="5">
        <f t="shared" si="15"/>
        <v>30</v>
      </c>
      <c r="U17" s="45">
        <f t="shared" si="16"/>
        <v>37250</v>
      </c>
      <c r="V17" s="5">
        <f t="shared" si="17"/>
        <v>361</v>
      </c>
      <c r="W17" s="55">
        <f t="shared" si="18"/>
        <v>6.0668566070369016E-2</v>
      </c>
      <c r="X17" s="47">
        <f t="shared" si="19"/>
        <v>0.94301863765023808</v>
      </c>
      <c r="Y17" s="5">
        <f t="shared" si="20"/>
        <v>1</v>
      </c>
      <c r="Z17" s="5">
        <f t="shared" si="21"/>
        <v>30</v>
      </c>
      <c r="AB17" s="39">
        <f t="shared" si="22"/>
        <v>0</v>
      </c>
      <c r="AC17" s="39">
        <f t="shared" si="23"/>
        <v>0</v>
      </c>
      <c r="AD17" s="39">
        <f t="shared" si="24"/>
        <v>0</v>
      </c>
      <c r="AE17" s="39">
        <f t="shared" si="25"/>
        <v>0</v>
      </c>
      <c r="AF17" s="39">
        <f t="shared" si="26"/>
        <v>0</v>
      </c>
      <c r="AG17" s="39">
        <f t="shared" si="27"/>
        <v>0</v>
      </c>
      <c r="AH17" s="39">
        <f t="shared" si="28"/>
        <v>0</v>
      </c>
      <c r="AI17" s="39">
        <f t="shared" si="29"/>
        <v>0</v>
      </c>
      <c r="AJ17" s="39">
        <f t="shared" si="30"/>
        <v>0</v>
      </c>
      <c r="AK17" s="43"/>
      <c r="AL17" s="39">
        <f t="shared" si="31"/>
        <v>0</v>
      </c>
      <c r="AM17" s="39">
        <f t="shared" si="32"/>
        <v>0</v>
      </c>
      <c r="AN17" s="39">
        <f t="shared" si="33"/>
        <v>0</v>
      </c>
      <c r="AO17" s="40">
        <f t="shared" si="34"/>
        <v>0</v>
      </c>
      <c r="AQ17" s="39">
        <f t="shared" si="35"/>
        <v>0</v>
      </c>
      <c r="AR17" s="39">
        <f t="shared" si="36"/>
        <v>0</v>
      </c>
      <c r="AS17" s="39">
        <f t="shared" si="37"/>
        <v>0</v>
      </c>
      <c r="AT17" s="40">
        <f t="shared" si="38"/>
        <v>0</v>
      </c>
      <c r="AU17" s="40"/>
      <c r="AV17" s="52">
        <f t="shared" si="39"/>
        <v>0</v>
      </c>
      <c r="AX17" s="52">
        <f t="shared" si="40"/>
        <v>0</v>
      </c>
      <c r="AY17" s="70"/>
      <c r="AZ17" s="2">
        <f t="shared" si="43"/>
        <v>0</v>
      </c>
    </row>
    <row r="18" spans="1:52">
      <c r="A18" s="44">
        <f t="shared" si="41"/>
        <v>37226</v>
      </c>
      <c r="B18" s="66">
        <f t="shared" si="3"/>
        <v>0</v>
      </c>
      <c r="C18" s="67"/>
      <c r="D18" s="68">
        <f t="shared" si="4"/>
        <v>0</v>
      </c>
      <c r="E18" s="35">
        <f t="shared" si="5"/>
        <v>0</v>
      </c>
      <c r="F18" s="35">
        <f t="shared" si="6"/>
        <v>0</v>
      </c>
      <c r="G18" s="55">
        <f t="shared" si="7"/>
        <v>5.38</v>
      </c>
      <c r="H18" s="69">
        <f t="shared" si="8"/>
        <v>5.38</v>
      </c>
      <c r="I18" s="55">
        <f t="shared" si="9"/>
        <v>0</v>
      </c>
      <c r="J18" s="55">
        <f t="shared" si="10"/>
        <v>-2.75E-2</v>
      </c>
      <c r="K18" s="69">
        <f t="shared" si="11"/>
        <v>-2.75E-2</v>
      </c>
      <c r="L18" s="72">
        <v>0</v>
      </c>
      <c r="M18" s="55">
        <f t="shared" si="12"/>
        <v>7.4999999999999997E-3</v>
      </c>
      <c r="N18" s="69">
        <f t="shared" si="13"/>
        <v>7.4999999999999997E-3</v>
      </c>
      <c r="O18" s="72">
        <v>0</v>
      </c>
      <c r="P18" s="7"/>
      <c r="Q18" s="72">
        <f t="shared" si="42"/>
        <v>5.36</v>
      </c>
      <c r="R18" s="72">
        <f t="shared" si="14"/>
        <v>0</v>
      </c>
      <c r="S18" s="7"/>
      <c r="T18" s="5">
        <f t="shared" si="15"/>
        <v>31</v>
      </c>
      <c r="U18" s="45">
        <f t="shared" si="16"/>
        <v>37281</v>
      </c>
      <c r="V18" s="5">
        <f t="shared" si="17"/>
        <v>392</v>
      </c>
      <c r="W18" s="55">
        <f t="shared" si="18"/>
        <v>6.0249617195000015E-2</v>
      </c>
      <c r="X18" s="47">
        <f t="shared" si="19"/>
        <v>0.93859943141380475</v>
      </c>
      <c r="Y18" s="5">
        <f t="shared" si="20"/>
        <v>1</v>
      </c>
      <c r="Z18" s="5">
        <f t="shared" si="21"/>
        <v>31</v>
      </c>
      <c r="AB18" s="39">
        <f t="shared" si="22"/>
        <v>0</v>
      </c>
      <c r="AC18" s="39">
        <f t="shared" si="23"/>
        <v>0</v>
      </c>
      <c r="AD18" s="39">
        <f t="shared" si="24"/>
        <v>0</v>
      </c>
      <c r="AE18" s="39">
        <f t="shared" si="25"/>
        <v>0</v>
      </c>
      <c r="AF18" s="39">
        <f t="shared" si="26"/>
        <v>0</v>
      </c>
      <c r="AG18" s="39">
        <f t="shared" si="27"/>
        <v>0</v>
      </c>
      <c r="AH18" s="39">
        <f t="shared" si="28"/>
        <v>0</v>
      </c>
      <c r="AI18" s="39">
        <f t="shared" si="29"/>
        <v>0</v>
      </c>
      <c r="AJ18" s="39">
        <f t="shared" si="30"/>
        <v>0</v>
      </c>
      <c r="AK18" s="43"/>
      <c r="AL18" s="39">
        <f t="shared" si="31"/>
        <v>0</v>
      </c>
      <c r="AM18" s="39">
        <f t="shared" si="32"/>
        <v>0</v>
      </c>
      <c r="AN18" s="39">
        <f t="shared" si="33"/>
        <v>0</v>
      </c>
      <c r="AO18" s="40">
        <f t="shared" si="34"/>
        <v>0</v>
      </c>
      <c r="AQ18" s="39">
        <f t="shared" si="35"/>
        <v>0</v>
      </c>
      <c r="AR18" s="39">
        <f t="shared" si="36"/>
        <v>0</v>
      </c>
      <c r="AS18" s="39">
        <f t="shared" si="37"/>
        <v>0</v>
      </c>
      <c r="AT18" s="40">
        <f t="shared" si="38"/>
        <v>0</v>
      </c>
      <c r="AU18" s="40"/>
      <c r="AV18" s="52">
        <f t="shared" si="39"/>
        <v>0</v>
      </c>
      <c r="AX18" s="52">
        <f t="shared" si="40"/>
        <v>0</v>
      </c>
      <c r="AY18" s="70"/>
      <c r="AZ18" s="2">
        <f t="shared" si="43"/>
        <v>0</v>
      </c>
    </row>
    <row r="19" spans="1:52">
      <c r="A19" s="44">
        <f t="shared" si="41"/>
        <v>37257</v>
      </c>
      <c r="B19" s="66">
        <f t="shared" si="3"/>
        <v>0</v>
      </c>
      <c r="C19" s="67"/>
      <c r="D19" s="68">
        <f t="shared" si="4"/>
        <v>0</v>
      </c>
      <c r="E19" s="35">
        <f t="shared" si="5"/>
        <v>0</v>
      </c>
      <c r="F19" s="35">
        <f t="shared" si="6"/>
        <v>0</v>
      </c>
      <c r="G19" s="55">
        <f t="shared" si="7"/>
        <v>5.37</v>
      </c>
      <c r="H19" s="69">
        <f t="shared" si="8"/>
        <v>5.37</v>
      </c>
      <c r="I19" s="55">
        <f t="shared" si="9"/>
        <v>0</v>
      </c>
      <c r="J19" s="55">
        <f t="shared" si="10"/>
        <v>-0.02</v>
      </c>
      <c r="K19" s="69">
        <f t="shared" si="11"/>
        <v>-0.02</v>
      </c>
      <c r="L19" s="72">
        <v>0</v>
      </c>
      <c r="M19" s="55">
        <f t="shared" si="12"/>
        <v>0.01</v>
      </c>
      <c r="N19" s="69">
        <f t="shared" si="13"/>
        <v>0.01</v>
      </c>
      <c r="O19" s="72">
        <v>0</v>
      </c>
      <c r="P19" s="7"/>
      <c r="Q19" s="72">
        <f t="shared" si="42"/>
        <v>5.36</v>
      </c>
      <c r="R19" s="72">
        <f t="shared" si="14"/>
        <v>0</v>
      </c>
      <c r="S19" s="7"/>
      <c r="T19" s="5">
        <f t="shared" si="15"/>
        <v>31</v>
      </c>
      <c r="U19" s="45">
        <f t="shared" si="16"/>
        <v>37312</v>
      </c>
      <c r="V19" s="5">
        <f t="shared" si="17"/>
        <v>423</v>
      </c>
      <c r="W19" s="55">
        <f t="shared" si="18"/>
        <v>5.9922505453547006E-2</v>
      </c>
      <c r="X19" s="47">
        <f t="shared" si="19"/>
        <v>0.93409745180691472</v>
      </c>
      <c r="Y19" s="5">
        <f t="shared" si="20"/>
        <v>1</v>
      </c>
      <c r="Z19" s="5">
        <f t="shared" si="21"/>
        <v>31</v>
      </c>
      <c r="AB19" s="39">
        <f t="shared" si="22"/>
        <v>0</v>
      </c>
      <c r="AC19" s="39">
        <f t="shared" si="23"/>
        <v>0</v>
      </c>
      <c r="AD19" s="39">
        <f t="shared" si="24"/>
        <v>0</v>
      </c>
      <c r="AE19" s="39">
        <f t="shared" si="25"/>
        <v>0</v>
      </c>
      <c r="AF19" s="39">
        <f t="shared" si="26"/>
        <v>0</v>
      </c>
      <c r="AG19" s="39">
        <f t="shared" si="27"/>
        <v>0</v>
      </c>
      <c r="AH19" s="39">
        <f t="shared" si="28"/>
        <v>0</v>
      </c>
      <c r="AI19" s="39">
        <f t="shared" si="29"/>
        <v>0</v>
      </c>
      <c r="AJ19" s="39">
        <f t="shared" si="30"/>
        <v>0</v>
      </c>
      <c r="AK19" s="43"/>
      <c r="AL19" s="39">
        <f t="shared" si="31"/>
        <v>0</v>
      </c>
      <c r="AM19" s="39">
        <f t="shared" si="32"/>
        <v>0</v>
      </c>
      <c r="AN19" s="39">
        <f t="shared" si="33"/>
        <v>0</v>
      </c>
      <c r="AO19" s="40">
        <f t="shared" si="34"/>
        <v>0</v>
      </c>
      <c r="AQ19" s="39">
        <f t="shared" si="35"/>
        <v>0</v>
      </c>
      <c r="AR19" s="39">
        <f t="shared" si="36"/>
        <v>0</v>
      </c>
      <c r="AS19" s="39">
        <f t="shared" si="37"/>
        <v>0</v>
      </c>
      <c r="AT19" s="40">
        <f t="shared" si="38"/>
        <v>0</v>
      </c>
      <c r="AU19" s="40"/>
      <c r="AV19" s="52">
        <f t="shared" si="39"/>
        <v>0</v>
      </c>
      <c r="AX19" s="52">
        <f t="shared" si="40"/>
        <v>0</v>
      </c>
      <c r="AY19" s="70"/>
      <c r="AZ19" s="2">
        <f t="shared" si="43"/>
        <v>0</v>
      </c>
    </row>
    <row r="20" spans="1:52">
      <c r="A20" s="44">
        <f t="shared" si="41"/>
        <v>37288</v>
      </c>
      <c r="B20" s="66">
        <f t="shared" si="3"/>
        <v>0</v>
      </c>
      <c r="C20" s="67"/>
      <c r="D20" s="68">
        <f t="shared" si="4"/>
        <v>0</v>
      </c>
      <c r="E20" s="35">
        <f t="shared" si="5"/>
        <v>0</v>
      </c>
      <c r="F20" s="35">
        <f t="shared" si="6"/>
        <v>0</v>
      </c>
      <c r="G20" s="55">
        <f t="shared" si="7"/>
        <v>5.1150000000000002</v>
      </c>
      <c r="H20" s="69">
        <f t="shared" si="8"/>
        <v>5.1150000000000002</v>
      </c>
      <c r="I20" s="55">
        <f t="shared" si="9"/>
        <v>0</v>
      </c>
      <c r="J20" s="55">
        <f t="shared" si="10"/>
        <v>-0.02</v>
      </c>
      <c r="K20" s="69">
        <f t="shared" si="11"/>
        <v>-0.02</v>
      </c>
      <c r="L20" s="72">
        <v>0</v>
      </c>
      <c r="M20" s="55">
        <f t="shared" si="12"/>
        <v>0.01</v>
      </c>
      <c r="N20" s="69">
        <f t="shared" si="13"/>
        <v>0.01</v>
      </c>
      <c r="O20" s="72">
        <v>0</v>
      </c>
      <c r="P20" s="7"/>
      <c r="Q20" s="72">
        <f t="shared" si="42"/>
        <v>5.1050000000000004</v>
      </c>
      <c r="R20" s="72">
        <f t="shared" si="14"/>
        <v>0</v>
      </c>
      <c r="S20" s="7"/>
      <c r="T20" s="5">
        <f t="shared" si="15"/>
        <v>28</v>
      </c>
      <c r="U20" s="45">
        <f t="shared" si="16"/>
        <v>37340</v>
      </c>
      <c r="V20" s="5">
        <f t="shared" si="17"/>
        <v>451</v>
      </c>
      <c r="W20" s="55">
        <f t="shared" si="18"/>
        <v>5.9741888863486005E-2</v>
      </c>
      <c r="X20" s="47">
        <f t="shared" si="19"/>
        <v>0.93007352311164548</v>
      </c>
      <c r="Y20" s="5">
        <f t="shared" si="20"/>
        <v>1</v>
      </c>
      <c r="Z20" s="5">
        <f t="shared" si="21"/>
        <v>28</v>
      </c>
      <c r="AB20" s="39">
        <f t="shared" si="22"/>
        <v>0</v>
      </c>
      <c r="AC20" s="39">
        <f t="shared" si="23"/>
        <v>0</v>
      </c>
      <c r="AD20" s="39">
        <f t="shared" si="24"/>
        <v>0</v>
      </c>
      <c r="AE20" s="39">
        <f t="shared" si="25"/>
        <v>0</v>
      </c>
      <c r="AF20" s="39">
        <f t="shared" si="26"/>
        <v>0</v>
      </c>
      <c r="AG20" s="39">
        <f t="shared" si="27"/>
        <v>0</v>
      </c>
      <c r="AH20" s="39">
        <f t="shared" si="28"/>
        <v>0</v>
      </c>
      <c r="AI20" s="39">
        <f t="shared" si="29"/>
        <v>0</v>
      </c>
      <c r="AJ20" s="39">
        <f t="shared" si="30"/>
        <v>0</v>
      </c>
      <c r="AK20" s="43"/>
      <c r="AL20" s="39">
        <f t="shared" si="31"/>
        <v>0</v>
      </c>
      <c r="AM20" s="39">
        <f t="shared" si="32"/>
        <v>0</v>
      </c>
      <c r="AN20" s="39">
        <f t="shared" si="33"/>
        <v>0</v>
      </c>
      <c r="AO20" s="40">
        <f t="shared" si="34"/>
        <v>0</v>
      </c>
      <c r="AQ20" s="39">
        <f t="shared" si="35"/>
        <v>0</v>
      </c>
      <c r="AR20" s="39">
        <f t="shared" si="36"/>
        <v>0</v>
      </c>
      <c r="AS20" s="39">
        <f t="shared" si="37"/>
        <v>0</v>
      </c>
      <c r="AT20" s="40">
        <f t="shared" si="38"/>
        <v>0</v>
      </c>
      <c r="AU20" s="40"/>
      <c r="AV20" s="52">
        <f t="shared" si="39"/>
        <v>0</v>
      </c>
      <c r="AX20" s="52">
        <f t="shared" si="40"/>
        <v>0</v>
      </c>
      <c r="AY20" s="70"/>
      <c r="AZ20" s="2">
        <f t="shared" si="43"/>
        <v>0</v>
      </c>
    </row>
    <row r="21" spans="1:52">
      <c r="A21" s="44">
        <f t="shared" si="41"/>
        <v>37316</v>
      </c>
      <c r="B21" s="66">
        <f t="shared" si="3"/>
        <v>0</v>
      </c>
      <c r="C21" s="67"/>
      <c r="D21" s="68">
        <f t="shared" si="4"/>
        <v>0</v>
      </c>
      <c r="E21" s="35">
        <f t="shared" si="5"/>
        <v>0</v>
      </c>
      <c r="F21" s="35">
        <f t="shared" si="6"/>
        <v>0</v>
      </c>
      <c r="G21" s="55">
        <f t="shared" si="7"/>
        <v>4.7850000000000001</v>
      </c>
      <c r="H21" s="69">
        <f t="shared" si="8"/>
        <v>4.7850000000000001</v>
      </c>
      <c r="I21" s="55">
        <f t="shared" si="9"/>
        <v>0</v>
      </c>
      <c r="J21" s="55">
        <f t="shared" si="10"/>
        <v>0.02</v>
      </c>
      <c r="K21" s="69">
        <f t="shared" si="11"/>
        <v>0.02</v>
      </c>
      <c r="L21" s="72">
        <v>0</v>
      </c>
      <c r="M21" s="55">
        <f t="shared" si="12"/>
        <v>0.01</v>
      </c>
      <c r="N21" s="69">
        <f t="shared" si="13"/>
        <v>0.01</v>
      </c>
      <c r="O21" s="72">
        <v>0</v>
      </c>
      <c r="P21" s="7"/>
      <c r="Q21" s="72">
        <f t="shared" si="42"/>
        <v>4.8150000000000004</v>
      </c>
      <c r="R21" s="72">
        <f t="shared" si="14"/>
        <v>0</v>
      </c>
      <c r="S21" s="7"/>
      <c r="T21" s="5">
        <f t="shared" si="15"/>
        <v>31</v>
      </c>
      <c r="U21" s="45">
        <f t="shared" si="16"/>
        <v>37371</v>
      </c>
      <c r="V21" s="5">
        <f t="shared" si="17"/>
        <v>482</v>
      </c>
      <c r="W21" s="55">
        <f t="shared" si="18"/>
        <v>5.957875130758801E-2</v>
      </c>
      <c r="X21" s="47">
        <f t="shared" si="19"/>
        <v>0.92564040109993484</v>
      </c>
      <c r="Y21" s="5">
        <f t="shared" si="20"/>
        <v>1</v>
      </c>
      <c r="Z21" s="5">
        <f t="shared" si="21"/>
        <v>31</v>
      </c>
      <c r="AB21" s="39">
        <f t="shared" si="22"/>
        <v>0</v>
      </c>
      <c r="AC21" s="39">
        <f t="shared" si="23"/>
        <v>0</v>
      </c>
      <c r="AD21" s="39">
        <f t="shared" si="24"/>
        <v>0</v>
      </c>
      <c r="AE21" s="39">
        <f t="shared" si="25"/>
        <v>0</v>
      </c>
      <c r="AF21" s="39">
        <f t="shared" si="26"/>
        <v>0</v>
      </c>
      <c r="AG21" s="39">
        <f t="shared" si="27"/>
        <v>0</v>
      </c>
      <c r="AH21" s="39">
        <f t="shared" si="28"/>
        <v>0</v>
      </c>
      <c r="AI21" s="39">
        <f t="shared" si="29"/>
        <v>0</v>
      </c>
      <c r="AJ21" s="39">
        <f t="shared" si="30"/>
        <v>0</v>
      </c>
      <c r="AK21" s="43"/>
      <c r="AL21" s="39">
        <f t="shared" si="31"/>
        <v>0</v>
      </c>
      <c r="AM21" s="39">
        <f t="shared" si="32"/>
        <v>0</v>
      </c>
      <c r="AN21" s="39">
        <f t="shared" si="33"/>
        <v>0</v>
      </c>
      <c r="AO21" s="40">
        <f t="shared" si="34"/>
        <v>0</v>
      </c>
      <c r="AQ21" s="39">
        <f t="shared" si="35"/>
        <v>0</v>
      </c>
      <c r="AR21" s="39">
        <f t="shared" si="36"/>
        <v>0</v>
      </c>
      <c r="AS21" s="39">
        <f t="shared" si="37"/>
        <v>0</v>
      </c>
      <c r="AT21" s="40">
        <f t="shared" si="38"/>
        <v>0</v>
      </c>
      <c r="AU21" s="40"/>
      <c r="AV21" s="52">
        <f t="shared" si="39"/>
        <v>0</v>
      </c>
      <c r="AX21" s="52">
        <f t="shared" si="40"/>
        <v>0</v>
      </c>
      <c r="AY21" s="70"/>
      <c r="AZ21" s="2">
        <f t="shared" si="43"/>
        <v>0</v>
      </c>
    </row>
    <row r="22" spans="1:52">
      <c r="A22" s="44">
        <f t="shared" si="41"/>
        <v>37347</v>
      </c>
      <c r="B22" s="66">
        <f t="shared" si="3"/>
        <v>0</v>
      </c>
      <c r="C22" s="67"/>
      <c r="D22" s="68">
        <f t="shared" si="4"/>
        <v>0</v>
      </c>
      <c r="E22" s="35">
        <f t="shared" si="5"/>
        <v>0</v>
      </c>
      <c r="F22" s="35">
        <f t="shared" si="6"/>
        <v>0</v>
      </c>
      <c r="G22" s="55">
        <f t="shared" si="7"/>
        <v>4.3150000000000004</v>
      </c>
      <c r="H22" s="69">
        <f t="shared" si="8"/>
        <v>4.3150000000000004</v>
      </c>
      <c r="I22" s="55">
        <f t="shared" si="9"/>
        <v>0</v>
      </c>
      <c r="J22" s="55">
        <f t="shared" si="10"/>
        <v>-2.4E-2</v>
      </c>
      <c r="K22" s="69">
        <f t="shared" si="11"/>
        <v>-2.4E-2</v>
      </c>
      <c r="L22" s="72">
        <v>0</v>
      </c>
      <c r="M22" s="55">
        <f t="shared" si="12"/>
        <v>7.4999999999999997E-3</v>
      </c>
      <c r="N22" s="69">
        <f t="shared" si="13"/>
        <v>7.4999999999999997E-3</v>
      </c>
      <c r="O22" s="72">
        <v>0</v>
      </c>
      <c r="P22" s="7"/>
      <c r="Q22" s="72">
        <f t="shared" si="42"/>
        <v>4.2985000000000007</v>
      </c>
      <c r="R22" s="72">
        <f t="shared" si="14"/>
        <v>0</v>
      </c>
      <c r="S22" s="7"/>
      <c r="T22" s="5">
        <f t="shared" si="15"/>
        <v>30</v>
      </c>
      <c r="U22" s="45">
        <f t="shared" si="16"/>
        <v>37401</v>
      </c>
      <c r="V22" s="5">
        <f t="shared" si="17"/>
        <v>512</v>
      </c>
      <c r="W22" s="55">
        <f t="shared" si="18"/>
        <v>5.9418801421727015E-2</v>
      </c>
      <c r="X22" s="47">
        <f t="shared" si="19"/>
        <v>0.92135890894074168</v>
      </c>
      <c r="Y22" s="5">
        <f t="shared" si="20"/>
        <v>1</v>
      </c>
      <c r="Z22" s="5">
        <f t="shared" si="21"/>
        <v>30</v>
      </c>
      <c r="AB22" s="39">
        <f t="shared" si="22"/>
        <v>0</v>
      </c>
      <c r="AC22" s="39">
        <f t="shared" si="23"/>
        <v>0</v>
      </c>
      <c r="AD22" s="39">
        <f t="shared" si="24"/>
        <v>0</v>
      </c>
      <c r="AE22" s="39">
        <f t="shared" si="25"/>
        <v>0</v>
      </c>
      <c r="AF22" s="39">
        <f t="shared" si="26"/>
        <v>0</v>
      </c>
      <c r="AG22" s="39">
        <f t="shared" si="27"/>
        <v>0</v>
      </c>
      <c r="AH22" s="39">
        <f t="shared" si="28"/>
        <v>0</v>
      </c>
      <c r="AI22" s="39">
        <f t="shared" si="29"/>
        <v>0</v>
      </c>
      <c r="AJ22" s="39">
        <f t="shared" si="30"/>
        <v>0</v>
      </c>
      <c r="AK22" s="43"/>
      <c r="AL22" s="39">
        <f t="shared" si="31"/>
        <v>0</v>
      </c>
      <c r="AM22" s="39">
        <f t="shared" si="32"/>
        <v>0</v>
      </c>
      <c r="AN22" s="39">
        <f t="shared" si="33"/>
        <v>0</v>
      </c>
      <c r="AO22" s="40">
        <f t="shared" si="34"/>
        <v>0</v>
      </c>
      <c r="AQ22" s="39">
        <f t="shared" si="35"/>
        <v>0</v>
      </c>
      <c r="AR22" s="39">
        <f t="shared" si="36"/>
        <v>0</v>
      </c>
      <c r="AS22" s="39">
        <f t="shared" si="37"/>
        <v>0</v>
      </c>
      <c r="AT22" s="40">
        <f t="shared" si="38"/>
        <v>0</v>
      </c>
      <c r="AU22" s="40"/>
      <c r="AV22" s="52">
        <f t="shared" si="39"/>
        <v>0</v>
      </c>
      <c r="AX22" s="52">
        <f t="shared" si="40"/>
        <v>0</v>
      </c>
      <c r="AY22" s="70"/>
      <c r="AZ22" s="2">
        <f t="shared" si="43"/>
        <v>0</v>
      </c>
    </row>
    <row r="23" spans="1:52">
      <c r="A23" s="44">
        <f t="shared" si="41"/>
        <v>37377</v>
      </c>
      <c r="B23" s="66">
        <f t="shared" si="3"/>
        <v>0</v>
      </c>
      <c r="C23" s="67"/>
      <c r="D23" s="68">
        <f t="shared" si="4"/>
        <v>0</v>
      </c>
      <c r="E23" s="35">
        <f t="shared" si="5"/>
        <v>0</v>
      </c>
      <c r="F23" s="35">
        <f t="shared" si="6"/>
        <v>0</v>
      </c>
      <c r="G23" s="55">
        <f t="shared" si="7"/>
        <v>4.1900000000000004</v>
      </c>
      <c r="H23" s="69">
        <f t="shared" si="8"/>
        <v>4.1900000000000004</v>
      </c>
      <c r="I23" s="55">
        <f t="shared" si="9"/>
        <v>0</v>
      </c>
      <c r="J23" s="55">
        <f t="shared" si="10"/>
        <v>-2.4E-2</v>
      </c>
      <c r="K23" s="69">
        <f t="shared" si="11"/>
        <v>-2.4E-2</v>
      </c>
      <c r="L23" s="72">
        <v>0</v>
      </c>
      <c r="M23" s="55">
        <f t="shared" si="12"/>
        <v>7.4999999999999997E-3</v>
      </c>
      <c r="N23" s="69">
        <f t="shared" si="13"/>
        <v>7.4999999999999997E-3</v>
      </c>
      <c r="O23" s="72">
        <v>0</v>
      </c>
      <c r="P23" s="7"/>
      <c r="Q23" s="72">
        <f t="shared" si="42"/>
        <v>4.1735000000000007</v>
      </c>
      <c r="R23" s="72">
        <f t="shared" si="14"/>
        <v>0</v>
      </c>
      <c r="S23" s="7"/>
      <c r="T23" s="5">
        <f t="shared" si="15"/>
        <v>31</v>
      </c>
      <c r="U23" s="45">
        <f t="shared" si="16"/>
        <v>37432</v>
      </c>
      <c r="V23" s="5">
        <f t="shared" si="17"/>
        <v>543</v>
      </c>
      <c r="W23" s="55">
        <f t="shared" si="18"/>
        <v>5.9291625860958021E-2</v>
      </c>
      <c r="X23" s="47">
        <f t="shared" si="19"/>
        <v>0.91697506017396402</v>
      </c>
      <c r="Y23" s="5">
        <f t="shared" si="20"/>
        <v>1</v>
      </c>
      <c r="Z23" s="5">
        <f t="shared" si="21"/>
        <v>31</v>
      </c>
      <c r="AB23" s="39">
        <f t="shared" si="22"/>
        <v>0</v>
      </c>
      <c r="AC23" s="39">
        <f t="shared" si="23"/>
        <v>0</v>
      </c>
      <c r="AD23" s="39">
        <f t="shared" si="24"/>
        <v>0</v>
      </c>
      <c r="AE23" s="39">
        <f t="shared" si="25"/>
        <v>0</v>
      </c>
      <c r="AF23" s="39">
        <f t="shared" si="26"/>
        <v>0</v>
      </c>
      <c r="AG23" s="39">
        <f t="shared" si="27"/>
        <v>0</v>
      </c>
      <c r="AH23" s="39">
        <f t="shared" si="28"/>
        <v>0</v>
      </c>
      <c r="AI23" s="39">
        <f t="shared" si="29"/>
        <v>0</v>
      </c>
      <c r="AJ23" s="39">
        <f t="shared" si="30"/>
        <v>0</v>
      </c>
      <c r="AK23" s="43"/>
      <c r="AL23" s="39">
        <f t="shared" si="31"/>
        <v>0</v>
      </c>
      <c r="AM23" s="39">
        <f t="shared" si="32"/>
        <v>0</v>
      </c>
      <c r="AN23" s="39">
        <f t="shared" si="33"/>
        <v>0</v>
      </c>
      <c r="AO23" s="40">
        <f t="shared" si="34"/>
        <v>0</v>
      </c>
      <c r="AQ23" s="39">
        <f t="shared" si="35"/>
        <v>0</v>
      </c>
      <c r="AR23" s="39">
        <f t="shared" si="36"/>
        <v>0</v>
      </c>
      <c r="AS23" s="39">
        <f t="shared" si="37"/>
        <v>0</v>
      </c>
      <c r="AT23" s="40">
        <f t="shared" si="38"/>
        <v>0</v>
      </c>
      <c r="AU23" s="40"/>
      <c r="AV23" s="52">
        <f t="shared" si="39"/>
        <v>0</v>
      </c>
      <c r="AX23" s="52">
        <f t="shared" si="40"/>
        <v>0</v>
      </c>
      <c r="AY23" s="70"/>
      <c r="AZ23" s="2">
        <f t="shared" si="43"/>
        <v>0</v>
      </c>
    </row>
    <row r="24" spans="1:52">
      <c r="A24" s="44">
        <f t="shared" si="41"/>
        <v>37408</v>
      </c>
      <c r="B24" s="66">
        <f t="shared" si="3"/>
        <v>0</v>
      </c>
      <c r="C24" s="67"/>
      <c r="D24" s="68">
        <f t="shared" si="4"/>
        <v>0</v>
      </c>
      <c r="E24" s="35">
        <f t="shared" si="5"/>
        <v>0</v>
      </c>
      <c r="F24" s="35">
        <f t="shared" si="6"/>
        <v>0</v>
      </c>
      <c r="G24" s="55">
        <f t="shared" si="7"/>
        <v>4.16</v>
      </c>
      <c r="H24" s="69">
        <f t="shared" si="8"/>
        <v>4.16</v>
      </c>
      <c r="I24" s="55">
        <f t="shared" si="9"/>
        <v>0</v>
      </c>
      <c r="J24" s="55">
        <f t="shared" si="10"/>
        <v>-2.4E-2</v>
      </c>
      <c r="K24" s="69">
        <f t="shared" si="11"/>
        <v>-2.4E-2</v>
      </c>
      <c r="L24" s="72">
        <v>0</v>
      </c>
      <c r="M24" s="55">
        <f t="shared" si="12"/>
        <v>7.4999999999999997E-3</v>
      </c>
      <c r="N24" s="69">
        <f t="shared" si="13"/>
        <v>7.4999999999999997E-3</v>
      </c>
      <c r="O24" s="72">
        <v>0</v>
      </c>
      <c r="P24" s="7"/>
      <c r="Q24" s="72">
        <f t="shared" si="42"/>
        <v>4.1435000000000004</v>
      </c>
      <c r="R24" s="72">
        <f t="shared" si="14"/>
        <v>0</v>
      </c>
      <c r="S24" s="7"/>
      <c r="T24" s="5">
        <f t="shared" si="15"/>
        <v>30</v>
      </c>
      <c r="U24" s="45">
        <f t="shared" si="16"/>
        <v>37462</v>
      </c>
      <c r="V24" s="5">
        <f t="shared" si="17"/>
        <v>573</v>
      </c>
      <c r="W24" s="55">
        <f t="shared" si="18"/>
        <v>5.9160211120477015E-2</v>
      </c>
      <c r="X24" s="47">
        <f t="shared" si="19"/>
        <v>0.91272091421469725</v>
      </c>
      <c r="Y24" s="5">
        <f t="shared" si="20"/>
        <v>1</v>
      </c>
      <c r="Z24" s="5">
        <f t="shared" si="21"/>
        <v>30</v>
      </c>
      <c r="AB24" s="39">
        <f t="shared" si="22"/>
        <v>0</v>
      </c>
      <c r="AC24" s="39">
        <f t="shared" si="23"/>
        <v>0</v>
      </c>
      <c r="AD24" s="39">
        <f t="shared" si="24"/>
        <v>0</v>
      </c>
      <c r="AE24" s="39">
        <f t="shared" si="25"/>
        <v>0</v>
      </c>
      <c r="AF24" s="39">
        <f t="shared" si="26"/>
        <v>0</v>
      </c>
      <c r="AG24" s="39">
        <f t="shared" si="27"/>
        <v>0</v>
      </c>
      <c r="AH24" s="39">
        <f t="shared" si="28"/>
        <v>0</v>
      </c>
      <c r="AI24" s="39">
        <f t="shared" si="29"/>
        <v>0</v>
      </c>
      <c r="AJ24" s="39">
        <f t="shared" si="30"/>
        <v>0</v>
      </c>
      <c r="AK24" s="43"/>
      <c r="AL24" s="39">
        <f t="shared" si="31"/>
        <v>0</v>
      </c>
      <c r="AM24" s="39">
        <f t="shared" si="32"/>
        <v>0</v>
      </c>
      <c r="AN24" s="39">
        <f t="shared" si="33"/>
        <v>0</v>
      </c>
      <c r="AO24" s="40">
        <f t="shared" si="34"/>
        <v>0</v>
      </c>
      <c r="AQ24" s="39">
        <f t="shared" si="35"/>
        <v>0</v>
      </c>
      <c r="AR24" s="39">
        <f t="shared" si="36"/>
        <v>0</v>
      </c>
      <c r="AS24" s="39">
        <f t="shared" si="37"/>
        <v>0</v>
      </c>
      <c r="AT24" s="40">
        <f t="shared" si="38"/>
        <v>0</v>
      </c>
      <c r="AU24" s="40"/>
      <c r="AV24" s="52">
        <f t="shared" si="39"/>
        <v>0</v>
      </c>
      <c r="AX24" s="52">
        <f t="shared" si="40"/>
        <v>0</v>
      </c>
      <c r="AY24" s="70"/>
      <c r="AZ24" s="2">
        <f t="shared" si="43"/>
        <v>0</v>
      </c>
    </row>
    <row r="25" spans="1:52">
      <c r="A25" s="44">
        <f t="shared" si="41"/>
        <v>37438</v>
      </c>
      <c r="B25" s="66">
        <f t="shared" si="3"/>
        <v>0</v>
      </c>
      <c r="C25" s="67"/>
      <c r="D25" s="68">
        <f t="shared" si="4"/>
        <v>0</v>
      </c>
      <c r="E25" s="35">
        <f t="shared" si="5"/>
        <v>0</v>
      </c>
      <c r="F25" s="35">
        <f t="shared" si="6"/>
        <v>0</v>
      </c>
      <c r="G25" s="55">
        <f t="shared" si="7"/>
        <v>4.16</v>
      </c>
      <c r="H25" s="69">
        <f t="shared" si="8"/>
        <v>4.16</v>
      </c>
      <c r="I25" s="55">
        <f t="shared" si="9"/>
        <v>0</v>
      </c>
      <c r="J25" s="55">
        <f t="shared" si="10"/>
        <v>-2.4E-2</v>
      </c>
      <c r="K25" s="69">
        <f t="shared" si="11"/>
        <v>-2.4E-2</v>
      </c>
      <c r="L25" s="72">
        <v>0</v>
      </c>
      <c r="M25" s="55">
        <f t="shared" si="12"/>
        <v>7.4999999999999997E-3</v>
      </c>
      <c r="N25" s="69">
        <f t="shared" si="13"/>
        <v>7.4999999999999997E-3</v>
      </c>
      <c r="O25" s="72">
        <v>0</v>
      </c>
      <c r="P25" s="7"/>
      <c r="Q25" s="72">
        <f t="shared" si="42"/>
        <v>4.1435000000000004</v>
      </c>
      <c r="R25" s="72">
        <f t="shared" si="14"/>
        <v>0</v>
      </c>
      <c r="S25" s="7"/>
      <c r="T25" s="5">
        <f t="shared" si="15"/>
        <v>31</v>
      </c>
      <c r="U25" s="45">
        <f t="shared" si="16"/>
        <v>37493</v>
      </c>
      <c r="V25" s="5">
        <f t="shared" si="17"/>
        <v>604</v>
      </c>
      <c r="W25" s="55">
        <f t="shared" si="18"/>
        <v>5.9069281859315002E-2</v>
      </c>
      <c r="X25" s="47">
        <f t="shared" si="19"/>
        <v>0.90827270114089675</v>
      </c>
      <c r="Y25" s="5">
        <f t="shared" si="20"/>
        <v>1</v>
      </c>
      <c r="Z25" s="5">
        <f t="shared" si="21"/>
        <v>31</v>
      </c>
      <c r="AB25" s="39">
        <f t="shared" si="22"/>
        <v>0</v>
      </c>
      <c r="AC25" s="39">
        <f t="shared" si="23"/>
        <v>0</v>
      </c>
      <c r="AD25" s="39">
        <f t="shared" si="24"/>
        <v>0</v>
      </c>
      <c r="AE25" s="39">
        <f t="shared" si="25"/>
        <v>0</v>
      </c>
      <c r="AF25" s="39">
        <f t="shared" si="26"/>
        <v>0</v>
      </c>
      <c r="AG25" s="39">
        <f t="shared" si="27"/>
        <v>0</v>
      </c>
      <c r="AH25" s="39">
        <f t="shared" si="28"/>
        <v>0</v>
      </c>
      <c r="AI25" s="39">
        <f t="shared" si="29"/>
        <v>0</v>
      </c>
      <c r="AJ25" s="39">
        <f t="shared" si="30"/>
        <v>0</v>
      </c>
      <c r="AK25" s="43"/>
      <c r="AL25" s="39">
        <f t="shared" si="31"/>
        <v>0</v>
      </c>
      <c r="AM25" s="39">
        <f t="shared" si="32"/>
        <v>0</v>
      </c>
      <c r="AN25" s="39">
        <f t="shared" si="33"/>
        <v>0</v>
      </c>
      <c r="AO25" s="40">
        <f t="shared" si="34"/>
        <v>0</v>
      </c>
      <c r="AQ25" s="39">
        <f t="shared" si="35"/>
        <v>0</v>
      </c>
      <c r="AR25" s="39">
        <f t="shared" si="36"/>
        <v>0</v>
      </c>
      <c r="AS25" s="39">
        <f t="shared" si="37"/>
        <v>0</v>
      </c>
      <c r="AT25" s="40">
        <f t="shared" si="38"/>
        <v>0</v>
      </c>
      <c r="AU25" s="40"/>
      <c r="AV25" s="52">
        <f t="shared" si="39"/>
        <v>0</v>
      </c>
      <c r="AX25" s="52">
        <f t="shared" si="40"/>
        <v>0</v>
      </c>
      <c r="AY25" s="70"/>
      <c r="AZ25" s="2">
        <f t="shared" si="43"/>
        <v>0</v>
      </c>
    </row>
    <row r="26" spans="1:52">
      <c r="A26" s="44">
        <f t="shared" si="41"/>
        <v>37469</v>
      </c>
      <c r="B26" s="66">
        <f t="shared" si="3"/>
        <v>0</v>
      </c>
      <c r="C26" s="67"/>
      <c r="D26" s="68">
        <f t="shared" si="4"/>
        <v>0</v>
      </c>
      <c r="E26" s="35">
        <f t="shared" si="5"/>
        <v>0</v>
      </c>
      <c r="F26" s="35">
        <f t="shared" si="6"/>
        <v>0</v>
      </c>
      <c r="G26" s="55">
        <f t="shared" si="7"/>
        <v>4.16</v>
      </c>
      <c r="H26" s="69">
        <f t="shared" si="8"/>
        <v>4.16</v>
      </c>
      <c r="I26" s="55">
        <f t="shared" si="9"/>
        <v>0</v>
      </c>
      <c r="J26" s="55">
        <f t="shared" si="10"/>
        <v>-2.4E-2</v>
      </c>
      <c r="K26" s="69">
        <f t="shared" si="11"/>
        <v>-2.4E-2</v>
      </c>
      <c r="L26" s="72">
        <v>0</v>
      </c>
      <c r="M26" s="55">
        <f t="shared" si="12"/>
        <v>7.4999999999999997E-3</v>
      </c>
      <c r="N26" s="69">
        <f t="shared" si="13"/>
        <v>7.4999999999999997E-3</v>
      </c>
      <c r="O26" s="72">
        <v>0</v>
      </c>
      <c r="P26" s="7"/>
      <c r="Q26" s="72">
        <f t="shared" si="42"/>
        <v>4.1435000000000004</v>
      </c>
      <c r="R26" s="72">
        <f t="shared" si="14"/>
        <v>0</v>
      </c>
      <c r="S26" s="7"/>
      <c r="T26" s="5">
        <f t="shared" si="15"/>
        <v>31</v>
      </c>
      <c r="U26" s="45">
        <f t="shared" si="16"/>
        <v>37524</v>
      </c>
      <c r="V26" s="5">
        <f t="shared" si="17"/>
        <v>635</v>
      </c>
      <c r="W26" s="55">
        <f t="shared" si="18"/>
        <v>5.9034846030954012E-2</v>
      </c>
      <c r="X26" s="47">
        <f t="shared" si="19"/>
        <v>0.9038512994501241</v>
      </c>
      <c r="Y26" s="5">
        <f t="shared" si="20"/>
        <v>1</v>
      </c>
      <c r="Z26" s="5">
        <f t="shared" si="21"/>
        <v>31</v>
      </c>
      <c r="AB26" s="39">
        <f t="shared" si="22"/>
        <v>0</v>
      </c>
      <c r="AC26" s="39">
        <f t="shared" si="23"/>
        <v>0</v>
      </c>
      <c r="AD26" s="39">
        <f t="shared" si="24"/>
        <v>0</v>
      </c>
      <c r="AE26" s="39">
        <f t="shared" si="25"/>
        <v>0</v>
      </c>
      <c r="AF26" s="39">
        <f t="shared" si="26"/>
        <v>0</v>
      </c>
      <c r="AG26" s="39">
        <f t="shared" si="27"/>
        <v>0</v>
      </c>
      <c r="AH26" s="39">
        <f t="shared" si="28"/>
        <v>0</v>
      </c>
      <c r="AI26" s="39">
        <f t="shared" si="29"/>
        <v>0</v>
      </c>
      <c r="AJ26" s="39">
        <f t="shared" si="30"/>
        <v>0</v>
      </c>
      <c r="AK26" s="43"/>
      <c r="AL26" s="39">
        <f t="shared" si="31"/>
        <v>0</v>
      </c>
      <c r="AM26" s="39">
        <f t="shared" si="32"/>
        <v>0</v>
      </c>
      <c r="AN26" s="39">
        <f t="shared" si="33"/>
        <v>0</v>
      </c>
      <c r="AO26" s="40">
        <f t="shared" si="34"/>
        <v>0</v>
      </c>
      <c r="AQ26" s="39">
        <f t="shared" si="35"/>
        <v>0</v>
      </c>
      <c r="AR26" s="39">
        <f t="shared" si="36"/>
        <v>0</v>
      </c>
      <c r="AS26" s="39">
        <f t="shared" si="37"/>
        <v>0</v>
      </c>
      <c r="AT26" s="40">
        <f t="shared" si="38"/>
        <v>0</v>
      </c>
      <c r="AU26" s="40"/>
      <c r="AV26" s="52">
        <f t="shared" si="39"/>
        <v>0</v>
      </c>
      <c r="AX26" s="52">
        <f t="shared" si="40"/>
        <v>0</v>
      </c>
      <c r="AY26" s="70"/>
      <c r="AZ26" s="2">
        <f t="shared" si="43"/>
        <v>0</v>
      </c>
    </row>
    <row r="27" spans="1:52">
      <c r="A27" s="44">
        <f t="shared" si="41"/>
        <v>37500</v>
      </c>
      <c r="B27" s="66">
        <f t="shared" si="3"/>
        <v>0</v>
      </c>
      <c r="C27" s="67"/>
      <c r="D27" s="68">
        <f t="shared" si="4"/>
        <v>0</v>
      </c>
      <c r="E27" s="35">
        <f t="shared" si="5"/>
        <v>0</v>
      </c>
      <c r="F27" s="35">
        <f t="shared" si="6"/>
        <v>0</v>
      </c>
      <c r="G27" s="55">
        <f t="shared" si="7"/>
        <v>4.1550000000000002</v>
      </c>
      <c r="H27" s="69">
        <f t="shared" si="8"/>
        <v>4.1550000000000002</v>
      </c>
      <c r="I27" s="55">
        <f t="shared" si="9"/>
        <v>0</v>
      </c>
      <c r="J27" s="55">
        <f t="shared" si="10"/>
        <v>-2.4E-2</v>
      </c>
      <c r="K27" s="69">
        <f t="shared" si="11"/>
        <v>-2.4E-2</v>
      </c>
      <c r="L27" s="72">
        <v>0</v>
      </c>
      <c r="M27" s="55">
        <f t="shared" si="12"/>
        <v>7.4999999999999997E-3</v>
      </c>
      <c r="N27" s="69">
        <f t="shared" si="13"/>
        <v>7.4999999999999997E-3</v>
      </c>
      <c r="O27" s="72">
        <v>0</v>
      </c>
      <c r="P27" s="7"/>
      <c r="Q27" s="72">
        <f t="shared" si="42"/>
        <v>4.1385000000000005</v>
      </c>
      <c r="R27" s="72">
        <f t="shared" si="14"/>
        <v>0</v>
      </c>
      <c r="S27" s="7"/>
      <c r="T27" s="5">
        <f t="shared" si="15"/>
        <v>30</v>
      </c>
      <c r="U27" s="45">
        <f t="shared" si="16"/>
        <v>37554</v>
      </c>
      <c r="V27" s="5">
        <f t="shared" si="17"/>
        <v>665</v>
      </c>
      <c r="W27" s="55">
        <f t="shared" si="18"/>
        <v>5.900041020298602E-2</v>
      </c>
      <c r="X27" s="47">
        <f t="shared" si="19"/>
        <v>0.89957440672238875</v>
      </c>
      <c r="Y27" s="5">
        <f t="shared" si="20"/>
        <v>1</v>
      </c>
      <c r="Z27" s="5">
        <f t="shared" si="21"/>
        <v>30</v>
      </c>
      <c r="AB27" s="39">
        <f t="shared" si="22"/>
        <v>0</v>
      </c>
      <c r="AC27" s="39">
        <f t="shared" si="23"/>
        <v>0</v>
      </c>
      <c r="AD27" s="39">
        <f t="shared" si="24"/>
        <v>0</v>
      </c>
      <c r="AE27" s="39">
        <f t="shared" si="25"/>
        <v>0</v>
      </c>
      <c r="AF27" s="39">
        <f t="shared" si="26"/>
        <v>0</v>
      </c>
      <c r="AG27" s="39">
        <f t="shared" si="27"/>
        <v>0</v>
      </c>
      <c r="AH27" s="39">
        <f t="shared" si="28"/>
        <v>0</v>
      </c>
      <c r="AI27" s="39">
        <f t="shared" si="29"/>
        <v>0</v>
      </c>
      <c r="AJ27" s="39">
        <f t="shared" si="30"/>
        <v>0</v>
      </c>
      <c r="AK27" s="43"/>
      <c r="AL27" s="39">
        <f t="shared" si="31"/>
        <v>0</v>
      </c>
      <c r="AM27" s="39">
        <f t="shared" si="32"/>
        <v>0</v>
      </c>
      <c r="AN27" s="39">
        <f t="shared" si="33"/>
        <v>0</v>
      </c>
      <c r="AO27" s="40">
        <f t="shared" si="34"/>
        <v>0</v>
      </c>
      <c r="AQ27" s="39">
        <f t="shared" si="35"/>
        <v>0</v>
      </c>
      <c r="AR27" s="39">
        <f t="shared" si="36"/>
        <v>0</v>
      </c>
      <c r="AS27" s="39">
        <f t="shared" si="37"/>
        <v>0</v>
      </c>
      <c r="AT27" s="40">
        <f t="shared" si="38"/>
        <v>0</v>
      </c>
      <c r="AU27" s="40"/>
      <c r="AV27" s="52">
        <f t="shared" si="39"/>
        <v>0</v>
      </c>
      <c r="AX27" s="52">
        <f t="shared" si="40"/>
        <v>0</v>
      </c>
      <c r="AY27" s="70"/>
      <c r="AZ27" s="2">
        <f t="shared" si="43"/>
        <v>0</v>
      </c>
    </row>
    <row r="28" spans="1:52">
      <c r="A28" s="44">
        <f t="shared" si="41"/>
        <v>37530</v>
      </c>
      <c r="B28" s="66">
        <f t="shared" si="3"/>
        <v>0</v>
      </c>
      <c r="C28" s="67"/>
      <c r="D28" s="68">
        <f t="shared" si="4"/>
        <v>0</v>
      </c>
      <c r="E28" s="35">
        <f t="shared" si="5"/>
        <v>0</v>
      </c>
      <c r="F28" s="35">
        <f t="shared" si="6"/>
        <v>0</v>
      </c>
      <c r="G28" s="55">
        <f t="shared" si="7"/>
        <v>4.1550000000000002</v>
      </c>
      <c r="H28" s="69">
        <f t="shared" si="8"/>
        <v>4.1550000000000002</v>
      </c>
      <c r="I28" s="55">
        <f t="shared" si="9"/>
        <v>0</v>
      </c>
      <c r="J28" s="55">
        <f t="shared" si="10"/>
        <v>-2.4E-2</v>
      </c>
      <c r="K28" s="69">
        <f t="shared" si="11"/>
        <v>-2.4E-2</v>
      </c>
      <c r="L28" s="72">
        <v>0</v>
      </c>
      <c r="M28" s="55">
        <f t="shared" si="12"/>
        <v>7.4999999999999997E-3</v>
      </c>
      <c r="N28" s="69">
        <f t="shared" si="13"/>
        <v>7.4999999999999997E-3</v>
      </c>
      <c r="O28" s="72">
        <v>0</v>
      </c>
      <c r="P28" s="7"/>
      <c r="Q28" s="72">
        <f t="shared" si="42"/>
        <v>4.1385000000000005</v>
      </c>
      <c r="R28" s="72">
        <f t="shared" si="14"/>
        <v>0</v>
      </c>
      <c r="S28" s="7"/>
      <c r="T28" s="5">
        <f t="shared" si="15"/>
        <v>31</v>
      </c>
      <c r="U28" s="45">
        <f t="shared" si="16"/>
        <v>37585</v>
      </c>
      <c r="V28" s="5">
        <f t="shared" si="17"/>
        <v>696</v>
      </c>
      <c r="W28" s="55">
        <f t="shared" si="18"/>
        <v>5.8981840594013006E-2</v>
      </c>
      <c r="X28" s="47">
        <f t="shared" si="19"/>
        <v>0.89514397544204272</v>
      </c>
      <c r="Y28" s="5">
        <f t="shared" si="20"/>
        <v>1</v>
      </c>
      <c r="Z28" s="5">
        <f t="shared" si="21"/>
        <v>31</v>
      </c>
      <c r="AB28" s="39">
        <f t="shared" si="22"/>
        <v>0</v>
      </c>
      <c r="AC28" s="39">
        <f t="shared" si="23"/>
        <v>0</v>
      </c>
      <c r="AD28" s="39">
        <f t="shared" si="24"/>
        <v>0</v>
      </c>
      <c r="AE28" s="39">
        <f t="shared" si="25"/>
        <v>0</v>
      </c>
      <c r="AF28" s="39">
        <f t="shared" si="26"/>
        <v>0</v>
      </c>
      <c r="AG28" s="39">
        <f t="shared" si="27"/>
        <v>0</v>
      </c>
      <c r="AH28" s="39">
        <f t="shared" si="28"/>
        <v>0</v>
      </c>
      <c r="AI28" s="39">
        <f t="shared" si="29"/>
        <v>0</v>
      </c>
      <c r="AJ28" s="39">
        <f t="shared" si="30"/>
        <v>0</v>
      </c>
      <c r="AK28" s="43"/>
      <c r="AL28" s="39">
        <f t="shared" si="31"/>
        <v>0</v>
      </c>
      <c r="AM28" s="39">
        <f t="shared" si="32"/>
        <v>0</v>
      </c>
      <c r="AN28" s="39">
        <f t="shared" si="33"/>
        <v>0</v>
      </c>
      <c r="AO28" s="40">
        <f t="shared" si="34"/>
        <v>0</v>
      </c>
      <c r="AQ28" s="39">
        <f t="shared" si="35"/>
        <v>0</v>
      </c>
      <c r="AR28" s="39">
        <f t="shared" si="36"/>
        <v>0</v>
      </c>
      <c r="AS28" s="39">
        <f t="shared" si="37"/>
        <v>0</v>
      </c>
      <c r="AT28" s="40">
        <f t="shared" si="38"/>
        <v>0</v>
      </c>
      <c r="AU28" s="40"/>
      <c r="AV28" s="52">
        <f t="shared" si="39"/>
        <v>0</v>
      </c>
      <c r="AX28" s="52">
        <f t="shared" si="40"/>
        <v>0</v>
      </c>
      <c r="AY28" s="70"/>
      <c r="AZ28" s="2">
        <f t="shared" si="43"/>
        <v>0</v>
      </c>
    </row>
    <row r="29" spans="1:52">
      <c r="A29" s="44">
        <f t="shared" si="41"/>
        <v>37561</v>
      </c>
      <c r="B29" s="66">
        <f t="shared" si="3"/>
        <v>0</v>
      </c>
      <c r="C29" s="67"/>
      <c r="D29" s="68">
        <f t="shared" si="4"/>
        <v>0</v>
      </c>
      <c r="E29" s="35">
        <f t="shared" si="5"/>
        <v>0</v>
      </c>
      <c r="F29" s="35">
        <f t="shared" si="6"/>
        <v>0</v>
      </c>
      <c r="G29" s="55">
        <f t="shared" si="7"/>
        <v>4.2519999999999998</v>
      </c>
      <c r="H29" s="69">
        <f t="shared" si="8"/>
        <v>4.2519999999999998</v>
      </c>
      <c r="I29" s="55">
        <f t="shared" si="9"/>
        <v>0</v>
      </c>
      <c r="J29" s="55">
        <f t="shared" si="10"/>
        <v>-2.6499999999999999E-2</v>
      </c>
      <c r="K29" s="69">
        <f t="shared" si="11"/>
        <v>-2.6499999999999999E-2</v>
      </c>
      <c r="L29" s="72">
        <v>0</v>
      </c>
      <c r="M29" s="55">
        <f t="shared" si="12"/>
        <v>7.4999999999999997E-3</v>
      </c>
      <c r="N29" s="69">
        <f t="shared" si="13"/>
        <v>7.4999999999999997E-3</v>
      </c>
      <c r="O29" s="72">
        <v>0</v>
      </c>
      <c r="P29" s="7"/>
      <c r="Q29" s="72">
        <f t="shared" si="42"/>
        <v>4.2329999999999997</v>
      </c>
      <c r="R29" s="72">
        <f t="shared" si="14"/>
        <v>0</v>
      </c>
      <c r="S29" s="7"/>
      <c r="T29" s="5">
        <f t="shared" si="15"/>
        <v>30</v>
      </c>
      <c r="U29" s="45">
        <f t="shared" si="16"/>
        <v>37615</v>
      </c>
      <c r="V29" s="5">
        <f t="shared" si="17"/>
        <v>726</v>
      </c>
      <c r="W29" s="55">
        <f t="shared" si="18"/>
        <v>5.8983788863626006E-2</v>
      </c>
      <c r="X29" s="47">
        <f t="shared" si="19"/>
        <v>0.8908769654735057</v>
      </c>
      <c r="Y29" s="5">
        <f t="shared" si="20"/>
        <v>1</v>
      </c>
      <c r="Z29" s="5">
        <f t="shared" si="21"/>
        <v>30</v>
      </c>
      <c r="AB29" s="39">
        <f t="shared" si="22"/>
        <v>0</v>
      </c>
      <c r="AC29" s="39">
        <f t="shared" si="23"/>
        <v>0</v>
      </c>
      <c r="AD29" s="39">
        <f t="shared" si="24"/>
        <v>0</v>
      </c>
      <c r="AE29" s="39">
        <f t="shared" si="25"/>
        <v>0</v>
      </c>
      <c r="AF29" s="39">
        <f t="shared" si="26"/>
        <v>0</v>
      </c>
      <c r="AG29" s="39">
        <f t="shared" si="27"/>
        <v>0</v>
      </c>
      <c r="AH29" s="39">
        <f t="shared" si="28"/>
        <v>0</v>
      </c>
      <c r="AI29" s="39">
        <f t="shared" si="29"/>
        <v>0</v>
      </c>
      <c r="AJ29" s="39">
        <f t="shared" si="30"/>
        <v>0</v>
      </c>
      <c r="AK29" s="43"/>
      <c r="AL29" s="39">
        <f t="shared" si="31"/>
        <v>0</v>
      </c>
      <c r="AM29" s="39">
        <f t="shared" si="32"/>
        <v>0</v>
      </c>
      <c r="AN29" s="39">
        <f t="shared" si="33"/>
        <v>0</v>
      </c>
      <c r="AO29" s="40">
        <f t="shared" si="34"/>
        <v>0</v>
      </c>
      <c r="AQ29" s="39">
        <f t="shared" si="35"/>
        <v>0</v>
      </c>
      <c r="AR29" s="39">
        <f t="shared" si="36"/>
        <v>0</v>
      </c>
      <c r="AS29" s="39">
        <f t="shared" si="37"/>
        <v>0</v>
      </c>
      <c r="AT29" s="40">
        <f t="shared" si="38"/>
        <v>0</v>
      </c>
      <c r="AU29" s="40"/>
      <c r="AV29" s="52">
        <f t="shared" si="39"/>
        <v>0</v>
      </c>
      <c r="AX29" s="52">
        <f t="shared" si="40"/>
        <v>0</v>
      </c>
      <c r="AY29" s="70"/>
      <c r="AZ29" s="2">
        <f t="shared" si="43"/>
        <v>0</v>
      </c>
    </row>
    <row r="30" spans="1:52">
      <c r="A30" s="44">
        <f t="shared" si="41"/>
        <v>37591</v>
      </c>
      <c r="B30" s="66">
        <f t="shared" si="3"/>
        <v>0</v>
      </c>
      <c r="C30" s="67"/>
      <c r="D30" s="68">
        <f t="shared" si="4"/>
        <v>0</v>
      </c>
      <c r="E30" s="35">
        <f t="shared" si="5"/>
        <v>0</v>
      </c>
      <c r="F30" s="35">
        <f t="shared" si="6"/>
        <v>0</v>
      </c>
      <c r="G30" s="55">
        <f t="shared" si="7"/>
        <v>4.3499999999999996</v>
      </c>
      <c r="H30" s="69">
        <f t="shared" si="8"/>
        <v>4.3499999999999996</v>
      </c>
      <c r="I30" s="55">
        <f t="shared" si="9"/>
        <v>0</v>
      </c>
      <c r="J30" s="55">
        <f t="shared" si="10"/>
        <v>-2.6499999999999999E-2</v>
      </c>
      <c r="K30" s="69">
        <f t="shared" si="11"/>
        <v>-2.6499999999999999E-2</v>
      </c>
      <c r="L30" s="72">
        <v>0</v>
      </c>
      <c r="M30" s="55">
        <f t="shared" si="12"/>
        <v>7.4999999999999997E-3</v>
      </c>
      <c r="N30" s="69">
        <f t="shared" si="13"/>
        <v>7.4999999999999997E-3</v>
      </c>
      <c r="O30" s="72">
        <v>0</v>
      </c>
      <c r="P30" s="7"/>
      <c r="Q30" s="72">
        <f t="shared" si="42"/>
        <v>4.3309999999999995</v>
      </c>
      <c r="R30" s="72">
        <f t="shared" si="14"/>
        <v>0</v>
      </c>
      <c r="S30" s="7"/>
      <c r="T30" s="5">
        <f t="shared" si="15"/>
        <v>31</v>
      </c>
      <c r="U30" s="45">
        <f t="shared" si="16"/>
        <v>37646</v>
      </c>
      <c r="V30" s="5">
        <f t="shared" si="17"/>
        <v>757</v>
      </c>
      <c r="W30" s="55">
        <f t="shared" si="18"/>
        <v>5.8985674285833012E-2</v>
      </c>
      <c r="X30" s="47">
        <f t="shared" si="19"/>
        <v>0.88645355370753309</v>
      </c>
      <c r="Y30" s="5">
        <f t="shared" si="20"/>
        <v>1</v>
      </c>
      <c r="Z30" s="5">
        <f t="shared" si="21"/>
        <v>31</v>
      </c>
      <c r="AB30" s="39">
        <f t="shared" si="22"/>
        <v>0</v>
      </c>
      <c r="AC30" s="39">
        <f t="shared" si="23"/>
        <v>0</v>
      </c>
      <c r="AD30" s="39">
        <f t="shared" si="24"/>
        <v>0</v>
      </c>
      <c r="AE30" s="39">
        <f t="shared" si="25"/>
        <v>0</v>
      </c>
      <c r="AF30" s="39">
        <f t="shared" si="26"/>
        <v>0</v>
      </c>
      <c r="AG30" s="39">
        <f t="shared" si="27"/>
        <v>0</v>
      </c>
      <c r="AH30" s="39">
        <f t="shared" si="28"/>
        <v>0</v>
      </c>
      <c r="AI30" s="39">
        <f t="shared" si="29"/>
        <v>0</v>
      </c>
      <c r="AJ30" s="39">
        <f t="shared" si="30"/>
        <v>0</v>
      </c>
      <c r="AK30" s="43"/>
      <c r="AL30" s="39">
        <f t="shared" si="31"/>
        <v>0</v>
      </c>
      <c r="AM30" s="39">
        <f t="shared" si="32"/>
        <v>0</v>
      </c>
      <c r="AN30" s="39">
        <f t="shared" si="33"/>
        <v>0</v>
      </c>
      <c r="AO30" s="40">
        <f t="shared" si="34"/>
        <v>0</v>
      </c>
      <c r="AQ30" s="39">
        <f t="shared" si="35"/>
        <v>0</v>
      </c>
      <c r="AR30" s="39">
        <f t="shared" si="36"/>
        <v>0</v>
      </c>
      <c r="AS30" s="39">
        <f t="shared" si="37"/>
        <v>0</v>
      </c>
      <c r="AT30" s="40">
        <f t="shared" si="38"/>
        <v>0</v>
      </c>
      <c r="AU30" s="40"/>
      <c r="AV30" s="52">
        <f t="shared" si="39"/>
        <v>0</v>
      </c>
      <c r="AX30" s="52">
        <f t="shared" si="40"/>
        <v>0</v>
      </c>
      <c r="AY30" s="70"/>
      <c r="AZ30" s="2">
        <f t="shared" si="43"/>
        <v>0</v>
      </c>
    </row>
    <row r="31" spans="1:52">
      <c r="A31" s="44">
        <f t="shared" si="41"/>
        <v>37622</v>
      </c>
      <c r="B31" s="66">
        <f t="shared" si="3"/>
        <v>0</v>
      </c>
      <c r="C31" s="67"/>
      <c r="D31" s="68">
        <f t="shared" si="4"/>
        <v>0</v>
      </c>
      <c r="E31" s="35">
        <f t="shared" si="5"/>
        <v>0</v>
      </c>
      <c r="F31" s="35">
        <f t="shared" si="6"/>
        <v>0</v>
      </c>
      <c r="G31" s="55">
        <f t="shared" si="7"/>
        <v>4.3719999999999999</v>
      </c>
      <c r="H31" s="69">
        <f t="shared" si="8"/>
        <v>4.3719999999999999</v>
      </c>
      <c r="I31" s="55">
        <f t="shared" si="9"/>
        <v>0</v>
      </c>
      <c r="J31" s="55">
        <f t="shared" si="10"/>
        <v>-1.9000000000000003E-2</v>
      </c>
      <c r="K31" s="69">
        <f t="shared" si="11"/>
        <v>-1.9000000000000003E-2</v>
      </c>
      <c r="L31" s="72">
        <v>0</v>
      </c>
      <c r="M31" s="55">
        <f t="shared" si="12"/>
        <v>0.01</v>
      </c>
      <c r="N31" s="69">
        <f t="shared" si="13"/>
        <v>0.01</v>
      </c>
      <c r="O31" s="72">
        <v>0</v>
      </c>
      <c r="P31" s="7"/>
      <c r="Q31" s="72">
        <f t="shared" si="42"/>
        <v>4.3629999999999995</v>
      </c>
      <c r="R31" s="72">
        <f t="shared" si="14"/>
        <v>0</v>
      </c>
      <c r="S31" s="7"/>
      <c r="T31" s="5">
        <f t="shared" si="15"/>
        <v>31</v>
      </c>
      <c r="U31" s="45">
        <f t="shared" si="16"/>
        <v>37677</v>
      </c>
      <c r="V31" s="5">
        <f t="shared" si="17"/>
        <v>788</v>
      </c>
      <c r="W31" s="55">
        <f t="shared" si="18"/>
        <v>5.9007377684004006E-2</v>
      </c>
      <c r="X31" s="47">
        <f t="shared" si="19"/>
        <v>0.88200461044230927</v>
      </c>
      <c r="Y31" s="5">
        <f t="shared" si="20"/>
        <v>1</v>
      </c>
      <c r="Z31" s="5">
        <f t="shared" si="21"/>
        <v>31</v>
      </c>
      <c r="AB31" s="39">
        <f t="shared" si="22"/>
        <v>0</v>
      </c>
      <c r="AC31" s="39">
        <f t="shared" si="23"/>
        <v>0</v>
      </c>
      <c r="AD31" s="39">
        <f t="shared" si="24"/>
        <v>0</v>
      </c>
      <c r="AE31" s="39">
        <f t="shared" si="25"/>
        <v>0</v>
      </c>
      <c r="AF31" s="39">
        <f t="shared" si="26"/>
        <v>0</v>
      </c>
      <c r="AG31" s="39">
        <f t="shared" si="27"/>
        <v>0</v>
      </c>
      <c r="AH31" s="39">
        <f t="shared" si="28"/>
        <v>0</v>
      </c>
      <c r="AI31" s="39">
        <f t="shared" si="29"/>
        <v>0</v>
      </c>
      <c r="AJ31" s="39">
        <f t="shared" si="30"/>
        <v>0</v>
      </c>
      <c r="AK31" s="43"/>
      <c r="AL31" s="39">
        <f t="shared" si="31"/>
        <v>0</v>
      </c>
      <c r="AM31" s="39">
        <f t="shared" si="32"/>
        <v>0</v>
      </c>
      <c r="AN31" s="39">
        <f t="shared" si="33"/>
        <v>0</v>
      </c>
      <c r="AO31" s="40">
        <f t="shared" si="34"/>
        <v>0</v>
      </c>
      <c r="AQ31" s="39">
        <f t="shared" si="35"/>
        <v>0</v>
      </c>
      <c r="AR31" s="39">
        <f t="shared" si="36"/>
        <v>0</v>
      </c>
      <c r="AS31" s="39">
        <f t="shared" si="37"/>
        <v>0</v>
      </c>
      <c r="AT31" s="40">
        <f t="shared" si="38"/>
        <v>0</v>
      </c>
      <c r="AU31" s="40"/>
      <c r="AV31" s="52">
        <f t="shared" si="39"/>
        <v>0</v>
      </c>
      <c r="AX31" s="52">
        <f t="shared" si="40"/>
        <v>0</v>
      </c>
      <c r="AY31" s="70"/>
      <c r="AZ31" s="2">
        <f t="shared" si="43"/>
        <v>0</v>
      </c>
    </row>
    <row r="32" spans="1:52">
      <c r="A32" s="44">
        <f t="shared" si="41"/>
        <v>37653</v>
      </c>
      <c r="B32" s="66">
        <f t="shared" si="3"/>
        <v>0</v>
      </c>
      <c r="C32" s="67"/>
      <c r="D32" s="68">
        <f t="shared" si="4"/>
        <v>0</v>
      </c>
      <c r="E32" s="35">
        <f t="shared" si="5"/>
        <v>0</v>
      </c>
      <c r="F32" s="35">
        <f t="shared" si="6"/>
        <v>0</v>
      </c>
      <c r="G32" s="55">
        <f t="shared" si="7"/>
        <v>4.2119999999999997</v>
      </c>
      <c r="H32" s="69">
        <f t="shared" si="8"/>
        <v>4.2119999999999997</v>
      </c>
      <c r="I32" s="55">
        <f t="shared" si="9"/>
        <v>0</v>
      </c>
      <c r="J32" s="55">
        <f t="shared" si="10"/>
        <v>-1.9000000000000003E-2</v>
      </c>
      <c r="K32" s="69">
        <f t="shared" si="11"/>
        <v>-1.9000000000000003E-2</v>
      </c>
      <c r="L32" s="72">
        <v>0</v>
      </c>
      <c r="M32" s="55">
        <f t="shared" si="12"/>
        <v>0.01</v>
      </c>
      <c r="N32" s="69">
        <f t="shared" si="13"/>
        <v>0.01</v>
      </c>
      <c r="O32" s="72">
        <v>0</v>
      </c>
      <c r="P32" s="7"/>
      <c r="Q32" s="72">
        <f t="shared" si="42"/>
        <v>4.2029999999999994</v>
      </c>
      <c r="R32" s="72">
        <f t="shared" si="14"/>
        <v>0</v>
      </c>
      <c r="S32" s="7"/>
      <c r="T32" s="5">
        <f t="shared" si="15"/>
        <v>28</v>
      </c>
      <c r="U32" s="45">
        <f t="shared" si="16"/>
        <v>37705</v>
      </c>
      <c r="V32" s="5">
        <f t="shared" si="17"/>
        <v>816</v>
      </c>
      <c r="W32" s="55">
        <f t="shared" si="18"/>
        <v>5.9053069453069006E-2</v>
      </c>
      <c r="X32" s="47">
        <f t="shared" si="19"/>
        <v>0.87799972121143033</v>
      </c>
      <c r="Y32" s="5">
        <f t="shared" si="20"/>
        <v>1</v>
      </c>
      <c r="Z32" s="5">
        <f t="shared" si="21"/>
        <v>28</v>
      </c>
      <c r="AB32" s="39">
        <f t="shared" si="22"/>
        <v>0</v>
      </c>
      <c r="AC32" s="39">
        <f t="shared" si="23"/>
        <v>0</v>
      </c>
      <c r="AD32" s="39">
        <f t="shared" si="24"/>
        <v>0</v>
      </c>
      <c r="AE32" s="39">
        <f t="shared" si="25"/>
        <v>0</v>
      </c>
      <c r="AF32" s="39">
        <f t="shared" si="26"/>
        <v>0</v>
      </c>
      <c r="AG32" s="39">
        <f t="shared" si="27"/>
        <v>0</v>
      </c>
      <c r="AH32" s="39">
        <f t="shared" si="28"/>
        <v>0</v>
      </c>
      <c r="AI32" s="39">
        <f t="shared" si="29"/>
        <v>0</v>
      </c>
      <c r="AJ32" s="39">
        <f t="shared" si="30"/>
        <v>0</v>
      </c>
      <c r="AK32" s="43"/>
      <c r="AL32" s="39">
        <f t="shared" si="31"/>
        <v>0</v>
      </c>
      <c r="AM32" s="39">
        <f t="shared" si="32"/>
        <v>0</v>
      </c>
      <c r="AN32" s="39">
        <f t="shared" si="33"/>
        <v>0</v>
      </c>
      <c r="AO32" s="40">
        <f t="shared" si="34"/>
        <v>0</v>
      </c>
      <c r="AQ32" s="39">
        <f t="shared" si="35"/>
        <v>0</v>
      </c>
      <c r="AR32" s="39">
        <f t="shared" si="36"/>
        <v>0</v>
      </c>
      <c r="AS32" s="39">
        <f t="shared" si="37"/>
        <v>0</v>
      </c>
      <c r="AT32" s="40">
        <f t="shared" si="38"/>
        <v>0</v>
      </c>
      <c r="AU32" s="40"/>
      <c r="AV32" s="52">
        <f t="shared" si="39"/>
        <v>0</v>
      </c>
      <c r="AX32" s="52">
        <f t="shared" si="40"/>
        <v>0</v>
      </c>
      <c r="AY32" s="70"/>
      <c r="AZ32" s="2">
        <f t="shared" si="43"/>
        <v>0</v>
      </c>
    </row>
    <row r="33" spans="1:52">
      <c r="A33" s="44">
        <f t="shared" si="41"/>
        <v>37681</v>
      </c>
      <c r="B33" s="66">
        <f t="shared" si="3"/>
        <v>0</v>
      </c>
      <c r="C33" s="67"/>
      <c r="D33" s="68">
        <f t="shared" si="4"/>
        <v>0</v>
      </c>
      <c r="E33" s="35">
        <f t="shared" si="5"/>
        <v>0</v>
      </c>
      <c r="F33" s="35">
        <f t="shared" si="6"/>
        <v>0</v>
      </c>
      <c r="G33" s="55">
        <f t="shared" si="7"/>
        <v>4.0069999999999997</v>
      </c>
      <c r="H33" s="69">
        <f t="shared" si="8"/>
        <v>4.0069999999999997</v>
      </c>
      <c r="I33" s="55">
        <f t="shared" si="9"/>
        <v>0</v>
      </c>
      <c r="J33" s="55">
        <f t="shared" si="10"/>
        <v>2.1000000000000001E-2</v>
      </c>
      <c r="K33" s="69">
        <f t="shared" si="11"/>
        <v>2.1000000000000001E-2</v>
      </c>
      <c r="L33" s="72">
        <v>0</v>
      </c>
      <c r="M33" s="55">
        <f t="shared" si="12"/>
        <v>0.01</v>
      </c>
      <c r="N33" s="69">
        <f t="shared" si="13"/>
        <v>0.01</v>
      </c>
      <c r="O33" s="72">
        <v>0</v>
      </c>
      <c r="P33" s="7"/>
      <c r="Q33" s="72">
        <f t="shared" si="42"/>
        <v>4.0379999999999994</v>
      </c>
      <c r="R33" s="72">
        <f t="shared" si="14"/>
        <v>0</v>
      </c>
      <c r="S33" s="7"/>
      <c r="T33" s="5">
        <f t="shared" si="15"/>
        <v>31</v>
      </c>
      <c r="U33" s="45">
        <f t="shared" si="16"/>
        <v>37736</v>
      </c>
      <c r="V33" s="5">
        <f t="shared" si="17"/>
        <v>847</v>
      </c>
      <c r="W33" s="55">
        <f t="shared" si="18"/>
        <v>5.9094339438627019E-2</v>
      </c>
      <c r="X33" s="47">
        <f t="shared" si="19"/>
        <v>0.87359649428950836</v>
      </c>
      <c r="Y33" s="5">
        <f t="shared" si="20"/>
        <v>1</v>
      </c>
      <c r="Z33" s="5">
        <f t="shared" si="21"/>
        <v>31</v>
      </c>
      <c r="AB33" s="39">
        <f t="shared" si="22"/>
        <v>0</v>
      </c>
      <c r="AC33" s="39">
        <f t="shared" si="23"/>
        <v>0</v>
      </c>
      <c r="AD33" s="39">
        <f t="shared" si="24"/>
        <v>0</v>
      </c>
      <c r="AE33" s="39">
        <f t="shared" si="25"/>
        <v>0</v>
      </c>
      <c r="AF33" s="39">
        <f t="shared" si="26"/>
        <v>0</v>
      </c>
      <c r="AG33" s="39">
        <f t="shared" si="27"/>
        <v>0</v>
      </c>
      <c r="AH33" s="39">
        <f t="shared" si="28"/>
        <v>0</v>
      </c>
      <c r="AI33" s="39">
        <f t="shared" si="29"/>
        <v>0</v>
      </c>
      <c r="AJ33" s="39">
        <f t="shared" si="30"/>
        <v>0</v>
      </c>
      <c r="AK33" s="43"/>
      <c r="AL33" s="39">
        <f t="shared" si="31"/>
        <v>0</v>
      </c>
      <c r="AM33" s="39">
        <f t="shared" si="32"/>
        <v>0</v>
      </c>
      <c r="AN33" s="39">
        <f t="shared" si="33"/>
        <v>0</v>
      </c>
      <c r="AO33" s="40">
        <f t="shared" si="34"/>
        <v>0</v>
      </c>
      <c r="AQ33" s="39">
        <f t="shared" si="35"/>
        <v>0</v>
      </c>
      <c r="AR33" s="39">
        <f t="shared" si="36"/>
        <v>0</v>
      </c>
      <c r="AS33" s="39">
        <f t="shared" si="37"/>
        <v>0</v>
      </c>
      <c r="AT33" s="40">
        <f t="shared" si="38"/>
        <v>0</v>
      </c>
      <c r="AU33" s="40"/>
      <c r="AV33" s="52">
        <f t="shared" si="39"/>
        <v>0</v>
      </c>
      <c r="AX33" s="52">
        <f t="shared" si="40"/>
        <v>0</v>
      </c>
      <c r="AY33" s="70"/>
      <c r="AZ33" s="2">
        <f t="shared" si="43"/>
        <v>0</v>
      </c>
    </row>
    <row r="34" spans="1:52">
      <c r="A34" s="44">
        <f t="shared" si="41"/>
        <v>37712</v>
      </c>
      <c r="B34" s="66">
        <f t="shared" si="3"/>
        <v>0</v>
      </c>
      <c r="C34" s="67"/>
      <c r="D34" s="68">
        <f t="shared" si="4"/>
        <v>0</v>
      </c>
      <c r="E34" s="35">
        <f t="shared" si="5"/>
        <v>0</v>
      </c>
      <c r="F34" s="35">
        <f t="shared" si="6"/>
        <v>0</v>
      </c>
      <c r="G34" s="55">
        <f t="shared" si="7"/>
        <v>3.7690000000000006</v>
      </c>
      <c r="H34" s="69">
        <f t="shared" si="8"/>
        <v>3.7690000000000006</v>
      </c>
      <c r="I34" s="55">
        <f t="shared" si="9"/>
        <v>0</v>
      </c>
      <c r="J34" s="55">
        <f t="shared" si="10"/>
        <v>-2.3000000000000003E-2</v>
      </c>
      <c r="K34" s="69">
        <f t="shared" si="11"/>
        <v>-2.3000000000000003E-2</v>
      </c>
      <c r="L34" s="72">
        <v>0</v>
      </c>
      <c r="M34" s="55">
        <f t="shared" si="12"/>
        <v>7.4999999999999997E-3</v>
      </c>
      <c r="N34" s="69">
        <f t="shared" si="13"/>
        <v>7.4999999999999997E-3</v>
      </c>
      <c r="O34" s="72">
        <v>0</v>
      </c>
      <c r="P34" s="7"/>
      <c r="Q34" s="72">
        <f t="shared" si="42"/>
        <v>3.7535000000000007</v>
      </c>
      <c r="R34" s="72">
        <f t="shared" si="14"/>
        <v>0</v>
      </c>
      <c r="S34" s="7"/>
      <c r="T34" s="5">
        <f t="shared" si="15"/>
        <v>30</v>
      </c>
      <c r="U34" s="45">
        <f t="shared" si="16"/>
        <v>37766</v>
      </c>
      <c r="V34" s="5">
        <f t="shared" si="17"/>
        <v>877</v>
      </c>
      <c r="W34" s="55">
        <f t="shared" si="18"/>
        <v>5.9131996178329004E-2</v>
      </c>
      <c r="X34" s="47">
        <f t="shared" si="19"/>
        <v>0.86937314102963514</v>
      </c>
      <c r="Y34" s="5">
        <f t="shared" si="20"/>
        <v>1</v>
      </c>
      <c r="Z34" s="5">
        <f t="shared" si="21"/>
        <v>30</v>
      </c>
      <c r="AB34" s="39">
        <f t="shared" si="22"/>
        <v>0</v>
      </c>
      <c r="AC34" s="39">
        <f t="shared" si="23"/>
        <v>0</v>
      </c>
      <c r="AD34" s="39">
        <f t="shared" si="24"/>
        <v>0</v>
      </c>
      <c r="AE34" s="39">
        <f t="shared" si="25"/>
        <v>0</v>
      </c>
      <c r="AF34" s="39">
        <f t="shared" si="26"/>
        <v>0</v>
      </c>
      <c r="AG34" s="39">
        <f t="shared" si="27"/>
        <v>0</v>
      </c>
      <c r="AH34" s="39">
        <f t="shared" si="28"/>
        <v>0</v>
      </c>
      <c r="AI34" s="39">
        <f t="shared" si="29"/>
        <v>0</v>
      </c>
      <c r="AJ34" s="39">
        <f t="shared" si="30"/>
        <v>0</v>
      </c>
      <c r="AK34" s="43"/>
      <c r="AL34" s="39">
        <f t="shared" si="31"/>
        <v>0</v>
      </c>
      <c r="AM34" s="39">
        <f t="shared" si="32"/>
        <v>0</v>
      </c>
      <c r="AN34" s="39">
        <f t="shared" si="33"/>
        <v>0</v>
      </c>
      <c r="AO34" s="40">
        <f t="shared" si="34"/>
        <v>0</v>
      </c>
      <c r="AQ34" s="39">
        <f t="shared" si="35"/>
        <v>0</v>
      </c>
      <c r="AR34" s="39">
        <f t="shared" si="36"/>
        <v>0</v>
      </c>
      <c r="AS34" s="39">
        <f t="shared" si="37"/>
        <v>0</v>
      </c>
      <c r="AT34" s="40">
        <f t="shared" si="38"/>
        <v>0</v>
      </c>
      <c r="AU34" s="40"/>
      <c r="AV34" s="52">
        <f t="shared" si="39"/>
        <v>0</v>
      </c>
      <c r="AX34" s="52">
        <f t="shared" si="40"/>
        <v>0</v>
      </c>
      <c r="AY34" s="70"/>
      <c r="AZ34" s="2">
        <f t="shared" si="43"/>
        <v>0</v>
      </c>
    </row>
    <row r="35" spans="1:52">
      <c r="A35" s="44">
        <f t="shared" si="41"/>
        <v>37742</v>
      </c>
      <c r="B35" s="66">
        <f t="shared" si="3"/>
        <v>0</v>
      </c>
      <c r="C35" s="67"/>
      <c r="D35" s="68">
        <f t="shared" si="4"/>
        <v>0</v>
      </c>
      <c r="E35" s="35">
        <f t="shared" si="5"/>
        <v>0</v>
      </c>
      <c r="F35" s="35">
        <f t="shared" si="6"/>
        <v>0</v>
      </c>
      <c r="G35" s="55">
        <f t="shared" si="7"/>
        <v>3.7149999999999999</v>
      </c>
      <c r="H35" s="69">
        <f t="shared" si="8"/>
        <v>3.7149999999999999</v>
      </c>
      <c r="I35" s="55">
        <f t="shared" si="9"/>
        <v>0</v>
      </c>
      <c r="J35" s="55">
        <f t="shared" si="10"/>
        <v>-2.3000000000000003E-2</v>
      </c>
      <c r="K35" s="69">
        <f t="shared" si="11"/>
        <v>-2.3000000000000003E-2</v>
      </c>
      <c r="L35" s="72">
        <v>0</v>
      </c>
      <c r="M35" s="55">
        <f t="shared" si="12"/>
        <v>7.4999999999999997E-3</v>
      </c>
      <c r="N35" s="69">
        <f t="shared" si="13"/>
        <v>7.4999999999999997E-3</v>
      </c>
      <c r="O35" s="72">
        <v>0</v>
      </c>
      <c r="P35" s="7"/>
      <c r="Q35" s="72">
        <f t="shared" si="42"/>
        <v>3.6995</v>
      </c>
      <c r="R35" s="72">
        <f t="shared" si="14"/>
        <v>0</v>
      </c>
      <c r="S35" s="7"/>
      <c r="T35" s="5">
        <f t="shared" si="15"/>
        <v>31</v>
      </c>
      <c r="U35" s="45">
        <f t="shared" si="16"/>
        <v>37797</v>
      </c>
      <c r="V35" s="5">
        <f t="shared" si="17"/>
        <v>908</v>
      </c>
      <c r="W35" s="55">
        <f t="shared" si="18"/>
        <v>5.9157614088050016E-2</v>
      </c>
      <c r="X35" s="47">
        <f t="shared" si="19"/>
        <v>0.86502674418494274</v>
      </c>
      <c r="Y35" s="5">
        <f t="shared" si="20"/>
        <v>1</v>
      </c>
      <c r="Z35" s="5">
        <f t="shared" si="21"/>
        <v>31</v>
      </c>
      <c r="AB35" s="39">
        <f t="shared" si="22"/>
        <v>0</v>
      </c>
      <c r="AC35" s="39">
        <f t="shared" si="23"/>
        <v>0</v>
      </c>
      <c r="AD35" s="39">
        <f t="shared" si="24"/>
        <v>0</v>
      </c>
      <c r="AE35" s="39">
        <f t="shared" si="25"/>
        <v>0</v>
      </c>
      <c r="AF35" s="39">
        <f t="shared" si="26"/>
        <v>0</v>
      </c>
      <c r="AG35" s="39">
        <f t="shared" si="27"/>
        <v>0</v>
      </c>
      <c r="AH35" s="39">
        <f t="shared" si="28"/>
        <v>0</v>
      </c>
      <c r="AI35" s="39">
        <f t="shared" si="29"/>
        <v>0</v>
      </c>
      <c r="AJ35" s="39">
        <f t="shared" si="30"/>
        <v>0</v>
      </c>
      <c r="AK35" s="43"/>
      <c r="AL35" s="39">
        <f t="shared" si="31"/>
        <v>0</v>
      </c>
      <c r="AM35" s="39">
        <f t="shared" si="32"/>
        <v>0</v>
      </c>
      <c r="AN35" s="39">
        <f t="shared" si="33"/>
        <v>0</v>
      </c>
      <c r="AO35" s="40">
        <f t="shared" si="34"/>
        <v>0</v>
      </c>
      <c r="AQ35" s="39">
        <f t="shared" si="35"/>
        <v>0</v>
      </c>
      <c r="AR35" s="39">
        <f t="shared" si="36"/>
        <v>0</v>
      </c>
      <c r="AS35" s="39">
        <f t="shared" si="37"/>
        <v>0</v>
      </c>
      <c r="AT35" s="40">
        <f t="shared" si="38"/>
        <v>0</v>
      </c>
      <c r="AU35" s="40"/>
      <c r="AV35" s="52">
        <f t="shared" si="39"/>
        <v>0</v>
      </c>
      <c r="AX35" s="52">
        <f t="shared" si="40"/>
        <v>0</v>
      </c>
      <c r="AY35" s="70"/>
      <c r="AZ35" s="2">
        <f t="shared" si="43"/>
        <v>0</v>
      </c>
    </row>
    <row r="36" spans="1:52">
      <c r="A36" s="44">
        <f t="shared" si="41"/>
        <v>37773</v>
      </c>
      <c r="B36" s="66">
        <f t="shared" si="3"/>
        <v>0</v>
      </c>
      <c r="C36" s="67"/>
      <c r="D36" s="68">
        <f t="shared" si="4"/>
        <v>0</v>
      </c>
      <c r="E36" s="35">
        <f t="shared" si="5"/>
        <v>0</v>
      </c>
      <c r="F36" s="35">
        <f t="shared" si="6"/>
        <v>0</v>
      </c>
      <c r="G36" s="55">
        <f t="shared" si="7"/>
        <v>3.7250000000000001</v>
      </c>
      <c r="H36" s="69">
        <f t="shared" si="8"/>
        <v>3.7250000000000001</v>
      </c>
      <c r="I36" s="55">
        <f t="shared" si="9"/>
        <v>0</v>
      </c>
      <c r="J36" s="55">
        <f t="shared" si="10"/>
        <v>-2.3000000000000003E-2</v>
      </c>
      <c r="K36" s="69">
        <f t="shared" si="11"/>
        <v>-2.3000000000000003E-2</v>
      </c>
      <c r="L36" s="72">
        <v>0</v>
      </c>
      <c r="M36" s="55">
        <f t="shared" si="12"/>
        <v>7.4999999999999997E-3</v>
      </c>
      <c r="N36" s="69">
        <f t="shared" si="13"/>
        <v>7.4999999999999997E-3</v>
      </c>
      <c r="O36" s="72">
        <v>0</v>
      </c>
      <c r="P36" s="7"/>
      <c r="Q36" s="72">
        <f t="shared" si="42"/>
        <v>3.7095000000000002</v>
      </c>
      <c r="R36" s="72">
        <f t="shared" si="14"/>
        <v>0</v>
      </c>
      <c r="S36" s="7"/>
      <c r="T36" s="5">
        <f t="shared" si="15"/>
        <v>30</v>
      </c>
      <c r="U36" s="45">
        <f t="shared" si="16"/>
        <v>37827</v>
      </c>
      <c r="V36" s="5">
        <f t="shared" si="17"/>
        <v>938</v>
      </c>
      <c r="W36" s="55">
        <f t="shared" si="18"/>
        <v>5.9184085928326011E-2</v>
      </c>
      <c r="X36" s="47">
        <f t="shared" si="19"/>
        <v>0.86083292235192044</v>
      </c>
      <c r="Y36" s="5">
        <f t="shared" si="20"/>
        <v>1</v>
      </c>
      <c r="Z36" s="5">
        <f t="shared" si="21"/>
        <v>30</v>
      </c>
      <c r="AB36" s="39">
        <f t="shared" si="22"/>
        <v>0</v>
      </c>
      <c r="AC36" s="39">
        <f t="shared" si="23"/>
        <v>0</v>
      </c>
      <c r="AD36" s="39">
        <f t="shared" si="24"/>
        <v>0</v>
      </c>
      <c r="AE36" s="39">
        <f t="shared" si="25"/>
        <v>0</v>
      </c>
      <c r="AF36" s="39">
        <f t="shared" si="26"/>
        <v>0</v>
      </c>
      <c r="AG36" s="39">
        <f t="shared" si="27"/>
        <v>0</v>
      </c>
      <c r="AH36" s="39">
        <f t="shared" si="28"/>
        <v>0</v>
      </c>
      <c r="AI36" s="39">
        <f t="shared" si="29"/>
        <v>0</v>
      </c>
      <c r="AJ36" s="39">
        <f t="shared" si="30"/>
        <v>0</v>
      </c>
      <c r="AK36" s="43"/>
      <c r="AL36" s="39">
        <f t="shared" si="31"/>
        <v>0</v>
      </c>
      <c r="AM36" s="39">
        <f t="shared" si="32"/>
        <v>0</v>
      </c>
      <c r="AN36" s="39">
        <f t="shared" si="33"/>
        <v>0</v>
      </c>
      <c r="AO36" s="40">
        <f t="shared" si="34"/>
        <v>0</v>
      </c>
      <c r="AQ36" s="39">
        <f t="shared" si="35"/>
        <v>0</v>
      </c>
      <c r="AR36" s="39">
        <f t="shared" si="36"/>
        <v>0</v>
      </c>
      <c r="AS36" s="39">
        <f t="shared" si="37"/>
        <v>0</v>
      </c>
      <c r="AT36" s="40">
        <f t="shared" si="38"/>
        <v>0</v>
      </c>
      <c r="AU36" s="40"/>
      <c r="AV36" s="52">
        <f t="shared" si="39"/>
        <v>0</v>
      </c>
      <c r="AX36" s="52">
        <f t="shared" si="40"/>
        <v>0</v>
      </c>
      <c r="AY36" s="70"/>
      <c r="AZ36" s="2">
        <f t="shared" si="43"/>
        <v>0</v>
      </c>
    </row>
    <row r="37" spans="1:52">
      <c r="A37" s="44">
        <f t="shared" si="41"/>
        <v>37803</v>
      </c>
      <c r="B37" s="66">
        <f t="shared" si="3"/>
        <v>0</v>
      </c>
      <c r="C37" s="67"/>
      <c r="D37" s="68">
        <f t="shared" si="4"/>
        <v>0</v>
      </c>
      <c r="E37" s="35">
        <f t="shared" si="5"/>
        <v>0</v>
      </c>
      <c r="F37" s="35">
        <f t="shared" si="6"/>
        <v>0</v>
      </c>
      <c r="G37" s="55">
        <f t="shared" si="7"/>
        <v>3.74</v>
      </c>
      <c r="H37" s="69">
        <f t="shared" si="8"/>
        <v>3.74</v>
      </c>
      <c r="I37" s="55">
        <f t="shared" si="9"/>
        <v>0</v>
      </c>
      <c r="J37" s="55">
        <f t="shared" si="10"/>
        <v>-2.3000000000000003E-2</v>
      </c>
      <c r="K37" s="69">
        <f t="shared" si="11"/>
        <v>-2.3000000000000003E-2</v>
      </c>
      <c r="L37" s="72">
        <v>0</v>
      </c>
      <c r="M37" s="55">
        <f t="shared" si="12"/>
        <v>7.4999999999999997E-3</v>
      </c>
      <c r="N37" s="69">
        <f t="shared" si="13"/>
        <v>7.4999999999999997E-3</v>
      </c>
      <c r="O37" s="72">
        <v>0</v>
      </c>
      <c r="P37" s="7"/>
      <c r="Q37" s="72">
        <f t="shared" si="42"/>
        <v>3.7245000000000004</v>
      </c>
      <c r="R37" s="72">
        <f t="shared" si="14"/>
        <v>0</v>
      </c>
      <c r="S37" s="7"/>
      <c r="T37" s="5">
        <f t="shared" si="15"/>
        <v>31</v>
      </c>
      <c r="U37" s="45">
        <f t="shared" si="16"/>
        <v>37858</v>
      </c>
      <c r="V37" s="5">
        <f t="shared" si="17"/>
        <v>969</v>
      </c>
      <c r="W37" s="55">
        <f t="shared" si="18"/>
        <v>5.9211913961496013E-2</v>
      </c>
      <c r="X37" s="47">
        <f t="shared" si="19"/>
        <v>0.85650966630128988</v>
      </c>
      <c r="Y37" s="5">
        <f t="shared" si="20"/>
        <v>1</v>
      </c>
      <c r="Z37" s="5">
        <f t="shared" si="21"/>
        <v>31</v>
      </c>
      <c r="AB37" s="39">
        <f t="shared" si="22"/>
        <v>0</v>
      </c>
      <c r="AC37" s="39">
        <f t="shared" si="23"/>
        <v>0</v>
      </c>
      <c r="AD37" s="39">
        <f t="shared" si="24"/>
        <v>0</v>
      </c>
      <c r="AE37" s="39">
        <f t="shared" si="25"/>
        <v>0</v>
      </c>
      <c r="AF37" s="39">
        <f t="shared" si="26"/>
        <v>0</v>
      </c>
      <c r="AG37" s="39">
        <f t="shared" si="27"/>
        <v>0</v>
      </c>
      <c r="AH37" s="39">
        <f t="shared" si="28"/>
        <v>0</v>
      </c>
      <c r="AI37" s="39">
        <f t="shared" si="29"/>
        <v>0</v>
      </c>
      <c r="AJ37" s="39">
        <f t="shared" si="30"/>
        <v>0</v>
      </c>
      <c r="AK37" s="43"/>
      <c r="AL37" s="39">
        <f t="shared" si="31"/>
        <v>0</v>
      </c>
      <c r="AM37" s="39">
        <f t="shared" si="32"/>
        <v>0</v>
      </c>
      <c r="AN37" s="39">
        <f t="shared" si="33"/>
        <v>0</v>
      </c>
      <c r="AO37" s="40">
        <f t="shared" si="34"/>
        <v>0</v>
      </c>
      <c r="AQ37" s="39">
        <f t="shared" si="35"/>
        <v>0</v>
      </c>
      <c r="AR37" s="39">
        <f t="shared" si="36"/>
        <v>0</v>
      </c>
      <c r="AS37" s="39">
        <f t="shared" si="37"/>
        <v>0</v>
      </c>
      <c r="AT37" s="40">
        <f t="shared" si="38"/>
        <v>0</v>
      </c>
      <c r="AU37" s="40"/>
      <c r="AV37" s="52">
        <f t="shared" si="39"/>
        <v>0</v>
      </c>
      <c r="AX37" s="52">
        <f t="shared" si="40"/>
        <v>0</v>
      </c>
      <c r="AY37" s="70"/>
      <c r="AZ37" s="2">
        <f t="shared" si="43"/>
        <v>0</v>
      </c>
    </row>
    <row r="38" spans="1:52">
      <c r="A38" s="44">
        <f t="shared" si="41"/>
        <v>37834</v>
      </c>
      <c r="B38" s="66">
        <f t="shared" si="3"/>
        <v>0</v>
      </c>
      <c r="C38" s="67"/>
      <c r="D38" s="68">
        <f t="shared" si="4"/>
        <v>0</v>
      </c>
      <c r="E38" s="35">
        <f t="shared" si="5"/>
        <v>0</v>
      </c>
      <c r="F38" s="35">
        <f t="shared" si="6"/>
        <v>0</v>
      </c>
      <c r="G38" s="55">
        <f t="shared" si="7"/>
        <v>3.7349999999999999</v>
      </c>
      <c r="H38" s="69">
        <f t="shared" si="8"/>
        <v>3.7349999999999999</v>
      </c>
      <c r="I38" s="55">
        <f t="shared" si="9"/>
        <v>0</v>
      </c>
      <c r="J38" s="55">
        <f t="shared" si="10"/>
        <v>-2.3000000000000003E-2</v>
      </c>
      <c r="K38" s="69">
        <f t="shared" si="11"/>
        <v>-2.3000000000000003E-2</v>
      </c>
      <c r="L38" s="72">
        <v>0</v>
      </c>
      <c r="M38" s="55">
        <f t="shared" si="12"/>
        <v>7.4999999999999997E-3</v>
      </c>
      <c r="N38" s="69">
        <f t="shared" si="13"/>
        <v>7.4999999999999997E-3</v>
      </c>
      <c r="O38" s="72">
        <v>0</v>
      </c>
      <c r="P38" s="7"/>
      <c r="Q38" s="72">
        <f t="shared" si="42"/>
        <v>3.7195</v>
      </c>
      <c r="R38" s="72">
        <f t="shared" si="14"/>
        <v>0</v>
      </c>
      <c r="S38" s="7"/>
      <c r="T38" s="5">
        <f t="shared" si="15"/>
        <v>31</v>
      </c>
      <c r="U38" s="45">
        <f t="shared" si="16"/>
        <v>37889</v>
      </c>
      <c r="V38" s="5">
        <f t="shared" si="17"/>
        <v>1000</v>
      </c>
      <c r="W38" s="55">
        <f t="shared" si="18"/>
        <v>5.9243843742811012E-2</v>
      </c>
      <c r="X38" s="47">
        <f t="shared" si="19"/>
        <v>0.85220363744742123</v>
      </c>
      <c r="Y38" s="5">
        <f t="shared" si="20"/>
        <v>1</v>
      </c>
      <c r="Z38" s="5">
        <f t="shared" si="21"/>
        <v>31</v>
      </c>
      <c r="AB38" s="39">
        <f t="shared" si="22"/>
        <v>0</v>
      </c>
      <c r="AC38" s="39">
        <f t="shared" si="23"/>
        <v>0</v>
      </c>
      <c r="AD38" s="39">
        <f t="shared" si="24"/>
        <v>0</v>
      </c>
      <c r="AE38" s="39">
        <f t="shared" si="25"/>
        <v>0</v>
      </c>
      <c r="AF38" s="39">
        <f t="shared" si="26"/>
        <v>0</v>
      </c>
      <c r="AG38" s="39">
        <f t="shared" si="27"/>
        <v>0</v>
      </c>
      <c r="AH38" s="39">
        <f t="shared" si="28"/>
        <v>0</v>
      </c>
      <c r="AI38" s="39">
        <f t="shared" si="29"/>
        <v>0</v>
      </c>
      <c r="AJ38" s="39">
        <f t="shared" si="30"/>
        <v>0</v>
      </c>
      <c r="AK38" s="43"/>
      <c r="AL38" s="39">
        <f t="shared" si="31"/>
        <v>0</v>
      </c>
      <c r="AM38" s="39">
        <f t="shared" si="32"/>
        <v>0</v>
      </c>
      <c r="AN38" s="39">
        <f t="shared" si="33"/>
        <v>0</v>
      </c>
      <c r="AO38" s="40">
        <f t="shared" si="34"/>
        <v>0</v>
      </c>
      <c r="AQ38" s="39">
        <f t="shared" si="35"/>
        <v>0</v>
      </c>
      <c r="AR38" s="39">
        <f t="shared" si="36"/>
        <v>0</v>
      </c>
      <c r="AS38" s="39">
        <f t="shared" si="37"/>
        <v>0</v>
      </c>
      <c r="AT38" s="40">
        <f t="shared" si="38"/>
        <v>0</v>
      </c>
      <c r="AU38" s="40"/>
      <c r="AV38" s="52">
        <f t="shared" si="39"/>
        <v>0</v>
      </c>
      <c r="AX38" s="52">
        <f t="shared" si="40"/>
        <v>0</v>
      </c>
      <c r="AY38" s="70"/>
      <c r="AZ38" s="2">
        <f t="shared" si="43"/>
        <v>0</v>
      </c>
    </row>
    <row r="39" spans="1:52">
      <c r="A39" s="44">
        <f t="shared" si="41"/>
        <v>37865</v>
      </c>
      <c r="B39" s="66">
        <f t="shared" si="3"/>
        <v>0</v>
      </c>
      <c r="C39" s="67"/>
      <c r="D39" s="68">
        <f t="shared" si="4"/>
        <v>0</v>
      </c>
      <c r="E39" s="35">
        <f t="shared" si="5"/>
        <v>0</v>
      </c>
      <c r="F39" s="35">
        <f t="shared" si="6"/>
        <v>0</v>
      </c>
      <c r="G39" s="55">
        <f t="shared" si="7"/>
        <v>3.7469999999999999</v>
      </c>
      <c r="H39" s="69">
        <f t="shared" si="8"/>
        <v>3.7469999999999999</v>
      </c>
      <c r="I39" s="55">
        <f t="shared" si="9"/>
        <v>0</v>
      </c>
      <c r="J39" s="55">
        <f t="shared" si="10"/>
        <v>-2.3000000000000003E-2</v>
      </c>
      <c r="K39" s="69">
        <f t="shared" si="11"/>
        <v>-2.3000000000000003E-2</v>
      </c>
      <c r="L39" s="72">
        <v>0</v>
      </c>
      <c r="M39" s="55">
        <f t="shared" si="12"/>
        <v>7.4999999999999997E-3</v>
      </c>
      <c r="N39" s="69">
        <f t="shared" si="13"/>
        <v>7.4999999999999997E-3</v>
      </c>
      <c r="O39" s="72">
        <v>0</v>
      </c>
      <c r="P39" s="7"/>
      <c r="Q39" s="72">
        <f t="shared" si="42"/>
        <v>3.7315</v>
      </c>
      <c r="R39" s="72">
        <f t="shared" si="14"/>
        <v>0</v>
      </c>
      <c r="S39" s="7"/>
      <c r="T39" s="5">
        <f t="shared" si="15"/>
        <v>30</v>
      </c>
      <c r="U39" s="45">
        <f t="shared" si="16"/>
        <v>37919</v>
      </c>
      <c r="V39" s="5">
        <f t="shared" si="17"/>
        <v>1030</v>
      </c>
      <c r="W39" s="55">
        <f t="shared" si="18"/>
        <v>5.9275773524464011E-2</v>
      </c>
      <c r="X39" s="47">
        <f t="shared" si="19"/>
        <v>0.84804886214409847</v>
      </c>
      <c r="Y39" s="5">
        <f t="shared" si="20"/>
        <v>1</v>
      </c>
      <c r="Z39" s="5">
        <f t="shared" si="21"/>
        <v>30</v>
      </c>
      <c r="AB39" s="39">
        <f t="shared" si="22"/>
        <v>0</v>
      </c>
      <c r="AC39" s="39">
        <f t="shared" si="23"/>
        <v>0</v>
      </c>
      <c r="AD39" s="39">
        <f t="shared" si="24"/>
        <v>0</v>
      </c>
      <c r="AE39" s="39">
        <f t="shared" si="25"/>
        <v>0</v>
      </c>
      <c r="AF39" s="39">
        <f t="shared" si="26"/>
        <v>0</v>
      </c>
      <c r="AG39" s="39">
        <f t="shared" si="27"/>
        <v>0</v>
      </c>
      <c r="AH39" s="39">
        <f t="shared" si="28"/>
        <v>0</v>
      </c>
      <c r="AI39" s="39">
        <f t="shared" si="29"/>
        <v>0</v>
      </c>
      <c r="AJ39" s="39">
        <f t="shared" si="30"/>
        <v>0</v>
      </c>
      <c r="AK39" s="43"/>
      <c r="AL39" s="39">
        <f t="shared" si="31"/>
        <v>0</v>
      </c>
      <c r="AM39" s="39">
        <f t="shared" si="32"/>
        <v>0</v>
      </c>
      <c r="AN39" s="39">
        <f t="shared" si="33"/>
        <v>0</v>
      </c>
      <c r="AO39" s="40">
        <f t="shared" si="34"/>
        <v>0</v>
      </c>
      <c r="AQ39" s="39">
        <f t="shared" si="35"/>
        <v>0</v>
      </c>
      <c r="AR39" s="39">
        <f t="shared" si="36"/>
        <v>0</v>
      </c>
      <c r="AS39" s="39">
        <f t="shared" si="37"/>
        <v>0</v>
      </c>
      <c r="AT39" s="40">
        <f t="shared" si="38"/>
        <v>0</v>
      </c>
      <c r="AU39" s="40"/>
      <c r="AV39" s="52">
        <f t="shared" si="39"/>
        <v>0</v>
      </c>
      <c r="AX39" s="52">
        <f t="shared" si="40"/>
        <v>0</v>
      </c>
      <c r="AY39" s="70"/>
      <c r="AZ39" s="2">
        <f t="shared" si="43"/>
        <v>0</v>
      </c>
    </row>
    <row r="40" spans="1:52">
      <c r="A40" s="44">
        <f t="shared" si="41"/>
        <v>37895</v>
      </c>
      <c r="B40" s="66">
        <f t="shared" si="3"/>
        <v>0</v>
      </c>
      <c r="C40" s="67"/>
      <c r="D40" s="68">
        <f t="shared" si="4"/>
        <v>0</v>
      </c>
      <c r="E40" s="35">
        <f t="shared" si="5"/>
        <v>0</v>
      </c>
      <c r="F40" s="35">
        <f t="shared" si="6"/>
        <v>0</v>
      </c>
      <c r="G40" s="55">
        <f t="shared" si="7"/>
        <v>3.7650000000000001</v>
      </c>
      <c r="H40" s="69">
        <f t="shared" si="8"/>
        <v>3.7650000000000001</v>
      </c>
      <c r="I40" s="55">
        <f t="shared" si="9"/>
        <v>0</v>
      </c>
      <c r="J40" s="55">
        <f t="shared" si="10"/>
        <v>-2.3000000000000003E-2</v>
      </c>
      <c r="K40" s="69">
        <f t="shared" si="11"/>
        <v>-2.3000000000000003E-2</v>
      </c>
      <c r="L40" s="72">
        <v>0</v>
      </c>
      <c r="M40" s="55">
        <f t="shared" si="12"/>
        <v>7.4999999999999997E-3</v>
      </c>
      <c r="N40" s="69">
        <f t="shared" si="13"/>
        <v>7.4999999999999997E-3</v>
      </c>
      <c r="O40" s="72">
        <v>0</v>
      </c>
      <c r="P40" s="7"/>
      <c r="Q40" s="72">
        <f t="shared" si="42"/>
        <v>3.7495000000000003</v>
      </c>
      <c r="R40" s="72">
        <f t="shared" si="14"/>
        <v>0</v>
      </c>
      <c r="S40" s="7"/>
      <c r="T40" s="5">
        <f t="shared" si="15"/>
        <v>31</v>
      </c>
      <c r="U40" s="45">
        <f t="shared" si="16"/>
        <v>37950</v>
      </c>
      <c r="V40" s="5">
        <f t="shared" si="17"/>
        <v>1061</v>
      </c>
      <c r="W40" s="55">
        <f t="shared" si="18"/>
        <v>5.9308401663754021E-2</v>
      </c>
      <c r="X40" s="47">
        <f t="shared" si="19"/>
        <v>0.84376709576466424</v>
      </c>
      <c r="Y40" s="5">
        <f t="shared" si="20"/>
        <v>1</v>
      </c>
      <c r="Z40" s="5">
        <f t="shared" si="21"/>
        <v>31</v>
      </c>
      <c r="AB40" s="39">
        <f t="shared" si="22"/>
        <v>0</v>
      </c>
      <c r="AC40" s="39">
        <f t="shared" si="23"/>
        <v>0</v>
      </c>
      <c r="AD40" s="39">
        <f t="shared" si="24"/>
        <v>0</v>
      </c>
      <c r="AE40" s="39">
        <f t="shared" si="25"/>
        <v>0</v>
      </c>
      <c r="AF40" s="39">
        <f t="shared" si="26"/>
        <v>0</v>
      </c>
      <c r="AG40" s="39">
        <f t="shared" si="27"/>
        <v>0</v>
      </c>
      <c r="AH40" s="39">
        <f t="shared" si="28"/>
        <v>0</v>
      </c>
      <c r="AI40" s="39">
        <f t="shared" si="29"/>
        <v>0</v>
      </c>
      <c r="AJ40" s="39">
        <f t="shared" si="30"/>
        <v>0</v>
      </c>
      <c r="AK40" s="43"/>
      <c r="AL40" s="39">
        <f t="shared" si="31"/>
        <v>0</v>
      </c>
      <c r="AM40" s="39">
        <f t="shared" si="32"/>
        <v>0</v>
      </c>
      <c r="AN40" s="39">
        <f t="shared" si="33"/>
        <v>0</v>
      </c>
      <c r="AO40" s="40">
        <f t="shared" si="34"/>
        <v>0</v>
      </c>
      <c r="AQ40" s="39">
        <f t="shared" si="35"/>
        <v>0</v>
      </c>
      <c r="AR40" s="39">
        <f t="shared" si="36"/>
        <v>0</v>
      </c>
      <c r="AS40" s="39">
        <f t="shared" si="37"/>
        <v>0</v>
      </c>
      <c r="AT40" s="40">
        <f t="shared" si="38"/>
        <v>0</v>
      </c>
      <c r="AU40" s="40"/>
      <c r="AV40" s="52">
        <f t="shared" si="39"/>
        <v>0</v>
      </c>
      <c r="AX40" s="52">
        <f t="shared" si="40"/>
        <v>0</v>
      </c>
      <c r="AY40" s="70"/>
      <c r="AZ40" s="2">
        <f t="shared" si="43"/>
        <v>0</v>
      </c>
    </row>
    <row r="41" spans="1:52">
      <c r="A41" s="44">
        <f t="shared" si="41"/>
        <v>37926</v>
      </c>
      <c r="B41" s="66">
        <f t="shared" si="3"/>
        <v>0</v>
      </c>
      <c r="C41" s="67"/>
      <c r="D41" s="68">
        <f t="shared" si="4"/>
        <v>0</v>
      </c>
      <c r="E41" s="35">
        <f t="shared" si="5"/>
        <v>0</v>
      </c>
      <c r="F41" s="35">
        <f t="shared" si="6"/>
        <v>0</v>
      </c>
      <c r="G41" s="55">
        <f t="shared" si="7"/>
        <v>3.9</v>
      </c>
      <c r="H41" s="69">
        <f t="shared" si="8"/>
        <v>3.9</v>
      </c>
      <c r="I41" s="55">
        <f t="shared" si="9"/>
        <v>0</v>
      </c>
      <c r="J41" s="55">
        <f t="shared" si="10"/>
        <v>-2.5500000000000002E-2</v>
      </c>
      <c r="K41" s="69">
        <f t="shared" si="11"/>
        <v>-2.5500000000000002E-2</v>
      </c>
      <c r="L41" s="72">
        <v>0</v>
      </c>
      <c r="M41" s="55">
        <f t="shared" si="12"/>
        <v>7.4999999999999997E-3</v>
      </c>
      <c r="N41" s="69">
        <f t="shared" si="13"/>
        <v>7.4999999999999997E-3</v>
      </c>
      <c r="O41" s="72">
        <v>0</v>
      </c>
      <c r="P41" s="7"/>
      <c r="Q41" s="72">
        <f t="shared" si="42"/>
        <v>3.8820000000000001</v>
      </c>
      <c r="R41" s="72">
        <f t="shared" si="14"/>
        <v>0</v>
      </c>
      <c r="S41" s="7"/>
      <c r="T41" s="5">
        <f t="shared" si="15"/>
        <v>30</v>
      </c>
      <c r="U41" s="45">
        <f t="shared" si="16"/>
        <v>37980</v>
      </c>
      <c r="V41" s="5">
        <f t="shared" si="17"/>
        <v>1091</v>
      </c>
      <c r="W41" s="55">
        <f t="shared" si="18"/>
        <v>5.9344286918144994E-2</v>
      </c>
      <c r="X41" s="47">
        <f t="shared" si="19"/>
        <v>0.83963930763072214</v>
      </c>
      <c r="Y41" s="5">
        <f t="shared" si="20"/>
        <v>1</v>
      </c>
      <c r="Z41" s="5">
        <f t="shared" si="21"/>
        <v>30</v>
      </c>
      <c r="AB41" s="39">
        <f t="shared" si="22"/>
        <v>0</v>
      </c>
      <c r="AC41" s="39">
        <f t="shared" si="23"/>
        <v>0</v>
      </c>
      <c r="AD41" s="39">
        <f t="shared" si="24"/>
        <v>0</v>
      </c>
      <c r="AE41" s="39">
        <f t="shared" si="25"/>
        <v>0</v>
      </c>
      <c r="AF41" s="39">
        <f t="shared" si="26"/>
        <v>0</v>
      </c>
      <c r="AG41" s="39">
        <f t="shared" si="27"/>
        <v>0</v>
      </c>
      <c r="AH41" s="39">
        <f t="shared" si="28"/>
        <v>0</v>
      </c>
      <c r="AI41" s="39">
        <f t="shared" si="29"/>
        <v>0</v>
      </c>
      <c r="AJ41" s="39">
        <f t="shared" si="30"/>
        <v>0</v>
      </c>
      <c r="AK41" s="43"/>
      <c r="AL41" s="39">
        <f t="shared" si="31"/>
        <v>0</v>
      </c>
      <c r="AM41" s="39">
        <f t="shared" si="32"/>
        <v>0</v>
      </c>
      <c r="AN41" s="39">
        <f t="shared" si="33"/>
        <v>0</v>
      </c>
      <c r="AO41" s="40">
        <f t="shared" si="34"/>
        <v>0</v>
      </c>
      <c r="AQ41" s="39">
        <f t="shared" si="35"/>
        <v>0</v>
      </c>
      <c r="AR41" s="39">
        <f t="shared" si="36"/>
        <v>0</v>
      </c>
      <c r="AS41" s="39">
        <f t="shared" si="37"/>
        <v>0</v>
      </c>
      <c r="AT41" s="40">
        <f t="shared" si="38"/>
        <v>0</v>
      </c>
      <c r="AU41" s="40"/>
      <c r="AV41" s="52">
        <f t="shared" si="39"/>
        <v>0</v>
      </c>
      <c r="AX41" s="52">
        <f t="shared" si="40"/>
        <v>0</v>
      </c>
      <c r="AY41" s="70"/>
      <c r="AZ41" s="2">
        <f t="shared" si="43"/>
        <v>0</v>
      </c>
    </row>
    <row r="42" spans="1:52">
      <c r="A42" s="44">
        <f t="shared" si="41"/>
        <v>37956</v>
      </c>
      <c r="B42" s="66">
        <f t="shared" si="3"/>
        <v>0</v>
      </c>
      <c r="C42" s="67"/>
      <c r="D42" s="68">
        <f t="shared" si="4"/>
        <v>0</v>
      </c>
      <c r="E42" s="35">
        <f t="shared" si="5"/>
        <v>0</v>
      </c>
      <c r="F42" s="35">
        <f t="shared" si="6"/>
        <v>0</v>
      </c>
      <c r="G42" s="55">
        <f t="shared" si="7"/>
        <v>4.0250000000000004</v>
      </c>
      <c r="H42" s="69">
        <f t="shared" si="8"/>
        <v>4.0250000000000004</v>
      </c>
      <c r="I42" s="55">
        <f t="shared" si="9"/>
        <v>0</v>
      </c>
      <c r="J42" s="55">
        <f t="shared" si="10"/>
        <v>-2.5500000000000002E-2</v>
      </c>
      <c r="K42" s="69">
        <f t="shared" si="11"/>
        <v>-2.5500000000000002E-2</v>
      </c>
      <c r="L42" s="72">
        <v>0</v>
      </c>
      <c r="M42" s="55">
        <f t="shared" si="12"/>
        <v>7.4999999999999997E-3</v>
      </c>
      <c r="N42" s="69">
        <f t="shared" si="13"/>
        <v>7.4999999999999997E-3</v>
      </c>
      <c r="O42" s="72">
        <v>0</v>
      </c>
      <c r="P42" s="7"/>
      <c r="Q42" s="72">
        <f t="shared" si="42"/>
        <v>4.0070000000000006</v>
      </c>
      <c r="R42" s="72">
        <f t="shared" si="14"/>
        <v>0</v>
      </c>
      <c r="S42" s="7"/>
      <c r="T42" s="5">
        <f t="shared" si="15"/>
        <v>31</v>
      </c>
      <c r="U42" s="45">
        <f t="shared" si="16"/>
        <v>38011</v>
      </c>
      <c r="V42" s="5">
        <f t="shared" si="17"/>
        <v>1122</v>
      </c>
      <c r="W42" s="55">
        <f t="shared" si="18"/>
        <v>5.9379014584094003E-2</v>
      </c>
      <c r="X42" s="47">
        <f t="shared" si="19"/>
        <v>0.83536883924239991</v>
      </c>
      <c r="Y42" s="5">
        <f t="shared" si="20"/>
        <v>1</v>
      </c>
      <c r="Z42" s="5">
        <f t="shared" si="21"/>
        <v>31</v>
      </c>
      <c r="AB42" s="39">
        <f t="shared" si="22"/>
        <v>0</v>
      </c>
      <c r="AC42" s="39">
        <f t="shared" si="23"/>
        <v>0</v>
      </c>
      <c r="AD42" s="39">
        <f t="shared" si="24"/>
        <v>0</v>
      </c>
      <c r="AE42" s="39">
        <f t="shared" si="25"/>
        <v>0</v>
      </c>
      <c r="AF42" s="39">
        <f t="shared" si="26"/>
        <v>0</v>
      </c>
      <c r="AG42" s="39">
        <f t="shared" si="27"/>
        <v>0</v>
      </c>
      <c r="AH42" s="39">
        <f t="shared" si="28"/>
        <v>0</v>
      </c>
      <c r="AI42" s="39">
        <f t="shared" si="29"/>
        <v>0</v>
      </c>
      <c r="AJ42" s="39">
        <f t="shared" si="30"/>
        <v>0</v>
      </c>
      <c r="AK42" s="43"/>
      <c r="AL42" s="39">
        <f t="shared" si="31"/>
        <v>0</v>
      </c>
      <c r="AM42" s="39">
        <f t="shared" si="32"/>
        <v>0</v>
      </c>
      <c r="AN42" s="39">
        <f t="shared" si="33"/>
        <v>0</v>
      </c>
      <c r="AO42" s="40">
        <f t="shared" si="34"/>
        <v>0</v>
      </c>
      <c r="AQ42" s="39">
        <f t="shared" si="35"/>
        <v>0</v>
      </c>
      <c r="AR42" s="39">
        <f t="shared" si="36"/>
        <v>0</v>
      </c>
      <c r="AS42" s="39">
        <f t="shared" si="37"/>
        <v>0</v>
      </c>
      <c r="AT42" s="40">
        <f t="shared" si="38"/>
        <v>0</v>
      </c>
      <c r="AU42" s="40"/>
      <c r="AV42" s="52">
        <f t="shared" si="39"/>
        <v>0</v>
      </c>
      <c r="AX42" s="52">
        <f t="shared" si="40"/>
        <v>0</v>
      </c>
      <c r="AY42" s="70"/>
      <c r="AZ42" s="2">
        <f t="shared" si="43"/>
        <v>0</v>
      </c>
    </row>
    <row r="43" spans="1:52">
      <c r="A43" s="44">
        <f t="shared" si="41"/>
        <v>37987</v>
      </c>
      <c r="B43" s="66">
        <f t="shared" si="3"/>
        <v>0</v>
      </c>
      <c r="C43" s="67"/>
      <c r="D43" s="68">
        <f t="shared" si="4"/>
        <v>0</v>
      </c>
      <c r="E43" s="35">
        <f t="shared" si="5"/>
        <v>0</v>
      </c>
      <c r="F43" s="35">
        <f t="shared" si="6"/>
        <v>0</v>
      </c>
      <c r="G43" s="55">
        <f t="shared" si="7"/>
        <v>4.0250000000000004</v>
      </c>
      <c r="H43" s="69">
        <f t="shared" si="8"/>
        <v>4.0250000000000004</v>
      </c>
      <c r="I43" s="55">
        <f t="shared" si="9"/>
        <v>0</v>
      </c>
      <c r="J43" s="55">
        <f t="shared" si="10"/>
        <v>-1.8000000000000002E-2</v>
      </c>
      <c r="K43" s="69">
        <f t="shared" si="11"/>
        <v>-1.8000000000000002E-2</v>
      </c>
      <c r="L43" s="72">
        <v>0</v>
      </c>
      <c r="M43" s="55">
        <f t="shared" si="12"/>
        <v>0.01</v>
      </c>
      <c r="N43" s="69">
        <f t="shared" si="13"/>
        <v>0.01</v>
      </c>
      <c r="O43" s="72">
        <v>0</v>
      </c>
      <c r="P43" s="7"/>
      <c r="Q43" s="72">
        <f t="shared" si="42"/>
        <v>4.0170000000000003</v>
      </c>
      <c r="R43" s="72">
        <f t="shared" si="14"/>
        <v>0</v>
      </c>
      <c r="S43" s="7"/>
      <c r="T43" s="5">
        <f t="shared" si="15"/>
        <v>31</v>
      </c>
      <c r="U43" s="45">
        <f t="shared" si="16"/>
        <v>38042</v>
      </c>
      <c r="V43" s="5">
        <f t="shared" si="17"/>
        <v>1153</v>
      </c>
      <c r="W43" s="55">
        <f t="shared" si="18"/>
        <v>5.9423502819744012E-2</v>
      </c>
      <c r="X43" s="47">
        <f t="shared" si="19"/>
        <v>0.83109061784584815</v>
      </c>
      <c r="Y43" s="5">
        <f t="shared" si="20"/>
        <v>1</v>
      </c>
      <c r="Z43" s="5">
        <f t="shared" si="21"/>
        <v>31</v>
      </c>
      <c r="AB43" s="39">
        <f t="shared" si="22"/>
        <v>0</v>
      </c>
      <c r="AC43" s="39">
        <f t="shared" si="23"/>
        <v>0</v>
      </c>
      <c r="AD43" s="39">
        <f t="shared" si="24"/>
        <v>0</v>
      </c>
      <c r="AE43" s="39">
        <f t="shared" si="25"/>
        <v>0</v>
      </c>
      <c r="AF43" s="39">
        <f t="shared" si="26"/>
        <v>0</v>
      </c>
      <c r="AG43" s="39">
        <f t="shared" si="27"/>
        <v>0</v>
      </c>
      <c r="AH43" s="39">
        <f t="shared" si="28"/>
        <v>0</v>
      </c>
      <c r="AI43" s="39">
        <f t="shared" si="29"/>
        <v>0</v>
      </c>
      <c r="AJ43" s="39">
        <f t="shared" si="30"/>
        <v>0</v>
      </c>
      <c r="AK43" s="43"/>
      <c r="AL43" s="39">
        <f t="shared" si="31"/>
        <v>0</v>
      </c>
      <c r="AM43" s="39">
        <f t="shared" si="32"/>
        <v>0</v>
      </c>
      <c r="AN43" s="39">
        <f t="shared" si="33"/>
        <v>0</v>
      </c>
      <c r="AO43" s="40">
        <f t="shared" si="34"/>
        <v>0</v>
      </c>
      <c r="AQ43" s="39">
        <f t="shared" si="35"/>
        <v>0</v>
      </c>
      <c r="AR43" s="39">
        <f t="shared" si="36"/>
        <v>0</v>
      </c>
      <c r="AS43" s="39">
        <f t="shared" si="37"/>
        <v>0</v>
      </c>
      <c r="AT43" s="40">
        <f t="shared" si="38"/>
        <v>0</v>
      </c>
      <c r="AU43" s="40"/>
      <c r="AV43" s="52">
        <f t="shared" si="39"/>
        <v>0</v>
      </c>
      <c r="AX43" s="52">
        <f t="shared" si="40"/>
        <v>0</v>
      </c>
      <c r="AY43" s="70"/>
      <c r="AZ43" s="2">
        <f t="shared" si="43"/>
        <v>0</v>
      </c>
    </row>
    <row r="44" spans="1:52">
      <c r="A44" s="44">
        <f t="shared" si="41"/>
        <v>38018</v>
      </c>
      <c r="B44" s="66">
        <f t="shared" si="3"/>
        <v>0</v>
      </c>
      <c r="C44" s="67"/>
      <c r="D44" s="68">
        <f t="shared" si="4"/>
        <v>0</v>
      </c>
      <c r="E44" s="35">
        <f t="shared" si="5"/>
        <v>0</v>
      </c>
      <c r="F44" s="35">
        <f t="shared" si="6"/>
        <v>0</v>
      </c>
      <c r="G44" s="55">
        <f t="shared" si="7"/>
        <v>3.9819999999999998</v>
      </c>
      <c r="H44" s="69">
        <f t="shared" si="8"/>
        <v>3.9819999999999998</v>
      </c>
      <c r="I44" s="55">
        <f t="shared" si="9"/>
        <v>0</v>
      </c>
      <c r="J44" s="55">
        <f t="shared" si="10"/>
        <v>-1.8000000000000002E-2</v>
      </c>
      <c r="K44" s="69">
        <f t="shared" si="11"/>
        <v>-1.8000000000000002E-2</v>
      </c>
      <c r="L44" s="72">
        <v>0</v>
      </c>
      <c r="M44" s="55">
        <f t="shared" si="12"/>
        <v>0.01</v>
      </c>
      <c r="N44" s="69">
        <f t="shared" si="13"/>
        <v>0.01</v>
      </c>
      <c r="O44" s="72">
        <v>0</v>
      </c>
      <c r="P44" s="7"/>
      <c r="Q44" s="72">
        <f t="shared" si="42"/>
        <v>3.9739999999999998</v>
      </c>
      <c r="R44" s="72">
        <f t="shared" si="14"/>
        <v>0</v>
      </c>
      <c r="S44" s="7"/>
      <c r="T44" s="5">
        <f t="shared" si="15"/>
        <v>29</v>
      </c>
      <c r="U44" s="45">
        <f t="shared" si="16"/>
        <v>38071</v>
      </c>
      <c r="V44" s="5">
        <f t="shared" si="17"/>
        <v>1182</v>
      </c>
      <c r="W44" s="55">
        <f t="shared" si="18"/>
        <v>5.9477167568658E-2</v>
      </c>
      <c r="X44" s="47">
        <f t="shared" si="19"/>
        <v>0.82710162767013862</v>
      </c>
      <c r="Y44" s="5">
        <f t="shared" si="20"/>
        <v>1</v>
      </c>
      <c r="Z44" s="5">
        <f t="shared" si="21"/>
        <v>29</v>
      </c>
      <c r="AB44" s="39">
        <f t="shared" si="22"/>
        <v>0</v>
      </c>
      <c r="AC44" s="39">
        <f t="shared" si="23"/>
        <v>0</v>
      </c>
      <c r="AD44" s="39">
        <f t="shared" si="24"/>
        <v>0</v>
      </c>
      <c r="AE44" s="39">
        <f t="shared" si="25"/>
        <v>0</v>
      </c>
      <c r="AF44" s="39">
        <f t="shared" si="26"/>
        <v>0</v>
      </c>
      <c r="AG44" s="39">
        <f t="shared" si="27"/>
        <v>0</v>
      </c>
      <c r="AH44" s="39">
        <f t="shared" si="28"/>
        <v>0</v>
      </c>
      <c r="AI44" s="39">
        <f t="shared" si="29"/>
        <v>0</v>
      </c>
      <c r="AJ44" s="39">
        <f t="shared" si="30"/>
        <v>0</v>
      </c>
      <c r="AK44" s="43"/>
      <c r="AL44" s="39">
        <f t="shared" si="31"/>
        <v>0</v>
      </c>
      <c r="AM44" s="39">
        <f t="shared" si="32"/>
        <v>0</v>
      </c>
      <c r="AN44" s="39">
        <f t="shared" si="33"/>
        <v>0</v>
      </c>
      <c r="AO44" s="40">
        <f t="shared" si="34"/>
        <v>0</v>
      </c>
      <c r="AQ44" s="39">
        <f t="shared" si="35"/>
        <v>0</v>
      </c>
      <c r="AR44" s="39">
        <f t="shared" si="36"/>
        <v>0</v>
      </c>
      <c r="AS44" s="39">
        <f t="shared" si="37"/>
        <v>0</v>
      </c>
      <c r="AT44" s="40">
        <f t="shared" si="38"/>
        <v>0</v>
      </c>
      <c r="AU44" s="40"/>
      <c r="AV44" s="52">
        <f t="shared" si="39"/>
        <v>0</v>
      </c>
      <c r="AX44" s="52">
        <f t="shared" si="40"/>
        <v>0</v>
      </c>
      <c r="AY44" s="70"/>
      <c r="AZ44" s="2">
        <f t="shared" si="43"/>
        <v>0</v>
      </c>
    </row>
    <row r="45" spans="1:52">
      <c r="A45" s="44">
        <f t="shared" si="41"/>
        <v>38047</v>
      </c>
      <c r="B45" s="66">
        <f t="shared" si="3"/>
        <v>0</v>
      </c>
      <c r="C45" s="67"/>
      <c r="D45" s="68">
        <f t="shared" si="4"/>
        <v>0</v>
      </c>
      <c r="E45" s="35">
        <f t="shared" si="5"/>
        <v>0</v>
      </c>
      <c r="F45" s="35">
        <f t="shared" si="6"/>
        <v>0</v>
      </c>
      <c r="G45" s="55">
        <f t="shared" si="7"/>
        <v>3.8170000000000002</v>
      </c>
      <c r="H45" s="69">
        <f t="shared" si="8"/>
        <v>3.8170000000000002</v>
      </c>
      <c r="I45" s="55">
        <f t="shared" si="9"/>
        <v>0</v>
      </c>
      <c r="J45" s="55">
        <f t="shared" si="10"/>
        <v>2.2000000000000002E-2</v>
      </c>
      <c r="K45" s="69">
        <f t="shared" si="11"/>
        <v>2.2000000000000002E-2</v>
      </c>
      <c r="L45" s="72">
        <v>0</v>
      </c>
      <c r="M45" s="55">
        <f t="shared" si="12"/>
        <v>0.01</v>
      </c>
      <c r="N45" s="69">
        <f t="shared" si="13"/>
        <v>0.01</v>
      </c>
      <c r="O45" s="72">
        <v>0</v>
      </c>
      <c r="P45" s="7"/>
      <c r="Q45" s="72">
        <f t="shared" si="42"/>
        <v>3.8490000000000002</v>
      </c>
      <c r="R45" s="72">
        <f t="shared" si="14"/>
        <v>0</v>
      </c>
      <c r="S45" s="7"/>
      <c r="T45" s="5">
        <f t="shared" si="15"/>
        <v>31</v>
      </c>
      <c r="U45" s="45">
        <f t="shared" si="16"/>
        <v>38102</v>
      </c>
      <c r="V45" s="5">
        <f t="shared" si="17"/>
        <v>1213</v>
      </c>
      <c r="W45" s="55">
        <f t="shared" si="18"/>
        <v>5.9527370076573015E-2</v>
      </c>
      <c r="X45" s="47">
        <f t="shared" si="19"/>
        <v>0.82287633949726335</v>
      </c>
      <c r="Y45" s="5">
        <f t="shared" si="20"/>
        <v>1</v>
      </c>
      <c r="Z45" s="5">
        <f t="shared" si="21"/>
        <v>31</v>
      </c>
      <c r="AB45" s="39">
        <f t="shared" si="22"/>
        <v>0</v>
      </c>
      <c r="AC45" s="39">
        <f t="shared" si="23"/>
        <v>0</v>
      </c>
      <c r="AD45" s="39">
        <f t="shared" si="24"/>
        <v>0</v>
      </c>
      <c r="AE45" s="39">
        <f t="shared" si="25"/>
        <v>0</v>
      </c>
      <c r="AF45" s="39">
        <f t="shared" si="26"/>
        <v>0</v>
      </c>
      <c r="AG45" s="39">
        <f t="shared" si="27"/>
        <v>0</v>
      </c>
      <c r="AH45" s="39">
        <f t="shared" si="28"/>
        <v>0</v>
      </c>
      <c r="AI45" s="39">
        <f t="shared" si="29"/>
        <v>0</v>
      </c>
      <c r="AJ45" s="39">
        <f t="shared" si="30"/>
        <v>0</v>
      </c>
      <c r="AK45" s="43"/>
      <c r="AL45" s="39">
        <f t="shared" si="31"/>
        <v>0</v>
      </c>
      <c r="AM45" s="39">
        <f t="shared" si="32"/>
        <v>0</v>
      </c>
      <c r="AN45" s="39">
        <f t="shared" si="33"/>
        <v>0</v>
      </c>
      <c r="AO45" s="40">
        <f t="shared" si="34"/>
        <v>0</v>
      </c>
      <c r="AQ45" s="39">
        <f t="shared" si="35"/>
        <v>0</v>
      </c>
      <c r="AR45" s="39">
        <f t="shared" si="36"/>
        <v>0</v>
      </c>
      <c r="AS45" s="39">
        <f t="shared" si="37"/>
        <v>0</v>
      </c>
      <c r="AT45" s="40">
        <f t="shared" si="38"/>
        <v>0</v>
      </c>
      <c r="AU45" s="40"/>
      <c r="AV45" s="52">
        <f t="shared" si="39"/>
        <v>0</v>
      </c>
      <c r="AX45" s="52">
        <f t="shared" si="40"/>
        <v>0</v>
      </c>
      <c r="AY45" s="70"/>
      <c r="AZ45" s="2">
        <f t="shared" si="43"/>
        <v>0</v>
      </c>
    </row>
    <row r="46" spans="1:52">
      <c r="A46" s="44">
        <f t="shared" si="41"/>
        <v>38078</v>
      </c>
      <c r="B46" s="66">
        <f t="shared" si="3"/>
        <v>0</v>
      </c>
      <c r="C46" s="67"/>
      <c r="D46" s="68">
        <f t="shared" si="4"/>
        <v>0</v>
      </c>
      <c r="E46" s="35">
        <f t="shared" si="5"/>
        <v>0</v>
      </c>
      <c r="F46" s="35">
        <f t="shared" si="6"/>
        <v>0</v>
      </c>
      <c r="G46" s="55">
        <f t="shared" si="7"/>
        <v>3.6890000000000005</v>
      </c>
      <c r="H46" s="69">
        <f t="shared" si="8"/>
        <v>3.6890000000000005</v>
      </c>
      <c r="I46" s="55">
        <f t="shared" si="9"/>
        <v>0</v>
      </c>
      <c r="J46" s="55">
        <f t="shared" si="10"/>
        <v>-2.2000000000000002E-2</v>
      </c>
      <c r="K46" s="69">
        <f t="shared" si="11"/>
        <v>-2.2000000000000002E-2</v>
      </c>
      <c r="L46" s="72">
        <v>0</v>
      </c>
      <c r="M46" s="55">
        <f t="shared" si="12"/>
        <v>7.4999999999999997E-3</v>
      </c>
      <c r="N46" s="69">
        <f t="shared" si="13"/>
        <v>7.4999999999999997E-3</v>
      </c>
      <c r="O46" s="72">
        <v>0</v>
      </c>
      <c r="P46" s="7"/>
      <c r="Q46" s="72">
        <f t="shared" si="42"/>
        <v>3.6745000000000005</v>
      </c>
      <c r="R46" s="72">
        <f t="shared" si="14"/>
        <v>0</v>
      </c>
      <c r="S46" s="7"/>
      <c r="T46" s="5">
        <f t="shared" si="15"/>
        <v>30</v>
      </c>
      <c r="U46" s="45">
        <f t="shared" si="16"/>
        <v>38132</v>
      </c>
      <c r="V46" s="5">
        <f t="shared" si="17"/>
        <v>1243</v>
      </c>
      <c r="W46" s="55">
        <f t="shared" si="18"/>
        <v>5.9571736182630002E-2</v>
      </c>
      <c r="X46" s="47">
        <f t="shared" si="19"/>
        <v>0.818828177775902</v>
      </c>
      <c r="Y46" s="5">
        <f t="shared" si="20"/>
        <v>1</v>
      </c>
      <c r="Z46" s="5">
        <f t="shared" si="21"/>
        <v>30</v>
      </c>
      <c r="AB46" s="39">
        <f t="shared" si="22"/>
        <v>0</v>
      </c>
      <c r="AC46" s="39">
        <f t="shared" si="23"/>
        <v>0</v>
      </c>
      <c r="AD46" s="39">
        <f t="shared" si="24"/>
        <v>0</v>
      </c>
      <c r="AE46" s="39">
        <f t="shared" si="25"/>
        <v>0</v>
      </c>
      <c r="AF46" s="39">
        <f t="shared" si="26"/>
        <v>0</v>
      </c>
      <c r="AG46" s="39">
        <f t="shared" si="27"/>
        <v>0</v>
      </c>
      <c r="AH46" s="39">
        <f t="shared" si="28"/>
        <v>0</v>
      </c>
      <c r="AI46" s="39">
        <f t="shared" si="29"/>
        <v>0</v>
      </c>
      <c r="AJ46" s="39">
        <f t="shared" si="30"/>
        <v>0</v>
      </c>
      <c r="AK46" s="43"/>
      <c r="AL46" s="39">
        <f t="shared" si="31"/>
        <v>0</v>
      </c>
      <c r="AM46" s="39">
        <f t="shared" si="32"/>
        <v>0</v>
      </c>
      <c r="AN46" s="39">
        <f t="shared" si="33"/>
        <v>0</v>
      </c>
      <c r="AO46" s="40">
        <f t="shared" si="34"/>
        <v>0</v>
      </c>
      <c r="AQ46" s="39">
        <f t="shared" si="35"/>
        <v>0</v>
      </c>
      <c r="AR46" s="39">
        <f t="shared" si="36"/>
        <v>0</v>
      </c>
      <c r="AS46" s="39">
        <f t="shared" si="37"/>
        <v>0</v>
      </c>
      <c r="AT46" s="40">
        <f t="shared" si="38"/>
        <v>0</v>
      </c>
      <c r="AU46" s="40"/>
      <c r="AV46" s="52">
        <f t="shared" si="39"/>
        <v>0</v>
      </c>
      <c r="AX46" s="52">
        <f t="shared" si="40"/>
        <v>0</v>
      </c>
      <c r="AY46" s="70"/>
      <c r="AZ46" s="2">
        <f t="shared" si="43"/>
        <v>0</v>
      </c>
    </row>
    <row r="47" spans="1:52">
      <c r="A47" s="44">
        <f t="shared" si="41"/>
        <v>38108</v>
      </c>
      <c r="B47" s="66">
        <f t="shared" si="3"/>
        <v>0</v>
      </c>
      <c r="C47" s="67"/>
      <c r="D47" s="68">
        <f t="shared" si="4"/>
        <v>0</v>
      </c>
      <c r="E47" s="35">
        <f t="shared" si="5"/>
        <v>0</v>
      </c>
      <c r="F47" s="35">
        <f t="shared" si="6"/>
        <v>0</v>
      </c>
      <c r="G47" s="55">
        <f t="shared" si="7"/>
        <v>3.64</v>
      </c>
      <c r="H47" s="69">
        <f t="shared" si="8"/>
        <v>3.64</v>
      </c>
      <c r="I47" s="55">
        <f t="shared" si="9"/>
        <v>0</v>
      </c>
      <c r="J47" s="55">
        <f t="shared" si="10"/>
        <v>-2.2000000000000002E-2</v>
      </c>
      <c r="K47" s="69">
        <f t="shared" si="11"/>
        <v>-2.2000000000000002E-2</v>
      </c>
      <c r="L47" s="72">
        <v>0</v>
      </c>
      <c r="M47" s="55">
        <f t="shared" si="12"/>
        <v>7.4999999999999997E-3</v>
      </c>
      <c r="N47" s="69">
        <f t="shared" si="13"/>
        <v>7.4999999999999997E-3</v>
      </c>
      <c r="O47" s="72">
        <v>0</v>
      </c>
      <c r="P47" s="7"/>
      <c r="Q47" s="72">
        <f t="shared" si="42"/>
        <v>3.6255000000000002</v>
      </c>
      <c r="R47" s="72">
        <f t="shared" si="14"/>
        <v>0</v>
      </c>
      <c r="S47" s="7"/>
      <c r="T47" s="5">
        <f t="shared" si="15"/>
        <v>31</v>
      </c>
      <c r="U47" s="45">
        <f t="shared" si="16"/>
        <v>38163</v>
      </c>
      <c r="V47" s="5">
        <f t="shared" si="17"/>
        <v>1274</v>
      </c>
      <c r="W47" s="55">
        <f t="shared" si="18"/>
        <v>5.9605072523503014E-2</v>
      </c>
      <c r="X47" s="47">
        <f t="shared" si="19"/>
        <v>0.81466144840215793</v>
      </c>
      <c r="Y47" s="5">
        <f t="shared" si="20"/>
        <v>1</v>
      </c>
      <c r="Z47" s="5">
        <f t="shared" si="21"/>
        <v>31</v>
      </c>
      <c r="AB47" s="39">
        <f t="shared" si="22"/>
        <v>0</v>
      </c>
      <c r="AC47" s="39">
        <f t="shared" si="23"/>
        <v>0</v>
      </c>
      <c r="AD47" s="39">
        <f t="shared" si="24"/>
        <v>0</v>
      </c>
      <c r="AE47" s="39">
        <f t="shared" si="25"/>
        <v>0</v>
      </c>
      <c r="AF47" s="39">
        <f t="shared" si="26"/>
        <v>0</v>
      </c>
      <c r="AG47" s="39">
        <f t="shared" si="27"/>
        <v>0</v>
      </c>
      <c r="AH47" s="39">
        <f t="shared" si="28"/>
        <v>0</v>
      </c>
      <c r="AI47" s="39">
        <f t="shared" si="29"/>
        <v>0</v>
      </c>
      <c r="AJ47" s="39">
        <f t="shared" si="30"/>
        <v>0</v>
      </c>
      <c r="AK47" s="43"/>
      <c r="AL47" s="39">
        <f t="shared" si="31"/>
        <v>0</v>
      </c>
      <c r="AM47" s="39">
        <f t="shared" si="32"/>
        <v>0</v>
      </c>
      <c r="AN47" s="39">
        <f t="shared" si="33"/>
        <v>0</v>
      </c>
      <c r="AO47" s="40">
        <f t="shared" si="34"/>
        <v>0</v>
      </c>
      <c r="AQ47" s="39">
        <f t="shared" si="35"/>
        <v>0</v>
      </c>
      <c r="AR47" s="39">
        <f t="shared" si="36"/>
        <v>0</v>
      </c>
      <c r="AS47" s="39">
        <f t="shared" si="37"/>
        <v>0</v>
      </c>
      <c r="AT47" s="40">
        <f t="shared" si="38"/>
        <v>0</v>
      </c>
      <c r="AU47" s="40"/>
      <c r="AV47" s="52">
        <f t="shared" si="39"/>
        <v>0</v>
      </c>
      <c r="AX47" s="52">
        <f t="shared" si="40"/>
        <v>0</v>
      </c>
      <c r="AY47" s="70"/>
      <c r="AZ47" s="2">
        <f t="shared" si="43"/>
        <v>0</v>
      </c>
    </row>
    <row r="48" spans="1:52">
      <c r="A48" s="44">
        <f t="shared" si="41"/>
        <v>38139</v>
      </c>
      <c r="B48" s="66">
        <f t="shared" si="3"/>
        <v>0</v>
      </c>
      <c r="C48" s="67"/>
      <c r="D48" s="68">
        <f t="shared" si="4"/>
        <v>0</v>
      </c>
      <c r="E48" s="35">
        <f t="shared" si="5"/>
        <v>0</v>
      </c>
      <c r="F48" s="35">
        <f t="shared" si="6"/>
        <v>0</v>
      </c>
      <c r="G48" s="55">
        <f t="shared" si="7"/>
        <v>3.63</v>
      </c>
      <c r="H48" s="69">
        <f t="shared" si="8"/>
        <v>3.63</v>
      </c>
      <c r="I48" s="55">
        <f t="shared" si="9"/>
        <v>0</v>
      </c>
      <c r="J48" s="55">
        <f t="shared" si="10"/>
        <v>-2.2000000000000002E-2</v>
      </c>
      <c r="K48" s="69">
        <f t="shared" si="11"/>
        <v>-2.2000000000000002E-2</v>
      </c>
      <c r="L48" s="72">
        <v>0</v>
      </c>
      <c r="M48" s="55">
        <f t="shared" si="12"/>
        <v>7.4999999999999997E-3</v>
      </c>
      <c r="N48" s="69">
        <f t="shared" si="13"/>
        <v>7.4999999999999997E-3</v>
      </c>
      <c r="O48" s="72">
        <v>0</v>
      </c>
      <c r="P48" s="7"/>
      <c r="Q48" s="72">
        <f t="shared" si="42"/>
        <v>3.6154999999999999</v>
      </c>
      <c r="R48" s="72">
        <f t="shared" si="14"/>
        <v>0</v>
      </c>
      <c r="S48" s="7"/>
      <c r="T48" s="5">
        <f t="shared" si="15"/>
        <v>30</v>
      </c>
      <c r="U48" s="45">
        <f t="shared" si="16"/>
        <v>38193</v>
      </c>
      <c r="V48" s="5">
        <f t="shared" si="17"/>
        <v>1304</v>
      </c>
      <c r="W48" s="55">
        <f t="shared" si="18"/>
        <v>5.963952007612501E-2</v>
      </c>
      <c r="X48" s="47">
        <f t="shared" si="19"/>
        <v>0.81064202694275644</v>
      </c>
      <c r="Y48" s="5">
        <f t="shared" si="20"/>
        <v>1</v>
      </c>
      <c r="Z48" s="5">
        <f t="shared" si="21"/>
        <v>30</v>
      </c>
      <c r="AB48" s="39">
        <f t="shared" si="22"/>
        <v>0</v>
      </c>
      <c r="AC48" s="39">
        <f t="shared" si="23"/>
        <v>0</v>
      </c>
      <c r="AD48" s="39">
        <f t="shared" si="24"/>
        <v>0</v>
      </c>
      <c r="AE48" s="39">
        <f t="shared" si="25"/>
        <v>0</v>
      </c>
      <c r="AF48" s="39">
        <f t="shared" si="26"/>
        <v>0</v>
      </c>
      <c r="AG48" s="39">
        <f t="shared" si="27"/>
        <v>0</v>
      </c>
      <c r="AH48" s="39">
        <f t="shared" si="28"/>
        <v>0</v>
      </c>
      <c r="AI48" s="39">
        <f t="shared" si="29"/>
        <v>0</v>
      </c>
      <c r="AJ48" s="39">
        <f t="shared" si="30"/>
        <v>0</v>
      </c>
      <c r="AK48" s="43"/>
      <c r="AL48" s="39">
        <f t="shared" si="31"/>
        <v>0</v>
      </c>
      <c r="AM48" s="39">
        <f t="shared" si="32"/>
        <v>0</v>
      </c>
      <c r="AN48" s="39">
        <f t="shared" si="33"/>
        <v>0</v>
      </c>
      <c r="AO48" s="40">
        <f t="shared" si="34"/>
        <v>0</v>
      </c>
      <c r="AQ48" s="39">
        <f t="shared" si="35"/>
        <v>0</v>
      </c>
      <c r="AR48" s="39">
        <f t="shared" si="36"/>
        <v>0</v>
      </c>
      <c r="AS48" s="39">
        <f t="shared" si="37"/>
        <v>0</v>
      </c>
      <c r="AT48" s="40">
        <f t="shared" si="38"/>
        <v>0</v>
      </c>
      <c r="AU48" s="40"/>
      <c r="AV48" s="52">
        <f t="shared" si="39"/>
        <v>0</v>
      </c>
      <c r="AX48" s="52">
        <f t="shared" si="40"/>
        <v>0</v>
      </c>
      <c r="AY48" s="70"/>
      <c r="AZ48" s="2">
        <f t="shared" si="43"/>
        <v>0</v>
      </c>
    </row>
    <row r="49" spans="1:52">
      <c r="A49" s="44">
        <f t="shared" si="41"/>
        <v>38169</v>
      </c>
      <c r="B49" s="66">
        <f t="shared" si="3"/>
        <v>0</v>
      </c>
      <c r="C49" s="67"/>
      <c r="D49" s="68">
        <f t="shared" si="4"/>
        <v>0</v>
      </c>
      <c r="E49" s="35">
        <f t="shared" si="5"/>
        <v>0</v>
      </c>
      <c r="F49" s="35">
        <f t="shared" si="6"/>
        <v>0</v>
      </c>
      <c r="G49" s="55">
        <f t="shared" si="7"/>
        <v>3.645</v>
      </c>
      <c r="H49" s="69">
        <f t="shared" si="8"/>
        <v>3.645</v>
      </c>
      <c r="I49" s="55">
        <f t="shared" si="9"/>
        <v>0</v>
      </c>
      <c r="J49" s="55">
        <f t="shared" si="10"/>
        <v>-2.2000000000000002E-2</v>
      </c>
      <c r="K49" s="69">
        <f t="shared" si="11"/>
        <v>-2.2000000000000002E-2</v>
      </c>
      <c r="L49" s="72">
        <v>0</v>
      </c>
      <c r="M49" s="55">
        <f t="shared" si="12"/>
        <v>7.4999999999999997E-3</v>
      </c>
      <c r="N49" s="69">
        <f t="shared" si="13"/>
        <v>7.4999999999999997E-3</v>
      </c>
      <c r="O49" s="72">
        <v>0</v>
      </c>
      <c r="P49" s="7"/>
      <c r="Q49" s="72">
        <f t="shared" si="42"/>
        <v>3.6305000000000001</v>
      </c>
      <c r="R49" s="72">
        <f t="shared" si="14"/>
        <v>0</v>
      </c>
      <c r="S49" s="7"/>
      <c r="T49" s="5">
        <f t="shared" si="15"/>
        <v>31</v>
      </c>
      <c r="U49" s="45">
        <f t="shared" si="16"/>
        <v>38224</v>
      </c>
      <c r="V49" s="5">
        <f t="shared" si="17"/>
        <v>1335</v>
      </c>
      <c r="W49" s="55">
        <f t="shared" si="18"/>
        <v>5.9673892209691999E-2</v>
      </c>
      <c r="X49" s="47">
        <f t="shared" si="19"/>
        <v>0.80650155585963235</v>
      </c>
      <c r="Y49" s="5">
        <f t="shared" si="20"/>
        <v>1</v>
      </c>
      <c r="Z49" s="5">
        <f t="shared" si="21"/>
        <v>31</v>
      </c>
      <c r="AB49" s="39">
        <f t="shared" si="22"/>
        <v>0</v>
      </c>
      <c r="AC49" s="39">
        <f t="shared" si="23"/>
        <v>0</v>
      </c>
      <c r="AD49" s="39">
        <f t="shared" si="24"/>
        <v>0</v>
      </c>
      <c r="AE49" s="39">
        <f t="shared" si="25"/>
        <v>0</v>
      </c>
      <c r="AF49" s="39">
        <f t="shared" si="26"/>
        <v>0</v>
      </c>
      <c r="AG49" s="39">
        <f t="shared" si="27"/>
        <v>0</v>
      </c>
      <c r="AH49" s="39">
        <f t="shared" si="28"/>
        <v>0</v>
      </c>
      <c r="AI49" s="39">
        <f t="shared" si="29"/>
        <v>0</v>
      </c>
      <c r="AJ49" s="39">
        <f t="shared" si="30"/>
        <v>0</v>
      </c>
      <c r="AK49" s="43"/>
      <c r="AL49" s="39">
        <f t="shared" si="31"/>
        <v>0</v>
      </c>
      <c r="AM49" s="39">
        <f t="shared" si="32"/>
        <v>0</v>
      </c>
      <c r="AN49" s="39">
        <f t="shared" si="33"/>
        <v>0</v>
      </c>
      <c r="AO49" s="40">
        <f t="shared" si="34"/>
        <v>0</v>
      </c>
      <c r="AQ49" s="39">
        <f t="shared" si="35"/>
        <v>0</v>
      </c>
      <c r="AR49" s="39">
        <f t="shared" si="36"/>
        <v>0</v>
      </c>
      <c r="AS49" s="39">
        <f t="shared" si="37"/>
        <v>0</v>
      </c>
      <c r="AT49" s="40">
        <f t="shared" si="38"/>
        <v>0</v>
      </c>
      <c r="AU49" s="40"/>
      <c r="AV49" s="52">
        <f t="shared" si="39"/>
        <v>0</v>
      </c>
      <c r="AX49" s="52">
        <f t="shared" si="40"/>
        <v>0</v>
      </c>
      <c r="AY49" s="70"/>
      <c r="AZ49" s="2">
        <f t="shared" si="43"/>
        <v>0</v>
      </c>
    </row>
    <row r="50" spans="1:52">
      <c r="A50" s="44">
        <f t="shared" si="41"/>
        <v>38200</v>
      </c>
      <c r="B50" s="66">
        <f t="shared" si="3"/>
        <v>0</v>
      </c>
      <c r="C50" s="67"/>
      <c r="D50" s="68">
        <f t="shared" si="4"/>
        <v>0</v>
      </c>
      <c r="E50" s="35">
        <f t="shared" si="5"/>
        <v>0</v>
      </c>
      <c r="F50" s="35">
        <f t="shared" si="6"/>
        <v>0</v>
      </c>
      <c r="G50" s="55">
        <f t="shared" si="7"/>
        <v>3.6549999999999998</v>
      </c>
      <c r="H50" s="69">
        <f t="shared" si="8"/>
        <v>3.6549999999999998</v>
      </c>
      <c r="I50" s="55">
        <f t="shared" si="9"/>
        <v>0</v>
      </c>
      <c r="J50" s="55">
        <f t="shared" si="10"/>
        <v>-2.2000000000000002E-2</v>
      </c>
      <c r="K50" s="69">
        <f t="shared" si="11"/>
        <v>-2.2000000000000002E-2</v>
      </c>
      <c r="L50" s="72">
        <v>0</v>
      </c>
      <c r="M50" s="55">
        <f t="shared" si="12"/>
        <v>7.4999999999999997E-3</v>
      </c>
      <c r="N50" s="69">
        <f t="shared" si="13"/>
        <v>7.4999999999999997E-3</v>
      </c>
      <c r="O50" s="72">
        <v>0</v>
      </c>
      <c r="P50" s="7"/>
      <c r="Q50" s="72">
        <f t="shared" si="42"/>
        <v>3.6404999999999998</v>
      </c>
      <c r="R50" s="72">
        <f t="shared" si="14"/>
        <v>0</v>
      </c>
      <c r="S50" s="7"/>
      <c r="T50" s="5">
        <f t="shared" si="15"/>
        <v>31</v>
      </c>
      <c r="U50" s="45">
        <f t="shared" si="16"/>
        <v>38255</v>
      </c>
      <c r="V50" s="5">
        <f t="shared" si="17"/>
        <v>1366</v>
      </c>
      <c r="W50" s="55">
        <f t="shared" si="18"/>
        <v>5.9710548254904995E-2</v>
      </c>
      <c r="X50" s="47">
        <f t="shared" si="19"/>
        <v>0.80237738681732051</v>
      </c>
      <c r="Y50" s="5">
        <f t="shared" si="20"/>
        <v>1</v>
      </c>
      <c r="Z50" s="5">
        <f t="shared" si="21"/>
        <v>31</v>
      </c>
      <c r="AB50" s="39">
        <f t="shared" si="22"/>
        <v>0</v>
      </c>
      <c r="AC50" s="39">
        <f t="shared" si="23"/>
        <v>0</v>
      </c>
      <c r="AD50" s="39">
        <f t="shared" si="24"/>
        <v>0</v>
      </c>
      <c r="AE50" s="39">
        <f t="shared" si="25"/>
        <v>0</v>
      </c>
      <c r="AF50" s="39">
        <f t="shared" si="26"/>
        <v>0</v>
      </c>
      <c r="AG50" s="39">
        <f t="shared" si="27"/>
        <v>0</v>
      </c>
      <c r="AH50" s="39">
        <f t="shared" si="28"/>
        <v>0</v>
      </c>
      <c r="AI50" s="39">
        <f t="shared" si="29"/>
        <v>0</v>
      </c>
      <c r="AJ50" s="39">
        <f t="shared" si="30"/>
        <v>0</v>
      </c>
      <c r="AK50" s="43"/>
      <c r="AL50" s="39">
        <f t="shared" si="31"/>
        <v>0</v>
      </c>
      <c r="AM50" s="39">
        <f t="shared" si="32"/>
        <v>0</v>
      </c>
      <c r="AN50" s="39">
        <f t="shared" si="33"/>
        <v>0</v>
      </c>
      <c r="AO50" s="40">
        <f t="shared" si="34"/>
        <v>0</v>
      </c>
      <c r="AQ50" s="39">
        <f t="shared" si="35"/>
        <v>0</v>
      </c>
      <c r="AR50" s="39">
        <f t="shared" si="36"/>
        <v>0</v>
      </c>
      <c r="AS50" s="39">
        <f t="shared" si="37"/>
        <v>0</v>
      </c>
      <c r="AT50" s="40">
        <f t="shared" si="38"/>
        <v>0</v>
      </c>
      <c r="AU50" s="40"/>
      <c r="AV50" s="52">
        <f t="shared" si="39"/>
        <v>0</v>
      </c>
      <c r="AX50" s="52">
        <f t="shared" si="40"/>
        <v>0</v>
      </c>
      <c r="AY50" s="70"/>
      <c r="AZ50" s="2">
        <f t="shared" si="43"/>
        <v>0</v>
      </c>
    </row>
    <row r="51" spans="1:52">
      <c r="A51" s="44">
        <f t="shared" si="41"/>
        <v>38231</v>
      </c>
      <c r="B51" s="66">
        <f t="shared" si="3"/>
        <v>0</v>
      </c>
      <c r="C51" s="67"/>
      <c r="D51" s="68">
        <f t="shared" si="4"/>
        <v>0</v>
      </c>
      <c r="E51" s="35">
        <f t="shared" si="5"/>
        <v>0</v>
      </c>
      <c r="F51" s="35">
        <f t="shared" si="6"/>
        <v>0</v>
      </c>
      <c r="G51" s="55">
        <f t="shared" si="7"/>
        <v>3.6720000000000002</v>
      </c>
      <c r="H51" s="69">
        <f t="shared" si="8"/>
        <v>3.6720000000000002</v>
      </c>
      <c r="I51" s="55">
        <f t="shared" si="9"/>
        <v>0</v>
      </c>
      <c r="J51" s="55">
        <f t="shared" si="10"/>
        <v>-2.2000000000000002E-2</v>
      </c>
      <c r="K51" s="69">
        <f t="shared" si="11"/>
        <v>-2.2000000000000002E-2</v>
      </c>
      <c r="L51" s="72">
        <v>0</v>
      </c>
      <c r="M51" s="55">
        <f t="shared" si="12"/>
        <v>7.4999999999999997E-3</v>
      </c>
      <c r="N51" s="69">
        <f t="shared" si="13"/>
        <v>7.4999999999999997E-3</v>
      </c>
      <c r="O51" s="72">
        <v>0</v>
      </c>
      <c r="P51" s="7"/>
      <c r="Q51" s="72">
        <f t="shared" si="42"/>
        <v>3.6575000000000002</v>
      </c>
      <c r="R51" s="72">
        <f t="shared" si="14"/>
        <v>0</v>
      </c>
      <c r="S51" s="7"/>
      <c r="T51" s="5">
        <f t="shared" si="15"/>
        <v>30</v>
      </c>
      <c r="U51" s="45">
        <f t="shared" si="16"/>
        <v>38285</v>
      </c>
      <c r="V51" s="5">
        <f t="shared" si="17"/>
        <v>1396</v>
      </c>
      <c r="W51" s="55">
        <f t="shared" si="18"/>
        <v>5.9747204300564009E-2</v>
      </c>
      <c r="X51" s="47">
        <f t="shared" si="19"/>
        <v>0.79839854918891484</v>
      </c>
      <c r="Y51" s="5">
        <f t="shared" si="20"/>
        <v>1</v>
      </c>
      <c r="Z51" s="5">
        <f t="shared" si="21"/>
        <v>30</v>
      </c>
      <c r="AB51" s="39">
        <f t="shared" si="22"/>
        <v>0</v>
      </c>
      <c r="AC51" s="39">
        <f t="shared" si="23"/>
        <v>0</v>
      </c>
      <c r="AD51" s="39">
        <f t="shared" si="24"/>
        <v>0</v>
      </c>
      <c r="AE51" s="39">
        <f t="shared" si="25"/>
        <v>0</v>
      </c>
      <c r="AF51" s="39">
        <f t="shared" si="26"/>
        <v>0</v>
      </c>
      <c r="AG51" s="39">
        <f t="shared" si="27"/>
        <v>0</v>
      </c>
      <c r="AH51" s="39">
        <f t="shared" si="28"/>
        <v>0</v>
      </c>
      <c r="AI51" s="39">
        <f t="shared" si="29"/>
        <v>0</v>
      </c>
      <c r="AJ51" s="39">
        <f t="shared" si="30"/>
        <v>0</v>
      </c>
      <c r="AK51" s="43"/>
      <c r="AL51" s="39">
        <f t="shared" si="31"/>
        <v>0</v>
      </c>
      <c r="AM51" s="39">
        <f t="shared" si="32"/>
        <v>0</v>
      </c>
      <c r="AN51" s="39">
        <f t="shared" si="33"/>
        <v>0</v>
      </c>
      <c r="AO51" s="40">
        <f t="shared" si="34"/>
        <v>0</v>
      </c>
      <c r="AQ51" s="39">
        <f t="shared" si="35"/>
        <v>0</v>
      </c>
      <c r="AR51" s="39">
        <f t="shared" si="36"/>
        <v>0</v>
      </c>
      <c r="AS51" s="39">
        <f t="shared" si="37"/>
        <v>0</v>
      </c>
      <c r="AT51" s="40">
        <f t="shared" si="38"/>
        <v>0</v>
      </c>
      <c r="AU51" s="40"/>
      <c r="AV51" s="52">
        <f t="shared" si="39"/>
        <v>0</v>
      </c>
      <c r="AX51" s="52">
        <f t="shared" si="40"/>
        <v>0</v>
      </c>
      <c r="AY51" s="70"/>
      <c r="AZ51" s="2">
        <f t="shared" si="43"/>
        <v>0</v>
      </c>
    </row>
    <row r="52" spans="1:52">
      <c r="A52" s="44">
        <f t="shared" si="41"/>
        <v>38261</v>
      </c>
      <c r="B52" s="66">
        <f t="shared" si="3"/>
        <v>0</v>
      </c>
      <c r="C52" s="67"/>
      <c r="D52" s="68">
        <f t="shared" si="4"/>
        <v>0</v>
      </c>
      <c r="E52" s="35">
        <f t="shared" si="5"/>
        <v>0</v>
      </c>
      <c r="F52" s="35">
        <f t="shared" si="6"/>
        <v>0</v>
      </c>
      <c r="G52" s="55">
        <f t="shared" si="7"/>
        <v>3.67</v>
      </c>
      <c r="H52" s="69">
        <f t="shared" si="8"/>
        <v>3.67</v>
      </c>
      <c r="I52" s="55">
        <f t="shared" si="9"/>
        <v>0</v>
      </c>
      <c r="J52" s="55">
        <f t="shared" si="10"/>
        <v>-2.2000000000000002E-2</v>
      </c>
      <c r="K52" s="69">
        <f t="shared" si="11"/>
        <v>-2.2000000000000002E-2</v>
      </c>
      <c r="L52" s="72">
        <v>0</v>
      </c>
      <c r="M52" s="55">
        <f t="shared" si="12"/>
        <v>7.4999999999999997E-3</v>
      </c>
      <c r="N52" s="69">
        <f t="shared" si="13"/>
        <v>7.4999999999999997E-3</v>
      </c>
      <c r="O52" s="72">
        <v>0</v>
      </c>
      <c r="P52" s="7"/>
      <c r="Q52" s="72">
        <f t="shared" si="42"/>
        <v>3.6555</v>
      </c>
      <c r="R52" s="72">
        <f t="shared" si="14"/>
        <v>0</v>
      </c>
      <c r="S52" s="7"/>
      <c r="T52" s="5">
        <f t="shared" si="15"/>
        <v>31</v>
      </c>
      <c r="U52" s="45">
        <f t="shared" si="16"/>
        <v>38316</v>
      </c>
      <c r="V52" s="5">
        <f t="shared" si="17"/>
        <v>1427</v>
      </c>
      <c r="W52" s="55">
        <f t="shared" si="18"/>
        <v>5.9783756688708015E-2</v>
      </c>
      <c r="X52" s="47">
        <f t="shared" si="19"/>
        <v>0.79429981890271772</v>
      </c>
      <c r="Y52" s="5">
        <f t="shared" si="20"/>
        <v>1</v>
      </c>
      <c r="Z52" s="5">
        <f t="shared" si="21"/>
        <v>31</v>
      </c>
      <c r="AB52" s="39">
        <f t="shared" si="22"/>
        <v>0</v>
      </c>
      <c r="AC52" s="39">
        <f t="shared" si="23"/>
        <v>0</v>
      </c>
      <c r="AD52" s="39">
        <f t="shared" si="24"/>
        <v>0</v>
      </c>
      <c r="AE52" s="39">
        <f t="shared" si="25"/>
        <v>0</v>
      </c>
      <c r="AF52" s="39">
        <f t="shared" si="26"/>
        <v>0</v>
      </c>
      <c r="AG52" s="39">
        <f t="shared" si="27"/>
        <v>0</v>
      </c>
      <c r="AH52" s="39">
        <f t="shared" si="28"/>
        <v>0</v>
      </c>
      <c r="AI52" s="39">
        <f t="shared" si="29"/>
        <v>0</v>
      </c>
      <c r="AJ52" s="39">
        <f t="shared" si="30"/>
        <v>0</v>
      </c>
      <c r="AK52" s="43"/>
      <c r="AL52" s="39">
        <f t="shared" si="31"/>
        <v>0</v>
      </c>
      <c r="AM52" s="39">
        <f t="shared" si="32"/>
        <v>0</v>
      </c>
      <c r="AN52" s="39">
        <f t="shared" si="33"/>
        <v>0</v>
      </c>
      <c r="AO52" s="40">
        <f t="shared" si="34"/>
        <v>0</v>
      </c>
      <c r="AQ52" s="39">
        <f t="shared" si="35"/>
        <v>0</v>
      </c>
      <c r="AR52" s="39">
        <f t="shared" si="36"/>
        <v>0</v>
      </c>
      <c r="AS52" s="39">
        <f t="shared" si="37"/>
        <v>0</v>
      </c>
      <c r="AT52" s="40">
        <f t="shared" si="38"/>
        <v>0</v>
      </c>
      <c r="AU52" s="40"/>
      <c r="AV52" s="52">
        <f t="shared" si="39"/>
        <v>0</v>
      </c>
      <c r="AX52" s="52">
        <f t="shared" si="40"/>
        <v>0</v>
      </c>
      <c r="AY52" s="70"/>
      <c r="AZ52" s="2">
        <f t="shared" si="43"/>
        <v>0</v>
      </c>
    </row>
    <row r="53" spans="1:52">
      <c r="A53" s="44">
        <f t="shared" si="41"/>
        <v>38292</v>
      </c>
      <c r="B53" s="66">
        <f t="shared" si="3"/>
        <v>0</v>
      </c>
      <c r="C53" s="67"/>
      <c r="D53" s="68">
        <f t="shared" si="4"/>
        <v>0</v>
      </c>
      <c r="E53" s="35">
        <f t="shared" si="5"/>
        <v>0</v>
      </c>
      <c r="F53" s="35">
        <f t="shared" si="6"/>
        <v>0</v>
      </c>
      <c r="G53" s="55">
        <f t="shared" si="7"/>
        <v>3.835</v>
      </c>
      <c r="H53" s="69">
        <f t="shared" si="8"/>
        <v>3.835</v>
      </c>
      <c r="I53" s="55">
        <f t="shared" si="9"/>
        <v>0</v>
      </c>
      <c r="J53" s="55">
        <f t="shared" si="10"/>
        <v>-2.4500000000000001E-2</v>
      </c>
      <c r="K53" s="69">
        <f t="shared" si="11"/>
        <v>-2.4500000000000001E-2</v>
      </c>
      <c r="L53" s="72">
        <v>0</v>
      </c>
      <c r="M53" s="55">
        <f t="shared" si="12"/>
        <v>7.4999999999999997E-3</v>
      </c>
      <c r="N53" s="69">
        <f t="shared" si="13"/>
        <v>7.4999999999999997E-3</v>
      </c>
      <c r="O53" s="72">
        <v>0</v>
      </c>
      <c r="P53" s="7"/>
      <c r="Q53" s="72">
        <f t="shared" si="42"/>
        <v>3.8180000000000001</v>
      </c>
      <c r="R53" s="72">
        <f t="shared" si="14"/>
        <v>0</v>
      </c>
      <c r="S53" s="7"/>
      <c r="T53" s="5">
        <f t="shared" si="15"/>
        <v>30</v>
      </c>
      <c r="U53" s="45">
        <f t="shared" si="16"/>
        <v>38346</v>
      </c>
      <c r="V53" s="5">
        <f t="shared" si="17"/>
        <v>1457</v>
      </c>
      <c r="W53" s="55">
        <f t="shared" si="18"/>
        <v>5.9822565703612017E-2</v>
      </c>
      <c r="X53" s="47">
        <f t="shared" si="19"/>
        <v>0.79034852992861615</v>
      </c>
      <c r="Y53" s="5">
        <f t="shared" si="20"/>
        <v>1</v>
      </c>
      <c r="Z53" s="5">
        <f t="shared" si="21"/>
        <v>30</v>
      </c>
      <c r="AB53" s="39">
        <f t="shared" si="22"/>
        <v>0</v>
      </c>
      <c r="AC53" s="39">
        <f t="shared" si="23"/>
        <v>0</v>
      </c>
      <c r="AD53" s="39">
        <f t="shared" si="24"/>
        <v>0</v>
      </c>
      <c r="AE53" s="39">
        <f t="shared" si="25"/>
        <v>0</v>
      </c>
      <c r="AF53" s="39">
        <f t="shared" si="26"/>
        <v>0</v>
      </c>
      <c r="AG53" s="39">
        <f t="shared" si="27"/>
        <v>0</v>
      </c>
      <c r="AH53" s="39">
        <f t="shared" si="28"/>
        <v>0</v>
      </c>
      <c r="AI53" s="39">
        <f t="shared" si="29"/>
        <v>0</v>
      </c>
      <c r="AJ53" s="39">
        <f t="shared" si="30"/>
        <v>0</v>
      </c>
      <c r="AK53" s="43"/>
      <c r="AL53" s="39">
        <f t="shared" si="31"/>
        <v>0</v>
      </c>
      <c r="AM53" s="39">
        <f t="shared" si="32"/>
        <v>0</v>
      </c>
      <c r="AN53" s="39">
        <f t="shared" si="33"/>
        <v>0</v>
      </c>
      <c r="AO53" s="40">
        <f t="shared" si="34"/>
        <v>0</v>
      </c>
      <c r="AQ53" s="39">
        <f t="shared" si="35"/>
        <v>0</v>
      </c>
      <c r="AR53" s="39">
        <f t="shared" si="36"/>
        <v>0</v>
      </c>
      <c r="AS53" s="39">
        <f t="shared" si="37"/>
        <v>0</v>
      </c>
      <c r="AT53" s="40">
        <f t="shared" si="38"/>
        <v>0</v>
      </c>
      <c r="AU53" s="40"/>
      <c r="AV53" s="52">
        <f t="shared" si="39"/>
        <v>0</v>
      </c>
      <c r="AX53" s="52">
        <f t="shared" si="40"/>
        <v>0</v>
      </c>
      <c r="AY53" s="70"/>
      <c r="AZ53" s="2">
        <f t="shared" si="43"/>
        <v>0</v>
      </c>
    </row>
    <row r="54" spans="1:52">
      <c r="A54" s="44">
        <f t="shared" si="41"/>
        <v>38322</v>
      </c>
      <c r="B54" s="66">
        <f t="shared" si="3"/>
        <v>0</v>
      </c>
      <c r="C54" s="67"/>
      <c r="D54" s="68">
        <f t="shared" si="4"/>
        <v>0</v>
      </c>
      <c r="E54" s="35">
        <f t="shared" si="5"/>
        <v>0</v>
      </c>
      <c r="F54" s="35">
        <f t="shared" si="6"/>
        <v>0</v>
      </c>
      <c r="G54" s="55">
        <f t="shared" si="7"/>
        <v>3.98</v>
      </c>
      <c r="H54" s="69">
        <f t="shared" si="8"/>
        <v>3.98</v>
      </c>
      <c r="I54" s="55">
        <f t="shared" si="9"/>
        <v>0</v>
      </c>
      <c r="J54" s="55">
        <f t="shared" si="10"/>
        <v>-2.4500000000000001E-2</v>
      </c>
      <c r="K54" s="69">
        <f t="shared" si="11"/>
        <v>-2.4500000000000001E-2</v>
      </c>
      <c r="L54" s="72">
        <v>0</v>
      </c>
      <c r="M54" s="55">
        <f t="shared" si="12"/>
        <v>7.4999999999999997E-3</v>
      </c>
      <c r="N54" s="69">
        <f t="shared" si="13"/>
        <v>7.4999999999999997E-3</v>
      </c>
      <c r="O54" s="72">
        <v>0</v>
      </c>
      <c r="P54" s="7"/>
      <c r="Q54" s="72">
        <f t="shared" si="42"/>
        <v>3.9630000000000001</v>
      </c>
      <c r="R54" s="72">
        <f t="shared" si="14"/>
        <v>0</v>
      </c>
      <c r="S54" s="7"/>
      <c r="T54" s="5">
        <f t="shared" si="15"/>
        <v>31</v>
      </c>
      <c r="U54" s="45">
        <f t="shared" si="16"/>
        <v>38377</v>
      </c>
      <c r="V54" s="5">
        <f t="shared" si="17"/>
        <v>1488</v>
      </c>
      <c r="W54" s="55">
        <f t="shared" si="18"/>
        <v>5.9860122815286021E-2</v>
      </c>
      <c r="X54" s="47">
        <f t="shared" si="19"/>
        <v>0.78625771865538341</v>
      </c>
      <c r="Y54" s="5">
        <f t="shared" si="20"/>
        <v>1</v>
      </c>
      <c r="Z54" s="5">
        <f t="shared" si="21"/>
        <v>31</v>
      </c>
      <c r="AB54" s="39">
        <f t="shared" si="22"/>
        <v>0</v>
      </c>
      <c r="AC54" s="39">
        <f t="shared" si="23"/>
        <v>0</v>
      </c>
      <c r="AD54" s="39">
        <f t="shared" si="24"/>
        <v>0</v>
      </c>
      <c r="AE54" s="39">
        <f t="shared" si="25"/>
        <v>0</v>
      </c>
      <c r="AF54" s="39">
        <f t="shared" si="26"/>
        <v>0</v>
      </c>
      <c r="AG54" s="39">
        <f t="shared" si="27"/>
        <v>0</v>
      </c>
      <c r="AH54" s="39">
        <f t="shared" si="28"/>
        <v>0</v>
      </c>
      <c r="AI54" s="39">
        <f t="shared" si="29"/>
        <v>0</v>
      </c>
      <c r="AJ54" s="39">
        <f t="shared" si="30"/>
        <v>0</v>
      </c>
      <c r="AK54" s="43"/>
      <c r="AL54" s="39">
        <f t="shared" si="31"/>
        <v>0</v>
      </c>
      <c r="AM54" s="39">
        <f t="shared" si="32"/>
        <v>0</v>
      </c>
      <c r="AN54" s="39">
        <f t="shared" si="33"/>
        <v>0</v>
      </c>
      <c r="AO54" s="40">
        <f t="shared" si="34"/>
        <v>0</v>
      </c>
      <c r="AQ54" s="39">
        <f t="shared" si="35"/>
        <v>0</v>
      </c>
      <c r="AR54" s="39">
        <f t="shared" si="36"/>
        <v>0</v>
      </c>
      <c r="AS54" s="39">
        <f t="shared" si="37"/>
        <v>0</v>
      </c>
      <c r="AT54" s="40">
        <f t="shared" si="38"/>
        <v>0</v>
      </c>
      <c r="AU54" s="40"/>
      <c r="AV54" s="52">
        <f t="shared" si="39"/>
        <v>0</v>
      </c>
      <c r="AX54" s="52">
        <f t="shared" si="40"/>
        <v>0</v>
      </c>
      <c r="AY54" s="70"/>
      <c r="AZ54" s="2">
        <f t="shared" si="43"/>
        <v>0</v>
      </c>
    </row>
    <row r="55" spans="1:52">
      <c r="A55" s="44">
        <f t="shared" si="41"/>
        <v>38353</v>
      </c>
      <c r="B55" s="66">
        <f t="shared" si="3"/>
        <v>0</v>
      </c>
      <c r="C55" s="67"/>
      <c r="D55" s="68">
        <f t="shared" si="4"/>
        <v>0</v>
      </c>
      <c r="E55" s="35">
        <f t="shared" si="5"/>
        <v>0</v>
      </c>
      <c r="F55" s="35">
        <f t="shared" si="6"/>
        <v>0</v>
      </c>
      <c r="G55" s="55">
        <f t="shared" si="7"/>
        <v>4.0149999999999997</v>
      </c>
      <c r="H55" s="69">
        <f t="shared" si="8"/>
        <v>4.0149999999999997</v>
      </c>
      <c r="I55" s="55">
        <f t="shared" si="9"/>
        <v>0</v>
      </c>
      <c r="J55" s="55">
        <f t="shared" si="10"/>
        <v>-1.7000000000000001E-2</v>
      </c>
      <c r="K55" s="69">
        <f t="shared" si="11"/>
        <v>-1.7000000000000001E-2</v>
      </c>
      <c r="L55" s="72">
        <v>0</v>
      </c>
      <c r="M55" s="55">
        <f t="shared" si="12"/>
        <v>0.01</v>
      </c>
      <c r="N55" s="69">
        <f t="shared" si="13"/>
        <v>0.01</v>
      </c>
      <c r="O55" s="72">
        <v>0</v>
      </c>
      <c r="P55" s="7"/>
      <c r="Q55" s="72">
        <f t="shared" si="42"/>
        <v>4.008</v>
      </c>
      <c r="R55" s="72">
        <f t="shared" si="14"/>
        <v>0</v>
      </c>
      <c r="S55" s="7"/>
      <c r="T55" s="5">
        <f t="shared" si="15"/>
        <v>31</v>
      </c>
      <c r="U55" s="45">
        <f t="shared" si="16"/>
        <v>38408</v>
      </c>
      <c r="V55" s="5">
        <f t="shared" si="17"/>
        <v>1519</v>
      </c>
      <c r="W55" s="55">
        <f t="shared" si="18"/>
        <v>5.9906492859468009E-2</v>
      </c>
      <c r="X55" s="47">
        <f t="shared" si="19"/>
        <v>0.78216244145721736</v>
      </c>
      <c r="Y55" s="5">
        <f t="shared" si="20"/>
        <v>1</v>
      </c>
      <c r="Z55" s="5">
        <f t="shared" si="21"/>
        <v>31</v>
      </c>
      <c r="AB55" s="39">
        <f t="shared" si="22"/>
        <v>0</v>
      </c>
      <c r="AC55" s="39">
        <f t="shared" si="23"/>
        <v>0</v>
      </c>
      <c r="AD55" s="39">
        <f t="shared" si="24"/>
        <v>0</v>
      </c>
      <c r="AE55" s="39">
        <f t="shared" si="25"/>
        <v>0</v>
      </c>
      <c r="AF55" s="39">
        <f t="shared" si="26"/>
        <v>0</v>
      </c>
      <c r="AG55" s="39">
        <f t="shared" si="27"/>
        <v>0</v>
      </c>
      <c r="AH55" s="39">
        <f t="shared" si="28"/>
        <v>0</v>
      </c>
      <c r="AI55" s="39">
        <f t="shared" si="29"/>
        <v>0</v>
      </c>
      <c r="AJ55" s="39">
        <f t="shared" si="30"/>
        <v>0</v>
      </c>
      <c r="AK55" s="43"/>
      <c r="AL55" s="39">
        <f t="shared" si="31"/>
        <v>0</v>
      </c>
      <c r="AM55" s="39">
        <f t="shared" si="32"/>
        <v>0</v>
      </c>
      <c r="AN55" s="39">
        <f t="shared" si="33"/>
        <v>0</v>
      </c>
      <c r="AO55" s="40">
        <f t="shared" si="34"/>
        <v>0</v>
      </c>
      <c r="AQ55" s="39">
        <f t="shared" si="35"/>
        <v>0</v>
      </c>
      <c r="AR55" s="39">
        <f t="shared" si="36"/>
        <v>0</v>
      </c>
      <c r="AS55" s="39">
        <f t="shared" si="37"/>
        <v>0</v>
      </c>
      <c r="AT55" s="40">
        <f t="shared" si="38"/>
        <v>0</v>
      </c>
      <c r="AU55" s="40"/>
      <c r="AV55" s="52">
        <f t="shared" si="39"/>
        <v>0</v>
      </c>
      <c r="AX55" s="52">
        <f t="shared" si="40"/>
        <v>0</v>
      </c>
      <c r="AY55" s="70"/>
      <c r="AZ55" s="2">
        <f t="shared" si="43"/>
        <v>0</v>
      </c>
    </row>
    <row r="56" spans="1:52">
      <c r="A56" s="44">
        <f t="shared" si="41"/>
        <v>38384</v>
      </c>
      <c r="B56" s="66">
        <f t="shared" si="3"/>
        <v>0</v>
      </c>
      <c r="C56" s="67"/>
      <c r="D56" s="68">
        <f t="shared" si="4"/>
        <v>0</v>
      </c>
      <c r="E56" s="35">
        <f t="shared" si="5"/>
        <v>0</v>
      </c>
      <c r="F56" s="35">
        <f t="shared" si="6"/>
        <v>0</v>
      </c>
      <c r="G56" s="55">
        <f t="shared" si="7"/>
        <v>3.972</v>
      </c>
      <c r="H56" s="69">
        <f t="shared" si="8"/>
        <v>3.972</v>
      </c>
      <c r="I56" s="55">
        <f t="shared" si="9"/>
        <v>0</v>
      </c>
      <c r="J56" s="55">
        <f t="shared" si="10"/>
        <v>-1.7000000000000001E-2</v>
      </c>
      <c r="K56" s="69">
        <f t="shared" si="11"/>
        <v>-1.7000000000000001E-2</v>
      </c>
      <c r="L56" s="72">
        <v>0</v>
      </c>
      <c r="M56" s="55">
        <f t="shared" si="12"/>
        <v>0.01</v>
      </c>
      <c r="N56" s="69">
        <f t="shared" si="13"/>
        <v>0.01</v>
      </c>
      <c r="O56" s="72">
        <v>0</v>
      </c>
      <c r="P56" s="7"/>
      <c r="Q56" s="72">
        <f t="shared" si="42"/>
        <v>3.9649999999999999</v>
      </c>
      <c r="R56" s="72">
        <f t="shared" si="14"/>
        <v>0</v>
      </c>
      <c r="S56" s="7"/>
      <c r="T56" s="5">
        <f t="shared" si="15"/>
        <v>28</v>
      </c>
      <c r="U56" s="45">
        <f t="shared" si="16"/>
        <v>38436</v>
      </c>
      <c r="V56" s="5">
        <f t="shared" si="17"/>
        <v>1547</v>
      </c>
      <c r="W56" s="55">
        <f t="shared" si="18"/>
        <v>5.9959089633657002E-2</v>
      </c>
      <c r="X56" s="47">
        <f t="shared" si="19"/>
        <v>0.77847602205776245</v>
      </c>
      <c r="Y56" s="5">
        <f t="shared" si="20"/>
        <v>1</v>
      </c>
      <c r="Z56" s="5">
        <f t="shared" si="21"/>
        <v>28</v>
      </c>
      <c r="AB56" s="39">
        <f t="shared" si="22"/>
        <v>0</v>
      </c>
      <c r="AC56" s="39">
        <f t="shared" si="23"/>
        <v>0</v>
      </c>
      <c r="AD56" s="39">
        <f t="shared" si="24"/>
        <v>0</v>
      </c>
      <c r="AE56" s="39">
        <f t="shared" si="25"/>
        <v>0</v>
      </c>
      <c r="AF56" s="39">
        <f t="shared" si="26"/>
        <v>0</v>
      </c>
      <c r="AG56" s="39">
        <f t="shared" si="27"/>
        <v>0</v>
      </c>
      <c r="AH56" s="39">
        <f t="shared" si="28"/>
        <v>0</v>
      </c>
      <c r="AI56" s="39">
        <f t="shared" si="29"/>
        <v>0</v>
      </c>
      <c r="AJ56" s="39">
        <f t="shared" si="30"/>
        <v>0</v>
      </c>
      <c r="AK56" s="43"/>
      <c r="AL56" s="39">
        <f t="shared" si="31"/>
        <v>0</v>
      </c>
      <c r="AM56" s="39">
        <f t="shared" si="32"/>
        <v>0</v>
      </c>
      <c r="AN56" s="39">
        <f t="shared" si="33"/>
        <v>0</v>
      </c>
      <c r="AO56" s="40">
        <f t="shared" si="34"/>
        <v>0</v>
      </c>
      <c r="AQ56" s="39">
        <f t="shared" si="35"/>
        <v>0</v>
      </c>
      <c r="AR56" s="39">
        <f t="shared" si="36"/>
        <v>0</v>
      </c>
      <c r="AS56" s="39">
        <f t="shared" si="37"/>
        <v>0</v>
      </c>
      <c r="AT56" s="40">
        <f t="shared" si="38"/>
        <v>0</v>
      </c>
      <c r="AU56" s="40"/>
      <c r="AV56" s="52">
        <f t="shared" si="39"/>
        <v>0</v>
      </c>
      <c r="AX56" s="52">
        <f t="shared" si="40"/>
        <v>0</v>
      </c>
      <c r="AY56" s="70"/>
      <c r="AZ56" s="2">
        <f t="shared" si="43"/>
        <v>0</v>
      </c>
    </row>
    <row r="57" spans="1:52">
      <c r="A57" s="44">
        <f t="shared" si="41"/>
        <v>38412</v>
      </c>
      <c r="B57" s="66">
        <f t="shared" si="3"/>
        <v>0</v>
      </c>
      <c r="C57" s="67"/>
      <c r="D57" s="68">
        <f t="shared" si="4"/>
        <v>0</v>
      </c>
      <c r="E57" s="35">
        <f t="shared" si="5"/>
        <v>0</v>
      </c>
      <c r="F57" s="35">
        <f t="shared" si="6"/>
        <v>0</v>
      </c>
      <c r="G57" s="55">
        <f t="shared" si="7"/>
        <v>3.8069999999999999</v>
      </c>
      <c r="H57" s="69">
        <f t="shared" si="8"/>
        <v>3.8069999999999999</v>
      </c>
      <c r="I57" s="55">
        <f t="shared" si="9"/>
        <v>0</v>
      </c>
      <c r="J57" s="55">
        <f t="shared" si="10"/>
        <v>2.3000000000000003E-2</v>
      </c>
      <c r="K57" s="69">
        <f t="shared" si="11"/>
        <v>2.3000000000000003E-2</v>
      </c>
      <c r="L57" s="72">
        <v>0</v>
      </c>
      <c r="M57" s="55">
        <f t="shared" si="12"/>
        <v>0.01</v>
      </c>
      <c r="N57" s="69">
        <f t="shared" si="13"/>
        <v>0.01</v>
      </c>
      <c r="O57" s="72">
        <v>0</v>
      </c>
      <c r="P57" s="7"/>
      <c r="Q57" s="72">
        <f t="shared" si="42"/>
        <v>3.84</v>
      </c>
      <c r="R57" s="72">
        <f t="shared" si="14"/>
        <v>0</v>
      </c>
      <c r="S57" s="7"/>
      <c r="T57" s="5">
        <f t="shared" si="15"/>
        <v>31</v>
      </c>
      <c r="U57" s="45">
        <f t="shared" si="16"/>
        <v>38467</v>
      </c>
      <c r="V57" s="5">
        <f t="shared" si="17"/>
        <v>1578</v>
      </c>
      <c r="W57" s="55">
        <f t="shared" si="18"/>
        <v>6.0006596398231013E-2</v>
      </c>
      <c r="X57" s="47">
        <f t="shared" si="19"/>
        <v>0.77442374569891492</v>
      </c>
      <c r="Y57" s="5">
        <f t="shared" si="20"/>
        <v>1</v>
      </c>
      <c r="Z57" s="5">
        <f t="shared" si="21"/>
        <v>31</v>
      </c>
      <c r="AB57" s="39">
        <f t="shared" si="22"/>
        <v>0</v>
      </c>
      <c r="AC57" s="39">
        <f t="shared" si="23"/>
        <v>0</v>
      </c>
      <c r="AD57" s="39">
        <f t="shared" si="24"/>
        <v>0</v>
      </c>
      <c r="AE57" s="39">
        <f t="shared" si="25"/>
        <v>0</v>
      </c>
      <c r="AF57" s="39">
        <f t="shared" si="26"/>
        <v>0</v>
      </c>
      <c r="AG57" s="39">
        <f t="shared" si="27"/>
        <v>0</v>
      </c>
      <c r="AH57" s="39">
        <f t="shared" si="28"/>
        <v>0</v>
      </c>
      <c r="AI57" s="39">
        <f t="shared" si="29"/>
        <v>0</v>
      </c>
      <c r="AJ57" s="39">
        <f t="shared" si="30"/>
        <v>0</v>
      </c>
      <c r="AK57" s="43"/>
      <c r="AL57" s="39">
        <f t="shared" si="31"/>
        <v>0</v>
      </c>
      <c r="AM57" s="39">
        <f t="shared" si="32"/>
        <v>0</v>
      </c>
      <c r="AN57" s="39">
        <f t="shared" si="33"/>
        <v>0</v>
      </c>
      <c r="AO57" s="40">
        <f t="shared" si="34"/>
        <v>0</v>
      </c>
      <c r="AQ57" s="39">
        <f t="shared" si="35"/>
        <v>0</v>
      </c>
      <c r="AR57" s="39">
        <f t="shared" si="36"/>
        <v>0</v>
      </c>
      <c r="AS57" s="39">
        <f t="shared" si="37"/>
        <v>0</v>
      </c>
      <c r="AT57" s="40">
        <f t="shared" si="38"/>
        <v>0</v>
      </c>
      <c r="AU57" s="40"/>
      <c r="AV57" s="52">
        <f t="shared" si="39"/>
        <v>0</v>
      </c>
      <c r="AX57" s="52">
        <f t="shared" si="40"/>
        <v>0</v>
      </c>
      <c r="AY57" s="70"/>
      <c r="AZ57" s="2">
        <f t="shared" si="43"/>
        <v>0</v>
      </c>
    </row>
    <row r="58" spans="1:52">
      <c r="A58" s="44">
        <f t="shared" si="41"/>
        <v>38443</v>
      </c>
      <c r="B58" s="66">
        <f t="shared" si="3"/>
        <v>0</v>
      </c>
      <c r="C58" s="67"/>
      <c r="D58" s="68">
        <f t="shared" si="4"/>
        <v>0</v>
      </c>
      <c r="E58" s="35">
        <f t="shared" si="5"/>
        <v>0</v>
      </c>
      <c r="F58" s="35">
        <f t="shared" si="6"/>
        <v>0</v>
      </c>
      <c r="G58" s="55">
        <f t="shared" si="7"/>
        <v>3.6790000000000003</v>
      </c>
      <c r="H58" s="69">
        <f t="shared" si="8"/>
        <v>3.6790000000000003</v>
      </c>
      <c r="I58" s="55">
        <f t="shared" si="9"/>
        <v>0</v>
      </c>
      <c r="J58" s="55">
        <f t="shared" si="10"/>
        <v>-2.1000000000000001E-2</v>
      </c>
      <c r="K58" s="69">
        <f t="shared" si="11"/>
        <v>-2.1000000000000001E-2</v>
      </c>
      <c r="L58" s="72">
        <v>0</v>
      </c>
      <c r="M58" s="55">
        <f t="shared" si="12"/>
        <v>7.4999999999999997E-3</v>
      </c>
      <c r="N58" s="69">
        <f t="shared" si="13"/>
        <v>7.4999999999999997E-3</v>
      </c>
      <c r="O58" s="72">
        <v>0</v>
      </c>
      <c r="P58" s="7"/>
      <c r="Q58" s="72">
        <f t="shared" si="42"/>
        <v>3.6655000000000002</v>
      </c>
      <c r="R58" s="72">
        <f t="shared" si="14"/>
        <v>0</v>
      </c>
      <c r="S58" s="7"/>
      <c r="T58" s="5">
        <f t="shared" si="15"/>
        <v>30</v>
      </c>
      <c r="U58" s="45">
        <f t="shared" si="16"/>
        <v>38497</v>
      </c>
      <c r="V58" s="5">
        <f t="shared" si="17"/>
        <v>1608</v>
      </c>
      <c r="W58" s="55">
        <f t="shared" si="18"/>
        <v>6.0054502209163002E-2</v>
      </c>
      <c r="X58" s="47">
        <f t="shared" si="19"/>
        <v>0.77052879645232619</v>
      </c>
      <c r="Y58" s="5">
        <f t="shared" si="20"/>
        <v>1</v>
      </c>
      <c r="Z58" s="5">
        <f t="shared" si="21"/>
        <v>30</v>
      </c>
      <c r="AB58" s="39">
        <f t="shared" si="22"/>
        <v>0</v>
      </c>
      <c r="AC58" s="39">
        <f t="shared" si="23"/>
        <v>0</v>
      </c>
      <c r="AD58" s="39">
        <f t="shared" si="24"/>
        <v>0</v>
      </c>
      <c r="AE58" s="39">
        <f t="shared" si="25"/>
        <v>0</v>
      </c>
      <c r="AF58" s="39">
        <f t="shared" si="26"/>
        <v>0</v>
      </c>
      <c r="AG58" s="39">
        <f t="shared" si="27"/>
        <v>0</v>
      </c>
      <c r="AH58" s="39">
        <f t="shared" si="28"/>
        <v>0</v>
      </c>
      <c r="AI58" s="39">
        <f t="shared" si="29"/>
        <v>0</v>
      </c>
      <c r="AJ58" s="39">
        <f t="shared" si="30"/>
        <v>0</v>
      </c>
      <c r="AK58" s="43"/>
      <c r="AL58" s="39">
        <f t="shared" si="31"/>
        <v>0</v>
      </c>
      <c r="AM58" s="39">
        <f t="shared" si="32"/>
        <v>0</v>
      </c>
      <c r="AN58" s="39">
        <f t="shared" si="33"/>
        <v>0</v>
      </c>
      <c r="AO58" s="40">
        <f t="shared" si="34"/>
        <v>0</v>
      </c>
      <c r="AQ58" s="39">
        <f t="shared" si="35"/>
        <v>0</v>
      </c>
      <c r="AR58" s="39">
        <f t="shared" si="36"/>
        <v>0</v>
      </c>
      <c r="AS58" s="39">
        <f t="shared" si="37"/>
        <v>0</v>
      </c>
      <c r="AT58" s="40">
        <f t="shared" si="38"/>
        <v>0</v>
      </c>
      <c r="AU58" s="40"/>
      <c r="AV58" s="52">
        <f t="shared" si="39"/>
        <v>0</v>
      </c>
      <c r="AX58" s="52">
        <f t="shared" si="40"/>
        <v>0</v>
      </c>
      <c r="AY58" s="70"/>
      <c r="AZ58" s="2">
        <f t="shared" si="43"/>
        <v>0</v>
      </c>
    </row>
    <row r="59" spans="1:52">
      <c r="A59" s="44">
        <f t="shared" si="41"/>
        <v>38473</v>
      </c>
      <c r="B59" s="66">
        <f t="shared" si="3"/>
        <v>0</v>
      </c>
      <c r="C59" s="67"/>
      <c r="D59" s="68">
        <f t="shared" si="4"/>
        <v>0</v>
      </c>
      <c r="E59" s="35">
        <f t="shared" si="5"/>
        <v>0</v>
      </c>
      <c r="F59" s="35">
        <f t="shared" si="6"/>
        <v>0</v>
      </c>
      <c r="G59" s="55">
        <f t="shared" si="7"/>
        <v>3.63</v>
      </c>
      <c r="H59" s="69">
        <f t="shared" si="8"/>
        <v>3.63</v>
      </c>
      <c r="I59" s="55">
        <f t="shared" si="9"/>
        <v>0</v>
      </c>
      <c r="J59" s="55">
        <f t="shared" si="10"/>
        <v>-2.1000000000000001E-2</v>
      </c>
      <c r="K59" s="69">
        <f t="shared" si="11"/>
        <v>-2.1000000000000001E-2</v>
      </c>
      <c r="L59" s="72">
        <v>0</v>
      </c>
      <c r="M59" s="55">
        <f t="shared" si="12"/>
        <v>7.4999999999999997E-3</v>
      </c>
      <c r="N59" s="69">
        <f t="shared" si="13"/>
        <v>7.4999999999999997E-3</v>
      </c>
      <c r="O59" s="72">
        <v>0</v>
      </c>
      <c r="P59" s="7"/>
      <c r="Q59" s="72">
        <f t="shared" si="42"/>
        <v>3.6164999999999998</v>
      </c>
      <c r="R59" s="72">
        <f t="shared" si="14"/>
        <v>0</v>
      </c>
      <c r="S59" s="7"/>
      <c r="T59" s="5">
        <f t="shared" si="15"/>
        <v>31</v>
      </c>
      <c r="U59" s="45">
        <f t="shared" si="16"/>
        <v>38528</v>
      </c>
      <c r="V59" s="5">
        <f t="shared" si="17"/>
        <v>1639</v>
      </c>
      <c r="W59" s="55">
        <f t="shared" si="18"/>
        <v>6.0097124142042019E-2</v>
      </c>
      <c r="X59" s="47">
        <f t="shared" si="19"/>
        <v>0.7665191236931207</v>
      </c>
      <c r="Y59" s="5">
        <f t="shared" si="20"/>
        <v>1</v>
      </c>
      <c r="Z59" s="5">
        <f t="shared" si="21"/>
        <v>31</v>
      </c>
      <c r="AB59" s="39">
        <f t="shared" si="22"/>
        <v>0</v>
      </c>
      <c r="AC59" s="39">
        <f t="shared" si="23"/>
        <v>0</v>
      </c>
      <c r="AD59" s="39">
        <f t="shared" si="24"/>
        <v>0</v>
      </c>
      <c r="AE59" s="39">
        <f t="shared" si="25"/>
        <v>0</v>
      </c>
      <c r="AF59" s="39">
        <f t="shared" si="26"/>
        <v>0</v>
      </c>
      <c r="AG59" s="39">
        <f t="shared" si="27"/>
        <v>0</v>
      </c>
      <c r="AH59" s="39">
        <f t="shared" si="28"/>
        <v>0</v>
      </c>
      <c r="AI59" s="39">
        <f t="shared" si="29"/>
        <v>0</v>
      </c>
      <c r="AJ59" s="39">
        <f t="shared" si="30"/>
        <v>0</v>
      </c>
      <c r="AK59" s="43"/>
      <c r="AL59" s="39">
        <f t="shared" si="31"/>
        <v>0</v>
      </c>
      <c r="AM59" s="39">
        <f t="shared" si="32"/>
        <v>0</v>
      </c>
      <c r="AN59" s="39">
        <f t="shared" si="33"/>
        <v>0</v>
      </c>
      <c r="AO59" s="40">
        <f t="shared" si="34"/>
        <v>0</v>
      </c>
      <c r="AQ59" s="39">
        <f t="shared" si="35"/>
        <v>0</v>
      </c>
      <c r="AR59" s="39">
        <f t="shared" si="36"/>
        <v>0</v>
      </c>
      <c r="AS59" s="39">
        <f t="shared" si="37"/>
        <v>0</v>
      </c>
      <c r="AT59" s="40">
        <f t="shared" si="38"/>
        <v>0</v>
      </c>
      <c r="AU59" s="40"/>
      <c r="AV59" s="52">
        <f t="shared" si="39"/>
        <v>0</v>
      </c>
      <c r="AX59" s="52">
        <f t="shared" si="40"/>
        <v>0</v>
      </c>
      <c r="AY59" s="70"/>
      <c r="AZ59" s="2">
        <f t="shared" si="43"/>
        <v>0</v>
      </c>
    </row>
    <row r="60" spans="1:52">
      <c r="A60" s="44">
        <f t="shared" si="41"/>
        <v>38504</v>
      </c>
      <c r="B60" s="66">
        <f t="shared" si="3"/>
        <v>0</v>
      </c>
      <c r="C60" s="67"/>
      <c r="D60" s="68">
        <f t="shared" si="4"/>
        <v>0</v>
      </c>
      <c r="E60" s="35">
        <f t="shared" si="5"/>
        <v>0</v>
      </c>
      <c r="F60" s="35">
        <f t="shared" si="6"/>
        <v>0</v>
      </c>
      <c r="G60" s="55">
        <f t="shared" si="7"/>
        <v>3.62</v>
      </c>
      <c r="H60" s="69">
        <f t="shared" si="8"/>
        <v>3.62</v>
      </c>
      <c r="I60" s="55">
        <f t="shared" si="9"/>
        <v>0</v>
      </c>
      <c r="J60" s="55">
        <f t="shared" si="10"/>
        <v>-2.1000000000000001E-2</v>
      </c>
      <c r="K60" s="69">
        <f t="shared" si="11"/>
        <v>-2.1000000000000001E-2</v>
      </c>
      <c r="L60" s="72">
        <v>0</v>
      </c>
      <c r="M60" s="55">
        <f t="shared" si="12"/>
        <v>7.4999999999999997E-3</v>
      </c>
      <c r="N60" s="69">
        <f t="shared" si="13"/>
        <v>7.4999999999999997E-3</v>
      </c>
      <c r="O60" s="72">
        <v>0</v>
      </c>
      <c r="P60" s="7"/>
      <c r="Q60" s="72">
        <f t="shared" si="42"/>
        <v>3.6065</v>
      </c>
      <c r="R60" s="72">
        <f t="shared" si="14"/>
        <v>0</v>
      </c>
      <c r="S60" s="7"/>
      <c r="T60" s="5">
        <f t="shared" si="15"/>
        <v>30</v>
      </c>
      <c r="U60" s="45">
        <f t="shared" si="16"/>
        <v>38558</v>
      </c>
      <c r="V60" s="5">
        <f t="shared" si="17"/>
        <v>1669</v>
      </c>
      <c r="W60" s="55">
        <f t="shared" si="18"/>
        <v>6.0141166806651006E-2</v>
      </c>
      <c r="X60" s="47">
        <f t="shared" si="19"/>
        <v>0.7626533957584718</v>
      </c>
      <c r="Y60" s="5">
        <f t="shared" si="20"/>
        <v>1</v>
      </c>
      <c r="Z60" s="5">
        <f t="shared" si="21"/>
        <v>30</v>
      </c>
      <c r="AB60" s="39">
        <f t="shared" si="22"/>
        <v>0</v>
      </c>
      <c r="AC60" s="39">
        <f t="shared" si="23"/>
        <v>0</v>
      </c>
      <c r="AD60" s="39">
        <f t="shared" si="24"/>
        <v>0</v>
      </c>
      <c r="AE60" s="39">
        <f t="shared" si="25"/>
        <v>0</v>
      </c>
      <c r="AF60" s="39">
        <f t="shared" si="26"/>
        <v>0</v>
      </c>
      <c r="AG60" s="39">
        <f t="shared" si="27"/>
        <v>0</v>
      </c>
      <c r="AH60" s="39">
        <f t="shared" si="28"/>
        <v>0</v>
      </c>
      <c r="AI60" s="39">
        <f t="shared" si="29"/>
        <v>0</v>
      </c>
      <c r="AJ60" s="39">
        <f t="shared" si="30"/>
        <v>0</v>
      </c>
      <c r="AK60" s="43"/>
      <c r="AL60" s="39">
        <f t="shared" si="31"/>
        <v>0</v>
      </c>
      <c r="AM60" s="39">
        <f t="shared" si="32"/>
        <v>0</v>
      </c>
      <c r="AN60" s="39">
        <f t="shared" si="33"/>
        <v>0</v>
      </c>
      <c r="AO60" s="40">
        <f t="shared" si="34"/>
        <v>0</v>
      </c>
      <c r="AQ60" s="39">
        <f t="shared" si="35"/>
        <v>0</v>
      </c>
      <c r="AR60" s="39">
        <f t="shared" si="36"/>
        <v>0</v>
      </c>
      <c r="AS60" s="39">
        <f t="shared" si="37"/>
        <v>0</v>
      </c>
      <c r="AT60" s="40">
        <f t="shared" si="38"/>
        <v>0</v>
      </c>
      <c r="AU60" s="40"/>
      <c r="AV60" s="52">
        <f t="shared" si="39"/>
        <v>0</v>
      </c>
      <c r="AX60" s="52">
        <f t="shared" si="40"/>
        <v>0</v>
      </c>
      <c r="AY60" s="70"/>
      <c r="AZ60" s="2">
        <f t="shared" si="43"/>
        <v>0</v>
      </c>
    </row>
    <row r="61" spans="1:52">
      <c r="A61" s="44">
        <f t="shared" si="41"/>
        <v>38534</v>
      </c>
      <c r="B61" s="66">
        <f t="shared" si="3"/>
        <v>0</v>
      </c>
      <c r="C61" s="67"/>
      <c r="D61" s="68">
        <f t="shared" si="4"/>
        <v>0</v>
      </c>
      <c r="E61" s="35">
        <f t="shared" si="5"/>
        <v>0</v>
      </c>
      <c r="F61" s="35">
        <f t="shared" si="6"/>
        <v>0</v>
      </c>
      <c r="G61" s="55">
        <f t="shared" si="7"/>
        <v>3.6349999999999998</v>
      </c>
      <c r="H61" s="69">
        <f t="shared" si="8"/>
        <v>3.6349999999999998</v>
      </c>
      <c r="I61" s="55">
        <f t="shared" si="9"/>
        <v>0</v>
      </c>
      <c r="J61" s="55">
        <f t="shared" si="10"/>
        <v>-2.1000000000000001E-2</v>
      </c>
      <c r="K61" s="69">
        <f t="shared" si="11"/>
        <v>-2.1000000000000001E-2</v>
      </c>
      <c r="L61" s="72">
        <v>0</v>
      </c>
      <c r="M61" s="55">
        <f t="shared" si="12"/>
        <v>7.4999999999999997E-3</v>
      </c>
      <c r="N61" s="69">
        <f t="shared" si="13"/>
        <v>7.4999999999999997E-3</v>
      </c>
      <c r="O61" s="72">
        <v>0</v>
      </c>
      <c r="P61" s="7"/>
      <c r="Q61" s="72">
        <f t="shared" si="42"/>
        <v>3.6214999999999997</v>
      </c>
      <c r="R61" s="72">
        <f t="shared" si="14"/>
        <v>0</v>
      </c>
      <c r="S61" s="7"/>
      <c r="T61" s="5">
        <f t="shared" si="15"/>
        <v>31</v>
      </c>
      <c r="U61" s="45">
        <f t="shared" si="16"/>
        <v>38589</v>
      </c>
      <c r="V61" s="5">
        <f t="shared" si="17"/>
        <v>1700</v>
      </c>
      <c r="W61" s="55">
        <f t="shared" si="18"/>
        <v>6.0183788740758005E-2</v>
      </c>
      <c r="X61" s="47">
        <f t="shared" si="19"/>
        <v>0.75867387610771897</v>
      </c>
      <c r="Y61" s="5">
        <f t="shared" si="20"/>
        <v>1</v>
      </c>
      <c r="Z61" s="5">
        <f t="shared" si="21"/>
        <v>31</v>
      </c>
      <c r="AB61" s="39">
        <f t="shared" si="22"/>
        <v>0</v>
      </c>
      <c r="AC61" s="39">
        <f t="shared" si="23"/>
        <v>0</v>
      </c>
      <c r="AD61" s="39">
        <f t="shared" si="24"/>
        <v>0</v>
      </c>
      <c r="AE61" s="39">
        <f t="shared" si="25"/>
        <v>0</v>
      </c>
      <c r="AF61" s="39">
        <f t="shared" si="26"/>
        <v>0</v>
      </c>
      <c r="AG61" s="39">
        <f t="shared" si="27"/>
        <v>0</v>
      </c>
      <c r="AH61" s="39">
        <f t="shared" si="28"/>
        <v>0</v>
      </c>
      <c r="AI61" s="39">
        <f t="shared" si="29"/>
        <v>0</v>
      </c>
      <c r="AJ61" s="39">
        <f t="shared" si="30"/>
        <v>0</v>
      </c>
      <c r="AK61" s="43"/>
      <c r="AL61" s="39">
        <f t="shared" si="31"/>
        <v>0</v>
      </c>
      <c r="AM61" s="39">
        <f t="shared" si="32"/>
        <v>0</v>
      </c>
      <c r="AN61" s="39">
        <f t="shared" si="33"/>
        <v>0</v>
      </c>
      <c r="AO61" s="40">
        <f t="shared" si="34"/>
        <v>0</v>
      </c>
      <c r="AQ61" s="39">
        <f t="shared" si="35"/>
        <v>0</v>
      </c>
      <c r="AR61" s="39">
        <f t="shared" si="36"/>
        <v>0</v>
      </c>
      <c r="AS61" s="39">
        <f t="shared" si="37"/>
        <v>0</v>
      </c>
      <c r="AT61" s="40">
        <f t="shared" si="38"/>
        <v>0</v>
      </c>
      <c r="AU61" s="40"/>
      <c r="AV61" s="52">
        <f t="shared" si="39"/>
        <v>0</v>
      </c>
      <c r="AX61" s="52">
        <f t="shared" si="40"/>
        <v>0</v>
      </c>
      <c r="AY61" s="70"/>
      <c r="AZ61" s="2">
        <f t="shared" si="43"/>
        <v>0</v>
      </c>
    </row>
    <row r="62" spans="1:52">
      <c r="A62" s="44">
        <f t="shared" si="41"/>
        <v>38565</v>
      </c>
      <c r="B62" s="66">
        <f t="shared" si="3"/>
        <v>0</v>
      </c>
      <c r="C62" s="67"/>
      <c r="D62" s="68">
        <f t="shared" si="4"/>
        <v>0</v>
      </c>
      <c r="E62" s="35">
        <f t="shared" si="5"/>
        <v>0</v>
      </c>
      <c r="F62" s="35">
        <f t="shared" si="6"/>
        <v>0</v>
      </c>
      <c r="G62" s="55">
        <f t="shared" si="7"/>
        <v>3.645</v>
      </c>
      <c r="H62" s="69">
        <f t="shared" si="8"/>
        <v>3.645</v>
      </c>
      <c r="I62" s="55">
        <f t="shared" si="9"/>
        <v>0</v>
      </c>
      <c r="J62" s="55">
        <f t="shared" si="10"/>
        <v>-2.1000000000000001E-2</v>
      </c>
      <c r="K62" s="69">
        <f t="shared" si="11"/>
        <v>-2.1000000000000001E-2</v>
      </c>
      <c r="L62" s="72">
        <v>0</v>
      </c>
      <c r="M62" s="55">
        <f t="shared" si="12"/>
        <v>7.4999999999999997E-3</v>
      </c>
      <c r="N62" s="69">
        <f t="shared" si="13"/>
        <v>7.4999999999999997E-3</v>
      </c>
      <c r="O62" s="72">
        <v>0</v>
      </c>
      <c r="P62" s="7"/>
      <c r="Q62" s="72">
        <f t="shared" si="42"/>
        <v>3.6315</v>
      </c>
      <c r="R62" s="72">
        <f t="shared" si="14"/>
        <v>0</v>
      </c>
      <c r="S62" s="7"/>
      <c r="T62" s="5">
        <f t="shared" si="15"/>
        <v>31</v>
      </c>
      <c r="U62" s="45">
        <f t="shared" si="16"/>
        <v>38620</v>
      </c>
      <c r="V62" s="5">
        <f t="shared" si="17"/>
        <v>1731</v>
      </c>
      <c r="W62" s="55">
        <f t="shared" si="18"/>
        <v>6.0227831406635013E-2</v>
      </c>
      <c r="X62" s="47">
        <f t="shared" si="19"/>
        <v>0.75470964740876545</v>
      </c>
      <c r="Y62" s="5">
        <f t="shared" si="20"/>
        <v>1</v>
      </c>
      <c r="Z62" s="5">
        <f t="shared" si="21"/>
        <v>31</v>
      </c>
      <c r="AB62" s="39">
        <f t="shared" si="22"/>
        <v>0</v>
      </c>
      <c r="AC62" s="39">
        <f t="shared" si="23"/>
        <v>0</v>
      </c>
      <c r="AD62" s="39">
        <f t="shared" si="24"/>
        <v>0</v>
      </c>
      <c r="AE62" s="39">
        <f t="shared" si="25"/>
        <v>0</v>
      </c>
      <c r="AF62" s="39">
        <f t="shared" si="26"/>
        <v>0</v>
      </c>
      <c r="AG62" s="39">
        <f t="shared" si="27"/>
        <v>0</v>
      </c>
      <c r="AH62" s="39">
        <f t="shared" si="28"/>
        <v>0</v>
      </c>
      <c r="AI62" s="39">
        <f t="shared" si="29"/>
        <v>0</v>
      </c>
      <c r="AJ62" s="39">
        <f t="shared" si="30"/>
        <v>0</v>
      </c>
      <c r="AK62" s="43"/>
      <c r="AL62" s="39">
        <f t="shared" si="31"/>
        <v>0</v>
      </c>
      <c r="AM62" s="39">
        <f t="shared" si="32"/>
        <v>0</v>
      </c>
      <c r="AN62" s="39">
        <f t="shared" si="33"/>
        <v>0</v>
      </c>
      <c r="AO62" s="40">
        <f t="shared" si="34"/>
        <v>0</v>
      </c>
      <c r="AQ62" s="39">
        <f t="shared" si="35"/>
        <v>0</v>
      </c>
      <c r="AR62" s="39">
        <f t="shared" si="36"/>
        <v>0</v>
      </c>
      <c r="AS62" s="39">
        <f t="shared" si="37"/>
        <v>0</v>
      </c>
      <c r="AT62" s="40">
        <f t="shared" si="38"/>
        <v>0</v>
      </c>
      <c r="AU62" s="40"/>
      <c r="AV62" s="52">
        <f t="shared" si="39"/>
        <v>0</v>
      </c>
      <c r="AX62" s="52">
        <f t="shared" si="40"/>
        <v>0</v>
      </c>
      <c r="AY62" s="70"/>
      <c r="AZ62" s="2">
        <f t="shared" si="43"/>
        <v>0</v>
      </c>
    </row>
    <row r="63" spans="1:52">
      <c r="A63" s="44">
        <f t="shared" si="41"/>
        <v>38596</v>
      </c>
      <c r="B63" s="66">
        <f t="shared" si="3"/>
        <v>0</v>
      </c>
      <c r="C63" s="67"/>
      <c r="D63" s="68">
        <f t="shared" si="4"/>
        <v>0</v>
      </c>
      <c r="E63" s="35">
        <f t="shared" si="5"/>
        <v>0</v>
      </c>
      <c r="F63" s="35">
        <f t="shared" si="6"/>
        <v>0</v>
      </c>
      <c r="G63" s="55">
        <f t="shared" si="7"/>
        <v>3.6619999999999999</v>
      </c>
      <c r="H63" s="69">
        <f t="shared" si="8"/>
        <v>3.6619999999999999</v>
      </c>
      <c r="I63" s="55">
        <f t="shared" si="9"/>
        <v>0</v>
      </c>
      <c r="J63" s="55">
        <f t="shared" si="10"/>
        <v>-2.1000000000000001E-2</v>
      </c>
      <c r="K63" s="69">
        <f t="shared" si="11"/>
        <v>-2.1000000000000001E-2</v>
      </c>
      <c r="L63" s="72">
        <v>0</v>
      </c>
      <c r="M63" s="55">
        <f t="shared" si="12"/>
        <v>7.4999999999999997E-3</v>
      </c>
      <c r="N63" s="69">
        <f t="shared" si="13"/>
        <v>7.4999999999999997E-3</v>
      </c>
      <c r="O63" s="72">
        <v>0</v>
      </c>
      <c r="P63" s="7"/>
      <c r="Q63" s="72">
        <f t="shared" si="42"/>
        <v>3.6484999999999999</v>
      </c>
      <c r="R63" s="72">
        <f t="shared" si="14"/>
        <v>0</v>
      </c>
      <c r="S63" s="7"/>
      <c r="T63" s="5">
        <f t="shared" si="15"/>
        <v>30</v>
      </c>
      <c r="U63" s="45">
        <f t="shared" si="16"/>
        <v>38650</v>
      </c>
      <c r="V63" s="5">
        <f t="shared" si="17"/>
        <v>1761</v>
      </c>
      <c r="W63" s="55">
        <f t="shared" si="18"/>
        <v>6.0271874073157018E-2</v>
      </c>
      <c r="X63" s="47">
        <f t="shared" si="19"/>
        <v>0.75088783501205159</v>
      </c>
      <c r="Y63" s="5">
        <f t="shared" si="20"/>
        <v>1</v>
      </c>
      <c r="Z63" s="5">
        <f t="shared" si="21"/>
        <v>30</v>
      </c>
      <c r="AB63" s="39">
        <f t="shared" si="22"/>
        <v>0</v>
      </c>
      <c r="AC63" s="39">
        <f t="shared" si="23"/>
        <v>0</v>
      </c>
      <c r="AD63" s="39">
        <f t="shared" si="24"/>
        <v>0</v>
      </c>
      <c r="AE63" s="39">
        <f t="shared" si="25"/>
        <v>0</v>
      </c>
      <c r="AF63" s="39">
        <f t="shared" si="26"/>
        <v>0</v>
      </c>
      <c r="AG63" s="39">
        <f t="shared" si="27"/>
        <v>0</v>
      </c>
      <c r="AH63" s="39">
        <f t="shared" si="28"/>
        <v>0</v>
      </c>
      <c r="AI63" s="39">
        <f t="shared" si="29"/>
        <v>0</v>
      </c>
      <c r="AJ63" s="39">
        <f t="shared" si="30"/>
        <v>0</v>
      </c>
      <c r="AK63" s="43"/>
      <c r="AL63" s="39">
        <f t="shared" si="31"/>
        <v>0</v>
      </c>
      <c r="AM63" s="39">
        <f t="shared" si="32"/>
        <v>0</v>
      </c>
      <c r="AN63" s="39">
        <f t="shared" si="33"/>
        <v>0</v>
      </c>
      <c r="AO63" s="40">
        <f t="shared" si="34"/>
        <v>0</v>
      </c>
      <c r="AQ63" s="39">
        <f t="shared" si="35"/>
        <v>0</v>
      </c>
      <c r="AR63" s="39">
        <f t="shared" si="36"/>
        <v>0</v>
      </c>
      <c r="AS63" s="39">
        <f t="shared" si="37"/>
        <v>0</v>
      </c>
      <c r="AT63" s="40">
        <f t="shared" si="38"/>
        <v>0</v>
      </c>
      <c r="AU63" s="40"/>
      <c r="AV63" s="52">
        <f t="shared" si="39"/>
        <v>0</v>
      </c>
      <c r="AX63" s="52">
        <f t="shared" si="40"/>
        <v>0</v>
      </c>
      <c r="AY63" s="70"/>
      <c r="AZ63" s="2">
        <f t="shared" si="43"/>
        <v>0</v>
      </c>
    </row>
    <row r="64" spans="1:52">
      <c r="A64" s="44">
        <f t="shared" si="41"/>
        <v>38626</v>
      </c>
      <c r="B64" s="66">
        <f t="shared" si="3"/>
        <v>0</v>
      </c>
      <c r="C64" s="67"/>
      <c r="D64" s="68">
        <f t="shared" si="4"/>
        <v>0</v>
      </c>
      <c r="E64" s="35">
        <f t="shared" si="5"/>
        <v>0</v>
      </c>
      <c r="F64" s="35">
        <f t="shared" si="6"/>
        <v>0</v>
      </c>
      <c r="G64" s="55">
        <f t="shared" si="7"/>
        <v>3.66</v>
      </c>
      <c r="H64" s="69">
        <f t="shared" si="8"/>
        <v>3.66</v>
      </c>
      <c r="I64" s="55">
        <f t="shared" si="9"/>
        <v>0</v>
      </c>
      <c r="J64" s="55">
        <f t="shared" si="10"/>
        <v>-2.1000000000000001E-2</v>
      </c>
      <c r="K64" s="69">
        <f t="shared" si="11"/>
        <v>-2.1000000000000001E-2</v>
      </c>
      <c r="L64" s="72">
        <v>0</v>
      </c>
      <c r="M64" s="55">
        <f t="shared" si="12"/>
        <v>7.4999999999999997E-3</v>
      </c>
      <c r="N64" s="69">
        <f t="shared" si="13"/>
        <v>7.4999999999999997E-3</v>
      </c>
      <c r="O64" s="72">
        <v>0</v>
      </c>
      <c r="P64" s="7"/>
      <c r="Q64" s="72">
        <f t="shared" si="42"/>
        <v>3.6465000000000001</v>
      </c>
      <c r="R64" s="72">
        <f t="shared" si="14"/>
        <v>0</v>
      </c>
      <c r="S64" s="7"/>
      <c r="T64" s="5">
        <f t="shared" si="15"/>
        <v>31</v>
      </c>
      <c r="U64" s="45">
        <f t="shared" si="16"/>
        <v>38681</v>
      </c>
      <c r="V64" s="5">
        <f t="shared" si="17"/>
        <v>1792</v>
      </c>
      <c r="W64" s="55">
        <f t="shared" si="18"/>
        <v>6.0314496009115016E-2</v>
      </c>
      <c r="X64" s="47">
        <f t="shared" si="19"/>
        <v>0.74695362944691501</v>
      </c>
      <c r="Y64" s="5">
        <f t="shared" si="20"/>
        <v>1</v>
      </c>
      <c r="Z64" s="5">
        <f t="shared" si="21"/>
        <v>31</v>
      </c>
      <c r="AB64" s="39">
        <f t="shared" si="22"/>
        <v>0</v>
      </c>
      <c r="AC64" s="39">
        <f t="shared" si="23"/>
        <v>0</v>
      </c>
      <c r="AD64" s="39">
        <f t="shared" si="24"/>
        <v>0</v>
      </c>
      <c r="AE64" s="39">
        <f t="shared" si="25"/>
        <v>0</v>
      </c>
      <c r="AF64" s="39">
        <f t="shared" si="26"/>
        <v>0</v>
      </c>
      <c r="AG64" s="39">
        <f t="shared" si="27"/>
        <v>0</v>
      </c>
      <c r="AH64" s="39">
        <f t="shared" si="28"/>
        <v>0</v>
      </c>
      <c r="AI64" s="39">
        <f t="shared" si="29"/>
        <v>0</v>
      </c>
      <c r="AJ64" s="39">
        <f t="shared" si="30"/>
        <v>0</v>
      </c>
      <c r="AK64" s="43"/>
      <c r="AL64" s="39">
        <f t="shared" si="31"/>
        <v>0</v>
      </c>
      <c r="AM64" s="39">
        <f t="shared" si="32"/>
        <v>0</v>
      </c>
      <c r="AN64" s="39">
        <f t="shared" si="33"/>
        <v>0</v>
      </c>
      <c r="AO64" s="40">
        <f t="shared" si="34"/>
        <v>0</v>
      </c>
      <c r="AQ64" s="39">
        <f t="shared" si="35"/>
        <v>0</v>
      </c>
      <c r="AR64" s="39">
        <f t="shared" si="36"/>
        <v>0</v>
      </c>
      <c r="AS64" s="39">
        <f t="shared" si="37"/>
        <v>0</v>
      </c>
      <c r="AT64" s="40">
        <f t="shared" si="38"/>
        <v>0</v>
      </c>
      <c r="AU64" s="40"/>
      <c r="AV64" s="52">
        <f t="shared" si="39"/>
        <v>0</v>
      </c>
      <c r="AX64" s="52">
        <f t="shared" si="40"/>
        <v>0</v>
      </c>
      <c r="AY64" s="70"/>
      <c r="AZ64" s="2">
        <f t="shared" si="43"/>
        <v>0</v>
      </c>
    </row>
    <row r="65" spans="1:52">
      <c r="A65" s="44">
        <f t="shared" si="41"/>
        <v>38657</v>
      </c>
      <c r="B65" s="66">
        <f t="shared" si="3"/>
        <v>0</v>
      </c>
      <c r="C65" s="67"/>
      <c r="D65" s="68">
        <f t="shared" si="4"/>
        <v>0</v>
      </c>
      <c r="E65" s="35">
        <f t="shared" si="5"/>
        <v>0</v>
      </c>
      <c r="F65" s="35">
        <f t="shared" si="6"/>
        <v>0</v>
      </c>
      <c r="G65" s="55">
        <f t="shared" si="7"/>
        <v>3.8250000000000002</v>
      </c>
      <c r="H65" s="69">
        <f t="shared" si="8"/>
        <v>3.8250000000000002</v>
      </c>
      <c r="I65" s="55">
        <f t="shared" si="9"/>
        <v>0</v>
      </c>
      <c r="J65" s="55">
        <f t="shared" si="10"/>
        <v>-2.35E-2</v>
      </c>
      <c r="K65" s="69">
        <f t="shared" si="11"/>
        <v>-2.35E-2</v>
      </c>
      <c r="L65" s="72">
        <v>0</v>
      </c>
      <c r="M65" s="55">
        <f t="shared" si="12"/>
        <v>7.4999999999999997E-3</v>
      </c>
      <c r="N65" s="69">
        <f t="shared" si="13"/>
        <v>7.4999999999999997E-3</v>
      </c>
      <c r="O65" s="72">
        <v>0</v>
      </c>
      <c r="P65" s="7"/>
      <c r="Q65" s="72">
        <f t="shared" si="42"/>
        <v>3.8090000000000002</v>
      </c>
      <c r="R65" s="72">
        <f t="shared" si="14"/>
        <v>0</v>
      </c>
      <c r="S65" s="7"/>
      <c r="T65" s="5">
        <f t="shared" si="15"/>
        <v>30</v>
      </c>
      <c r="U65" s="45">
        <f t="shared" si="16"/>
        <v>38711</v>
      </c>
      <c r="V65" s="5">
        <f t="shared" si="17"/>
        <v>1822</v>
      </c>
      <c r="W65" s="55">
        <f t="shared" si="18"/>
        <v>6.0358538676905001E-2</v>
      </c>
      <c r="X65" s="47">
        <f t="shared" si="19"/>
        <v>0.74316082919236837</v>
      </c>
      <c r="Y65" s="5">
        <f t="shared" si="20"/>
        <v>1</v>
      </c>
      <c r="Z65" s="5">
        <f t="shared" si="21"/>
        <v>30</v>
      </c>
      <c r="AB65" s="39">
        <f t="shared" si="22"/>
        <v>0</v>
      </c>
      <c r="AC65" s="39">
        <f t="shared" si="23"/>
        <v>0</v>
      </c>
      <c r="AD65" s="39">
        <f t="shared" si="24"/>
        <v>0</v>
      </c>
      <c r="AE65" s="39">
        <f t="shared" si="25"/>
        <v>0</v>
      </c>
      <c r="AF65" s="39">
        <f t="shared" si="26"/>
        <v>0</v>
      </c>
      <c r="AG65" s="39">
        <f t="shared" si="27"/>
        <v>0</v>
      </c>
      <c r="AH65" s="39">
        <f t="shared" si="28"/>
        <v>0</v>
      </c>
      <c r="AI65" s="39">
        <f t="shared" si="29"/>
        <v>0</v>
      </c>
      <c r="AJ65" s="39">
        <f t="shared" si="30"/>
        <v>0</v>
      </c>
      <c r="AK65" s="43"/>
      <c r="AL65" s="39">
        <f t="shared" si="31"/>
        <v>0</v>
      </c>
      <c r="AM65" s="39">
        <f t="shared" si="32"/>
        <v>0</v>
      </c>
      <c r="AN65" s="39">
        <f t="shared" si="33"/>
        <v>0</v>
      </c>
      <c r="AO65" s="40">
        <f t="shared" si="34"/>
        <v>0</v>
      </c>
      <c r="AQ65" s="39">
        <f t="shared" si="35"/>
        <v>0</v>
      </c>
      <c r="AR65" s="39">
        <f t="shared" si="36"/>
        <v>0</v>
      </c>
      <c r="AS65" s="39">
        <f t="shared" si="37"/>
        <v>0</v>
      </c>
      <c r="AT65" s="40">
        <f t="shared" si="38"/>
        <v>0</v>
      </c>
      <c r="AU65" s="40"/>
      <c r="AV65" s="52">
        <f t="shared" si="39"/>
        <v>0</v>
      </c>
      <c r="AX65" s="52">
        <f t="shared" si="40"/>
        <v>0</v>
      </c>
      <c r="AY65" s="70"/>
      <c r="AZ65" s="2">
        <f t="shared" si="43"/>
        <v>0</v>
      </c>
    </row>
    <row r="66" spans="1:52">
      <c r="A66" s="44">
        <f t="shared" si="41"/>
        <v>38687</v>
      </c>
      <c r="B66" s="66">
        <f t="shared" si="3"/>
        <v>0</v>
      </c>
      <c r="C66" s="67"/>
      <c r="D66" s="68">
        <f t="shared" si="4"/>
        <v>0</v>
      </c>
      <c r="E66" s="35">
        <f t="shared" si="5"/>
        <v>0</v>
      </c>
      <c r="F66" s="35">
        <f t="shared" si="6"/>
        <v>0</v>
      </c>
      <c r="G66" s="55">
        <f t="shared" si="7"/>
        <v>3.97</v>
      </c>
      <c r="H66" s="69">
        <f t="shared" si="8"/>
        <v>3.97</v>
      </c>
      <c r="I66" s="55">
        <f t="shared" si="9"/>
        <v>0</v>
      </c>
      <c r="J66" s="55">
        <f t="shared" si="10"/>
        <v>-2.35E-2</v>
      </c>
      <c r="K66" s="69">
        <f t="shared" si="11"/>
        <v>-2.35E-2</v>
      </c>
      <c r="L66" s="72">
        <v>0</v>
      </c>
      <c r="M66" s="55">
        <f t="shared" si="12"/>
        <v>7.4999999999999997E-3</v>
      </c>
      <c r="N66" s="69">
        <f t="shared" si="13"/>
        <v>7.4999999999999997E-3</v>
      </c>
      <c r="O66" s="72">
        <v>0</v>
      </c>
      <c r="P66" s="7"/>
      <c r="Q66" s="72">
        <f t="shared" si="42"/>
        <v>3.9540000000000002</v>
      </c>
      <c r="R66" s="72">
        <f t="shared" si="14"/>
        <v>0</v>
      </c>
      <c r="S66" s="7"/>
      <c r="T66" s="5">
        <f t="shared" si="15"/>
        <v>31</v>
      </c>
      <c r="U66" s="45">
        <f t="shared" si="16"/>
        <v>38742</v>
      </c>
      <c r="V66" s="5">
        <f t="shared" si="17"/>
        <v>1853</v>
      </c>
      <c r="W66" s="55">
        <f t="shared" si="18"/>
        <v>6.040116061409001E-2</v>
      </c>
      <c r="X66" s="47">
        <f t="shared" si="19"/>
        <v>0.73941691061872195</v>
      </c>
      <c r="Y66" s="5">
        <f t="shared" si="20"/>
        <v>0</v>
      </c>
      <c r="Z66" s="5">
        <f t="shared" si="21"/>
        <v>0</v>
      </c>
      <c r="AB66" s="39">
        <f t="shared" si="22"/>
        <v>0</v>
      </c>
      <c r="AC66" s="39">
        <f t="shared" si="23"/>
        <v>0</v>
      </c>
      <c r="AD66" s="39">
        <f t="shared" si="24"/>
        <v>0</v>
      </c>
      <c r="AE66" s="39">
        <f t="shared" si="25"/>
        <v>0</v>
      </c>
      <c r="AF66" s="39">
        <f t="shared" si="26"/>
        <v>0</v>
      </c>
      <c r="AG66" s="39">
        <f t="shared" si="27"/>
        <v>0</v>
      </c>
      <c r="AH66" s="39">
        <f t="shared" si="28"/>
        <v>0</v>
      </c>
      <c r="AI66" s="39">
        <f t="shared" si="29"/>
        <v>0</v>
      </c>
      <c r="AJ66" s="39">
        <f t="shared" si="30"/>
        <v>0</v>
      </c>
      <c r="AK66" s="43"/>
      <c r="AL66" s="39">
        <f t="shared" si="31"/>
        <v>0</v>
      </c>
      <c r="AM66" s="39">
        <f t="shared" si="32"/>
        <v>0</v>
      </c>
      <c r="AN66" s="39">
        <f t="shared" si="33"/>
        <v>0</v>
      </c>
      <c r="AO66" s="40">
        <f t="shared" si="34"/>
        <v>0</v>
      </c>
      <c r="AQ66" s="39">
        <f t="shared" si="35"/>
        <v>0</v>
      </c>
      <c r="AR66" s="39">
        <f t="shared" si="36"/>
        <v>0</v>
      </c>
      <c r="AS66" s="39">
        <f t="shared" si="37"/>
        <v>0</v>
      </c>
      <c r="AT66" s="40">
        <f t="shared" si="38"/>
        <v>0</v>
      </c>
      <c r="AU66" s="40"/>
      <c r="AV66" s="52">
        <f t="shared" si="39"/>
        <v>0</v>
      </c>
      <c r="AX66" s="52">
        <f t="shared" si="40"/>
        <v>0</v>
      </c>
      <c r="AY66" s="70"/>
      <c r="AZ66" s="2">
        <f t="shared" si="43"/>
        <v>0</v>
      </c>
    </row>
    <row r="67" spans="1:52">
      <c r="A67" s="44">
        <f t="shared" si="41"/>
        <v>38718</v>
      </c>
      <c r="B67" s="66">
        <f t="shared" si="3"/>
        <v>0</v>
      </c>
      <c r="C67" s="67"/>
      <c r="D67" s="68">
        <f t="shared" si="4"/>
        <v>0</v>
      </c>
      <c r="E67" s="35">
        <f t="shared" si="5"/>
        <v>0</v>
      </c>
      <c r="F67" s="35">
        <f t="shared" si="6"/>
        <v>0</v>
      </c>
      <c r="G67" s="55">
        <f t="shared" si="7"/>
        <v>3.97</v>
      </c>
      <c r="H67" s="69">
        <f t="shared" si="8"/>
        <v>3.97</v>
      </c>
      <c r="I67" s="55">
        <f t="shared" si="9"/>
        <v>0</v>
      </c>
      <c r="J67" s="55">
        <f t="shared" si="10"/>
        <v>-2.35E-2</v>
      </c>
      <c r="K67" s="69">
        <f t="shared" si="11"/>
        <v>-2.35E-2</v>
      </c>
      <c r="L67" s="72">
        <v>0</v>
      </c>
      <c r="M67" s="55">
        <f t="shared" si="12"/>
        <v>7.4999999999999997E-3</v>
      </c>
      <c r="N67" s="69">
        <f t="shared" si="13"/>
        <v>7.4999999999999997E-3</v>
      </c>
      <c r="O67" s="72">
        <v>0</v>
      </c>
      <c r="P67" s="7"/>
      <c r="Q67" s="72">
        <f t="shared" si="42"/>
        <v>3.9540000000000002</v>
      </c>
      <c r="R67" s="72">
        <f t="shared" si="14"/>
        <v>0</v>
      </c>
      <c r="S67" s="7"/>
      <c r="T67" s="5">
        <f t="shared" si="15"/>
        <v>31</v>
      </c>
      <c r="U67" s="45">
        <f t="shared" si="16"/>
        <v>38773</v>
      </c>
      <c r="V67" s="5">
        <f t="shared" si="17"/>
        <v>1884</v>
      </c>
      <c r="W67" s="55">
        <f t="shared" si="18"/>
        <v>6.040116061409001E-2</v>
      </c>
      <c r="X67" s="47">
        <f t="shared" si="19"/>
        <v>0.73569185327367559</v>
      </c>
      <c r="Y67" s="5">
        <f t="shared" si="20"/>
        <v>0</v>
      </c>
      <c r="Z67" s="5">
        <f t="shared" si="21"/>
        <v>0</v>
      </c>
      <c r="AB67" s="39">
        <f t="shared" si="22"/>
        <v>0</v>
      </c>
      <c r="AC67" s="39">
        <f t="shared" si="23"/>
        <v>0</v>
      </c>
      <c r="AD67" s="39">
        <f t="shared" si="24"/>
        <v>0</v>
      </c>
      <c r="AE67" s="39">
        <f t="shared" si="25"/>
        <v>0</v>
      </c>
      <c r="AF67" s="39">
        <f t="shared" si="26"/>
        <v>0</v>
      </c>
      <c r="AG67" s="39">
        <f t="shared" si="27"/>
        <v>0</v>
      </c>
      <c r="AH67" s="39">
        <f t="shared" si="28"/>
        <v>0</v>
      </c>
      <c r="AI67" s="39">
        <f t="shared" si="29"/>
        <v>0</v>
      </c>
      <c r="AJ67" s="39">
        <f t="shared" si="30"/>
        <v>0</v>
      </c>
      <c r="AK67" s="43"/>
      <c r="AL67" s="39">
        <f t="shared" si="31"/>
        <v>0</v>
      </c>
      <c r="AM67" s="39">
        <f t="shared" si="32"/>
        <v>0</v>
      </c>
      <c r="AN67" s="39">
        <f t="shared" si="33"/>
        <v>0</v>
      </c>
      <c r="AO67" s="40">
        <f t="shared" si="34"/>
        <v>0</v>
      </c>
      <c r="AQ67" s="39">
        <f t="shared" si="35"/>
        <v>0</v>
      </c>
      <c r="AR67" s="39">
        <f t="shared" si="36"/>
        <v>0</v>
      </c>
      <c r="AS67" s="39">
        <f t="shared" si="37"/>
        <v>0</v>
      </c>
      <c r="AT67" s="40">
        <f t="shared" si="38"/>
        <v>0</v>
      </c>
      <c r="AU67" s="40"/>
      <c r="AV67" s="52">
        <f t="shared" si="39"/>
        <v>0</v>
      </c>
      <c r="AX67" s="52">
        <f t="shared" si="40"/>
        <v>0</v>
      </c>
      <c r="AY67" s="70"/>
      <c r="AZ67" s="2">
        <f t="shared" si="43"/>
        <v>0</v>
      </c>
    </row>
    <row r="68" spans="1:52">
      <c r="A68" s="44">
        <f t="shared" si="41"/>
        <v>38749</v>
      </c>
      <c r="B68" s="66">
        <f t="shared" si="3"/>
        <v>0</v>
      </c>
      <c r="C68" s="67"/>
      <c r="D68" s="68">
        <f t="shared" si="4"/>
        <v>0</v>
      </c>
      <c r="E68" s="35">
        <f t="shared" si="5"/>
        <v>0</v>
      </c>
      <c r="F68" s="35">
        <f t="shared" si="6"/>
        <v>0</v>
      </c>
      <c r="G68" s="55">
        <f t="shared" si="7"/>
        <v>3.97</v>
      </c>
      <c r="H68" s="69">
        <f t="shared" si="8"/>
        <v>3.97</v>
      </c>
      <c r="I68" s="55">
        <f t="shared" si="9"/>
        <v>0</v>
      </c>
      <c r="J68" s="55">
        <f t="shared" si="10"/>
        <v>-2.35E-2</v>
      </c>
      <c r="K68" s="69">
        <f t="shared" si="11"/>
        <v>-2.35E-2</v>
      </c>
      <c r="L68" s="72">
        <v>0</v>
      </c>
      <c r="M68" s="55">
        <f t="shared" si="12"/>
        <v>7.4999999999999997E-3</v>
      </c>
      <c r="N68" s="69">
        <f t="shared" si="13"/>
        <v>7.4999999999999997E-3</v>
      </c>
      <c r="O68" s="72">
        <v>0</v>
      </c>
      <c r="P68" s="7"/>
      <c r="Q68" s="72">
        <f t="shared" si="42"/>
        <v>3.9540000000000002</v>
      </c>
      <c r="R68" s="72">
        <f t="shared" si="14"/>
        <v>0</v>
      </c>
      <c r="S68" s="7"/>
      <c r="T68" s="5">
        <f t="shared" si="15"/>
        <v>28</v>
      </c>
      <c r="U68" s="45">
        <f t="shared" si="16"/>
        <v>38801</v>
      </c>
      <c r="V68" s="5">
        <f t="shared" si="17"/>
        <v>1912</v>
      </c>
      <c r="W68" s="55">
        <f t="shared" si="18"/>
        <v>6.040116061409001E-2</v>
      </c>
      <c r="X68" s="47">
        <f t="shared" si="19"/>
        <v>0.73234341793092328</v>
      </c>
      <c r="Y68" s="5">
        <f t="shared" si="20"/>
        <v>0</v>
      </c>
      <c r="Z68" s="5">
        <f t="shared" si="21"/>
        <v>0</v>
      </c>
      <c r="AB68" s="39">
        <f t="shared" si="22"/>
        <v>0</v>
      </c>
      <c r="AC68" s="39">
        <f t="shared" si="23"/>
        <v>0</v>
      </c>
      <c r="AD68" s="39">
        <f t="shared" si="24"/>
        <v>0</v>
      </c>
      <c r="AE68" s="39">
        <f t="shared" si="25"/>
        <v>0</v>
      </c>
      <c r="AF68" s="39">
        <f t="shared" si="26"/>
        <v>0</v>
      </c>
      <c r="AG68" s="39">
        <f t="shared" si="27"/>
        <v>0</v>
      </c>
      <c r="AH68" s="39">
        <f t="shared" si="28"/>
        <v>0</v>
      </c>
      <c r="AI68" s="39">
        <f t="shared" si="29"/>
        <v>0</v>
      </c>
      <c r="AJ68" s="39">
        <f t="shared" si="30"/>
        <v>0</v>
      </c>
      <c r="AK68" s="43"/>
      <c r="AL68" s="39">
        <f t="shared" si="31"/>
        <v>0</v>
      </c>
      <c r="AM68" s="39">
        <f t="shared" si="32"/>
        <v>0</v>
      </c>
      <c r="AN68" s="39">
        <f t="shared" si="33"/>
        <v>0</v>
      </c>
      <c r="AO68" s="40">
        <f t="shared" si="34"/>
        <v>0</v>
      </c>
      <c r="AQ68" s="39">
        <f t="shared" si="35"/>
        <v>0</v>
      </c>
      <c r="AR68" s="39">
        <f t="shared" si="36"/>
        <v>0</v>
      </c>
      <c r="AS68" s="39">
        <f t="shared" si="37"/>
        <v>0</v>
      </c>
      <c r="AT68" s="40">
        <f t="shared" si="38"/>
        <v>0</v>
      </c>
      <c r="AU68" s="40"/>
      <c r="AV68" s="52">
        <f t="shared" si="39"/>
        <v>0</v>
      </c>
      <c r="AX68" s="52">
        <f t="shared" si="40"/>
        <v>0</v>
      </c>
      <c r="AY68" s="70"/>
      <c r="AZ68" s="2">
        <f t="shared" si="43"/>
        <v>0</v>
      </c>
    </row>
    <row r="69" spans="1:52">
      <c r="A69" s="44">
        <f t="shared" si="41"/>
        <v>38777</v>
      </c>
      <c r="B69" s="66">
        <f t="shared" si="3"/>
        <v>0</v>
      </c>
      <c r="C69" s="67"/>
      <c r="D69" s="68">
        <f t="shared" si="4"/>
        <v>0</v>
      </c>
      <c r="E69" s="35">
        <f t="shared" si="5"/>
        <v>0</v>
      </c>
      <c r="F69" s="35">
        <f t="shared" si="6"/>
        <v>0</v>
      </c>
      <c r="G69" s="55">
        <f t="shared" si="7"/>
        <v>3.97</v>
      </c>
      <c r="H69" s="69">
        <f t="shared" si="8"/>
        <v>3.97</v>
      </c>
      <c r="I69" s="55">
        <f t="shared" si="9"/>
        <v>0</v>
      </c>
      <c r="J69" s="55">
        <f t="shared" si="10"/>
        <v>-2.35E-2</v>
      </c>
      <c r="K69" s="69">
        <f t="shared" si="11"/>
        <v>-2.35E-2</v>
      </c>
      <c r="L69" s="72">
        <v>0</v>
      </c>
      <c r="M69" s="55">
        <f t="shared" si="12"/>
        <v>7.4999999999999997E-3</v>
      </c>
      <c r="N69" s="69">
        <f t="shared" si="13"/>
        <v>7.4999999999999997E-3</v>
      </c>
      <c r="O69" s="72">
        <v>0</v>
      </c>
      <c r="P69" s="7"/>
      <c r="Q69" s="72">
        <f t="shared" si="42"/>
        <v>3.9540000000000002</v>
      </c>
      <c r="R69" s="72">
        <f t="shared" si="14"/>
        <v>0</v>
      </c>
      <c r="S69" s="7"/>
      <c r="T69" s="5">
        <f t="shared" si="15"/>
        <v>31</v>
      </c>
      <c r="U69" s="45">
        <f t="shared" si="16"/>
        <v>38832</v>
      </c>
      <c r="V69" s="5">
        <f t="shared" si="17"/>
        <v>1943</v>
      </c>
      <c r="W69" s="55">
        <f t="shared" si="18"/>
        <v>6.040116061409001E-2</v>
      </c>
      <c r="X69" s="47">
        <f t="shared" si="19"/>
        <v>0.7286539956457645</v>
      </c>
      <c r="Y69" s="5">
        <f t="shared" si="20"/>
        <v>0</v>
      </c>
      <c r="Z69" s="5">
        <f t="shared" si="21"/>
        <v>0</v>
      </c>
      <c r="AB69" s="39">
        <f t="shared" si="22"/>
        <v>0</v>
      </c>
      <c r="AC69" s="39">
        <f t="shared" si="23"/>
        <v>0</v>
      </c>
      <c r="AD69" s="39">
        <f t="shared" si="24"/>
        <v>0</v>
      </c>
      <c r="AE69" s="39">
        <f t="shared" si="25"/>
        <v>0</v>
      </c>
      <c r="AF69" s="39">
        <f t="shared" si="26"/>
        <v>0</v>
      </c>
      <c r="AG69" s="39">
        <f t="shared" si="27"/>
        <v>0</v>
      </c>
      <c r="AH69" s="39">
        <f t="shared" si="28"/>
        <v>0</v>
      </c>
      <c r="AI69" s="39">
        <f t="shared" si="29"/>
        <v>0</v>
      </c>
      <c r="AJ69" s="39">
        <f t="shared" si="30"/>
        <v>0</v>
      </c>
      <c r="AK69" s="43"/>
      <c r="AL69" s="39">
        <f t="shared" si="31"/>
        <v>0</v>
      </c>
      <c r="AM69" s="39">
        <f t="shared" si="32"/>
        <v>0</v>
      </c>
      <c r="AN69" s="39">
        <f t="shared" si="33"/>
        <v>0</v>
      </c>
      <c r="AO69" s="40">
        <f t="shared" si="34"/>
        <v>0</v>
      </c>
      <c r="AQ69" s="39">
        <f t="shared" si="35"/>
        <v>0</v>
      </c>
      <c r="AR69" s="39">
        <f t="shared" si="36"/>
        <v>0</v>
      </c>
      <c r="AS69" s="39">
        <f t="shared" si="37"/>
        <v>0</v>
      </c>
      <c r="AT69" s="40">
        <f t="shared" si="38"/>
        <v>0</v>
      </c>
      <c r="AU69" s="40"/>
      <c r="AV69" s="52">
        <f t="shared" si="39"/>
        <v>0</v>
      </c>
      <c r="AX69" s="52">
        <f t="shared" si="40"/>
        <v>0</v>
      </c>
      <c r="AY69" s="70"/>
      <c r="AZ69" s="2">
        <f t="shared" si="43"/>
        <v>0</v>
      </c>
    </row>
    <row r="70" spans="1:52">
      <c r="A70" s="44">
        <f t="shared" si="41"/>
        <v>38808</v>
      </c>
      <c r="B70" s="66">
        <f t="shared" si="3"/>
        <v>0</v>
      </c>
      <c r="C70" s="67"/>
      <c r="D70" s="68">
        <f t="shared" si="4"/>
        <v>0</v>
      </c>
      <c r="E70" s="35">
        <f t="shared" si="5"/>
        <v>0</v>
      </c>
      <c r="F70" s="35">
        <f t="shared" si="6"/>
        <v>0</v>
      </c>
      <c r="G70" s="55">
        <f t="shared" si="7"/>
        <v>3.97</v>
      </c>
      <c r="H70" s="69">
        <f t="shared" si="8"/>
        <v>3.97</v>
      </c>
      <c r="I70" s="55">
        <f t="shared" si="9"/>
        <v>0</v>
      </c>
      <c r="J70" s="55">
        <f t="shared" si="10"/>
        <v>-2.35E-2</v>
      </c>
      <c r="K70" s="69">
        <f t="shared" si="11"/>
        <v>-2.35E-2</v>
      </c>
      <c r="L70" s="72">
        <v>0</v>
      </c>
      <c r="M70" s="55">
        <f t="shared" si="12"/>
        <v>7.4999999999999997E-3</v>
      </c>
      <c r="N70" s="69">
        <f t="shared" si="13"/>
        <v>7.4999999999999997E-3</v>
      </c>
      <c r="O70" s="72">
        <v>0</v>
      </c>
      <c r="P70" s="7"/>
      <c r="Q70" s="72">
        <f t="shared" si="42"/>
        <v>3.9540000000000002</v>
      </c>
      <c r="R70" s="72">
        <f t="shared" si="14"/>
        <v>0</v>
      </c>
      <c r="S70" s="7"/>
      <c r="T70" s="5">
        <f t="shared" si="15"/>
        <v>30</v>
      </c>
      <c r="U70" s="45">
        <f t="shared" si="16"/>
        <v>38862</v>
      </c>
      <c r="V70" s="5">
        <f t="shared" si="17"/>
        <v>1973</v>
      </c>
      <c r="W70" s="55">
        <f t="shared" si="18"/>
        <v>6.040116061409001E-2</v>
      </c>
      <c r="X70" s="47">
        <f t="shared" si="19"/>
        <v>0.72510128494286352</v>
      </c>
      <c r="Y70" s="5">
        <f t="shared" si="20"/>
        <v>0</v>
      </c>
      <c r="Z70" s="5">
        <f t="shared" si="21"/>
        <v>0</v>
      </c>
      <c r="AB70" s="39">
        <f t="shared" si="22"/>
        <v>0</v>
      </c>
      <c r="AC70" s="39">
        <f t="shared" si="23"/>
        <v>0</v>
      </c>
      <c r="AD70" s="39">
        <f t="shared" si="24"/>
        <v>0</v>
      </c>
      <c r="AE70" s="39">
        <f t="shared" si="25"/>
        <v>0</v>
      </c>
      <c r="AF70" s="39">
        <f t="shared" si="26"/>
        <v>0</v>
      </c>
      <c r="AG70" s="39">
        <f t="shared" si="27"/>
        <v>0</v>
      </c>
      <c r="AH70" s="39">
        <f t="shared" si="28"/>
        <v>0</v>
      </c>
      <c r="AI70" s="39">
        <f t="shared" si="29"/>
        <v>0</v>
      </c>
      <c r="AJ70" s="39">
        <f t="shared" si="30"/>
        <v>0</v>
      </c>
      <c r="AK70" s="43"/>
      <c r="AL70" s="39">
        <f t="shared" si="31"/>
        <v>0</v>
      </c>
      <c r="AM70" s="39">
        <f t="shared" si="32"/>
        <v>0</v>
      </c>
      <c r="AN70" s="39">
        <f t="shared" si="33"/>
        <v>0</v>
      </c>
      <c r="AO70" s="40">
        <f t="shared" si="34"/>
        <v>0</v>
      </c>
      <c r="AQ70" s="39">
        <f t="shared" si="35"/>
        <v>0</v>
      </c>
      <c r="AR70" s="39">
        <f t="shared" si="36"/>
        <v>0</v>
      </c>
      <c r="AS70" s="39">
        <f t="shared" si="37"/>
        <v>0</v>
      </c>
      <c r="AT70" s="40">
        <f t="shared" si="38"/>
        <v>0</v>
      </c>
      <c r="AU70" s="40"/>
      <c r="AV70" s="52">
        <f t="shared" si="39"/>
        <v>0</v>
      </c>
      <c r="AX70" s="52">
        <f t="shared" si="40"/>
        <v>0</v>
      </c>
      <c r="AY70" s="70"/>
      <c r="AZ70" s="2">
        <f t="shared" si="43"/>
        <v>0</v>
      </c>
    </row>
    <row r="71" spans="1:52">
      <c r="A71" s="44">
        <f t="shared" si="41"/>
        <v>38838</v>
      </c>
      <c r="B71" s="66">
        <f t="shared" si="3"/>
        <v>0</v>
      </c>
      <c r="C71" s="67"/>
      <c r="D71" s="68">
        <f t="shared" si="4"/>
        <v>0</v>
      </c>
      <c r="E71" s="35">
        <f t="shared" si="5"/>
        <v>0</v>
      </c>
      <c r="F71" s="35">
        <f t="shared" si="6"/>
        <v>0</v>
      </c>
      <c r="G71" s="55">
        <f t="shared" si="7"/>
        <v>3.97</v>
      </c>
      <c r="H71" s="69">
        <f t="shared" si="8"/>
        <v>3.97</v>
      </c>
      <c r="I71" s="55">
        <f t="shared" si="9"/>
        <v>0</v>
      </c>
      <c r="J71" s="55">
        <f t="shared" si="10"/>
        <v>-2.35E-2</v>
      </c>
      <c r="K71" s="69">
        <f t="shared" si="11"/>
        <v>-2.35E-2</v>
      </c>
      <c r="L71" s="72">
        <v>0</v>
      </c>
      <c r="M71" s="55">
        <f t="shared" si="12"/>
        <v>7.4999999999999997E-3</v>
      </c>
      <c r="N71" s="69">
        <f t="shared" si="13"/>
        <v>7.4999999999999997E-3</v>
      </c>
      <c r="O71" s="72">
        <v>0</v>
      </c>
      <c r="P71" s="7"/>
      <c r="Q71" s="72">
        <f t="shared" si="42"/>
        <v>3.9540000000000002</v>
      </c>
      <c r="R71" s="72">
        <f t="shared" si="14"/>
        <v>0</v>
      </c>
      <c r="S71" s="7"/>
      <c r="T71" s="5">
        <f t="shared" si="15"/>
        <v>31</v>
      </c>
      <c r="U71" s="45">
        <f t="shared" si="16"/>
        <v>38893</v>
      </c>
      <c r="V71" s="5">
        <f t="shared" si="17"/>
        <v>2004</v>
      </c>
      <c r="W71" s="55">
        <f t="shared" si="18"/>
        <v>6.040116061409001E-2</v>
      </c>
      <c r="X71" s="47">
        <f t="shared" si="19"/>
        <v>0.72144834729890461</v>
      </c>
      <c r="Y71" s="5">
        <f t="shared" si="20"/>
        <v>0</v>
      </c>
      <c r="Z71" s="5">
        <f t="shared" si="21"/>
        <v>0</v>
      </c>
      <c r="AB71" s="39">
        <f t="shared" si="22"/>
        <v>0</v>
      </c>
      <c r="AC71" s="39">
        <f t="shared" si="23"/>
        <v>0</v>
      </c>
      <c r="AD71" s="39">
        <f t="shared" si="24"/>
        <v>0</v>
      </c>
      <c r="AE71" s="39">
        <f t="shared" si="25"/>
        <v>0</v>
      </c>
      <c r="AF71" s="39">
        <f t="shared" si="26"/>
        <v>0</v>
      </c>
      <c r="AG71" s="39">
        <f t="shared" si="27"/>
        <v>0</v>
      </c>
      <c r="AH71" s="39">
        <f t="shared" si="28"/>
        <v>0</v>
      </c>
      <c r="AI71" s="39">
        <f t="shared" si="29"/>
        <v>0</v>
      </c>
      <c r="AJ71" s="39">
        <f t="shared" si="30"/>
        <v>0</v>
      </c>
      <c r="AK71" s="43"/>
      <c r="AL71" s="39">
        <f t="shared" si="31"/>
        <v>0</v>
      </c>
      <c r="AM71" s="39">
        <f t="shared" si="32"/>
        <v>0</v>
      </c>
      <c r="AN71" s="39">
        <f t="shared" si="33"/>
        <v>0</v>
      </c>
      <c r="AO71" s="40">
        <f t="shared" si="34"/>
        <v>0</v>
      </c>
      <c r="AQ71" s="39">
        <f t="shared" si="35"/>
        <v>0</v>
      </c>
      <c r="AR71" s="39">
        <f t="shared" si="36"/>
        <v>0</v>
      </c>
      <c r="AS71" s="39">
        <f t="shared" si="37"/>
        <v>0</v>
      </c>
      <c r="AT71" s="40">
        <f t="shared" si="38"/>
        <v>0</v>
      </c>
      <c r="AU71" s="40"/>
      <c r="AV71" s="52">
        <f t="shared" si="39"/>
        <v>0</v>
      </c>
      <c r="AX71" s="52">
        <f t="shared" si="40"/>
        <v>0</v>
      </c>
      <c r="AY71" s="70"/>
      <c r="AZ71" s="2">
        <f t="shared" si="43"/>
        <v>0</v>
      </c>
    </row>
    <row r="72" spans="1:52">
      <c r="A72" s="44">
        <f t="shared" si="41"/>
        <v>38869</v>
      </c>
      <c r="B72" s="66">
        <f t="shared" si="3"/>
        <v>0</v>
      </c>
      <c r="C72" s="67"/>
      <c r="D72" s="68">
        <f t="shared" si="4"/>
        <v>0</v>
      </c>
      <c r="E72" s="35">
        <f t="shared" si="5"/>
        <v>0</v>
      </c>
      <c r="F72" s="35">
        <f t="shared" si="6"/>
        <v>0</v>
      </c>
      <c r="G72" s="55">
        <f t="shared" si="7"/>
        <v>3.97</v>
      </c>
      <c r="H72" s="69">
        <f t="shared" si="8"/>
        <v>3.97</v>
      </c>
      <c r="I72" s="55">
        <f t="shared" si="9"/>
        <v>0</v>
      </c>
      <c r="J72" s="55">
        <f t="shared" si="10"/>
        <v>-2.35E-2</v>
      </c>
      <c r="K72" s="69">
        <f t="shared" si="11"/>
        <v>-2.35E-2</v>
      </c>
      <c r="L72" s="72">
        <v>0</v>
      </c>
      <c r="M72" s="55">
        <f t="shared" si="12"/>
        <v>7.4999999999999997E-3</v>
      </c>
      <c r="N72" s="69">
        <f t="shared" si="13"/>
        <v>7.4999999999999997E-3</v>
      </c>
      <c r="O72" s="72">
        <v>0</v>
      </c>
      <c r="P72" s="7"/>
      <c r="Q72" s="72">
        <f t="shared" si="42"/>
        <v>3.9540000000000002</v>
      </c>
      <c r="R72" s="72">
        <f t="shared" si="14"/>
        <v>0</v>
      </c>
      <c r="S72" s="7"/>
      <c r="T72" s="5">
        <f t="shared" si="15"/>
        <v>30</v>
      </c>
      <c r="U72" s="45">
        <f t="shared" si="16"/>
        <v>38923</v>
      </c>
      <c r="V72" s="5">
        <f t="shared" si="17"/>
        <v>2034</v>
      </c>
      <c r="W72" s="55">
        <f t="shared" si="18"/>
        <v>6.040116061409001E-2</v>
      </c>
      <c r="X72" s="47">
        <f t="shared" si="19"/>
        <v>0.71793076929843325</v>
      </c>
      <c r="Y72" s="5">
        <f t="shared" si="20"/>
        <v>0</v>
      </c>
      <c r="Z72" s="5">
        <f t="shared" si="21"/>
        <v>0</v>
      </c>
      <c r="AB72" s="39">
        <f t="shared" si="22"/>
        <v>0</v>
      </c>
      <c r="AC72" s="39">
        <f t="shared" si="23"/>
        <v>0</v>
      </c>
      <c r="AD72" s="39">
        <f t="shared" si="24"/>
        <v>0</v>
      </c>
      <c r="AE72" s="39">
        <f t="shared" si="25"/>
        <v>0</v>
      </c>
      <c r="AF72" s="39">
        <f t="shared" si="26"/>
        <v>0</v>
      </c>
      <c r="AG72" s="39">
        <f t="shared" si="27"/>
        <v>0</v>
      </c>
      <c r="AH72" s="39">
        <f t="shared" si="28"/>
        <v>0</v>
      </c>
      <c r="AI72" s="39">
        <f t="shared" si="29"/>
        <v>0</v>
      </c>
      <c r="AJ72" s="39">
        <f t="shared" si="30"/>
        <v>0</v>
      </c>
      <c r="AK72" s="43"/>
      <c r="AL72" s="39">
        <f t="shared" si="31"/>
        <v>0</v>
      </c>
      <c r="AM72" s="39">
        <f t="shared" si="32"/>
        <v>0</v>
      </c>
      <c r="AN72" s="39">
        <f t="shared" si="33"/>
        <v>0</v>
      </c>
      <c r="AO72" s="40">
        <f t="shared" si="34"/>
        <v>0</v>
      </c>
      <c r="AQ72" s="39">
        <f t="shared" si="35"/>
        <v>0</v>
      </c>
      <c r="AR72" s="39">
        <f t="shared" si="36"/>
        <v>0</v>
      </c>
      <c r="AS72" s="39">
        <f t="shared" si="37"/>
        <v>0</v>
      </c>
      <c r="AT72" s="40">
        <f t="shared" si="38"/>
        <v>0</v>
      </c>
      <c r="AU72" s="40"/>
      <c r="AV72" s="52">
        <f t="shared" si="39"/>
        <v>0</v>
      </c>
      <c r="AX72" s="52">
        <f t="shared" si="40"/>
        <v>0</v>
      </c>
      <c r="AY72" s="70"/>
      <c r="AZ72" s="2">
        <f t="shared" si="43"/>
        <v>0</v>
      </c>
    </row>
    <row r="73" spans="1:52">
      <c r="A73" s="44">
        <f t="shared" si="41"/>
        <v>38899</v>
      </c>
      <c r="B73" s="66">
        <f t="shared" si="3"/>
        <v>0</v>
      </c>
      <c r="C73" s="67"/>
      <c r="D73" s="68">
        <f t="shared" si="4"/>
        <v>0</v>
      </c>
      <c r="E73" s="35">
        <f t="shared" si="5"/>
        <v>0</v>
      </c>
      <c r="F73" s="35">
        <f t="shared" si="6"/>
        <v>0</v>
      </c>
      <c r="G73" s="55">
        <f t="shared" si="7"/>
        <v>3.97</v>
      </c>
      <c r="H73" s="69">
        <f t="shared" si="8"/>
        <v>3.97</v>
      </c>
      <c r="I73" s="55">
        <f t="shared" si="9"/>
        <v>0</v>
      </c>
      <c r="J73" s="55">
        <f t="shared" si="10"/>
        <v>-2.35E-2</v>
      </c>
      <c r="K73" s="69">
        <f t="shared" si="11"/>
        <v>-2.35E-2</v>
      </c>
      <c r="L73" s="72">
        <v>0</v>
      </c>
      <c r="M73" s="55">
        <f t="shared" si="12"/>
        <v>7.4999999999999997E-3</v>
      </c>
      <c r="N73" s="69">
        <f t="shared" si="13"/>
        <v>7.4999999999999997E-3</v>
      </c>
      <c r="O73" s="72">
        <v>0</v>
      </c>
      <c r="P73" s="7"/>
      <c r="Q73" s="72">
        <f t="shared" si="42"/>
        <v>3.9540000000000002</v>
      </c>
      <c r="R73" s="72">
        <f t="shared" si="14"/>
        <v>0</v>
      </c>
      <c r="S73" s="7"/>
      <c r="T73" s="5">
        <f t="shared" si="15"/>
        <v>31</v>
      </c>
      <c r="U73" s="45">
        <f t="shared" si="16"/>
        <v>38954</v>
      </c>
      <c r="V73" s="5">
        <f t="shared" si="17"/>
        <v>2065</v>
      </c>
      <c r="W73" s="55">
        <f t="shared" si="18"/>
        <v>6.040116061409001E-2</v>
      </c>
      <c r="X73" s="47">
        <f t="shared" si="19"/>
        <v>0.71431395549960885</v>
      </c>
      <c r="Y73" s="5">
        <f t="shared" si="20"/>
        <v>0</v>
      </c>
      <c r="Z73" s="5">
        <f t="shared" si="21"/>
        <v>0</v>
      </c>
      <c r="AB73" s="39">
        <f t="shared" si="22"/>
        <v>0</v>
      </c>
      <c r="AC73" s="39">
        <f t="shared" si="23"/>
        <v>0</v>
      </c>
      <c r="AD73" s="39">
        <f t="shared" si="24"/>
        <v>0</v>
      </c>
      <c r="AE73" s="39">
        <f t="shared" si="25"/>
        <v>0</v>
      </c>
      <c r="AF73" s="39">
        <f t="shared" si="26"/>
        <v>0</v>
      </c>
      <c r="AG73" s="39">
        <f t="shared" si="27"/>
        <v>0</v>
      </c>
      <c r="AH73" s="39">
        <f t="shared" si="28"/>
        <v>0</v>
      </c>
      <c r="AI73" s="39">
        <f t="shared" si="29"/>
        <v>0</v>
      </c>
      <c r="AJ73" s="39">
        <f t="shared" si="30"/>
        <v>0</v>
      </c>
      <c r="AK73" s="43"/>
      <c r="AL73" s="39">
        <f t="shared" si="31"/>
        <v>0</v>
      </c>
      <c r="AM73" s="39">
        <f t="shared" si="32"/>
        <v>0</v>
      </c>
      <c r="AN73" s="39">
        <f t="shared" si="33"/>
        <v>0</v>
      </c>
      <c r="AO73" s="40">
        <f t="shared" si="34"/>
        <v>0</v>
      </c>
      <c r="AQ73" s="39">
        <f t="shared" si="35"/>
        <v>0</v>
      </c>
      <c r="AR73" s="39">
        <f t="shared" si="36"/>
        <v>0</v>
      </c>
      <c r="AS73" s="39">
        <f t="shared" si="37"/>
        <v>0</v>
      </c>
      <c r="AT73" s="40">
        <f t="shared" si="38"/>
        <v>0</v>
      </c>
      <c r="AU73" s="40"/>
      <c r="AV73" s="52">
        <f t="shared" si="39"/>
        <v>0</v>
      </c>
      <c r="AX73" s="52">
        <f t="shared" si="40"/>
        <v>0</v>
      </c>
      <c r="AY73" s="70"/>
      <c r="AZ73" s="2">
        <f t="shared" si="43"/>
        <v>0</v>
      </c>
    </row>
    <row r="74" spans="1:52">
      <c r="A74" s="44">
        <f t="shared" si="41"/>
        <v>38930</v>
      </c>
      <c r="B74" s="66">
        <f t="shared" ref="B74:B137" si="44">VLOOKUP($A74,Table2,MATCH(I$3,Curves2,0))</f>
        <v>0</v>
      </c>
      <c r="C74" s="67"/>
      <c r="D74" s="68">
        <f t="shared" ref="D74:D137" si="45">B74+C74</f>
        <v>0</v>
      </c>
      <c r="E74" s="35">
        <f t="shared" ref="E74:E137" si="46">IF(Y74=0,0,IF(AND(Y74=1,$H$3=1),D74*T74,IF($H$3=2,D74,"N/A")))</f>
        <v>0</v>
      </c>
      <c r="F74" s="35">
        <f t="shared" ref="F74:F137" si="47">E74*X74</f>
        <v>0</v>
      </c>
      <c r="G74" s="55">
        <f t="shared" ref="G74:G137" si="48">VLOOKUP($A74,Table,MATCH(G$4,Curves,0))</f>
        <v>3.97</v>
      </c>
      <c r="H74" s="69">
        <f t="shared" ref="H74:H137" si="49">G74</f>
        <v>3.97</v>
      </c>
      <c r="I74" s="55">
        <f t="shared" ref="I74:I137" si="50">VLOOKUP($A74,Table1,MATCH(I$3,Curves1,0))</f>
        <v>0</v>
      </c>
      <c r="J74" s="55">
        <f t="shared" ref="J74:J137" si="51">VLOOKUP($A74,Table,MATCH(J$4,Curves,0))</f>
        <v>-2.35E-2</v>
      </c>
      <c r="K74" s="69">
        <f t="shared" ref="K74:K137" si="52">J74</f>
        <v>-2.35E-2</v>
      </c>
      <c r="L74" s="72">
        <v>0</v>
      </c>
      <c r="M74" s="55">
        <f t="shared" ref="M74:M137" si="53">VLOOKUP($A74,Table,MATCH(M$4,Curves,0))</f>
        <v>7.4999999999999997E-3</v>
      </c>
      <c r="N74" s="69">
        <f t="shared" ref="N74:N137" si="54">M74</f>
        <v>7.4999999999999997E-3</v>
      </c>
      <c r="O74" s="72">
        <v>0</v>
      </c>
      <c r="P74" s="7"/>
      <c r="Q74" s="72">
        <f t="shared" si="42"/>
        <v>3.9540000000000002</v>
      </c>
      <c r="R74" s="72">
        <f t="shared" ref="R74:R137" si="55">O74+L74+I74</f>
        <v>0</v>
      </c>
      <c r="S74" s="7"/>
      <c r="T74" s="5">
        <f t="shared" ref="T74:T137" si="56">A75-A74</f>
        <v>31</v>
      </c>
      <c r="U74" s="45">
        <f t="shared" ref="U74:U137" si="57">CHOOSE(F$3,A75+24,A74)</f>
        <v>38985</v>
      </c>
      <c r="V74" s="5">
        <f t="shared" ref="V74:V137" si="58">U74-C$3</f>
        <v>2096</v>
      </c>
      <c r="W74" s="55">
        <f t="shared" ref="W74:W137" si="59">VLOOKUP($A74,Table,MATCH(W$4,Curves,0))</f>
        <v>6.040116061409001E-2</v>
      </c>
      <c r="X74" s="47">
        <f t="shared" ref="X74:X137" si="60">1/(1+CHOOSE(F$3,(W75+($K$3/10000))/2,(W74+($K$3/10000))/2))^(2*V74/365.25)</f>
        <v>0.71071536259702528</v>
      </c>
      <c r="Y74" s="5">
        <f t="shared" ref="Y74:Y137" si="61">IF(AND(mthbeg&lt;=A74,mthend&gt;=A74),1,0)</f>
        <v>0</v>
      </c>
      <c r="Z74" s="5">
        <f t="shared" ref="Z74:Z137" si="62">T74*Y74</f>
        <v>0</v>
      </c>
      <c r="AB74" s="39">
        <f t="shared" ref="AB74:AB137" si="63">F74*G74</f>
        <v>0</v>
      </c>
      <c r="AC74" s="39">
        <f t="shared" ref="AC74:AC137" si="64">$F74*H74</f>
        <v>0</v>
      </c>
      <c r="AD74" s="39">
        <f t="shared" ref="AD74:AD137" si="65">$F74*I74</f>
        <v>0</v>
      </c>
      <c r="AE74" s="39">
        <f t="shared" ref="AE74:AE137" si="66">$F74*J74</f>
        <v>0</v>
      </c>
      <c r="AF74" s="39">
        <f t="shared" ref="AF74:AF137" si="67">$F74*K74</f>
        <v>0</v>
      </c>
      <c r="AG74" s="39">
        <f t="shared" ref="AG74:AG137" si="68">$F74*L74</f>
        <v>0</v>
      </c>
      <c r="AH74" s="39">
        <f t="shared" ref="AH74:AH137" si="69">$F74*M74</f>
        <v>0</v>
      </c>
      <c r="AI74" s="39">
        <f t="shared" ref="AI74:AI137" si="70">$F74*N74</f>
        <v>0</v>
      </c>
      <c r="AJ74" s="39">
        <f t="shared" ref="AJ74:AJ137" si="71">F74*O74</f>
        <v>0</v>
      </c>
      <c r="AK74" s="43"/>
      <c r="AL74" s="39">
        <f t="shared" ref="AL74:AL137" si="72">CHOOSE($G$3,AC74-AD74,AD74-AC74)</f>
        <v>0</v>
      </c>
      <c r="AM74" s="39">
        <f t="shared" ref="AM74:AM137" si="73">CHOOSE($G$3,AF74-AG74,AG74-AF74)</f>
        <v>0</v>
      </c>
      <c r="AN74" s="39">
        <f t="shared" ref="AN74:AN137" si="74">CHOOSE($G$3,AI74-AJ74,AJ74-AI74)</f>
        <v>0</v>
      </c>
      <c r="AO74" s="40">
        <f t="shared" ref="AO74:AO137" si="75">SUM(AL74:AN74)</f>
        <v>0</v>
      </c>
      <c r="AQ74" s="39">
        <f t="shared" ref="AQ74:AQ137" si="76">CHOOSE($G$3,AB74-AC74,AC74-AB74)</f>
        <v>0</v>
      </c>
      <c r="AR74" s="39">
        <f t="shared" ref="AR74:AR137" si="77">CHOOSE($G$3,AE74-AF74,AF74-AE74)</f>
        <v>0</v>
      </c>
      <c r="AS74" s="39">
        <f t="shared" ref="AS74:AS137" si="78">CHOOSE($G$3,AH74-AI74,AI74-AH74)</f>
        <v>0</v>
      </c>
      <c r="AT74" s="40">
        <f t="shared" ref="AT74:AT137" si="79">AQ74+AR74+AS74</f>
        <v>0</v>
      </c>
      <c r="AU74" s="40"/>
      <c r="AV74" s="52">
        <f t="shared" ref="AV74:AV137" si="80">AT74+AO74</f>
        <v>0</v>
      </c>
      <c r="AX74" s="52">
        <f t="shared" ref="AX74:AX137" si="81">AJ74+AG74+AD74</f>
        <v>0</v>
      </c>
      <c r="AY74" s="70"/>
      <c r="AZ74" s="2">
        <f t="shared" si="43"/>
        <v>0</v>
      </c>
    </row>
    <row r="75" spans="1:52">
      <c r="A75" s="44">
        <f t="shared" ref="A75:A138" si="82">EDATE(A74,1)</f>
        <v>38961</v>
      </c>
      <c r="B75" s="66">
        <f t="shared" si="44"/>
        <v>0</v>
      </c>
      <c r="C75" s="67"/>
      <c r="D75" s="68">
        <f t="shared" si="45"/>
        <v>0</v>
      </c>
      <c r="E75" s="35">
        <f t="shared" si="46"/>
        <v>0</v>
      </c>
      <c r="F75" s="35">
        <f t="shared" si="47"/>
        <v>0</v>
      </c>
      <c r="G75" s="55">
        <f t="shared" si="48"/>
        <v>3.97</v>
      </c>
      <c r="H75" s="69">
        <f t="shared" si="49"/>
        <v>3.97</v>
      </c>
      <c r="I75" s="55">
        <f t="shared" si="50"/>
        <v>0</v>
      </c>
      <c r="J75" s="55">
        <f t="shared" si="51"/>
        <v>-2.35E-2</v>
      </c>
      <c r="K75" s="69">
        <f t="shared" si="52"/>
        <v>-2.35E-2</v>
      </c>
      <c r="L75" s="72">
        <v>0</v>
      </c>
      <c r="M75" s="55">
        <f t="shared" si="53"/>
        <v>7.4999999999999997E-3</v>
      </c>
      <c r="N75" s="69">
        <f t="shared" si="54"/>
        <v>7.4999999999999997E-3</v>
      </c>
      <c r="O75" s="72">
        <v>0</v>
      </c>
      <c r="P75" s="7"/>
      <c r="Q75" s="72">
        <f t="shared" ref="Q75:Q138" si="83">M75+J75+G75</f>
        <v>3.9540000000000002</v>
      </c>
      <c r="R75" s="72">
        <f t="shared" si="55"/>
        <v>0</v>
      </c>
      <c r="S75" s="7"/>
      <c r="T75" s="5">
        <f t="shared" si="56"/>
        <v>30</v>
      </c>
      <c r="U75" s="45">
        <f t="shared" si="57"/>
        <v>39015</v>
      </c>
      <c r="V75" s="5">
        <f t="shared" si="58"/>
        <v>2126</v>
      </c>
      <c r="W75" s="55">
        <f t="shared" si="59"/>
        <v>6.040116061409001E-2</v>
      </c>
      <c r="X75" s="47">
        <f t="shared" si="60"/>
        <v>0.70725011559295592</v>
      </c>
      <c r="Y75" s="5">
        <f t="shared" si="61"/>
        <v>0</v>
      </c>
      <c r="Z75" s="5">
        <f t="shared" si="62"/>
        <v>0</v>
      </c>
      <c r="AB75" s="39">
        <f t="shared" si="63"/>
        <v>0</v>
      </c>
      <c r="AC75" s="39">
        <f t="shared" si="64"/>
        <v>0</v>
      </c>
      <c r="AD75" s="39">
        <f t="shared" si="65"/>
        <v>0</v>
      </c>
      <c r="AE75" s="39">
        <f t="shared" si="66"/>
        <v>0</v>
      </c>
      <c r="AF75" s="39">
        <f t="shared" si="67"/>
        <v>0</v>
      </c>
      <c r="AG75" s="39">
        <f t="shared" si="68"/>
        <v>0</v>
      </c>
      <c r="AH75" s="39">
        <f t="shared" si="69"/>
        <v>0</v>
      </c>
      <c r="AI75" s="39">
        <f t="shared" si="70"/>
        <v>0</v>
      </c>
      <c r="AJ75" s="39">
        <f t="shared" si="71"/>
        <v>0</v>
      </c>
      <c r="AK75" s="43"/>
      <c r="AL75" s="39">
        <f t="shared" si="72"/>
        <v>0</v>
      </c>
      <c r="AM75" s="39">
        <f t="shared" si="73"/>
        <v>0</v>
      </c>
      <c r="AN75" s="39">
        <f t="shared" si="74"/>
        <v>0</v>
      </c>
      <c r="AO75" s="40">
        <f t="shared" si="75"/>
        <v>0</v>
      </c>
      <c r="AQ75" s="39">
        <f t="shared" si="76"/>
        <v>0</v>
      </c>
      <c r="AR75" s="39">
        <f t="shared" si="77"/>
        <v>0</v>
      </c>
      <c r="AS75" s="39">
        <f t="shared" si="78"/>
        <v>0</v>
      </c>
      <c r="AT75" s="40">
        <f t="shared" si="79"/>
        <v>0</v>
      </c>
      <c r="AU75" s="40"/>
      <c r="AV75" s="52">
        <f t="shared" si="80"/>
        <v>0</v>
      </c>
      <c r="AX75" s="52">
        <f t="shared" si="81"/>
        <v>0</v>
      </c>
      <c r="AY75" s="70"/>
      <c r="AZ75" s="2">
        <f t="shared" ref="AZ75:AZ138" si="84">R75*E75</f>
        <v>0</v>
      </c>
    </row>
    <row r="76" spans="1:52">
      <c r="A76" s="44">
        <f t="shared" si="82"/>
        <v>38991</v>
      </c>
      <c r="B76" s="66">
        <f t="shared" si="44"/>
        <v>0</v>
      </c>
      <c r="C76" s="67"/>
      <c r="D76" s="68">
        <f t="shared" si="45"/>
        <v>0</v>
      </c>
      <c r="E76" s="35">
        <f t="shared" si="46"/>
        <v>0</v>
      </c>
      <c r="F76" s="35">
        <f t="shared" si="47"/>
        <v>0</v>
      </c>
      <c r="G76" s="55">
        <f t="shared" si="48"/>
        <v>3.97</v>
      </c>
      <c r="H76" s="69">
        <f t="shared" si="49"/>
        <v>3.97</v>
      </c>
      <c r="I76" s="55">
        <f t="shared" si="50"/>
        <v>0</v>
      </c>
      <c r="J76" s="55">
        <f t="shared" si="51"/>
        <v>-2.35E-2</v>
      </c>
      <c r="K76" s="69">
        <f t="shared" si="52"/>
        <v>-2.35E-2</v>
      </c>
      <c r="L76" s="72">
        <v>0</v>
      </c>
      <c r="M76" s="55">
        <f t="shared" si="53"/>
        <v>7.4999999999999997E-3</v>
      </c>
      <c r="N76" s="69">
        <f t="shared" si="54"/>
        <v>7.4999999999999997E-3</v>
      </c>
      <c r="O76" s="72">
        <v>0</v>
      </c>
      <c r="P76" s="7"/>
      <c r="Q76" s="72">
        <f t="shared" si="83"/>
        <v>3.9540000000000002</v>
      </c>
      <c r="R76" s="72">
        <f t="shared" si="55"/>
        <v>0</v>
      </c>
      <c r="S76" s="7"/>
      <c r="T76" s="5">
        <f t="shared" si="56"/>
        <v>31</v>
      </c>
      <c r="U76" s="45">
        <f t="shared" si="57"/>
        <v>39046</v>
      </c>
      <c r="V76" s="5">
        <f t="shared" si="58"/>
        <v>2157</v>
      </c>
      <c r="W76" s="55">
        <f t="shared" si="59"/>
        <v>6.040116061409001E-2</v>
      </c>
      <c r="X76" s="47">
        <f t="shared" si="60"/>
        <v>0.70368710912118093</v>
      </c>
      <c r="Y76" s="5">
        <f t="shared" si="61"/>
        <v>0</v>
      </c>
      <c r="Z76" s="5">
        <f t="shared" si="62"/>
        <v>0</v>
      </c>
      <c r="AB76" s="39">
        <f t="shared" si="63"/>
        <v>0</v>
      </c>
      <c r="AC76" s="39">
        <f t="shared" si="64"/>
        <v>0</v>
      </c>
      <c r="AD76" s="39">
        <f t="shared" si="65"/>
        <v>0</v>
      </c>
      <c r="AE76" s="39">
        <f t="shared" si="66"/>
        <v>0</v>
      </c>
      <c r="AF76" s="39">
        <f t="shared" si="67"/>
        <v>0</v>
      </c>
      <c r="AG76" s="39">
        <f t="shared" si="68"/>
        <v>0</v>
      </c>
      <c r="AH76" s="39">
        <f t="shared" si="69"/>
        <v>0</v>
      </c>
      <c r="AI76" s="39">
        <f t="shared" si="70"/>
        <v>0</v>
      </c>
      <c r="AJ76" s="39">
        <f t="shared" si="71"/>
        <v>0</v>
      </c>
      <c r="AK76" s="43"/>
      <c r="AL76" s="39">
        <f t="shared" si="72"/>
        <v>0</v>
      </c>
      <c r="AM76" s="39">
        <f t="shared" si="73"/>
        <v>0</v>
      </c>
      <c r="AN76" s="39">
        <f t="shared" si="74"/>
        <v>0</v>
      </c>
      <c r="AO76" s="40">
        <f t="shared" si="75"/>
        <v>0</v>
      </c>
      <c r="AQ76" s="39">
        <f t="shared" si="76"/>
        <v>0</v>
      </c>
      <c r="AR76" s="39">
        <f t="shared" si="77"/>
        <v>0</v>
      </c>
      <c r="AS76" s="39">
        <f t="shared" si="78"/>
        <v>0</v>
      </c>
      <c r="AT76" s="40">
        <f t="shared" si="79"/>
        <v>0</v>
      </c>
      <c r="AU76" s="40"/>
      <c r="AV76" s="52">
        <f t="shared" si="80"/>
        <v>0</v>
      </c>
      <c r="AX76" s="52">
        <f t="shared" si="81"/>
        <v>0</v>
      </c>
      <c r="AY76" s="70"/>
      <c r="AZ76" s="2">
        <f t="shared" si="84"/>
        <v>0</v>
      </c>
    </row>
    <row r="77" spans="1:52">
      <c r="A77" s="44">
        <f t="shared" si="82"/>
        <v>39022</v>
      </c>
      <c r="B77" s="66">
        <f t="shared" si="44"/>
        <v>0</v>
      </c>
      <c r="C77" s="67"/>
      <c r="D77" s="68">
        <f t="shared" si="45"/>
        <v>0</v>
      </c>
      <c r="E77" s="35">
        <f t="shared" si="46"/>
        <v>0</v>
      </c>
      <c r="F77" s="35">
        <f t="shared" si="47"/>
        <v>0</v>
      </c>
      <c r="G77" s="55">
        <f t="shared" si="48"/>
        <v>3.97</v>
      </c>
      <c r="H77" s="69">
        <f t="shared" si="49"/>
        <v>3.97</v>
      </c>
      <c r="I77" s="55">
        <f t="shared" si="50"/>
        <v>0</v>
      </c>
      <c r="J77" s="55">
        <f t="shared" si="51"/>
        <v>-2.35E-2</v>
      </c>
      <c r="K77" s="69">
        <f t="shared" si="52"/>
        <v>-2.35E-2</v>
      </c>
      <c r="L77" s="72">
        <v>0</v>
      </c>
      <c r="M77" s="55">
        <f t="shared" si="53"/>
        <v>7.4999999999999997E-3</v>
      </c>
      <c r="N77" s="69">
        <f t="shared" si="54"/>
        <v>7.4999999999999997E-3</v>
      </c>
      <c r="O77" s="72">
        <v>0</v>
      </c>
      <c r="P77" s="7"/>
      <c r="Q77" s="72">
        <f t="shared" si="83"/>
        <v>3.9540000000000002</v>
      </c>
      <c r="R77" s="72">
        <f t="shared" si="55"/>
        <v>0</v>
      </c>
      <c r="S77" s="7"/>
      <c r="T77" s="5">
        <f t="shared" si="56"/>
        <v>30</v>
      </c>
      <c r="U77" s="45">
        <f t="shared" si="57"/>
        <v>39076</v>
      </c>
      <c r="V77" s="5">
        <f t="shared" si="58"/>
        <v>2187</v>
      </c>
      <c r="W77" s="55">
        <f t="shared" si="59"/>
        <v>6.040116061409001E-2</v>
      </c>
      <c r="X77" s="47">
        <f t="shared" si="60"/>
        <v>0.70025612989234587</v>
      </c>
      <c r="Y77" s="5">
        <f t="shared" si="61"/>
        <v>0</v>
      </c>
      <c r="Z77" s="5">
        <f t="shared" si="62"/>
        <v>0</v>
      </c>
      <c r="AB77" s="39">
        <f t="shared" si="63"/>
        <v>0</v>
      </c>
      <c r="AC77" s="39">
        <f t="shared" si="64"/>
        <v>0</v>
      </c>
      <c r="AD77" s="39">
        <f t="shared" si="65"/>
        <v>0</v>
      </c>
      <c r="AE77" s="39">
        <f t="shared" si="66"/>
        <v>0</v>
      </c>
      <c r="AF77" s="39">
        <f t="shared" si="67"/>
        <v>0</v>
      </c>
      <c r="AG77" s="39">
        <f t="shared" si="68"/>
        <v>0</v>
      </c>
      <c r="AH77" s="39">
        <f t="shared" si="69"/>
        <v>0</v>
      </c>
      <c r="AI77" s="39">
        <f t="shared" si="70"/>
        <v>0</v>
      </c>
      <c r="AJ77" s="39">
        <f t="shared" si="71"/>
        <v>0</v>
      </c>
      <c r="AK77" s="43"/>
      <c r="AL77" s="39">
        <f t="shared" si="72"/>
        <v>0</v>
      </c>
      <c r="AM77" s="39">
        <f t="shared" si="73"/>
        <v>0</v>
      </c>
      <c r="AN77" s="39">
        <f t="shared" si="74"/>
        <v>0</v>
      </c>
      <c r="AO77" s="40">
        <f t="shared" si="75"/>
        <v>0</v>
      </c>
      <c r="AQ77" s="39">
        <f t="shared" si="76"/>
        <v>0</v>
      </c>
      <c r="AR77" s="39">
        <f t="shared" si="77"/>
        <v>0</v>
      </c>
      <c r="AS77" s="39">
        <f t="shared" si="78"/>
        <v>0</v>
      </c>
      <c r="AT77" s="40">
        <f t="shared" si="79"/>
        <v>0</v>
      </c>
      <c r="AU77" s="40"/>
      <c r="AV77" s="52">
        <f t="shared" si="80"/>
        <v>0</v>
      </c>
      <c r="AX77" s="52">
        <f t="shared" si="81"/>
        <v>0</v>
      </c>
      <c r="AY77" s="70"/>
      <c r="AZ77" s="2">
        <f t="shared" si="84"/>
        <v>0</v>
      </c>
    </row>
    <row r="78" spans="1:52">
      <c r="A78" s="44">
        <f t="shared" si="82"/>
        <v>39052</v>
      </c>
      <c r="B78" s="66">
        <f t="shared" si="44"/>
        <v>0</v>
      </c>
      <c r="C78" s="67"/>
      <c r="D78" s="68">
        <f t="shared" si="45"/>
        <v>0</v>
      </c>
      <c r="E78" s="35">
        <f t="shared" si="46"/>
        <v>0</v>
      </c>
      <c r="F78" s="35">
        <f t="shared" si="47"/>
        <v>0</v>
      </c>
      <c r="G78" s="55">
        <f t="shared" si="48"/>
        <v>3.97</v>
      </c>
      <c r="H78" s="69">
        <f t="shared" si="49"/>
        <v>3.97</v>
      </c>
      <c r="I78" s="55">
        <f t="shared" si="50"/>
        <v>0</v>
      </c>
      <c r="J78" s="55">
        <f t="shared" si="51"/>
        <v>-2.35E-2</v>
      </c>
      <c r="K78" s="69">
        <f t="shared" si="52"/>
        <v>-2.35E-2</v>
      </c>
      <c r="L78" s="72">
        <v>0</v>
      </c>
      <c r="M78" s="55">
        <f t="shared" si="53"/>
        <v>7.4999999999999997E-3</v>
      </c>
      <c r="N78" s="69">
        <f t="shared" si="54"/>
        <v>7.4999999999999997E-3</v>
      </c>
      <c r="O78" s="72">
        <v>0</v>
      </c>
      <c r="P78" s="7"/>
      <c r="Q78" s="72">
        <f t="shared" si="83"/>
        <v>3.9540000000000002</v>
      </c>
      <c r="R78" s="72">
        <f t="shared" si="55"/>
        <v>0</v>
      </c>
      <c r="S78" s="7"/>
      <c r="T78" s="5">
        <f t="shared" si="56"/>
        <v>31</v>
      </c>
      <c r="U78" s="45">
        <f t="shared" si="57"/>
        <v>39107</v>
      </c>
      <c r="V78" s="5">
        <f t="shared" si="58"/>
        <v>2218</v>
      </c>
      <c r="W78" s="55">
        <f t="shared" si="59"/>
        <v>6.040116061409001E-2</v>
      </c>
      <c r="X78" s="47">
        <f t="shared" si="60"/>
        <v>0.69672835793770327</v>
      </c>
      <c r="Y78" s="5">
        <f t="shared" si="61"/>
        <v>0</v>
      </c>
      <c r="Z78" s="5">
        <f t="shared" si="62"/>
        <v>0</v>
      </c>
      <c r="AB78" s="39">
        <f t="shared" si="63"/>
        <v>0</v>
      </c>
      <c r="AC78" s="39">
        <f t="shared" si="64"/>
        <v>0</v>
      </c>
      <c r="AD78" s="39">
        <f t="shared" si="65"/>
        <v>0</v>
      </c>
      <c r="AE78" s="39">
        <f t="shared" si="66"/>
        <v>0</v>
      </c>
      <c r="AF78" s="39">
        <f t="shared" si="67"/>
        <v>0</v>
      </c>
      <c r="AG78" s="39">
        <f t="shared" si="68"/>
        <v>0</v>
      </c>
      <c r="AH78" s="39">
        <f t="shared" si="69"/>
        <v>0</v>
      </c>
      <c r="AI78" s="39">
        <f t="shared" si="70"/>
        <v>0</v>
      </c>
      <c r="AJ78" s="39">
        <f t="shared" si="71"/>
        <v>0</v>
      </c>
      <c r="AK78" s="43"/>
      <c r="AL78" s="39">
        <f t="shared" si="72"/>
        <v>0</v>
      </c>
      <c r="AM78" s="39">
        <f t="shared" si="73"/>
        <v>0</v>
      </c>
      <c r="AN78" s="39">
        <f t="shared" si="74"/>
        <v>0</v>
      </c>
      <c r="AO78" s="40">
        <f t="shared" si="75"/>
        <v>0</v>
      </c>
      <c r="AQ78" s="39">
        <f t="shared" si="76"/>
        <v>0</v>
      </c>
      <c r="AR78" s="39">
        <f t="shared" si="77"/>
        <v>0</v>
      </c>
      <c r="AS78" s="39">
        <f t="shared" si="78"/>
        <v>0</v>
      </c>
      <c r="AT78" s="40">
        <f t="shared" si="79"/>
        <v>0</v>
      </c>
      <c r="AU78" s="40"/>
      <c r="AV78" s="52">
        <f t="shared" si="80"/>
        <v>0</v>
      </c>
      <c r="AX78" s="52">
        <f t="shared" si="81"/>
        <v>0</v>
      </c>
      <c r="AY78" s="70"/>
      <c r="AZ78" s="2">
        <f t="shared" si="84"/>
        <v>0</v>
      </c>
    </row>
    <row r="79" spans="1:52">
      <c r="A79" s="44">
        <f t="shared" si="82"/>
        <v>39083</v>
      </c>
      <c r="B79" s="66">
        <f t="shared" si="44"/>
        <v>0</v>
      </c>
      <c r="C79" s="67"/>
      <c r="D79" s="68">
        <f t="shared" si="45"/>
        <v>0</v>
      </c>
      <c r="E79" s="35">
        <f t="shared" si="46"/>
        <v>0</v>
      </c>
      <c r="F79" s="35">
        <f t="shared" si="47"/>
        <v>0</v>
      </c>
      <c r="G79" s="55">
        <f t="shared" si="48"/>
        <v>3.97</v>
      </c>
      <c r="H79" s="69">
        <f t="shared" si="49"/>
        <v>3.97</v>
      </c>
      <c r="I79" s="55">
        <f t="shared" si="50"/>
        <v>0</v>
      </c>
      <c r="J79" s="55">
        <f t="shared" si="51"/>
        <v>-2.35E-2</v>
      </c>
      <c r="K79" s="69">
        <f t="shared" si="52"/>
        <v>-2.35E-2</v>
      </c>
      <c r="L79" s="72">
        <v>0</v>
      </c>
      <c r="M79" s="55">
        <f t="shared" si="53"/>
        <v>7.4999999999999997E-3</v>
      </c>
      <c r="N79" s="69">
        <f t="shared" si="54"/>
        <v>7.4999999999999997E-3</v>
      </c>
      <c r="O79" s="72">
        <v>0</v>
      </c>
      <c r="P79" s="7"/>
      <c r="Q79" s="72">
        <f t="shared" si="83"/>
        <v>3.9540000000000002</v>
      </c>
      <c r="R79" s="72">
        <f t="shared" si="55"/>
        <v>0</v>
      </c>
      <c r="S79" s="7"/>
      <c r="T79" s="5">
        <f t="shared" si="56"/>
        <v>31</v>
      </c>
      <c r="U79" s="45">
        <f t="shared" si="57"/>
        <v>39138</v>
      </c>
      <c r="V79" s="5">
        <f t="shared" si="58"/>
        <v>2249</v>
      </c>
      <c r="W79" s="55">
        <f t="shared" si="59"/>
        <v>6.040116061409001E-2</v>
      </c>
      <c r="X79" s="47">
        <f t="shared" si="60"/>
        <v>0.6932183583015491</v>
      </c>
      <c r="Y79" s="5">
        <f t="shared" si="61"/>
        <v>0</v>
      </c>
      <c r="Z79" s="5">
        <f t="shared" si="62"/>
        <v>0</v>
      </c>
      <c r="AB79" s="39">
        <f t="shared" si="63"/>
        <v>0</v>
      </c>
      <c r="AC79" s="39">
        <f t="shared" si="64"/>
        <v>0</v>
      </c>
      <c r="AD79" s="39">
        <f t="shared" si="65"/>
        <v>0</v>
      </c>
      <c r="AE79" s="39">
        <f t="shared" si="66"/>
        <v>0</v>
      </c>
      <c r="AF79" s="39">
        <f t="shared" si="67"/>
        <v>0</v>
      </c>
      <c r="AG79" s="39">
        <f t="shared" si="68"/>
        <v>0</v>
      </c>
      <c r="AH79" s="39">
        <f t="shared" si="69"/>
        <v>0</v>
      </c>
      <c r="AI79" s="39">
        <f t="shared" si="70"/>
        <v>0</v>
      </c>
      <c r="AJ79" s="39">
        <f t="shared" si="71"/>
        <v>0</v>
      </c>
      <c r="AK79" s="43"/>
      <c r="AL79" s="39">
        <f t="shared" si="72"/>
        <v>0</v>
      </c>
      <c r="AM79" s="39">
        <f t="shared" si="73"/>
        <v>0</v>
      </c>
      <c r="AN79" s="39">
        <f t="shared" si="74"/>
        <v>0</v>
      </c>
      <c r="AO79" s="40">
        <f t="shared" si="75"/>
        <v>0</v>
      </c>
      <c r="AQ79" s="39">
        <f t="shared" si="76"/>
        <v>0</v>
      </c>
      <c r="AR79" s="39">
        <f t="shared" si="77"/>
        <v>0</v>
      </c>
      <c r="AS79" s="39">
        <f t="shared" si="78"/>
        <v>0</v>
      </c>
      <c r="AT79" s="40">
        <f t="shared" si="79"/>
        <v>0</v>
      </c>
      <c r="AU79" s="40"/>
      <c r="AV79" s="52">
        <f t="shared" si="80"/>
        <v>0</v>
      </c>
      <c r="AX79" s="52">
        <f t="shared" si="81"/>
        <v>0</v>
      </c>
      <c r="AY79" s="70"/>
      <c r="AZ79" s="2">
        <f t="shared" si="84"/>
        <v>0</v>
      </c>
    </row>
    <row r="80" spans="1:52">
      <c r="A80" s="44">
        <f t="shared" si="82"/>
        <v>39114</v>
      </c>
      <c r="B80" s="66">
        <f t="shared" si="44"/>
        <v>0</v>
      </c>
      <c r="C80" s="67"/>
      <c r="D80" s="68">
        <f t="shared" si="45"/>
        <v>0</v>
      </c>
      <c r="E80" s="35">
        <f t="shared" si="46"/>
        <v>0</v>
      </c>
      <c r="F80" s="35">
        <f t="shared" si="47"/>
        <v>0</v>
      </c>
      <c r="G80" s="55">
        <f t="shared" si="48"/>
        <v>3.97</v>
      </c>
      <c r="H80" s="69">
        <f t="shared" si="49"/>
        <v>3.97</v>
      </c>
      <c r="I80" s="55">
        <f t="shared" si="50"/>
        <v>0</v>
      </c>
      <c r="J80" s="55">
        <f t="shared" si="51"/>
        <v>-2.35E-2</v>
      </c>
      <c r="K80" s="69">
        <f t="shared" si="52"/>
        <v>-2.35E-2</v>
      </c>
      <c r="L80" s="72">
        <v>0</v>
      </c>
      <c r="M80" s="55">
        <f t="shared" si="53"/>
        <v>7.4999999999999997E-3</v>
      </c>
      <c r="N80" s="69">
        <f t="shared" si="54"/>
        <v>7.4999999999999997E-3</v>
      </c>
      <c r="O80" s="72">
        <v>0</v>
      </c>
      <c r="P80" s="7"/>
      <c r="Q80" s="72">
        <f t="shared" si="83"/>
        <v>3.9540000000000002</v>
      </c>
      <c r="R80" s="72">
        <f t="shared" si="55"/>
        <v>0</v>
      </c>
      <c r="S80" s="7"/>
      <c r="T80" s="5">
        <f t="shared" si="56"/>
        <v>28</v>
      </c>
      <c r="U80" s="45">
        <f t="shared" si="57"/>
        <v>39166</v>
      </c>
      <c r="V80" s="5">
        <f t="shared" si="58"/>
        <v>2277</v>
      </c>
      <c r="W80" s="55">
        <f t="shared" si="59"/>
        <v>6.040116061409001E-2</v>
      </c>
      <c r="X80" s="47">
        <f t="shared" si="60"/>
        <v>0.69006323725344609</v>
      </c>
      <c r="Y80" s="5">
        <f t="shared" si="61"/>
        <v>0</v>
      </c>
      <c r="Z80" s="5">
        <f t="shared" si="62"/>
        <v>0</v>
      </c>
      <c r="AB80" s="39">
        <f t="shared" si="63"/>
        <v>0</v>
      </c>
      <c r="AC80" s="39">
        <f t="shared" si="64"/>
        <v>0</v>
      </c>
      <c r="AD80" s="39">
        <f t="shared" si="65"/>
        <v>0</v>
      </c>
      <c r="AE80" s="39">
        <f t="shared" si="66"/>
        <v>0</v>
      </c>
      <c r="AF80" s="39">
        <f t="shared" si="67"/>
        <v>0</v>
      </c>
      <c r="AG80" s="39">
        <f t="shared" si="68"/>
        <v>0</v>
      </c>
      <c r="AH80" s="39">
        <f t="shared" si="69"/>
        <v>0</v>
      </c>
      <c r="AI80" s="39">
        <f t="shared" si="70"/>
        <v>0</v>
      </c>
      <c r="AJ80" s="39">
        <f t="shared" si="71"/>
        <v>0</v>
      </c>
      <c r="AK80" s="43"/>
      <c r="AL80" s="39">
        <f t="shared" si="72"/>
        <v>0</v>
      </c>
      <c r="AM80" s="39">
        <f t="shared" si="73"/>
        <v>0</v>
      </c>
      <c r="AN80" s="39">
        <f t="shared" si="74"/>
        <v>0</v>
      </c>
      <c r="AO80" s="40">
        <f t="shared" si="75"/>
        <v>0</v>
      </c>
      <c r="AQ80" s="39">
        <f t="shared" si="76"/>
        <v>0</v>
      </c>
      <c r="AR80" s="39">
        <f t="shared" si="77"/>
        <v>0</v>
      </c>
      <c r="AS80" s="39">
        <f t="shared" si="78"/>
        <v>0</v>
      </c>
      <c r="AT80" s="40">
        <f t="shared" si="79"/>
        <v>0</v>
      </c>
      <c r="AU80" s="40"/>
      <c r="AV80" s="52">
        <f t="shared" si="80"/>
        <v>0</v>
      </c>
      <c r="AX80" s="52">
        <f t="shared" si="81"/>
        <v>0</v>
      </c>
      <c r="AY80" s="70"/>
      <c r="AZ80" s="2">
        <f t="shared" si="84"/>
        <v>0</v>
      </c>
    </row>
    <row r="81" spans="1:52">
      <c r="A81" s="44">
        <f t="shared" si="82"/>
        <v>39142</v>
      </c>
      <c r="B81" s="66">
        <f t="shared" si="44"/>
        <v>0</v>
      </c>
      <c r="C81" s="67"/>
      <c r="D81" s="68">
        <f t="shared" si="45"/>
        <v>0</v>
      </c>
      <c r="E81" s="35">
        <f t="shared" si="46"/>
        <v>0</v>
      </c>
      <c r="F81" s="35">
        <f t="shared" si="47"/>
        <v>0</v>
      </c>
      <c r="G81" s="55">
        <f t="shared" si="48"/>
        <v>3.97</v>
      </c>
      <c r="H81" s="69">
        <f t="shared" si="49"/>
        <v>3.97</v>
      </c>
      <c r="I81" s="55">
        <f t="shared" si="50"/>
        <v>0</v>
      </c>
      <c r="J81" s="55">
        <f t="shared" si="51"/>
        <v>-2.35E-2</v>
      </c>
      <c r="K81" s="69">
        <f t="shared" si="52"/>
        <v>-2.35E-2</v>
      </c>
      <c r="L81" s="72">
        <v>0</v>
      </c>
      <c r="M81" s="55">
        <f t="shared" si="53"/>
        <v>7.4999999999999997E-3</v>
      </c>
      <c r="N81" s="69">
        <f t="shared" si="54"/>
        <v>7.4999999999999997E-3</v>
      </c>
      <c r="O81" s="72">
        <v>0</v>
      </c>
      <c r="P81" s="7"/>
      <c r="Q81" s="72">
        <f t="shared" si="83"/>
        <v>3.9540000000000002</v>
      </c>
      <c r="R81" s="72">
        <f t="shared" si="55"/>
        <v>0</v>
      </c>
      <c r="S81" s="7"/>
      <c r="T81" s="5">
        <f t="shared" si="56"/>
        <v>31</v>
      </c>
      <c r="U81" s="45">
        <f t="shared" si="57"/>
        <v>39197</v>
      </c>
      <c r="V81" s="5">
        <f t="shared" si="58"/>
        <v>2308</v>
      </c>
      <c r="W81" s="55">
        <f t="shared" si="59"/>
        <v>6.040116061409001E-2</v>
      </c>
      <c r="X81" s="47">
        <f t="shared" si="60"/>
        <v>0.68658681536808985</v>
      </c>
      <c r="Y81" s="5">
        <f t="shared" si="61"/>
        <v>0</v>
      </c>
      <c r="Z81" s="5">
        <f t="shared" si="62"/>
        <v>0</v>
      </c>
      <c r="AB81" s="39">
        <f t="shared" si="63"/>
        <v>0</v>
      </c>
      <c r="AC81" s="39">
        <f t="shared" si="64"/>
        <v>0</v>
      </c>
      <c r="AD81" s="39">
        <f t="shared" si="65"/>
        <v>0</v>
      </c>
      <c r="AE81" s="39">
        <f t="shared" si="66"/>
        <v>0</v>
      </c>
      <c r="AF81" s="39">
        <f t="shared" si="67"/>
        <v>0</v>
      </c>
      <c r="AG81" s="39">
        <f t="shared" si="68"/>
        <v>0</v>
      </c>
      <c r="AH81" s="39">
        <f t="shared" si="69"/>
        <v>0</v>
      </c>
      <c r="AI81" s="39">
        <f t="shared" si="70"/>
        <v>0</v>
      </c>
      <c r="AJ81" s="39">
        <f t="shared" si="71"/>
        <v>0</v>
      </c>
      <c r="AK81" s="43"/>
      <c r="AL81" s="39">
        <f t="shared" si="72"/>
        <v>0</v>
      </c>
      <c r="AM81" s="39">
        <f t="shared" si="73"/>
        <v>0</v>
      </c>
      <c r="AN81" s="39">
        <f t="shared" si="74"/>
        <v>0</v>
      </c>
      <c r="AO81" s="40">
        <f t="shared" si="75"/>
        <v>0</v>
      </c>
      <c r="AQ81" s="39">
        <f t="shared" si="76"/>
        <v>0</v>
      </c>
      <c r="AR81" s="39">
        <f t="shared" si="77"/>
        <v>0</v>
      </c>
      <c r="AS81" s="39">
        <f t="shared" si="78"/>
        <v>0</v>
      </c>
      <c r="AT81" s="40">
        <f t="shared" si="79"/>
        <v>0</v>
      </c>
      <c r="AU81" s="40"/>
      <c r="AV81" s="52">
        <f t="shared" si="80"/>
        <v>0</v>
      </c>
      <c r="AX81" s="52">
        <f t="shared" si="81"/>
        <v>0</v>
      </c>
      <c r="AY81" s="70"/>
      <c r="AZ81" s="2">
        <f t="shared" si="84"/>
        <v>0</v>
      </c>
    </row>
    <row r="82" spans="1:52">
      <c r="A82" s="44">
        <f t="shared" si="82"/>
        <v>39173</v>
      </c>
      <c r="B82" s="66">
        <f t="shared" si="44"/>
        <v>0</v>
      </c>
      <c r="C82" s="67"/>
      <c r="D82" s="68">
        <f t="shared" si="45"/>
        <v>0</v>
      </c>
      <c r="E82" s="35">
        <f t="shared" si="46"/>
        <v>0</v>
      </c>
      <c r="F82" s="35">
        <f t="shared" si="47"/>
        <v>0</v>
      </c>
      <c r="G82" s="55">
        <f t="shared" si="48"/>
        <v>3.97</v>
      </c>
      <c r="H82" s="69">
        <f t="shared" si="49"/>
        <v>3.97</v>
      </c>
      <c r="I82" s="55">
        <f t="shared" si="50"/>
        <v>0</v>
      </c>
      <c r="J82" s="55">
        <f t="shared" si="51"/>
        <v>-2.35E-2</v>
      </c>
      <c r="K82" s="69">
        <f t="shared" si="52"/>
        <v>-2.35E-2</v>
      </c>
      <c r="L82" s="72">
        <v>0</v>
      </c>
      <c r="M82" s="55">
        <f t="shared" si="53"/>
        <v>7.4999999999999997E-3</v>
      </c>
      <c r="N82" s="69">
        <f t="shared" si="54"/>
        <v>7.4999999999999997E-3</v>
      </c>
      <c r="O82" s="72">
        <v>0</v>
      </c>
      <c r="P82" s="7"/>
      <c r="Q82" s="72">
        <f t="shared" si="83"/>
        <v>3.9540000000000002</v>
      </c>
      <c r="R82" s="72">
        <f t="shared" si="55"/>
        <v>0</v>
      </c>
      <c r="S82" s="7"/>
      <c r="T82" s="5">
        <f t="shared" si="56"/>
        <v>30</v>
      </c>
      <c r="U82" s="45">
        <f t="shared" si="57"/>
        <v>39227</v>
      </c>
      <c r="V82" s="5">
        <f t="shared" si="58"/>
        <v>2338</v>
      </c>
      <c r="W82" s="55">
        <f t="shared" si="59"/>
        <v>6.040116061409001E-2</v>
      </c>
      <c r="X82" s="47">
        <f t="shared" si="60"/>
        <v>0.68323921233289731</v>
      </c>
      <c r="Y82" s="5">
        <f t="shared" si="61"/>
        <v>0</v>
      </c>
      <c r="Z82" s="5">
        <f t="shared" si="62"/>
        <v>0</v>
      </c>
      <c r="AB82" s="39">
        <f t="shared" si="63"/>
        <v>0</v>
      </c>
      <c r="AC82" s="39">
        <f t="shared" si="64"/>
        <v>0</v>
      </c>
      <c r="AD82" s="39">
        <f t="shared" si="65"/>
        <v>0</v>
      </c>
      <c r="AE82" s="39">
        <f t="shared" si="66"/>
        <v>0</v>
      </c>
      <c r="AF82" s="39">
        <f t="shared" si="67"/>
        <v>0</v>
      </c>
      <c r="AG82" s="39">
        <f t="shared" si="68"/>
        <v>0</v>
      </c>
      <c r="AH82" s="39">
        <f t="shared" si="69"/>
        <v>0</v>
      </c>
      <c r="AI82" s="39">
        <f t="shared" si="70"/>
        <v>0</v>
      </c>
      <c r="AJ82" s="39">
        <f t="shared" si="71"/>
        <v>0</v>
      </c>
      <c r="AK82" s="43"/>
      <c r="AL82" s="39">
        <f t="shared" si="72"/>
        <v>0</v>
      </c>
      <c r="AM82" s="39">
        <f t="shared" si="73"/>
        <v>0</v>
      </c>
      <c r="AN82" s="39">
        <f t="shared" si="74"/>
        <v>0</v>
      </c>
      <c r="AO82" s="40">
        <f t="shared" si="75"/>
        <v>0</v>
      </c>
      <c r="AQ82" s="39">
        <f t="shared" si="76"/>
        <v>0</v>
      </c>
      <c r="AR82" s="39">
        <f t="shared" si="77"/>
        <v>0</v>
      </c>
      <c r="AS82" s="39">
        <f t="shared" si="78"/>
        <v>0</v>
      </c>
      <c r="AT82" s="40">
        <f t="shared" si="79"/>
        <v>0</v>
      </c>
      <c r="AU82" s="40"/>
      <c r="AV82" s="52">
        <f t="shared" si="80"/>
        <v>0</v>
      </c>
      <c r="AX82" s="52">
        <f t="shared" si="81"/>
        <v>0</v>
      </c>
      <c r="AY82" s="70"/>
      <c r="AZ82" s="2">
        <f t="shared" si="84"/>
        <v>0</v>
      </c>
    </row>
    <row r="83" spans="1:52">
      <c r="A83" s="44">
        <f t="shared" si="82"/>
        <v>39203</v>
      </c>
      <c r="B83" s="66">
        <f t="shared" si="44"/>
        <v>0</v>
      </c>
      <c r="C83" s="67"/>
      <c r="D83" s="68">
        <f t="shared" si="45"/>
        <v>0</v>
      </c>
      <c r="E83" s="35">
        <f t="shared" si="46"/>
        <v>0</v>
      </c>
      <c r="F83" s="35">
        <f t="shared" si="47"/>
        <v>0</v>
      </c>
      <c r="G83" s="55">
        <f t="shared" si="48"/>
        <v>3.97</v>
      </c>
      <c r="H83" s="69">
        <f t="shared" si="49"/>
        <v>3.97</v>
      </c>
      <c r="I83" s="55">
        <f t="shared" si="50"/>
        <v>0</v>
      </c>
      <c r="J83" s="55">
        <f t="shared" si="51"/>
        <v>-2.35E-2</v>
      </c>
      <c r="K83" s="69">
        <f t="shared" si="52"/>
        <v>-2.35E-2</v>
      </c>
      <c r="L83" s="72">
        <v>0</v>
      </c>
      <c r="M83" s="55">
        <f t="shared" si="53"/>
        <v>7.4999999999999997E-3</v>
      </c>
      <c r="N83" s="69">
        <f t="shared" si="54"/>
        <v>7.4999999999999997E-3</v>
      </c>
      <c r="O83" s="72">
        <v>0</v>
      </c>
      <c r="P83" s="7"/>
      <c r="Q83" s="72">
        <f t="shared" si="83"/>
        <v>3.9540000000000002</v>
      </c>
      <c r="R83" s="72">
        <f t="shared" si="55"/>
        <v>0</v>
      </c>
      <c r="S83" s="7"/>
      <c r="T83" s="5">
        <f t="shared" si="56"/>
        <v>31</v>
      </c>
      <c r="U83" s="45">
        <f t="shared" si="57"/>
        <v>39258</v>
      </c>
      <c r="V83" s="5">
        <f t="shared" si="58"/>
        <v>2369</v>
      </c>
      <c r="W83" s="55">
        <f t="shared" si="59"/>
        <v>6.040116061409001E-2</v>
      </c>
      <c r="X83" s="47">
        <f t="shared" si="60"/>
        <v>0.67979716873100748</v>
      </c>
      <c r="Y83" s="5">
        <f t="shared" si="61"/>
        <v>0</v>
      </c>
      <c r="Z83" s="5">
        <f t="shared" si="62"/>
        <v>0</v>
      </c>
      <c r="AB83" s="39">
        <f t="shared" si="63"/>
        <v>0</v>
      </c>
      <c r="AC83" s="39">
        <f t="shared" si="64"/>
        <v>0</v>
      </c>
      <c r="AD83" s="39">
        <f t="shared" si="65"/>
        <v>0</v>
      </c>
      <c r="AE83" s="39">
        <f t="shared" si="66"/>
        <v>0</v>
      </c>
      <c r="AF83" s="39">
        <f t="shared" si="67"/>
        <v>0</v>
      </c>
      <c r="AG83" s="39">
        <f t="shared" si="68"/>
        <v>0</v>
      </c>
      <c r="AH83" s="39">
        <f t="shared" si="69"/>
        <v>0</v>
      </c>
      <c r="AI83" s="39">
        <f t="shared" si="70"/>
        <v>0</v>
      </c>
      <c r="AJ83" s="39">
        <f t="shared" si="71"/>
        <v>0</v>
      </c>
      <c r="AK83" s="43"/>
      <c r="AL83" s="39">
        <f t="shared" si="72"/>
        <v>0</v>
      </c>
      <c r="AM83" s="39">
        <f t="shared" si="73"/>
        <v>0</v>
      </c>
      <c r="AN83" s="39">
        <f t="shared" si="74"/>
        <v>0</v>
      </c>
      <c r="AO83" s="40">
        <f t="shared" si="75"/>
        <v>0</v>
      </c>
      <c r="AQ83" s="39">
        <f t="shared" si="76"/>
        <v>0</v>
      </c>
      <c r="AR83" s="39">
        <f t="shared" si="77"/>
        <v>0</v>
      </c>
      <c r="AS83" s="39">
        <f t="shared" si="78"/>
        <v>0</v>
      </c>
      <c r="AT83" s="40">
        <f t="shared" si="79"/>
        <v>0</v>
      </c>
      <c r="AU83" s="40"/>
      <c r="AV83" s="52">
        <f t="shared" si="80"/>
        <v>0</v>
      </c>
      <c r="AX83" s="52">
        <f t="shared" si="81"/>
        <v>0</v>
      </c>
      <c r="AY83" s="70"/>
      <c r="AZ83" s="2">
        <f t="shared" si="84"/>
        <v>0</v>
      </c>
    </row>
    <row r="84" spans="1:52">
      <c r="A84" s="44">
        <f t="shared" si="82"/>
        <v>39234</v>
      </c>
      <c r="B84" s="66">
        <f t="shared" si="44"/>
        <v>0</v>
      </c>
      <c r="C84" s="67"/>
      <c r="D84" s="68">
        <f t="shared" si="45"/>
        <v>0</v>
      </c>
      <c r="E84" s="35">
        <f t="shared" si="46"/>
        <v>0</v>
      </c>
      <c r="F84" s="35">
        <f t="shared" si="47"/>
        <v>0</v>
      </c>
      <c r="G84" s="55">
        <f t="shared" si="48"/>
        <v>3.97</v>
      </c>
      <c r="H84" s="69">
        <f t="shared" si="49"/>
        <v>3.97</v>
      </c>
      <c r="I84" s="55">
        <f t="shared" si="50"/>
        <v>0</v>
      </c>
      <c r="J84" s="55">
        <f t="shared" si="51"/>
        <v>-2.35E-2</v>
      </c>
      <c r="K84" s="69">
        <f t="shared" si="52"/>
        <v>-2.35E-2</v>
      </c>
      <c r="L84" s="72">
        <v>0</v>
      </c>
      <c r="M84" s="55">
        <f t="shared" si="53"/>
        <v>7.4999999999999997E-3</v>
      </c>
      <c r="N84" s="69">
        <f t="shared" si="54"/>
        <v>7.4999999999999997E-3</v>
      </c>
      <c r="O84" s="72">
        <v>0</v>
      </c>
      <c r="P84" s="7"/>
      <c r="Q84" s="72">
        <f t="shared" si="83"/>
        <v>3.9540000000000002</v>
      </c>
      <c r="R84" s="72">
        <f t="shared" si="55"/>
        <v>0</v>
      </c>
      <c r="S84" s="7"/>
      <c r="T84" s="5">
        <f t="shared" si="56"/>
        <v>30</v>
      </c>
      <c r="U84" s="45">
        <f t="shared" si="57"/>
        <v>39288</v>
      </c>
      <c r="V84" s="5">
        <f t="shared" si="58"/>
        <v>2399</v>
      </c>
      <c r="W84" s="55">
        <f t="shared" si="59"/>
        <v>6.040116061409001E-2</v>
      </c>
      <c r="X84" s="47">
        <f t="shared" si="60"/>
        <v>0.67648267009161966</v>
      </c>
      <c r="Y84" s="5">
        <f t="shared" si="61"/>
        <v>0</v>
      </c>
      <c r="Z84" s="5">
        <f t="shared" si="62"/>
        <v>0</v>
      </c>
      <c r="AB84" s="39">
        <f t="shared" si="63"/>
        <v>0</v>
      </c>
      <c r="AC84" s="39">
        <f t="shared" si="64"/>
        <v>0</v>
      </c>
      <c r="AD84" s="39">
        <f t="shared" si="65"/>
        <v>0</v>
      </c>
      <c r="AE84" s="39">
        <f t="shared" si="66"/>
        <v>0</v>
      </c>
      <c r="AF84" s="39">
        <f t="shared" si="67"/>
        <v>0</v>
      </c>
      <c r="AG84" s="39">
        <f t="shared" si="68"/>
        <v>0</v>
      </c>
      <c r="AH84" s="39">
        <f t="shared" si="69"/>
        <v>0</v>
      </c>
      <c r="AI84" s="39">
        <f t="shared" si="70"/>
        <v>0</v>
      </c>
      <c r="AJ84" s="39">
        <f t="shared" si="71"/>
        <v>0</v>
      </c>
      <c r="AK84" s="43"/>
      <c r="AL84" s="39">
        <f t="shared" si="72"/>
        <v>0</v>
      </c>
      <c r="AM84" s="39">
        <f t="shared" si="73"/>
        <v>0</v>
      </c>
      <c r="AN84" s="39">
        <f t="shared" si="74"/>
        <v>0</v>
      </c>
      <c r="AO84" s="40">
        <f t="shared" si="75"/>
        <v>0</v>
      </c>
      <c r="AQ84" s="39">
        <f t="shared" si="76"/>
        <v>0</v>
      </c>
      <c r="AR84" s="39">
        <f t="shared" si="77"/>
        <v>0</v>
      </c>
      <c r="AS84" s="39">
        <f t="shared" si="78"/>
        <v>0</v>
      </c>
      <c r="AT84" s="40">
        <f t="shared" si="79"/>
        <v>0</v>
      </c>
      <c r="AU84" s="40"/>
      <c r="AV84" s="52">
        <f t="shared" si="80"/>
        <v>0</v>
      </c>
      <c r="AX84" s="52">
        <f t="shared" si="81"/>
        <v>0</v>
      </c>
      <c r="AY84" s="70"/>
      <c r="AZ84" s="2">
        <f t="shared" si="84"/>
        <v>0</v>
      </c>
    </row>
    <row r="85" spans="1:52">
      <c r="A85" s="44">
        <f t="shared" si="82"/>
        <v>39264</v>
      </c>
      <c r="B85" s="66">
        <f t="shared" si="44"/>
        <v>0</v>
      </c>
      <c r="C85" s="67"/>
      <c r="D85" s="68">
        <f t="shared" si="45"/>
        <v>0</v>
      </c>
      <c r="E85" s="35">
        <f t="shared" si="46"/>
        <v>0</v>
      </c>
      <c r="F85" s="35">
        <f t="shared" si="47"/>
        <v>0</v>
      </c>
      <c r="G85" s="55">
        <f t="shared" si="48"/>
        <v>3.97</v>
      </c>
      <c r="H85" s="69">
        <f t="shared" si="49"/>
        <v>3.97</v>
      </c>
      <c r="I85" s="55">
        <f t="shared" si="50"/>
        <v>0</v>
      </c>
      <c r="J85" s="55">
        <f t="shared" si="51"/>
        <v>-2.35E-2</v>
      </c>
      <c r="K85" s="69">
        <f t="shared" si="52"/>
        <v>-2.35E-2</v>
      </c>
      <c r="L85" s="72">
        <v>0</v>
      </c>
      <c r="M85" s="55">
        <f t="shared" si="53"/>
        <v>7.4999999999999997E-3</v>
      </c>
      <c r="N85" s="69">
        <f t="shared" si="54"/>
        <v>7.4999999999999997E-3</v>
      </c>
      <c r="O85" s="72">
        <v>0</v>
      </c>
      <c r="P85" s="7"/>
      <c r="Q85" s="72">
        <f t="shared" si="83"/>
        <v>3.9540000000000002</v>
      </c>
      <c r="R85" s="72">
        <f t="shared" si="55"/>
        <v>0</v>
      </c>
      <c r="S85" s="7"/>
      <c r="T85" s="5">
        <f t="shared" si="56"/>
        <v>31</v>
      </c>
      <c r="U85" s="45">
        <f t="shared" si="57"/>
        <v>39319</v>
      </c>
      <c r="V85" s="5">
        <f t="shared" si="58"/>
        <v>2430</v>
      </c>
      <c r="W85" s="55">
        <f t="shared" si="59"/>
        <v>6.040116061409001E-2</v>
      </c>
      <c r="X85" s="47">
        <f t="shared" si="60"/>
        <v>0.67307466480687073</v>
      </c>
      <c r="Y85" s="5">
        <f t="shared" si="61"/>
        <v>0</v>
      </c>
      <c r="Z85" s="5">
        <f t="shared" si="62"/>
        <v>0</v>
      </c>
      <c r="AB85" s="39">
        <f t="shared" si="63"/>
        <v>0</v>
      </c>
      <c r="AC85" s="39">
        <f t="shared" si="64"/>
        <v>0</v>
      </c>
      <c r="AD85" s="39">
        <f t="shared" si="65"/>
        <v>0</v>
      </c>
      <c r="AE85" s="39">
        <f t="shared" si="66"/>
        <v>0</v>
      </c>
      <c r="AF85" s="39">
        <f t="shared" si="67"/>
        <v>0</v>
      </c>
      <c r="AG85" s="39">
        <f t="shared" si="68"/>
        <v>0</v>
      </c>
      <c r="AH85" s="39">
        <f t="shared" si="69"/>
        <v>0</v>
      </c>
      <c r="AI85" s="39">
        <f t="shared" si="70"/>
        <v>0</v>
      </c>
      <c r="AJ85" s="39">
        <f t="shared" si="71"/>
        <v>0</v>
      </c>
      <c r="AK85" s="43"/>
      <c r="AL85" s="39">
        <f t="shared" si="72"/>
        <v>0</v>
      </c>
      <c r="AM85" s="39">
        <f t="shared" si="73"/>
        <v>0</v>
      </c>
      <c r="AN85" s="39">
        <f t="shared" si="74"/>
        <v>0</v>
      </c>
      <c r="AO85" s="40">
        <f t="shared" si="75"/>
        <v>0</v>
      </c>
      <c r="AQ85" s="39">
        <f t="shared" si="76"/>
        <v>0</v>
      </c>
      <c r="AR85" s="39">
        <f t="shared" si="77"/>
        <v>0</v>
      </c>
      <c r="AS85" s="39">
        <f t="shared" si="78"/>
        <v>0</v>
      </c>
      <c r="AT85" s="40">
        <f t="shared" si="79"/>
        <v>0</v>
      </c>
      <c r="AU85" s="40"/>
      <c r="AV85" s="52">
        <f t="shared" si="80"/>
        <v>0</v>
      </c>
      <c r="AX85" s="52">
        <f t="shared" si="81"/>
        <v>0</v>
      </c>
      <c r="AY85" s="70"/>
      <c r="AZ85" s="2">
        <f t="shared" si="84"/>
        <v>0</v>
      </c>
    </row>
    <row r="86" spans="1:52">
      <c r="A86" s="44">
        <f t="shared" si="82"/>
        <v>39295</v>
      </c>
      <c r="B86" s="66">
        <f t="shared" si="44"/>
        <v>0</v>
      </c>
      <c r="C86" s="67"/>
      <c r="D86" s="68">
        <f t="shared" si="45"/>
        <v>0</v>
      </c>
      <c r="E86" s="35">
        <f t="shared" si="46"/>
        <v>0</v>
      </c>
      <c r="F86" s="35">
        <f t="shared" si="47"/>
        <v>0</v>
      </c>
      <c r="G86" s="55">
        <f t="shared" si="48"/>
        <v>3.97</v>
      </c>
      <c r="H86" s="69">
        <f t="shared" si="49"/>
        <v>3.97</v>
      </c>
      <c r="I86" s="55">
        <f t="shared" si="50"/>
        <v>0</v>
      </c>
      <c r="J86" s="55">
        <f t="shared" si="51"/>
        <v>-2.35E-2</v>
      </c>
      <c r="K86" s="69">
        <f t="shared" si="52"/>
        <v>-2.35E-2</v>
      </c>
      <c r="L86" s="72">
        <v>0</v>
      </c>
      <c r="M86" s="55">
        <f t="shared" si="53"/>
        <v>7.4999999999999997E-3</v>
      </c>
      <c r="N86" s="69">
        <f t="shared" si="54"/>
        <v>7.4999999999999997E-3</v>
      </c>
      <c r="O86" s="72">
        <v>0</v>
      </c>
      <c r="P86" s="7"/>
      <c r="Q86" s="72">
        <f t="shared" si="83"/>
        <v>3.9540000000000002</v>
      </c>
      <c r="R86" s="72">
        <f t="shared" si="55"/>
        <v>0</v>
      </c>
      <c r="S86" s="7"/>
      <c r="T86" s="5">
        <f t="shared" si="56"/>
        <v>31</v>
      </c>
      <c r="U86" s="45">
        <f t="shared" si="57"/>
        <v>39350</v>
      </c>
      <c r="V86" s="5">
        <f t="shared" si="58"/>
        <v>2461</v>
      </c>
      <c r="W86" s="55">
        <f t="shared" si="59"/>
        <v>6.040116061409001E-2</v>
      </c>
      <c r="X86" s="47">
        <f t="shared" si="60"/>
        <v>0.6696838284763823</v>
      </c>
      <c r="Y86" s="5">
        <f t="shared" si="61"/>
        <v>0</v>
      </c>
      <c r="Z86" s="5">
        <f t="shared" si="62"/>
        <v>0</v>
      </c>
      <c r="AB86" s="39">
        <f t="shared" si="63"/>
        <v>0</v>
      </c>
      <c r="AC86" s="39">
        <f t="shared" si="64"/>
        <v>0</v>
      </c>
      <c r="AD86" s="39">
        <f t="shared" si="65"/>
        <v>0</v>
      </c>
      <c r="AE86" s="39">
        <f t="shared" si="66"/>
        <v>0</v>
      </c>
      <c r="AF86" s="39">
        <f t="shared" si="67"/>
        <v>0</v>
      </c>
      <c r="AG86" s="39">
        <f t="shared" si="68"/>
        <v>0</v>
      </c>
      <c r="AH86" s="39">
        <f t="shared" si="69"/>
        <v>0</v>
      </c>
      <c r="AI86" s="39">
        <f t="shared" si="70"/>
        <v>0</v>
      </c>
      <c r="AJ86" s="39">
        <f t="shared" si="71"/>
        <v>0</v>
      </c>
      <c r="AK86" s="43"/>
      <c r="AL86" s="39">
        <f t="shared" si="72"/>
        <v>0</v>
      </c>
      <c r="AM86" s="39">
        <f t="shared" si="73"/>
        <v>0</v>
      </c>
      <c r="AN86" s="39">
        <f t="shared" si="74"/>
        <v>0</v>
      </c>
      <c r="AO86" s="40">
        <f t="shared" si="75"/>
        <v>0</v>
      </c>
      <c r="AQ86" s="39">
        <f t="shared" si="76"/>
        <v>0</v>
      </c>
      <c r="AR86" s="39">
        <f t="shared" si="77"/>
        <v>0</v>
      </c>
      <c r="AS86" s="39">
        <f t="shared" si="78"/>
        <v>0</v>
      </c>
      <c r="AT86" s="40">
        <f t="shared" si="79"/>
        <v>0</v>
      </c>
      <c r="AU86" s="40"/>
      <c r="AV86" s="52">
        <f t="shared" si="80"/>
        <v>0</v>
      </c>
      <c r="AX86" s="52">
        <f t="shared" si="81"/>
        <v>0</v>
      </c>
      <c r="AY86" s="70"/>
      <c r="AZ86" s="2">
        <f t="shared" si="84"/>
        <v>0</v>
      </c>
    </row>
    <row r="87" spans="1:52">
      <c r="A87" s="44">
        <f t="shared" si="82"/>
        <v>39326</v>
      </c>
      <c r="B87" s="66">
        <f t="shared" si="44"/>
        <v>0</v>
      </c>
      <c r="C87" s="67"/>
      <c r="D87" s="68">
        <f t="shared" si="45"/>
        <v>0</v>
      </c>
      <c r="E87" s="35">
        <f t="shared" si="46"/>
        <v>0</v>
      </c>
      <c r="F87" s="35">
        <f t="shared" si="47"/>
        <v>0</v>
      </c>
      <c r="G87" s="55">
        <f t="shared" si="48"/>
        <v>3.97</v>
      </c>
      <c r="H87" s="69">
        <f t="shared" si="49"/>
        <v>3.97</v>
      </c>
      <c r="I87" s="55">
        <f t="shared" si="50"/>
        <v>0</v>
      </c>
      <c r="J87" s="55">
        <f t="shared" si="51"/>
        <v>-2.35E-2</v>
      </c>
      <c r="K87" s="69">
        <f t="shared" si="52"/>
        <v>-2.35E-2</v>
      </c>
      <c r="L87" s="72">
        <v>0</v>
      </c>
      <c r="M87" s="55">
        <f t="shared" si="53"/>
        <v>7.4999999999999997E-3</v>
      </c>
      <c r="N87" s="69">
        <f t="shared" si="54"/>
        <v>7.4999999999999997E-3</v>
      </c>
      <c r="O87" s="72">
        <v>0</v>
      </c>
      <c r="P87" s="7"/>
      <c r="Q87" s="72">
        <f t="shared" si="83"/>
        <v>3.9540000000000002</v>
      </c>
      <c r="R87" s="72">
        <f t="shared" si="55"/>
        <v>0</v>
      </c>
      <c r="S87" s="7"/>
      <c r="T87" s="5">
        <f t="shared" si="56"/>
        <v>30</v>
      </c>
      <c r="U87" s="45">
        <f t="shared" si="57"/>
        <v>39380</v>
      </c>
      <c r="V87" s="5">
        <f t="shared" si="58"/>
        <v>2491</v>
      </c>
      <c r="W87" s="55">
        <f t="shared" si="59"/>
        <v>6.040116061409001E-2</v>
      </c>
      <c r="X87" s="47">
        <f t="shared" si="60"/>
        <v>0.66641863962240611</v>
      </c>
      <c r="Y87" s="5">
        <f t="shared" si="61"/>
        <v>0</v>
      </c>
      <c r="Z87" s="5">
        <f t="shared" si="62"/>
        <v>0</v>
      </c>
      <c r="AB87" s="39">
        <f t="shared" si="63"/>
        <v>0</v>
      </c>
      <c r="AC87" s="39">
        <f t="shared" si="64"/>
        <v>0</v>
      </c>
      <c r="AD87" s="39">
        <f t="shared" si="65"/>
        <v>0</v>
      </c>
      <c r="AE87" s="39">
        <f t="shared" si="66"/>
        <v>0</v>
      </c>
      <c r="AF87" s="39">
        <f t="shared" si="67"/>
        <v>0</v>
      </c>
      <c r="AG87" s="39">
        <f t="shared" si="68"/>
        <v>0</v>
      </c>
      <c r="AH87" s="39">
        <f t="shared" si="69"/>
        <v>0</v>
      </c>
      <c r="AI87" s="39">
        <f t="shared" si="70"/>
        <v>0</v>
      </c>
      <c r="AJ87" s="39">
        <f t="shared" si="71"/>
        <v>0</v>
      </c>
      <c r="AK87" s="43"/>
      <c r="AL87" s="39">
        <f t="shared" si="72"/>
        <v>0</v>
      </c>
      <c r="AM87" s="39">
        <f t="shared" si="73"/>
        <v>0</v>
      </c>
      <c r="AN87" s="39">
        <f t="shared" si="74"/>
        <v>0</v>
      </c>
      <c r="AO87" s="40">
        <f t="shared" si="75"/>
        <v>0</v>
      </c>
      <c r="AQ87" s="39">
        <f t="shared" si="76"/>
        <v>0</v>
      </c>
      <c r="AR87" s="39">
        <f t="shared" si="77"/>
        <v>0</v>
      </c>
      <c r="AS87" s="39">
        <f t="shared" si="78"/>
        <v>0</v>
      </c>
      <c r="AT87" s="40">
        <f t="shared" si="79"/>
        <v>0</v>
      </c>
      <c r="AU87" s="40"/>
      <c r="AV87" s="52">
        <f t="shared" si="80"/>
        <v>0</v>
      </c>
      <c r="AX87" s="52">
        <f t="shared" si="81"/>
        <v>0</v>
      </c>
      <c r="AY87" s="70"/>
      <c r="AZ87" s="2">
        <f t="shared" si="84"/>
        <v>0</v>
      </c>
    </row>
    <row r="88" spans="1:52">
      <c r="A88" s="44">
        <f t="shared" si="82"/>
        <v>39356</v>
      </c>
      <c r="B88" s="66">
        <f t="shared" si="44"/>
        <v>0</v>
      </c>
      <c r="C88" s="67"/>
      <c r="D88" s="68">
        <f t="shared" si="45"/>
        <v>0</v>
      </c>
      <c r="E88" s="35">
        <f t="shared" si="46"/>
        <v>0</v>
      </c>
      <c r="F88" s="35">
        <f t="shared" si="47"/>
        <v>0</v>
      </c>
      <c r="G88" s="55">
        <f t="shared" si="48"/>
        <v>3.97</v>
      </c>
      <c r="H88" s="69">
        <f t="shared" si="49"/>
        <v>3.97</v>
      </c>
      <c r="I88" s="55">
        <f t="shared" si="50"/>
        <v>0</v>
      </c>
      <c r="J88" s="55">
        <f t="shared" si="51"/>
        <v>-2.35E-2</v>
      </c>
      <c r="K88" s="69">
        <f t="shared" si="52"/>
        <v>-2.35E-2</v>
      </c>
      <c r="L88" s="72">
        <v>0</v>
      </c>
      <c r="M88" s="55">
        <f t="shared" si="53"/>
        <v>7.4999999999999997E-3</v>
      </c>
      <c r="N88" s="69">
        <f t="shared" si="54"/>
        <v>7.4999999999999997E-3</v>
      </c>
      <c r="O88" s="72">
        <v>0</v>
      </c>
      <c r="P88" s="7"/>
      <c r="Q88" s="72">
        <f t="shared" si="83"/>
        <v>3.9540000000000002</v>
      </c>
      <c r="R88" s="72">
        <f t="shared" si="55"/>
        <v>0</v>
      </c>
      <c r="S88" s="7"/>
      <c r="T88" s="5">
        <f t="shared" si="56"/>
        <v>31</v>
      </c>
      <c r="U88" s="45">
        <f t="shared" si="57"/>
        <v>39411</v>
      </c>
      <c r="V88" s="5">
        <f t="shared" si="58"/>
        <v>2522</v>
      </c>
      <c r="W88" s="55">
        <f t="shared" si="59"/>
        <v>6.040116061409001E-2</v>
      </c>
      <c r="X88" s="47">
        <f t="shared" si="60"/>
        <v>0.66306133522112598</v>
      </c>
      <c r="Y88" s="5">
        <f t="shared" si="61"/>
        <v>0</v>
      </c>
      <c r="Z88" s="5">
        <f t="shared" si="62"/>
        <v>0</v>
      </c>
      <c r="AB88" s="39">
        <f t="shared" si="63"/>
        <v>0</v>
      </c>
      <c r="AC88" s="39">
        <f t="shared" si="64"/>
        <v>0</v>
      </c>
      <c r="AD88" s="39">
        <f t="shared" si="65"/>
        <v>0</v>
      </c>
      <c r="AE88" s="39">
        <f t="shared" si="66"/>
        <v>0</v>
      </c>
      <c r="AF88" s="39">
        <f t="shared" si="67"/>
        <v>0</v>
      </c>
      <c r="AG88" s="39">
        <f t="shared" si="68"/>
        <v>0</v>
      </c>
      <c r="AH88" s="39">
        <f t="shared" si="69"/>
        <v>0</v>
      </c>
      <c r="AI88" s="39">
        <f t="shared" si="70"/>
        <v>0</v>
      </c>
      <c r="AJ88" s="39">
        <f t="shared" si="71"/>
        <v>0</v>
      </c>
      <c r="AK88" s="43"/>
      <c r="AL88" s="39">
        <f t="shared" si="72"/>
        <v>0</v>
      </c>
      <c r="AM88" s="39">
        <f t="shared" si="73"/>
        <v>0</v>
      </c>
      <c r="AN88" s="39">
        <f t="shared" si="74"/>
        <v>0</v>
      </c>
      <c r="AO88" s="40">
        <f t="shared" si="75"/>
        <v>0</v>
      </c>
      <c r="AQ88" s="39">
        <f t="shared" si="76"/>
        <v>0</v>
      </c>
      <c r="AR88" s="39">
        <f t="shared" si="77"/>
        <v>0</v>
      </c>
      <c r="AS88" s="39">
        <f t="shared" si="78"/>
        <v>0</v>
      </c>
      <c r="AT88" s="40">
        <f t="shared" si="79"/>
        <v>0</v>
      </c>
      <c r="AU88" s="40"/>
      <c r="AV88" s="52">
        <f t="shared" si="80"/>
        <v>0</v>
      </c>
      <c r="AX88" s="52">
        <f t="shared" si="81"/>
        <v>0</v>
      </c>
      <c r="AY88" s="70"/>
      <c r="AZ88" s="2">
        <f t="shared" si="84"/>
        <v>0</v>
      </c>
    </row>
    <row r="89" spans="1:52">
      <c r="A89" s="44">
        <f t="shared" si="82"/>
        <v>39387</v>
      </c>
      <c r="B89" s="66">
        <f t="shared" si="44"/>
        <v>0</v>
      </c>
      <c r="C89" s="67"/>
      <c r="D89" s="68">
        <f t="shared" si="45"/>
        <v>0</v>
      </c>
      <c r="E89" s="35">
        <f t="shared" si="46"/>
        <v>0</v>
      </c>
      <c r="F89" s="35">
        <f t="shared" si="47"/>
        <v>0</v>
      </c>
      <c r="G89" s="55">
        <f t="shared" si="48"/>
        <v>3.97</v>
      </c>
      <c r="H89" s="69">
        <f t="shared" si="49"/>
        <v>3.97</v>
      </c>
      <c r="I89" s="55">
        <f t="shared" si="50"/>
        <v>0</v>
      </c>
      <c r="J89" s="55">
        <f t="shared" si="51"/>
        <v>-2.35E-2</v>
      </c>
      <c r="K89" s="69">
        <f t="shared" si="52"/>
        <v>-2.35E-2</v>
      </c>
      <c r="L89" s="72">
        <v>0</v>
      </c>
      <c r="M89" s="55">
        <f t="shared" si="53"/>
        <v>7.4999999999999997E-3</v>
      </c>
      <c r="N89" s="69">
        <f t="shared" si="54"/>
        <v>7.4999999999999997E-3</v>
      </c>
      <c r="O89" s="72">
        <v>0</v>
      </c>
      <c r="P89" s="7"/>
      <c r="Q89" s="72">
        <f t="shared" si="83"/>
        <v>3.9540000000000002</v>
      </c>
      <c r="R89" s="72">
        <f t="shared" si="55"/>
        <v>0</v>
      </c>
      <c r="S89" s="7"/>
      <c r="T89" s="5">
        <f t="shared" si="56"/>
        <v>30</v>
      </c>
      <c r="U89" s="45">
        <f t="shared" si="57"/>
        <v>39441</v>
      </c>
      <c r="V89" s="5">
        <f t="shared" si="58"/>
        <v>2552</v>
      </c>
      <c r="W89" s="55">
        <f t="shared" si="59"/>
        <v>6.040116061409001E-2</v>
      </c>
      <c r="X89" s="47">
        <f t="shared" si="60"/>
        <v>0.65982843577036232</v>
      </c>
      <c r="Y89" s="5">
        <f t="shared" si="61"/>
        <v>0</v>
      </c>
      <c r="Z89" s="5">
        <f t="shared" si="62"/>
        <v>0</v>
      </c>
      <c r="AB89" s="39">
        <f t="shared" si="63"/>
        <v>0</v>
      </c>
      <c r="AC89" s="39">
        <f t="shared" si="64"/>
        <v>0</v>
      </c>
      <c r="AD89" s="39">
        <f t="shared" si="65"/>
        <v>0</v>
      </c>
      <c r="AE89" s="39">
        <f t="shared" si="66"/>
        <v>0</v>
      </c>
      <c r="AF89" s="39">
        <f t="shared" si="67"/>
        <v>0</v>
      </c>
      <c r="AG89" s="39">
        <f t="shared" si="68"/>
        <v>0</v>
      </c>
      <c r="AH89" s="39">
        <f t="shared" si="69"/>
        <v>0</v>
      </c>
      <c r="AI89" s="39">
        <f t="shared" si="70"/>
        <v>0</v>
      </c>
      <c r="AJ89" s="39">
        <f t="shared" si="71"/>
        <v>0</v>
      </c>
      <c r="AK89" s="43"/>
      <c r="AL89" s="39">
        <f t="shared" si="72"/>
        <v>0</v>
      </c>
      <c r="AM89" s="39">
        <f t="shared" si="73"/>
        <v>0</v>
      </c>
      <c r="AN89" s="39">
        <f t="shared" si="74"/>
        <v>0</v>
      </c>
      <c r="AO89" s="40">
        <f t="shared" si="75"/>
        <v>0</v>
      </c>
      <c r="AQ89" s="39">
        <f t="shared" si="76"/>
        <v>0</v>
      </c>
      <c r="AR89" s="39">
        <f t="shared" si="77"/>
        <v>0</v>
      </c>
      <c r="AS89" s="39">
        <f t="shared" si="78"/>
        <v>0</v>
      </c>
      <c r="AT89" s="40">
        <f t="shared" si="79"/>
        <v>0</v>
      </c>
      <c r="AU89" s="40"/>
      <c r="AV89" s="52">
        <f t="shared" si="80"/>
        <v>0</v>
      </c>
      <c r="AX89" s="52">
        <f t="shared" si="81"/>
        <v>0</v>
      </c>
      <c r="AY89" s="70"/>
      <c r="AZ89" s="2">
        <f t="shared" si="84"/>
        <v>0</v>
      </c>
    </row>
    <row r="90" spans="1:52">
      <c r="A90" s="44">
        <f t="shared" si="82"/>
        <v>39417</v>
      </c>
      <c r="B90" s="66">
        <f t="shared" si="44"/>
        <v>0</v>
      </c>
      <c r="C90" s="67"/>
      <c r="D90" s="68">
        <f t="shared" si="45"/>
        <v>0</v>
      </c>
      <c r="E90" s="35">
        <f t="shared" si="46"/>
        <v>0</v>
      </c>
      <c r="F90" s="35">
        <f t="shared" si="47"/>
        <v>0</v>
      </c>
      <c r="G90" s="55">
        <f t="shared" si="48"/>
        <v>3.97</v>
      </c>
      <c r="H90" s="69">
        <f t="shared" si="49"/>
        <v>3.97</v>
      </c>
      <c r="I90" s="55">
        <f t="shared" si="50"/>
        <v>0</v>
      </c>
      <c r="J90" s="55">
        <f t="shared" si="51"/>
        <v>-2.35E-2</v>
      </c>
      <c r="K90" s="69">
        <f t="shared" si="52"/>
        <v>-2.35E-2</v>
      </c>
      <c r="L90" s="72">
        <v>0</v>
      </c>
      <c r="M90" s="55">
        <f t="shared" si="53"/>
        <v>7.4999999999999997E-3</v>
      </c>
      <c r="N90" s="69">
        <f t="shared" si="54"/>
        <v>7.4999999999999997E-3</v>
      </c>
      <c r="O90" s="72">
        <v>0</v>
      </c>
      <c r="P90" s="7"/>
      <c r="Q90" s="72">
        <f t="shared" si="83"/>
        <v>3.9540000000000002</v>
      </c>
      <c r="R90" s="72">
        <f t="shared" si="55"/>
        <v>0</v>
      </c>
      <c r="S90" s="7"/>
      <c r="T90" s="5">
        <f t="shared" si="56"/>
        <v>31</v>
      </c>
      <c r="U90" s="45">
        <f t="shared" si="57"/>
        <v>39472</v>
      </c>
      <c r="V90" s="5">
        <f t="shared" si="58"/>
        <v>2583</v>
      </c>
      <c r="W90" s="55">
        <f t="shared" si="59"/>
        <v>6.040116061409001E-2</v>
      </c>
      <c r="X90" s="47">
        <f t="shared" si="60"/>
        <v>0.65650433170154932</v>
      </c>
      <c r="Y90" s="5">
        <f t="shared" si="61"/>
        <v>0</v>
      </c>
      <c r="Z90" s="5">
        <f t="shared" si="62"/>
        <v>0</v>
      </c>
      <c r="AB90" s="39">
        <f t="shared" si="63"/>
        <v>0</v>
      </c>
      <c r="AC90" s="39">
        <f t="shared" si="64"/>
        <v>0</v>
      </c>
      <c r="AD90" s="39">
        <f t="shared" si="65"/>
        <v>0</v>
      </c>
      <c r="AE90" s="39">
        <f t="shared" si="66"/>
        <v>0</v>
      </c>
      <c r="AF90" s="39">
        <f t="shared" si="67"/>
        <v>0</v>
      </c>
      <c r="AG90" s="39">
        <f t="shared" si="68"/>
        <v>0</v>
      </c>
      <c r="AH90" s="39">
        <f t="shared" si="69"/>
        <v>0</v>
      </c>
      <c r="AI90" s="39">
        <f t="shared" si="70"/>
        <v>0</v>
      </c>
      <c r="AJ90" s="39">
        <f t="shared" si="71"/>
        <v>0</v>
      </c>
      <c r="AK90" s="43"/>
      <c r="AL90" s="39">
        <f t="shared" si="72"/>
        <v>0</v>
      </c>
      <c r="AM90" s="39">
        <f t="shared" si="73"/>
        <v>0</v>
      </c>
      <c r="AN90" s="39">
        <f t="shared" si="74"/>
        <v>0</v>
      </c>
      <c r="AO90" s="40">
        <f t="shared" si="75"/>
        <v>0</v>
      </c>
      <c r="AQ90" s="39">
        <f t="shared" si="76"/>
        <v>0</v>
      </c>
      <c r="AR90" s="39">
        <f t="shared" si="77"/>
        <v>0</v>
      </c>
      <c r="AS90" s="39">
        <f t="shared" si="78"/>
        <v>0</v>
      </c>
      <c r="AT90" s="40">
        <f t="shared" si="79"/>
        <v>0</v>
      </c>
      <c r="AU90" s="40"/>
      <c r="AV90" s="52">
        <f t="shared" si="80"/>
        <v>0</v>
      </c>
      <c r="AX90" s="52">
        <f t="shared" si="81"/>
        <v>0</v>
      </c>
      <c r="AY90" s="70"/>
      <c r="AZ90" s="2">
        <f t="shared" si="84"/>
        <v>0</v>
      </c>
    </row>
    <row r="91" spans="1:52">
      <c r="A91" s="44">
        <f t="shared" si="82"/>
        <v>39448</v>
      </c>
      <c r="B91" s="66">
        <f t="shared" si="44"/>
        <v>0</v>
      </c>
      <c r="C91" s="67"/>
      <c r="D91" s="68">
        <f t="shared" si="45"/>
        <v>0</v>
      </c>
      <c r="E91" s="35">
        <f t="shared" si="46"/>
        <v>0</v>
      </c>
      <c r="F91" s="35">
        <f t="shared" si="47"/>
        <v>0</v>
      </c>
      <c r="G91" s="55">
        <f t="shared" si="48"/>
        <v>3.97</v>
      </c>
      <c r="H91" s="69">
        <f t="shared" si="49"/>
        <v>3.97</v>
      </c>
      <c r="I91" s="55">
        <f t="shared" si="50"/>
        <v>0</v>
      </c>
      <c r="J91" s="55">
        <f t="shared" si="51"/>
        <v>-2.35E-2</v>
      </c>
      <c r="K91" s="69">
        <f t="shared" si="52"/>
        <v>-2.35E-2</v>
      </c>
      <c r="L91" s="72">
        <v>0</v>
      </c>
      <c r="M91" s="55">
        <f t="shared" si="53"/>
        <v>7.4999999999999997E-3</v>
      </c>
      <c r="N91" s="69">
        <f t="shared" si="54"/>
        <v>7.4999999999999997E-3</v>
      </c>
      <c r="O91" s="72">
        <v>0</v>
      </c>
      <c r="P91" s="7"/>
      <c r="Q91" s="72">
        <f t="shared" si="83"/>
        <v>3.9540000000000002</v>
      </c>
      <c r="R91" s="72">
        <f t="shared" si="55"/>
        <v>0</v>
      </c>
      <c r="S91" s="7"/>
      <c r="T91" s="5">
        <f t="shared" si="56"/>
        <v>31</v>
      </c>
      <c r="U91" s="45">
        <f t="shared" si="57"/>
        <v>39503</v>
      </c>
      <c r="V91" s="5">
        <f t="shared" si="58"/>
        <v>2614</v>
      </c>
      <c r="W91" s="55">
        <f t="shared" si="59"/>
        <v>6.040116061409001E-2</v>
      </c>
      <c r="X91" s="47">
        <f t="shared" si="60"/>
        <v>0.65319697390686049</v>
      </c>
      <c r="Y91" s="5">
        <f t="shared" si="61"/>
        <v>0</v>
      </c>
      <c r="Z91" s="5">
        <f t="shared" si="62"/>
        <v>0</v>
      </c>
      <c r="AB91" s="39">
        <f t="shared" si="63"/>
        <v>0</v>
      </c>
      <c r="AC91" s="39">
        <f t="shared" si="64"/>
        <v>0</v>
      </c>
      <c r="AD91" s="39">
        <f t="shared" si="65"/>
        <v>0</v>
      </c>
      <c r="AE91" s="39">
        <f t="shared" si="66"/>
        <v>0</v>
      </c>
      <c r="AF91" s="39">
        <f t="shared" si="67"/>
        <v>0</v>
      </c>
      <c r="AG91" s="39">
        <f t="shared" si="68"/>
        <v>0</v>
      </c>
      <c r="AH91" s="39">
        <f t="shared" si="69"/>
        <v>0</v>
      </c>
      <c r="AI91" s="39">
        <f t="shared" si="70"/>
        <v>0</v>
      </c>
      <c r="AJ91" s="39">
        <f t="shared" si="71"/>
        <v>0</v>
      </c>
      <c r="AK91" s="43"/>
      <c r="AL91" s="39">
        <f t="shared" si="72"/>
        <v>0</v>
      </c>
      <c r="AM91" s="39">
        <f t="shared" si="73"/>
        <v>0</v>
      </c>
      <c r="AN91" s="39">
        <f t="shared" si="74"/>
        <v>0</v>
      </c>
      <c r="AO91" s="40">
        <f t="shared" si="75"/>
        <v>0</v>
      </c>
      <c r="AQ91" s="39">
        <f t="shared" si="76"/>
        <v>0</v>
      </c>
      <c r="AR91" s="39">
        <f t="shared" si="77"/>
        <v>0</v>
      </c>
      <c r="AS91" s="39">
        <f t="shared" si="78"/>
        <v>0</v>
      </c>
      <c r="AT91" s="40">
        <f t="shared" si="79"/>
        <v>0</v>
      </c>
      <c r="AU91" s="40"/>
      <c r="AV91" s="52">
        <f t="shared" si="80"/>
        <v>0</v>
      </c>
      <c r="AX91" s="52">
        <f t="shared" si="81"/>
        <v>0</v>
      </c>
      <c r="AY91" s="70"/>
      <c r="AZ91" s="2">
        <f t="shared" si="84"/>
        <v>0</v>
      </c>
    </row>
    <row r="92" spans="1:52">
      <c r="A92" s="44">
        <f t="shared" si="82"/>
        <v>39479</v>
      </c>
      <c r="B92" s="66">
        <f t="shared" si="44"/>
        <v>0</v>
      </c>
      <c r="C92" s="67"/>
      <c r="D92" s="68">
        <f t="shared" si="45"/>
        <v>0</v>
      </c>
      <c r="E92" s="35">
        <f t="shared" si="46"/>
        <v>0</v>
      </c>
      <c r="F92" s="35">
        <f t="shared" si="47"/>
        <v>0</v>
      </c>
      <c r="G92" s="55">
        <f t="shared" si="48"/>
        <v>3.97</v>
      </c>
      <c r="H92" s="69">
        <f t="shared" si="49"/>
        <v>3.97</v>
      </c>
      <c r="I92" s="55">
        <f t="shared" si="50"/>
        <v>0</v>
      </c>
      <c r="J92" s="55">
        <f t="shared" si="51"/>
        <v>-2.35E-2</v>
      </c>
      <c r="K92" s="69">
        <f t="shared" si="52"/>
        <v>-2.35E-2</v>
      </c>
      <c r="L92" s="72">
        <v>0</v>
      </c>
      <c r="M92" s="55">
        <f t="shared" si="53"/>
        <v>7.4999999999999997E-3</v>
      </c>
      <c r="N92" s="69">
        <f t="shared" si="54"/>
        <v>7.4999999999999997E-3</v>
      </c>
      <c r="O92" s="72">
        <v>0</v>
      </c>
      <c r="P92" s="7"/>
      <c r="Q92" s="72">
        <f t="shared" si="83"/>
        <v>3.9540000000000002</v>
      </c>
      <c r="R92" s="72">
        <f t="shared" si="55"/>
        <v>0</v>
      </c>
      <c r="S92" s="7"/>
      <c r="T92" s="5">
        <f t="shared" si="56"/>
        <v>29</v>
      </c>
      <c r="U92" s="45">
        <f t="shared" si="57"/>
        <v>39532</v>
      </c>
      <c r="V92" s="5">
        <f t="shared" si="58"/>
        <v>2643</v>
      </c>
      <c r="W92" s="55">
        <f t="shared" si="59"/>
        <v>6.040116061409001E-2</v>
      </c>
      <c r="X92" s="47">
        <f t="shared" si="60"/>
        <v>0.65011807981341674</v>
      </c>
      <c r="Y92" s="5">
        <f t="shared" si="61"/>
        <v>0</v>
      </c>
      <c r="Z92" s="5">
        <f t="shared" si="62"/>
        <v>0</v>
      </c>
      <c r="AB92" s="39">
        <f t="shared" si="63"/>
        <v>0</v>
      </c>
      <c r="AC92" s="39">
        <f t="shared" si="64"/>
        <v>0</v>
      </c>
      <c r="AD92" s="39">
        <f t="shared" si="65"/>
        <v>0</v>
      </c>
      <c r="AE92" s="39">
        <f t="shared" si="66"/>
        <v>0</v>
      </c>
      <c r="AF92" s="39">
        <f t="shared" si="67"/>
        <v>0</v>
      </c>
      <c r="AG92" s="39">
        <f t="shared" si="68"/>
        <v>0</v>
      </c>
      <c r="AH92" s="39">
        <f t="shared" si="69"/>
        <v>0</v>
      </c>
      <c r="AI92" s="39">
        <f t="shared" si="70"/>
        <v>0</v>
      </c>
      <c r="AJ92" s="39">
        <f t="shared" si="71"/>
        <v>0</v>
      </c>
      <c r="AK92" s="43"/>
      <c r="AL92" s="39">
        <f t="shared" si="72"/>
        <v>0</v>
      </c>
      <c r="AM92" s="39">
        <f t="shared" si="73"/>
        <v>0</v>
      </c>
      <c r="AN92" s="39">
        <f t="shared" si="74"/>
        <v>0</v>
      </c>
      <c r="AO92" s="40">
        <f t="shared" si="75"/>
        <v>0</v>
      </c>
      <c r="AQ92" s="39">
        <f t="shared" si="76"/>
        <v>0</v>
      </c>
      <c r="AR92" s="39">
        <f t="shared" si="77"/>
        <v>0</v>
      </c>
      <c r="AS92" s="39">
        <f t="shared" si="78"/>
        <v>0</v>
      </c>
      <c r="AT92" s="40">
        <f t="shared" si="79"/>
        <v>0</v>
      </c>
      <c r="AU92" s="40"/>
      <c r="AV92" s="52">
        <f t="shared" si="80"/>
        <v>0</v>
      </c>
      <c r="AX92" s="52">
        <f t="shared" si="81"/>
        <v>0</v>
      </c>
      <c r="AY92" s="70"/>
      <c r="AZ92" s="2">
        <f t="shared" si="84"/>
        <v>0</v>
      </c>
    </row>
    <row r="93" spans="1:52">
      <c r="A93" s="44">
        <f t="shared" si="82"/>
        <v>39508</v>
      </c>
      <c r="B93" s="66">
        <f t="shared" si="44"/>
        <v>0</v>
      </c>
      <c r="C93" s="67"/>
      <c r="D93" s="68">
        <f t="shared" si="45"/>
        <v>0</v>
      </c>
      <c r="E93" s="35">
        <f t="shared" si="46"/>
        <v>0</v>
      </c>
      <c r="F93" s="35">
        <f t="shared" si="47"/>
        <v>0</v>
      </c>
      <c r="G93" s="55">
        <f t="shared" si="48"/>
        <v>3.97</v>
      </c>
      <c r="H93" s="69">
        <f t="shared" si="49"/>
        <v>3.97</v>
      </c>
      <c r="I93" s="55">
        <f t="shared" si="50"/>
        <v>0</v>
      </c>
      <c r="J93" s="55">
        <f t="shared" si="51"/>
        <v>-2.35E-2</v>
      </c>
      <c r="K93" s="69">
        <f t="shared" si="52"/>
        <v>-2.35E-2</v>
      </c>
      <c r="L93" s="72">
        <v>0</v>
      </c>
      <c r="M93" s="55">
        <f t="shared" si="53"/>
        <v>7.4999999999999997E-3</v>
      </c>
      <c r="N93" s="69">
        <f t="shared" si="54"/>
        <v>7.4999999999999997E-3</v>
      </c>
      <c r="O93" s="72">
        <v>0</v>
      </c>
      <c r="P93" s="7"/>
      <c r="Q93" s="72">
        <f t="shared" si="83"/>
        <v>3.9540000000000002</v>
      </c>
      <c r="R93" s="72">
        <f t="shared" si="55"/>
        <v>0</v>
      </c>
      <c r="S93" s="7"/>
      <c r="T93" s="5">
        <f t="shared" si="56"/>
        <v>31</v>
      </c>
      <c r="U93" s="45">
        <f t="shared" si="57"/>
        <v>39563</v>
      </c>
      <c r="V93" s="5">
        <f t="shared" si="58"/>
        <v>2674</v>
      </c>
      <c r="W93" s="55">
        <f t="shared" si="59"/>
        <v>6.040116061409001E-2</v>
      </c>
      <c r="X93" s="47">
        <f t="shared" si="60"/>
        <v>0.64684289487569335</v>
      </c>
      <c r="Y93" s="5">
        <f t="shared" si="61"/>
        <v>0</v>
      </c>
      <c r="Z93" s="5">
        <f t="shared" si="62"/>
        <v>0</v>
      </c>
      <c r="AB93" s="39">
        <f t="shared" si="63"/>
        <v>0</v>
      </c>
      <c r="AC93" s="39">
        <f t="shared" si="64"/>
        <v>0</v>
      </c>
      <c r="AD93" s="39">
        <f t="shared" si="65"/>
        <v>0</v>
      </c>
      <c r="AE93" s="39">
        <f t="shared" si="66"/>
        <v>0</v>
      </c>
      <c r="AF93" s="39">
        <f t="shared" si="67"/>
        <v>0</v>
      </c>
      <c r="AG93" s="39">
        <f t="shared" si="68"/>
        <v>0</v>
      </c>
      <c r="AH93" s="39">
        <f t="shared" si="69"/>
        <v>0</v>
      </c>
      <c r="AI93" s="39">
        <f t="shared" si="70"/>
        <v>0</v>
      </c>
      <c r="AJ93" s="39">
        <f t="shared" si="71"/>
        <v>0</v>
      </c>
      <c r="AK93" s="43"/>
      <c r="AL93" s="39">
        <f t="shared" si="72"/>
        <v>0</v>
      </c>
      <c r="AM93" s="39">
        <f t="shared" si="73"/>
        <v>0</v>
      </c>
      <c r="AN93" s="39">
        <f t="shared" si="74"/>
        <v>0</v>
      </c>
      <c r="AO93" s="40">
        <f t="shared" si="75"/>
        <v>0</v>
      </c>
      <c r="AQ93" s="39">
        <f t="shared" si="76"/>
        <v>0</v>
      </c>
      <c r="AR93" s="39">
        <f t="shared" si="77"/>
        <v>0</v>
      </c>
      <c r="AS93" s="39">
        <f t="shared" si="78"/>
        <v>0</v>
      </c>
      <c r="AT93" s="40">
        <f t="shared" si="79"/>
        <v>0</v>
      </c>
      <c r="AU93" s="40"/>
      <c r="AV93" s="52">
        <f t="shared" si="80"/>
        <v>0</v>
      </c>
      <c r="AX93" s="52">
        <f t="shared" si="81"/>
        <v>0</v>
      </c>
      <c r="AY93" s="70"/>
      <c r="AZ93" s="2">
        <f t="shared" si="84"/>
        <v>0</v>
      </c>
    </row>
    <row r="94" spans="1:52">
      <c r="A94" s="44">
        <f t="shared" si="82"/>
        <v>39539</v>
      </c>
      <c r="B94" s="66">
        <f t="shared" si="44"/>
        <v>0</v>
      </c>
      <c r="C94" s="67"/>
      <c r="D94" s="68">
        <f t="shared" si="45"/>
        <v>0</v>
      </c>
      <c r="E94" s="35">
        <f t="shared" si="46"/>
        <v>0</v>
      </c>
      <c r="F94" s="35">
        <f t="shared" si="47"/>
        <v>0</v>
      </c>
      <c r="G94" s="55">
        <f t="shared" si="48"/>
        <v>3.97</v>
      </c>
      <c r="H94" s="69">
        <f t="shared" si="49"/>
        <v>3.97</v>
      </c>
      <c r="I94" s="55">
        <f t="shared" si="50"/>
        <v>0</v>
      </c>
      <c r="J94" s="55">
        <f t="shared" si="51"/>
        <v>-2.35E-2</v>
      </c>
      <c r="K94" s="69">
        <f t="shared" si="52"/>
        <v>-2.35E-2</v>
      </c>
      <c r="L94" s="72">
        <v>0</v>
      </c>
      <c r="M94" s="55">
        <f t="shared" si="53"/>
        <v>7.4999999999999997E-3</v>
      </c>
      <c r="N94" s="69">
        <f t="shared" si="54"/>
        <v>7.4999999999999997E-3</v>
      </c>
      <c r="O94" s="72">
        <v>0</v>
      </c>
      <c r="P94" s="7"/>
      <c r="Q94" s="72">
        <f t="shared" si="83"/>
        <v>3.9540000000000002</v>
      </c>
      <c r="R94" s="72">
        <f t="shared" si="55"/>
        <v>0</v>
      </c>
      <c r="S94" s="7"/>
      <c r="T94" s="5">
        <f t="shared" si="56"/>
        <v>30</v>
      </c>
      <c r="U94" s="45">
        <f t="shared" si="57"/>
        <v>39593</v>
      </c>
      <c r="V94" s="5">
        <f t="shared" si="58"/>
        <v>2704</v>
      </c>
      <c r="W94" s="55">
        <f t="shared" si="59"/>
        <v>6.040116061409001E-2</v>
      </c>
      <c r="X94" s="47">
        <f t="shared" si="60"/>
        <v>0.64368907195088554</v>
      </c>
      <c r="Y94" s="5">
        <f t="shared" si="61"/>
        <v>0</v>
      </c>
      <c r="Z94" s="5">
        <f t="shared" si="62"/>
        <v>0</v>
      </c>
      <c r="AB94" s="39">
        <f t="shared" si="63"/>
        <v>0</v>
      </c>
      <c r="AC94" s="39">
        <f t="shared" si="64"/>
        <v>0</v>
      </c>
      <c r="AD94" s="39">
        <f t="shared" si="65"/>
        <v>0</v>
      </c>
      <c r="AE94" s="39">
        <f t="shared" si="66"/>
        <v>0</v>
      </c>
      <c r="AF94" s="39">
        <f t="shared" si="67"/>
        <v>0</v>
      </c>
      <c r="AG94" s="39">
        <f t="shared" si="68"/>
        <v>0</v>
      </c>
      <c r="AH94" s="39">
        <f t="shared" si="69"/>
        <v>0</v>
      </c>
      <c r="AI94" s="39">
        <f t="shared" si="70"/>
        <v>0</v>
      </c>
      <c r="AJ94" s="39">
        <f t="shared" si="71"/>
        <v>0</v>
      </c>
      <c r="AK94" s="43"/>
      <c r="AL94" s="39">
        <f t="shared" si="72"/>
        <v>0</v>
      </c>
      <c r="AM94" s="39">
        <f t="shared" si="73"/>
        <v>0</v>
      </c>
      <c r="AN94" s="39">
        <f t="shared" si="74"/>
        <v>0</v>
      </c>
      <c r="AO94" s="40">
        <f t="shared" si="75"/>
        <v>0</v>
      </c>
      <c r="AQ94" s="39">
        <f t="shared" si="76"/>
        <v>0</v>
      </c>
      <c r="AR94" s="39">
        <f t="shared" si="77"/>
        <v>0</v>
      </c>
      <c r="AS94" s="39">
        <f t="shared" si="78"/>
        <v>0</v>
      </c>
      <c r="AT94" s="40">
        <f t="shared" si="79"/>
        <v>0</v>
      </c>
      <c r="AU94" s="40"/>
      <c r="AV94" s="52">
        <f t="shared" si="80"/>
        <v>0</v>
      </c>
      <c r="AX94" s="52">
        <f t="shared" si="81"/>
        <v>0</v>
      </c>
      <c r="AY94" s="70"/>
      <c r="AZ94" s="2">
        <f t="shared" si="84"/>
        <v>0</v>
      </c>
    </row>
    <row r="95" spans="1:52">
      <c r="A95" s="44">
        <f t="shared" si="82"/>
        <v>39569</v>
      </c>
      <c r="B95" s="66">
        <f t="shared" si="44"/>
        <v>0</v>
      </c>
      <c r="C95" s="67"/>
      <c r="D95" s="68">
        <f t="shared" si="45"/>
        <v>0</v>
      </c>
      <c r="E95" s="35">
        <f t="shared" si="46"/>
        <v>0</v>
      </c>
      <c r="F95" s="35">
        <f t="shared" si="47"/>
        <v>0</v>
      </c>
      <c r="G95" s="55">
        <f t="shared" si="48"/>
        <v>3.97</v>
      </c>
      <c r="H95" s="69">
        <f t="shared" si="49"/>
        <v>3.97</v>
      </c>
      <c r="I95" s="55">
        <f t="shared" si="50"/>
        <v>0</v>
      </c>
      <c r="J95" s="55">
        <f t="shared" si="51"/>
        <v>-2.35E-2</v>
      </c>
      <c r="K95" s="69">
        <f t="shared" si="52"/>
        <v>-2.35E-2</v>
      </c>
      <c r="L95" s="72">
        <v>0</v>
      </c>
      <c r="M95" s="55">
        <f t="shared" si="53"/>
        <v>7.4999999999999997E-3</v>
      </c>
      <c r="N95" s="69">
        <f t="shared" si="54"/>
        <v>7.4999999999999997E-3</v>
      </c>
      <c r="O95" s="72">
        <v>0</v>
      </c>
      <c r="P95" s="7"/>
      <c r="Q95" s="72">
        <f t="shared" si="83"/>
        <v>3.9540000000000002</v>
      </c>
      <c r="R95" s="72">
        <f t="shared" si="55"/>
        <v>0</v>
      </c>
      <c r="S95" s="7"/>
      <c r="T95" s="5">
        <f t="shared" si="56"/>
        <v>31</v>
      </c>
      <c r="U95" s="45">
        <f t="shared" si="57"/>
        <v>39624</v>
      </c>
      <c r="V95" s="5">
        <f t="shared" si="58"/>
        <v>2735</v>
      </c>
      <c r="W95" s="55">
        <f t="shared" si="59"/>
        <v>6.040116061409001E-2</v>
      </c>
      <c r="X95" s="47">
        <f t="shared" si="60"/>
        <v>0.64044627526749587</v>
      </c>
      <c r="Y95" s="5">
        <f t="shared" si="61"/>
        <v>0</v>
      </c>
      <c r="Z95" s="5">
        <f t="shared" si="62"/>
        <v>0</v>
      </c>
      <c r="AB95" s="39">
        <f t="shared" si="63"/>
        <v>0</v>
      </c>
      <c r="AC95" s="39">
        <f t="shared" si="64"/>
        <v>0</v>
      </c>
      <c r="AD95" s="39">
        <f t="shared" si="65"/>
        <v>0</v>
      </c>
      <c r="AE95" s="39">
        <f t="shared" si="66"/>
        <v>0</v>
      </c>
      <c r="AF95" s="39">
        <f t="shared" si="67"/>
        <v>0</v>
      </c>
      <c r="AG95" s="39">
        <f t="shared" si="68"/>
        <v>0</v>
      </c>
      <c r="AH95" s="39">
        <f t="shared" si="69"/>
        <v>0</v>
      </c>
      <c r="AI95" s="39">
        <f t="shared" si="70"/>
        <v>0</v>
      </c>
      <c r="AJ95" s="39">
        <f t="shared" si="71"/>
        <v>0</v>
      </c>
      <c r="AK95" s="43"/>
      <c r="AL95" s="39">
        <f t="shared" si="72"/>
        <v>0</v>
      </c>
      <c r="AM95" s="39">
        <f t="shared" si="73"/>
        <v>0</v>
      </c>
      <c r="AN95" s="39">
        <f t="shared" si="74"/>
        <v>0</v>
      </c>
      <c r="AO95" s="40">
        <f t="shared" si="75"/>
        <v>0</v>
      </c>
      <c r="AQ95" s="39">
        <f t="shared" si="76"/>
        <v>0</v>
      </c>
      <c r="AR95" s="39">
        <f t="shared" si="77"/>
        <v>0</v>
      </c>
      <c r="AS95" s="39">
        <f t="shared" si="78"/>
        <v>0</v>
      </c>
      <c r="AT95" s="40">
        <f t="shared" si="79"/>
        <v>0</v>
      </c>
      <c r="AU95" s="40"/>
      <c r="AV95" s="52">
        <f t="shared" si="80"/>
        <v>0</v>
      </c>
      <c r="AX95" s="52">
        <f t="shared" si="81"/>
        <v>0</v>
      </c>
      <c r="AY95" s="70"/>
      <c r="AZ95" s="2">
        <f t="shared" si="84"/>
        <v>0</v>
      </c>
    </row>
    <row r="96" spans="1:52">
      <c r="A96" s="44">
        <f t="shared" si="82"/>
        <v>39600</v>
      </c>
      <c r="B96" s="66">
        <f t="shared" si="44"/>
        <v>0</v>
      </c>
      <c r="C96" s="67"/>
      <c r="D96" s="68">
        <f t="shared" si="45"/>
        <v>0</v>
      </c>
      <c r="E96" s="35">
        <f t="shared" si="46"/>
        <v>0</v>
      </c>
      <c r="F96" s="35">
        <f t="shared" si="47"/>
        <v>0</v>
      </c>
      <c r="G96" s="55">
        <f t="shared" si="48"/>
        <v>3.97</v>
      </c>
      <c r="H96" s="69">
        <f t="shared" si="49"/>
        <v>3.97</v>
      </c>
      <c r="I96" s="55">
        <f t="shared" si="50"/>
        <v>0</v>
      </c>
      <c r="J96" s="55">
        <f t="shared" si="51"/>
        <v>-2.35E-2</v>
      </c>
      <c r="K96" s="69">
        <f t="shared" si="52"/>
        <v>-2.35E-2</v>
      </c>
      <c r="L96" s="72">
        <v>0</v>
      </c>
      <c r="M96" s="55">
        <f t="shared" si="53"/>
        <v>7.4999999999999997E-3</v>
      </c>
      <c r="N96" s="69">
        <f t="shared" si="54"/>
        <v>7.4999999999999997E-3</v>
      </c>
      <c r="O96" s="72">
        <v>0</v>
      </c>
      <c r="P96" s="7"/>
      <c r="Q96" s="72">
        <f t="shared" si="83"/>
        <v>3.9540000000000002</v>
      </c>
      <c r="R96" s="72">
        <f t="shared" si="55"/>
        <v>0</v>
      </c>
      <c r="S96" s="7"/>
      <c r="T96" s="5">
        <f t="shared" si="56"/>
        <v>30</v>
      </c>
      <c r="U96" s="45">
        <f t="shared" si="57"/>
        <v>39654</v>
      </c>
      <c r="V96" s="5">
        <f t="shared" si="58"/>
        <v>2765</v>
      </c>
      <c r="W96" s="55">
        <f t="shared" si="59"/>
        <v>6.040116061409001E-2</v>
      </c>
      <c r="X96" s="47">
        <f t="shared" si="60"/>
        <v>0.63732364044991086</v>
      </c>
      <c r="Y96" s="5">
        <f t="shared" si="61"/>
        <v>0</v>
      </c>
      <c r="Z96" s="5">
        <f t="shared" si="62"/>
        <v>0</v>
      </c>
      <c r="AB96" s="39">
        <f t="shared" si="63"/>
        <v>0</v>
      </c>
      <c r="AC96" s="39">
        <f t="shared" si="64"/>
        <v>0</v>
      </c>
      <c r="AD96" s="39">
        <f t="shared" si="65"/>
        <v>0</v>
      </c>
      <c r="AE96" s="39">
        <f t="shared" si="66"/>
        <v>0</v>
      </c>
      <c r="AF96" s="39">
        <f t="shared" si="67"/>
        <v>0</v>
      </c>
      <c r="AG96" s="39">
        <f t="shared" si="68"/>
        <v>0</v>
      </c>
      <c r="AH96" s="39">
        <f t="shared" si="69"/>
        <v>0</v>
      </c>
      <c r="AI96" s="39">
        <f t="shared" si="70"/>
        <v>0</v>
      </c>
      <c r="AJ96" s="39">
        <f t="shared" si="71"/>
        <v>0</v>
      </c>
      <c r="AK96" s="43"/>
      <c r="AL96" s="39">
        <f t="shared" si="72"/>
        <v>0</v>
      </c>
      <c r="AM96" s="39">
        <f t="shared" si="73"/>
        <v>0</v>
      </c>
      <c r="AN96" s="39">
        <f t="shared" si="74"/>
        <v>0</v>
      </c>
      <c r="AO96" s="40">
        <f t="shared" si="75"/>
        <v>0</v>
      </c>
      <c r="AQ96" s="39">
        <f t="shared" si="76"/>
        <v>0</v>
      </c>
      <c r="AR96" s="39">
        <f t="shared" si="77"/>
        <v>0</v>
      </c>
      <c r="AS96" s="39">
        <f t="shared" si="78"/>
        <v>0</v>
      </c>
      <c r="AT96" s="40">
        <f t="shared" si="79"/>
        <v>0</v>
      </c>
      <c r="AU96" s="40"/>
      <c r="AV96" s="52">
        <f t="shared" si="80"/>
        <v>0</v>
      </c>
      <c r="AX96" s="52">
        <f t="shared" si="81"/>
        <v>0</v>
      </c>
      <c r="AY96" s="70"/>
      <c r="AZ96" s="2">
        <f t="shared" si="84"/>
        <v>0</v>
      </c>
    </row>
    <row r="97" spans="1:52">
      <c r="A97" s="44">
        <f t="shared" si="82"/>
        <v>39630</v>
      </c>
      <c r="B97" s="66">
        <f t="shared" si="44"/>
        <v>0</v>
      </c>
      <c r="C97" s="67"/>
      <c r="D97" s="68">
        <f t="shared" si="45"/>
        <v>0</v>
      </c>
      <c r="E97" s="35">
        <f t="shared" si="46"/>
        <v>0</v>
      </c>
      <c r="F97" s="35">
        <f t="shared" si="47"/>
        <v>0</v>
      </c>
      <c r="G97" s="55">
        <f t="shared" si="48"/>
        <v>3.97</v>
      </c>
      <c r="H97" s="69">
        <f t="shared" si="49"/>
        <v>3.97</v>
      </c>
      <c r="I97" s="55">
        <f t="shared" si="50"/>
        <v>0</v>
      </c>
      <c r="J97" s="55">
        <f t="shared" si="51"/>
        <v>-2.35E-2</v>
      </c>
      <c r="K97" s="69">
        <f t="shared" si="52"/>
        <v>-2.35E-2</v>
      </c>
      <c r="L97" s="72">
        <v>0</v>
      </c>
      <c r="M97" s="55">
        <f t="shared" si="53"/>
        <v>7.4999999999999997E-3</v>
      </c>
      <c r="N97" s="69">
        <f t="shared" si="54"/>
        <v>7.4999999999999997E-3</v>
      </c>
      <c r="O97" s="72">
        <v>0</v>
      </c>
      <c r="P97" s="7"/>
      <c r="Q97" s="72">
        <f t="shared" si="83"/>
        <v>3.9540000000000002</v>
      </c>
      <c r="R97" s="72">
        <f t="shared" si="55"/>
        <v>0</v>
      </c>
      <c r="S97" s="7"/>
      <c r="T97" s="5">
        <f t="shared" si="56"/>
        <v>31</v>
      </c>
      <c r="U97" s="45">
        <f t="shared" si="57"/>
        <v>39685</v>
      </c>
      <c r="V97" s="5">
        <f t="shared" si="58"/>
        <v>2796</v>
      </c>
      <c r="W97" s="55">
        <f t="shared" si="59"/>
        <v>6.040116061409001E-2</v>
      </c>
      <c r="X97" s="47">
        <f t="shared" si="60"/>
        <v>0.63411291173389728</v>
      </c>
      <c r="Y97" s="5">
        <f t="shared" si="61"/>
        <v>0</v>
      </c>
      <c r="Z97" s="5">
        <f t="shared" si="62"/>
        <v>0</v>
      </c>
      <c r="AB97" s="39">
        <f t="shared" si="63"/>
        <v>0</v>
      </c>
      <c r="AC97" s="39">
        <f t="shared" si="64"/>
        <v>0</v>
      </c>
      <c r="AD97" s="39">
        <f t="shared" si="65"/>
        <v>0</v>
      </c>
      <c r="AE97" s="39">
        <f t="shared" si="66"/>
        <v>0</v>
      </c>
      <c r="AF97" s="39">
        <f t="shared" si="67"/>
        <v>0</v>
      </c>
      <c r="AG97" s="39">
        <f t="shared" si="68"/>
        <v>0</v>
      </c>
      <c r="AH97" s="39">
        <f t="shared" si="69"/>
        <v>0</v>
      </c>
      <c r="AI97" s="39">
        <f t="shared" si="70"/>
        <v>0</v>
      </c>
      <c r="AJ97" s="39">
        <f t="shared" si="71"/>
        <v>0</v>
      </c>
      <c r="AK97" s="43"/>
      <c r="AL97" s="39">
        <f t="shared" si="72"/>
        <v>0</v>
      </c>
      <c r="AM97" s="39">
        <f t="shared" si="73"/>
        <v>0</v>
      </c>
      <c r="AN97" s="39">
        <f t="shared" si="74"/>
        <v>0</v>
      </c>
      <c r="AO97" s="40">
        <f t="shared" si="75"/>
        <v>0</v>
      </c>
      <c r="AQ97" s="39">
        <f t="shared" si="76"/>
        <v>0</v>
      </c>
      <c r="AR97" s="39">
        <f t="shared" si="77"/>
        <v>0</v>
      </c>
      <c r="AS97" s="39">
        <f t="shared" si="78"/>
        <v>0</v>
      </c>
      <c r="AT97" s="40">
        <f t="shared" si="79"/>
        <v>0</v>
      </c>
      <c r="AU97" s="40"/>
      <c r="AV97" s="52">
        <f t="shared" si="80"/>
        <v>0</v>
      </c>
      <c r="AX97" s="52">
        <f t="shared" si="81"/>
        <v>0</v>
      </c>
      <c r="AY97" s="70"/>
      <c r="AZ97" s="2">
        <f t="shared" si="84"/>
        <v>0</v>
      </c>
    </row>
    <row r="98" spans="1:52">
      <c r="A98" s="44">
        <f t="shared" si="82"/>
        <v>39661</v>
      </c>
      <c r="B98" s="66">
        <f t="shared" si="44"/>
        <v>0</v>
      </c>
      <c r="C98" s="67"/>
      <c r="D98" s="68">
        <f t="shared" si="45"/>
        <v>0</v>
      </c>
      <c r="E98" s="35">
        <f t="shared" si="46"/>
        <v>0</v>
      </c>
      <c r="F98" s="35">
        <f t="shared" si="47"/>
        <v>0</v>
      </c>
      <c r="G98" s="55">
        <f t="shared" si="48"/>
        <v>3.97</v>
      </c>
      <c r="H98" s="69">
        <f t="shared" si="49"/>
        <v>3.97</v>
      </c>
      <c r="I98" s="55">
        <f t="shared" si="50"/>
        <v>0</v>
      </c>
      <c r="J98" s="55">
        <f t="shared" si="51"/>
        <v>-2.35E-2</v>
      </c>
      <c r="K98" s="69">
        <f t="shared" si="52"/>
        <v>-2.35E-2</v>
      </c>
      <c r="L98" s="72">
        <v>0</v>
      </c>
      <c r="M98" s="55">
        <f t="shared" si="53"/>
        <v>7.4999999999999997E-3</v>
      </c>
      <c r="N98" s="69">
        <f t="shared" si="54"/>
        <v>7.4999999999999997E-3</v>
      </c>
      <c r="O98" s="72">
        <v>0</v>
      </c>
      <c r="P98" s="7"/>
      <c r="Q98" s="72">
        <f t="shared" si="83"/>
        <v>3.9540000000000002</v>
      </c>
      <c r="R98" s="72">
        <f t="shared" si="55"/>
        <v>0</v>
      </c>
      <c r="S98" s="7"/>
      <c r="T98" s="5">
        <f t="shared" si="56"/>
        <v>31</v>
      </c>
      <c r="U98" s="45">
        <f t="shared" si="57"/>
        <v>39716</v>
      </c>
      <c r="V98" s="5">
        <f t="shared" si="58"/>
        <v>2827</v>
      </c>
      <c r="W98" s="55">
        <f t="shared" si="59"/>
        <v>6.040116061409001E-2</v>
      </c>
      <c r="X98" s="47">
        <f t="shared" si="60"/>
        <v>0.63091835812615449</v>
      </c>
      <c r="Y98" s="5">
        <f t="shared" si="61"/>
        <v>0</v>
      </c>
      <c r="Z98" s="5">
        <f t="shared" si="62"/>
        <v>0</v>
      </c>
      <c r="AB98" s="39">
        <f t="shared" si="63"/>
        <v>0</v>
      </c>
      <c r="AC98" s="39">
        <f t="shared" si="64"/>
        <v>0</v>
      </c>
      <c r="AD98" s="39">
        <f t="shared" si="65"/>
        <v>0</v>
      </c>
      <c r="AE98" s="39">
        <f t="shared" si="66"/>
        <v>0</v>
      </c>
      <c r="AF98" s="39">
        <f t="shared" si="67"/>
        <v>0</v>
      </c>
      <c r="AG98" s="39">
        <f t="shared" si="68"/>
        <v>0</v>
      </c>
      <c r="AH98" s="39">
        <f t="shared" si="69"/>
        <v>0</v>
      </c>
      <c r="AI98" s="39">
        <f t="shared" si="70"/>
        <v>0</v>
      </c>
      <c r="AJ98" s="39">
        <f t="shared" si="71"/>
        <v>0</v>
      </c>
      <c r="AK98" s="43"/>
      <c r="AL98" s="39">
        <f t="shared" si="72"/>
        <v>0</v>
      </c>
      <c r="AM98" s="39">
        <f t="shared" si="73"/>
        <v>0</v>
      </c>
      <c r="AN98" s="39">
        <f t="shared" si="74"/>
        <v>0</v>
      </c>
      <c r="AO98" s="40">
        <f t="shared" si="75"/>
        <v>0</v>
      </c>
      <c r="AQ98" s="39">
        <f t="shared" si="76"/>
        <v>0</v>
      </c>
      <c r="AR98" s="39">
        <f t="shared" si="77"/>
        <v>0</v>
      </c>
      <c r="AS98" s="39">
        <f t="shared" si="78"/>
        <v>0</v>
      </c>
      <c r="AT98" s="40">
        <f t="shared" si="79"/>
        <v>0</v>
      </c>
      <c r="AU98" s="40"/>
      <c r="AV98" s="52">
        <f t="shared" si="80"/>
        <v>0</v>
      </c>
      <c r="AX98" s="52">
        <f t="shared" si="81"/>
        <v>0</v>
      </c>
      <c r="AY98" s="70"/>
      <c r="AZ98" s="2">
        <f t="shared" si="84"/>
        <v>0</v>
      </c>
    </row>
    <row r="99" spans="1:52">
      <c r="A99" s="44">
        <f t="shared" si="82"/>
        <v>39692</v>
      </c>
      <c r="B99" s="66">
        <f t="shared" si="44"/>
        <v>0</v>
      </c>
      <c r="C99" s="67"/>
      <c r="D99" s="68">
        <f t="shared" si="45"/>
        <v>0</v>
      </c>
      <c r="E99" s="35">
        <f t="shared" si="46"/>
        <v>0</v>
      </c>
      <c r="F99" s="35">
        <f t="shared" si="47"/>
        <v>0</v>
      </c>
      <c r="G99" s="55">
        <f t="shared" si="48"/>
        <v>3.97</v>
      </c>
      <c r="H99" s="69">
        <f t="shared" si="49"/>
        <v>3.97</v>
      </c>
      <c r="I99" s="55">
        <f t="shared" si="50"/>
        <v>0</v>
      </c>
      <c r="J99" s="55">
        <f t="shared" si="51"/>
        <v>-2.35E-2</v>
      </c>
      <c r="K99" s="69">
        <f t="shared" si="52"/>
        <v>-2.35E-2</v>
      </c>
      <c r="L99" s="72">
        <v>0</v>
      </c>
      <c r="M99" s="55">
        <f t="shared" si="53"/>
        <v>7.4999999999999997E-3</v>
      </c>
      <c r="N99" s="69">
        <f t="shared" si="54"/>
        <v>7.4999999999999997E-3</v>
      </c>
      <c r="O99" s="72">
        <v>0</v>
      </c>
      <c r="P99" s="7"/>
      <c r="Q99" s="72">
        <f t="shared" si="83"/>
        <v>3.9540000000000002</v>
      </c>
      <c r="R99" s="72">
        <f t="shared" si="55"/>
        <v>0</v>
      </c>
      <c r="S99" s="7"/>
      <c r="T99" s="5">
        <f t="shared" si="56"/>
        <v>30</v>
      </c>
      <c r="U99" s="45">
        <f t="shared" si="57"/>
        <v>39746</v>
      </c>
      <c r="V99" s="5">
        <f t="shared" si="58"/>
        <v>2857</v>
      </c>
      <c r="W99" s="55">
        <f t="shared" si="59"/>
        <v>6.040116061409001E-2</v>
      </c>
      <c r="X99" s="47">
        <f t="shared" si="60"/>
        <v>0.62784217873653203</v>
      </c>
      <c r="Y99" s="5">
        <f t="shared" si="61"/>
        <v>0</v>
      </c>
      <c r="Z99" s="5">
        <f t="shared" si="62"/>
        <v>0</v>
      </c>
      <c r="AB99" s="39">
        <f t="shared" si="63"/>
        <v>0</v>
      </c>
      <c r="AC99" s="39">
        <f t="shared" si="64"/>
        <v>0</v>
      </c>
      <c r="AD99" s="39">
        <f t="shared" si="65"/>
        <v>0</v>
      </c>
      <c r="AE99" s="39">
        <f t="shared" si="66"/>
        <v>0</v>
      </c>
      <c r="AF99" s="39">
        <f t="shared" si="67"/>
        <v>0</v>
      </c>
      <c r="AG99" s="39">
        <f t="shared" si="68"/>
        <v>0</v>
      </c>
      <c r="AH99" s="39">
        <f t="shared" si="69"/>
        <v>0</v>
      </c>
      <c r="AI99" s="39">
        <f t="shared" si="70"/>
        <v>0</v>
      </c>
      <c r="AJ99" s="39">
        <f t="shared" si="71"/>
        <v>0</v>
      </c>
      <c r="AK99" s="43"/>
      <c r="AL99" s="39">
        <f t="shared" si="72"/>
        <v>0</v>
      </c>
      <c r="AM99" s="39">
        <f t="shared" si="73"/>
        <v>0</v>
      </c>
      <c r="AN99" s="39">
        <f t="shared" si="74"/>
        <v>0</v>
      </c>
      <c r="AO99" s="40">
        <f t="shared" si="75"/>
        <v>0</v>
      </c>
      <c r="AQ99" s="39">
        <f t="shared" si="76"/>
        <v>0</v>
      </c>
      <c r="AR99" s="39">
        <f t="shared" si="77"/>
        <v>0</v>
      </c>
      <c r="AS99" s="39">
        <f t="shared" si="78"/>
        <v>0</v>
      </c>
      <c r="AT99" s="40">
        <f t="shared" si="79"/>
        <v>0</v>
      </c>
      <c r="AU99" s="40"/>
      <c r="AV99" s="52">
        <f t="shared" si="80"/>
        <v>0</v>
      </c>
      <c r="AX99" s="52">
        <f t="shared" si="81"/>
        <v>0</v>
      </c>
      <c r="AY99" s="70"/>
      <c r="AZ99" s="2">
        <f t="shared" si="84"/>
        <v>0</v>
      </c>
    </row>
    <row r="100" spans="1:52">
      <c r="A100" s="44">
        <f t="shared" si="82"/>
        <v>39722</v>
      </c>
      <c r="B100" s="66">
        <f t="shared" si="44"/>
        <v>0</v>
      </c>
      <c r="C100" s="67"/>
      <c r="D100" s="68">
        <f t="shared" si="45"/>
        <v>0</v>
      </c>
      <c r="E100" s="35">
        <f t="shared" si="46"/>
        <v>0</v>
      </c>
      <c r="F100" s="35">
        <f t="shared" si="47"/>
        <v>0</v>
      </c>
      <c r="G100" s="55">
        <f t="shared" si="48"/>
        <v>3.97</v>
      </c>
      <c r="H100" s="69">
        <f t="shared" si="49"/>
        <v>3.97</v>
      </c>
      <c r="I100" s="55">
        <f t="shared" si="50"/>
        <v>0</v>
      </c>
      <c r="J100" s="55">
        <f t="shared" si="51"/>
        <v>-2.35E-2</v>
      </c>
      <c r="K100" s="69">
        <f t="shared" si="52"/>
        <v>-2.35E-2</v>
      </c>
      <c r="L100" s="72">
        <v>0</v>
      </c>
      <c r="M100" s="55">
        <f t="shared" si="53"/>
        <v>7.4999999999999997E-3</v>
      </c>
      <c r="N100" s="69">
        <f t="shared" si="54"/>
        <v>7.4999999999999997E-3</v>
      </c>
      <c r="O100" s="72">
        <v>0</v>
      </c>
      <c r="P100" s="7"/>
      <c r="Q100" s="72">
        <f t="shared" si="83"/>
        <v>3.9540000000000002</v>
      </c>
      <c r="R100" s="72">
        <f t="shared" si="55"/>
        <v>0</v>
      </c>
      <c r="S100" s="7"/>
      <c r="T100" s="5">
        <f t="shared" si="56"/>
        <v>31</v>
      </c>
      <c r="U100" s="45">
        <f t="shared" si="57"/>
        <v>39777</v>
      </c>
      <c r="V100" s="5">
        <f t="shared" si="58"/>
        <v>2888</v>
      </c>
      <c r="W100" s="55">
        <f t="shared" si="59"/>
        <v>6.040116061409001E-2</v>
      </c>
      <c r="X100" s="47">
        <f t="shared" si="60"/>
        <v>0.62467921602111964</v>
      </c>
      <c r="Y100" s="5">
        <f t="shared" si="61"/>
        <v>0</v>
      </c>
      <c r="Z100" s="5">
        <f t="shared" si="62"/>
        <v>0</v>
      </c>
      <c r="AB100" s="39">
        <f t="shared" si="63"/>
        <v>0</v>
      </c>
      <c r="AC100" s="39">
        <f t="shared" si="64"/>
        <v>0</v>
      </c>
      <c r="AD100" s="39">
        <f t="shared" si="65"/>
        <v>0</v>
      </c>
      <c r="AE100" s="39">
        <f t="shared" si="66"/>
        <v>0</v>
      </c>
      <c r="AF100" s="39">
        <f t="shared" si="67"/>
        <v>0</v>
      </c>
      <c r="AG100" s="39">
        <f t="shared" si="68"/>
        <v>0</v>
      </c>
      <c r="AH100" s="39">
        <f t="shared" si="69"/>
        <v>0</v>
      </c>
      <c r="AI100" s="39">
        <f t="shared" si="70"/>
        <v>0</v>
      </c>
      <c r="AJ100" s="39">
        <f t="shared" si="71"/>
        <v>0</v>
      </c>
      <c r="AK100" s="43"/>
      <c r="AL100" s="39">
        <f t="shared" si="72"/>
        <v>0</v>
      </c>
      <c r="AM100" s="39">
        <f t="shared" si="73"/>
        <v>0</v>
      </c>
      <c r="AN100" s="39">
        <f t="shared" si="74"/>
        <v>0</v>
      </c>
      <c r="AO100" s="40">
        <f t="shared" si="75"/>
        <v>0</v>
      </c>
      <c r="AQ100" s="39">
        <f t="shared" si="76"/>
        <v>0</v>
      </c>
      <c r="AR100" s="39">
        <f t="shared" si="77"/>
        <v>0</v>
      </c>
      <c r="AS100" s="39">
        <f t="shared" si="78"/>
        <v>0</v>
      </c>
      <c r="AT100" s="40">
        <f t="shared" si="79"/>
        <v>0</v>
      </c>
      <c r="AU100" s="40"/>
      <c r="AV100" s="52">
        <f t="shared" si="80"/>
        <v>0</v>
      </c>
      <c r="AX100" s="52">
        <f t="shared" si="81"/>
        <v>0</v>
      </c>
      <c r="AY100" s="70"/>
      <c r="AZ100" s="2">
        <f t="shared" si="84"/>
        <v>0</v>
      </c>
    </row>
    <row r="101" spans="1:52">
      <c r="A101" s="44">
        <f t="shared" si="82"/>
        <v>39753</v>
      </c>
      <c r="B101" s="66">
        <f t="shared" si="44"/>
        <v>0</v>
      </c>
      <c r="C101" s="67"/>
      <c r="D101" s="68">
        <f t="shared" si="45"/>
        <v>0</v>
      </c>
      <c r="E101" s="35">
        <f t="shared" si="46"/>
        <v>0</v>
      </c>
      <c r="F101" s="35">
        <f t="shared" si="47"/>
        <v>0</v>
      </c>
      <c r="G101" s="55">
        <f t="shared" si="48"/>
        <v>3.97</v>
      </c>
      <c r="H101" s="69">
        <f t="shared" si="49"/>
        <v>3.97</v>
      </c>
      <c r="I101" s="55">
        <f t="shared" si="50"/>
        <v>0</v>
      </c>
      <c r="J101" s="55">
        <f t="shared" si="51"/>
        <v>-2.35E-2</v>
      </c>
      <c r="K101" s="69">
        <f t="shared" si="52"/>
        <v>-2.35E-2</v>
      </c>
      <c r="L101" s="72">
        <v>0</v>
      </c>
      <c r="M101" s="55">
        <f t="shared" si="53"/>
        <v>7.4999999999999997E-3</v>
      </c>
      <c r="N101" s="69">
        <f t="shared" si="54"/>
        <v>7.4999999999999997E-3</v>
      </c>
      <c r="O101" s="72">
        <v>0</v>
      </c>
      <c r="P101" s="7"/>
      <c r="Q101" s="72">
        <f t="shared" si="83"/>
        <v>3.9540000000000002</v>
      </c>
      <c r="R101" s="72">
        <f t="shared" si="55"/>
        <v>0</v>
      </c>
      <c r="S101" s="7"/>
      <c r="T101" s="5">
        <f t="shared" si="56"/>
        <v>30</v>
      </c>
      <c r="U101" s="45">
        <f t="shared" si="57"/>
        <v>39807</v>
      </c>
      <c r="V101" s="5">
        <f t="shared" si="58"/>
        <v>2918</v>
      </c>
      <c r="W101" s="55">
        <f t="shared" si="59"/>
        <v>6.040116061409001E-2</v>
      </c>
      <c r="X101" s="47">
        <f t="shared" si="60"/>
        <v>0.62163345692297434</v>
      </c>
      <c r="Y101" s="5">
        <f t="shared" si="61"/>
        <v>0</v>
      </c>
      <c r="Z101" s="5">
        <f t="shared" si="62"/>
        <v>0</v>
      </c>
      <c r="AB101" s="39">
        <f t="shared" si="63"/>
        <v>0</v>
      </c>
      <c r="AC101" s="39">
        <f t="shared" si="64"/>
        <v>0</v>
      </c>
      <c r="AD101" s="39">
        <f t="shared" si="65"/>
        <v>0</v>
      </c>
      <c r="AE101" s="39">
        <f t="shared" si="66"/>
        <v>0</v>
      </c>
      <c r="AF101" s="39">
        <f t="shared" si="67"/>
        <v>0</v>
      </c>
      <c r="AG101" s="39">
        <f t="shared" si="68"/>
        <v>0</v>
      </c>
      <c r="AH101" s="39">
        <f t="shared" si="69"/>
        <v>0</v>
      </c>
      <c r="AI101" s="39">
        <f t="shared" si="70"/>
        <v>0</v>
      </c>
      <c r="AJ101" s="39">
        <f t="shared" si="71"/>
        <v>0</v>
      </c>
      <c r="AK101" s="43"/>
      <c r="AL101" s="39">
        <f t="shared" si="72"/>
        <v>0</v>
      </c>
      <c r="AM101" s="39">
        <f t="shared" si="73"/>
        <v>0</v>
      </c>
      <c r="AN101" s="39">
        <f t="shared" si="74"/>
        <v>0</v>
      </c>
      <c r="AO101" s="40">
        <f t="shared" si="75"/>
        <v>0</v>
      </c>
      <c r="AQ101" s="39">
        <f t="shared" si="76"/>
        <v>0</v>
      </c>
      <c r="AR101" s="39">
        <f t="shared" si="77"/>
        <v>0</v>
      </c>
      <c r="AS101" s="39">
        <f t="shared" si="78"/>
        <v>0</v>
      </c>
      <c r="AT101" s="40">
        <f t="shared" si="79"/>
        <v>0</v>
      </c>
      <c r="AU101" s="40"/>
      <c r="AV101" s="52">
        <f t="shared" si="80"/>
        <v>0</v>
      </c>
      <c r="AX101" s="52">
        <f t="shared" si="81"/>
        <v>0</v>
      </c>
      <c r="AY101" s="70"/>
      <c r="AZ101" s="2">
        <f t="shared" si="84"/>
        <v>0</v>
      </c>
    </row>
    <row r="102" spans="1:52">
      <c r="A102" s="44">
        <f t="shared" si="82"/>
        <v>39783</v>
      </c>
      <c r="B102" s="66">
        <f t="shared" si="44"/>
        <v>0</v>
      </c>
      <c r="C102" s="67"/>
      <c r="D102" s="68">
        <f t="shared" si="45"/>
        <v>0</v>
      </c>
      <c r="E102" s="35">
        <f t="shared" si="46"/>
        <v>0</v>
      </c>
      <c r="F102" s="35">
        <f t="shared" si="47"/>
        <v>0</v>
      </c>
      <c r="G102" s="55">
        <f t="shared" si="48"/>
        <v>3.97</v>
      </c>
      <c r="H102" s="69">
        <f t="shared" si="49"/>
        <v>3.97</v>
      </c>
      <c r="I102" s="55">
        <f t="shared" si="50"/>
        <v>0</v>
      </c>
      <c r="J102" s="55">
        <f t="shared" si="51"/>
        <v>-2.35E-2</v>
      </c>
      <c r="K102" s="69">
        <f t="shared" si="52"/>
        <v>-2.35E-2</v>
      </c>
      <c r="L102" s="72">
        <v>0</v>
      </c>
      <c r="M102" s="55">
        <f t="shared" si="53"/>
        <v>7.4999999999999997E-3</v>
      </c>
      <c r="N102" s="69">
        <f t="shared" si="54"/>
        <v>7.4999999999999997E-3</v>
      </c>
      <c r="O102" s="72">
        <v>0</v>
      </c>
      <c r="P102" s="7"/>
      <c r="Q102" s="72">
        <f t="shared" si="83"/>
        <v>3.9540000000000002</v>
      </c>
      <c r="R102" s="72">
        <f t="shared" si="55"/>
        <v>0</v>
      </c>
      <c r="S102" s="7"/>
      <c r="T102" s="5">
        <f t="shared" si="56"/>
        <v>31</v>
      </c>
      <c r="U102" s="45">
        <f t="shared" si="57"/>
        <v>39838</v>
      </c>
      <c r="V102" s="5">
        <f t="shared" si="58"/>
        <v>2949</v>
      </c>
      <c r="W102" s="55">
        <f t="shared" si="59"/>
        <v>6.040116061409001E-2</v>
      </c>
      <c r="X102" s="47">
        <f t="shared" si="60"/>
        <v>0.61850177269803586</v>
      </c>
      <c r="Y102" s="5">
        <f t="shared" si="61"/>
        <v>0</v>
      </c>
      <c r="Z102" s="5">
        <f t="shared" si="62"/>
        <v>0</v>
      </c>
      <c r="AB102" s="39">
        <f t="shared" si="63"/>
        <v>0</v>
      </c>
      <c r="AC102" s="39">
        <f t="shared" si="64"/>
        <v>0</v>
      </c>
      <c r="AD102" s="39">
        <f t="shared" si="65"/>
        <v>0</v>
      </c>
      <c r="AE102" s="39">
        <f t="shared" si="66"/>
        <v>0</v>
      </c>
      <c r="AF102" s="39">
        <f t="shared" si="67"/>
        <v>0</v>
      </c>
      <c r="AG102" s="39">
        <f t="shared" si="68"/>
        <v>0</v>
      </c>
      <c r="AH102" s="39">
        <f t="shared" si="69"/>
        <v>0</v>
      </c>
      <c r="AI102" s="39">
        <f t="shared" si="70"/>
        <v>0</v>
      </c>
      <c r="AJ102" s="39">
        <f t="shared" si="71"/>
        <v>0</v>
      </c>
      <c r="AK102" s="43"/>
      <c r="AL102" s="39">
        <f t="shared" si="72"/>
        <v>0</v>
      </c>
      <c r="AM102" s="39">
        <f t="shared" si="73"/>
        <v>0</v>
      </c>
      <c r="AN102" s="39">
        <f t="shared" si="74"/>
        <v>0</v>
      </c>
      <c r="AO102" s="40">
        <f t="shared" si="75"/>
        <v>0</v>
      </c>
      <c r="AQ102" s="39">
        <f t="shared" si="76"/>
        <v>0</v>
      </c>
      <c r="AR102" s="39">
        <f t="shared" si="77"/>
        <v>0</v>
      </c>
      <c r="AS102" s="39">
        <f t="shared" si="78"/>
        <v>0</v>
      </c>
      <c r="AT102" s="40">
        <f t="shared" si="79"/>
        <v>0</v>
      </c>
      <c r="AU102" s="40"/>
      <c r="AV102" s="52">
        <f t="shared" si="80"/>
        <v>0</v>
      </c>
      <c r="AX102" s="52">
        <f t="shared" si="81"/>
        <v>0</v>
      </c>
      <c r="AY102" s="70"/>
      <c r="AZ102" s="2">
        <f t="shared" si="84"/>
        <v>0</v>
      </c>
    </row>
    <row r="103" spans="1:52">
      <c r="A103" s="44">
        <f t="shared" si="82"/>
        <v>39814</v>
      </c>
      <c r="B103" s="66">
        <f t="shared" si="44"/>
        <v>0</v>
      </c>
      <c r="C103" s="67"/>
      <c r="D103" s="68">
        <f t="shared" si="45"/>
        <v>0</v>
      </c>
      <c r="E103" s="35">
        <f t="shared" si="46"/>
        <v>0</v>
      </c>
      <c r="F103" s="35">
        <f t="shared" si="47"/>
        <v>0</v>
      </c>
      <c r="G103" s="55">
        <f t="shared" si="48"/>
        <v>3.97</v>
      </c>
      <c r="H103" s="69">
        <f t="shared" si="49"/>
        <v>3.97</v>
      </c>
      <c r="I103" s="55">
        <f t="shared" si="50"/>
        <v>0</v>
      </c>
      <c r="J103" s="55">
        <f t="shared" si="51"/>
        <v>-2.35E-2</v>
      </c>
      <c r="K103" s="69">
        <f t="shared" si="52"/>
        <v>-2.35E-2</v>
      </c>
      <c r="L103" s="72">
        <v>0</v>
      </c>
      <c r="M103" s="55">
        <f t="shared" si="53"/>
        <v>7.4999999999999997E-3</v>
      </c>
      <c r="N103" s="69">
        <f t="shared" si="54"/>
        <v>7.4999999999999997E-3</v>
      </c>
      <c r="O103" s="72">
        <v>0</v>
      </c>
      <c r="P103" s="7"/>
      <c r="Q103" s="72">
        <f t="shared" si="83"/>
        <v>3.9540000000000002</v>
      </c>
      <c r="R103" s="72">
        <f t="shared" si="55"/>
        <v>0</v>
      </c>
      <c r="S103" s="7"/>
      <c r="T103" s="5">
        <f t="shared" si="56"/>
        <v>31</v>
      </c>
      <c r="U103" s="45">
        <f t="shared" si="57"/>
        <v>39869</v>
      </c>
      <c r="V103" s="5">
        <f t="shared" si="58"/>
        <v>2980</v>
      </c>
      <c r="W103" s="55">
        <f t="shared" si="59"/>
        <v>6.040116061409001E-2</v>
      </c>
      <c r="X103" s="47">
        <f t="shared" si="60"/>
        <v>0.61538586536859008</v>
      </c>
      <c r="Y103" s="5">
        <f t="shared" si="61"/>
        <v>0</v>
      </c>
      <c r="Z103" s="5">
        <f t="shared" si="62"/>
        <v>0</v>
      </c>
      <c r="AB103" s="39">
        <f t="shared" si="63"/>
        <v>0</v>
      </c>
      <c r="AC103" s="39">
        <f t="shared" si="64"/>
        <v>0</v>
      </c>
      <c r="AD103" s="39">
        <f t="shared" si="65"/>
        <v>0</v>
      </c>
      <c r="AE103" s="39">
        <f t="shared" si="66"/>
        <v>0</v>
      </c>
      <c r="AF103" s="39">
        <f t="shared" si="67"/>
        <v>0</v>
      </c>
      <c r="AG103" s="39">
        <f t="shared" si="68"/>
        <v>0</v>
      </c>
      <c r="AH103" s="39">
        <f t="shared" si="69"/>
        <v>0</v>
      </c>
      <c r="AI103" s="39">
        <f t="shared" si="70"/>
        <v>0</v>
      </c>
      <c r="AJ103" s="39">
        <f t="shared" si="71"/>
        <v>0</v>
      </c>
      <c r="AK103" s="43"/>
      <c r="AL103" s="39">
        <f t="shared" si="72"/>
        <v>0</v>
      </c>
      <c r="AM103" s="39">
        <f t="shared" si="73"/>
        <v>0</v>
      </c>
      <c r="AN103" s="39">
        <f t="shared" si="74"/>
        <v>0</v>
      </c>
      <c r="AO103" s="40">
        <f t="shared" si="75"/>
        <v>0</v>
      </c>
      <c r="AQ103" s="39">
        <f t="shared" si="76"/>
        <v>0</v>
      </c>
      <c r="AR103" s="39">
        <f t="shared" si="77"/>
        <v>0</v>
      </c>
      <c r="AS103" s="39">
        <f t="shared" si="78"/>
        <v>0</v>
      </c>
      <c r="AT103" s="40">
        <f t="shared" si="79"/>
        <v>0</v>
      </c>
      <c r="AU103" s="40"/>
      <c r="AV103" s="52">
        <f t="shared" si="80"/>
        <v>0</v>
      </c>
      <c r="AX103" s="52">
        <f t="shared" si="81"/>
        <v>0</v>
      </c>
      <c r="AY103" s="70"/>
      <c r="AZ103" s="2">
        <f t="shared" si="84"/>
        <v>0</v>
      </c>
    </row>
    <row r="104" spans="1:52">
      <c r="A104" s="44">
        <f t="shared" si="82"/>
        <v>39845</v>
      </c>
      <c r="B104" s="66">
        <f t="shared" si="44"/>
        <v>0</v>
      </c>
      <c r="C104" s="67"/>
      <c r="D104" s="68">
        <f t="shared" si="45"/>
        <v>0</v>
      </c>
      <c r="E104" s="35">
        <f t="shared" si="46"/>
        <v>0</v>
      </c>
      <c r="F104" s="35">
        <f t="shared" si="47"/>
        <v>0</v>
      </c>
      <c r="G104" s="55">
        <f t="shared" si="48"/>
        <v>3.97</v>
      </c>
      <c r="H104" s="69">
        <f t="shared" si="49"/>
        <v>3.97</v>
      </c>
      <c r="I104" s="55">
        <f t="shared" si="50"/>
        <v>0</v>
      </c>
      <c r="J104" s="55">
        <f t="shared" si="51"/>
        <v>-2.35E-2</v>
      </c>
      <c r="K104" s="69">
        <f t="shared" si="52"/>
        <v>-2.35E-2</v>
      </c>
      <c r="L104" s="72">
        <v>0</v>
      </c>
      <c r="M104" s="55">
        <f t="shared" si="53"/>
        <v>7.4999999999999997E-3</v>
      </c>
      <c r="N104" s="69">
        <f t="shared" si="54"/>
        <v>7.4999999999999997E-3</v>
      </c>
      <c r="O104" s="72">
        <v>0</v>
      </c>
      <c r="P104" s="7"/>
      <c r="Q104" s="72">
        <f t="shared" si="83"/>
        <v>3.9540000000000002</v>
      </c>
      <c r="R104" s="72">
        <f t="shared" si="55"/>
        <v>0</v>
      </c>
      <c r="S104" s="7"/>
      <c r="T104" s="5">
        <f t="shared" si="56"/>
        <v>28</v>
      </c>
      <c r="U104" s="45">
        <f t="shared" si="57"/>
        <v>39897</v>
      </c>
      <c r="V104" s="5">
        <f t="shared" si="58"/>
        <v>3008</v>
      </c>
      <c r="W104" s="55">
        <f t="shared" si="59"/>
        <v>6.040116061409001E-2</v>
      </c>
      <c r="X104" s="47">
        <f t="shared" si="60"/>
        <v>0.61258499191612303</v>
      </c>
      <c r="Y104" s="5">
        <f t="shared" si="61"/>
        <v>0</v>
      </c>
      <c r="Z104" s="5">
        <f t="shared" si="62"/>
        <v>0</v>
      </c>
      <c r="AB104" s="39">
        <f t="shared" si="63"/>
        <v>0</v>
      </c>
      <c r="AC104" s="39">
        <f t="shared" si="64"/>
        <v>0</v>
      </c>
      <c r="AD104" s="39">
        <f t="shared" si="65"/>
        <v>0</v>
      </c>
      <c r="AE104" s="39">
        <f t="shared" si="66"/>
        <v>0</v>
      </c>
      <c r="AF104" s="39">
        <f t="shared" si="67"/>
        <v>0</v>
      </c>
      <c r="AG104" s="39">
        <f t="shared" si="68"/>
        <v>0</v>
      </c>
      <c r="AH104" s="39">
        <f t="shared" si="69"/>
        <v>0</v>
      </c>
      <c r="AI104" s="39">
        <f t="shared" si="70"/>
        <v>0</v>
      </c>
      <c r="AJ104" s="39">
        <f t="shared" si="71"/>
        <v>0</v>
      </c>
      <c r="AK104" s="43"/>
      <c r="AL104" s="39">
        <f t="shared" si="72"/>
        <v>0</v>
      </c>
      <c r="AM104" s="39">
        <f t="shared" si="73"/>
        <v>0</v>
      </c>
      <c r="AN104" s="39">
        <f t="shared" si="74"/>
        <v>0</v>
      </c>
      <c r="AO104" s="40">
        <f t="shared" si="75"/>
        <v>0</v>
      </c>
      <c r="AQ104" s="39">
        <f t="shared" si="76"/>
        <v>0</v>
      </c>
      <c r="AR104" s="39">
        <f t="shared" si="77"/>
        <v>0</v>
      </c>
      <c r="AS104" s="39">
        <f t="shared" si="78"/>
        <v>0</v>
      </c>
      <c r="AT104" s="40">
        <f t="shared" si="79"/>
        <v>0</v>
      </c>
      <c r="AU104" s="40"/>
      <c r="AV104" s="52">
        <f t="shared" si="80"/>
        <v>0</v>
      </c>
      <c r="AX104" s="52">
        <f t="shared" si="81"/>
        <v>0</v>
      </c>
      <c r="AY104" s="70"/>
      <c r="AZ104" s="2">
        <f t="shared" si="84"/>
        <v>0</v>
      </c>
    </row>
    <row r="105" spans="1:52">
      <c r="A105" s="44">
        <f t="shared" si="82"/>
        <v>39873</v>
      </c>
      <c r="B105" s="66">
        <f t="shared" si="44"/>
        <v>0</v>
      </c>
      <c r="C105" s="67"/>
      <c r="D105" s="68">
        <f t="shared" si="45"/>
        <v>0</v>
      </c>
      <c r="E105" s="35">
        <f t="shared" si="46"/>
        <v>0</v>
      </c>
      <c r="F105" s="35">
        <f t="shared" si="47"/>
        <v>0</v>
      </c>
      <c r="G105" s="55">
        <f t="shared" si="48"/>
        <v>3.97</v>
      </c>
      <c r="H105" s="69">
        <f t="shared" si="49"/>
        <v>3.97</v>
      </c>
      <c r="I105" s="55">
        <f t="shared" si="50"/>
        <v>0</v>
      </c>
      <c r="J105" s="55">
        <f t="shared" si="51"/>
        <v>-2.35E-2</v>
      </c>
      <c r="K105" s="69">
        <f t="shared" si="52"/>
        <v>-2.35E-2</v>
      </c>
      <c r="L105" s="72">
        <v>0</v>
      </c>
      <c r="M105" s="55">
        <f t="shared" si="53"/>
        <v>7.4999999999999997E-3</v>
      </c>
      <c r="N105" s="69">
        <f t="shared" si="54"/>
        <v>7.4999999999999997E-3</v>
      </c>
      <c r="O105" s="72">
        <v>0</v>
      </c>
      <c r="P105" s="7"/>
      <c r="Q105" s="72">
        <f t="shared" si="83"/>
        <v>3.9540000000000002</v>
      </c>
      <c r="R105" s="72">
        <f t="shared" si="55"/>
        <v>0</v>
      </c>
      <c r="S105" s="7"/>
      <c r="T105" s="5">
        <f t="shared" si="56"/>
        <v>31</v>
      </c>
      <c r="U105" s="45">
        <f t="shared" si="57"/>
        <v>39928</v>
      </c>
      <c r="V105" s="5">
        <f t="shared" si="58"/>
        <v>3039</v>
      </c>
      <c r="W105" s="55">
        <f t="shared" si="59"/>
        <v>6.040116061409001E-2</v>
      </c>
      <c r="X105" s="47">
        <f t="shared" si="60"/>
        <v>0.6094988923276069</v>
      </c>
      <c r="Y105" s="5">
        <f t="shared" si="61"/>
        <v>0</v>
      </c>
      <c r="Z105" s="5">
        <f t="shared" si="62"/>
        <v>0</v>
      </c>
      <c r="AB105" s="39">
        <f t="shared" si="63"/>
        <v>0</v>
      </c>
      <c r="AC105" s="39">
        <f t="shared" si="64"/>
        <v>0</v>
      </c>
      <c r="AD105" s="39">
        <f t="shared" si="65"/>
        <v>0</v>
      </c>
      <c r="AE105" s="39">
        <f t="shared" si="66"/>
        <v>0</v>
      </c>
      <c r="AF105" s="39">
        <f t="shared" si="67"/>
        <v>0</v>
      </c>
      <c r="AG105" s="39">
        <f t="shared" si="68"/>
        <v>0</v>
      </c>
      <c r="AH105" s="39">
        <f t="shared" si="69"/>
        <v>0</v>
      </c>
      <c r="AI105" s="39">
        <f t="shared" si="70"/>
        <v>0</v>
      </c>
      <c r="AJ105" s="39">
        <f t="shared" si="71"/>
        <v>0</v>
      </c>
      <c r="AK105" s="43"/>
      <c r="AL105" s="39">
        <f t="shared" si="72"/>
        <v>0</v>
      </c>
      <c r="AM105" s="39">
        <f t="shared" si="73"/>
        <v>0</v>
      </c>
      <c r="AN105" s="39">
        <f t="shared" si="74"/>
        <v>0</v>
      </c>
      <c r="AO105" s="40">
        <f t="shared" si="75"/>
        <v>0</v>
      </c>
      <c r="AQ105" s="39">
        <f t="shared" si="76"/>
        <v>0</v>
      </c>
      <c r="AR105" s="39">
        <f t="shared" si="77"/>
        <v>0</v>
      </c>
      <c r="AS105" s="39">
        <f t="shared" si="78"/>
        <v>0</v>
      </c>
      <c r="AT105" s="40">
        <f t="shared" si="79"/>
        <v>0</v>
      </c>
      <c r="AU105" s="40"/>
      <c r="AV105" s="52">
        <f t="shared" si="80"/>
        <v>0</v>
      </c>
      <c r="AX105" s="52">
        <f t="shared" si="81"/>
        <v>0</v>
      </c>
      <c r="AY105" s="70"/>
      <c r="AZ105" s="2">
        <f t="shared" si="84"/>
        <v>0</v>
      </c>
    </row>
    <row r="106" spans="1:52">
      <c r="A106" s="44">
        <f t="shared" si="82"/>
        <v>39904</v>
      </c>
      <c r="B106" s="66">
        <f t="shared" si="44"/>
        <v>0</v>
      </c>
      <c r="C106" s="67"/>
      <c r="D106" s="68">
        <f t="shared" si="45"/>
        <v>0</v>
      </c>
      <c r="E106" s="35">
        <f t="shared" si="46"/>
        <v>0</v>
      </c>
      <c r="F106" s="35">
        <f t="shared" si="47"/>
        <v>0</v>
      </c>
      <c r="G106" s="55">
        <f t="shared" si="48"/>
        <v>3.97</v>
      </c>
      <c r="H106" s="69">
        <f t="shared" si="49"/>
        <v>3.97</v>
      </c>
      <c r="I106" s="55">
        <f t="shared" si="50"/>
        <v>0</v>
      </c>
      <c r="J106" s="55">
        <f t="shared" si="51"/>
        <v>-2.35E-2</v>
      </c>
      <c r="K106" s="69">
        <f t="shared" si="52"/>
        <v>-2.35E-2</v>
      </c>
      <c r="L106" s="72">
        <v>0</v>
      </c>
      <c r="M106" s="55">
        <f t="shared" si="53"/>
        <v>7.4999999999999997E-3</v>
      </c>
      <c r="N106" s="69">
        <f t="shared" si="54"/>
        <v>7.4999999999999997E-3</v>
      </c>
      <c r="O106" s="72">
        <v>0</v>
      </c>
      <c r="P106" s="7"/>
      <c r="Q106" s="72">
        <f t="shared" si="83"/>
        <v>3.9540000000000002</v>
      </c>
      <c r="R106" s="72">
        <f t="shared" si="55"/>
        <v>0</v>
      </c>
      <c r="S106" s="7"/>
      <c r="T106" s="5">
        <f t="shared" si="56"/>
        <v>30</v>
      </c>
      <c r="U106" s="45">
        <f t="shared" si="57"/>
        <v>39958</v>
      </c>
      <c r="V106" s="5">
        <f t="shared" si="58"/>
        <v>3069</v>
      </c>
      <c r="W106" s="55">
        <f t="shared" si="59"/>
        <v>6.040116061409001E-2</v>
      </c>
      <c r="X106" s="47">
        <f t="shared" si="60"/>
        <v>0.60652714819236819</v>
      </c>
      <c r="Y106" s="5">
        <f t="shared" si="61"/>
        <v>0</v>
      </c>
      <c r="Z106" s="5">
        <f t="shared" si="62"/>
        <v>0</v>
      </c>
      <c r="AB106" s="39">
        <f t="shared" si="63"/>
        <v>0</v>
      </c>
      <c r="AC106" s="39">
        <f t="shared" si="64"/>
        <v>0</v>
      </c>
      <c r="AD106" s="39">
        <f t="shared" si="65"/>
        <v>0</v>
      </c>
      <c r="AE106" s="39">
        <f t="shared" si="66"/>
        <v>0</v>
      </c>
      <c r="AF106" s="39">
        <f t="shared" si="67"/>
        <v>0</v>
      </c>
      <c r="AG106" s="39">
        <f t="shared" si="68"/>
        <v>0</v>
      </c>
      <c r="AH106" s="39">
        <f t="shared" si="69"/>
        <v>0</v>
      </c>
      <c r="AI106" s="39">
        <f t="shared" si="70"/>
        <v>0</v>
      </c>
      <c r="AJ106" s="39">
        <f t="shared" si="71"/>
        <v>0</v>
      </c>
      <c r="AK106" s="43"/>
      <c r="AL106" s="39">
        <f t="shared" si="72"/>
        <v>0</v>
      </c>
      <c r="AM106" s="39">
        <f t="shared" si="73"/>
        <v>0</v>
      </c>
      <c r="AN106" s="39">
        <f t="shared" si="74"/>
        <v>0</v>
      </c>
      <c r="AO106" s="40">
        <f t="shared" si="75"/>
        <v>0</v>
      </c>
      <c r="AQ106" s="39">
        <f t="shared" si="76"/>
        <v>0</v>
      </c>
      <c r="AR106" s="39">
        <f t="shared" si="77"/>
        <v>0</v>
      </c>
      <c r="AS106" s="39">
        <f t="shared" si="78"/>
        <v>0</v>
      </c>
      <c r="AT106" s="40">
        <f t="shared" si="79"/>
        <v>0</v>
      </c>
      <c r="AU106" s="40"/>
      <c r="AV106" s="52">
        <f t="shared" si="80"/>
        <v>0</v>
      </c>
      <c r="AX106" s="52">
        <f t="shared" si="81"/>
        <v>0</v>
      </c>
      <c r="AY106" s="70"/>
      <c r="AZ106" s="2">
        <f t="shared" si="84"/>
        <v>0</v>
      </c>
    </row>
    <row r="107" spans="1:52">
      <c r="A107" s="44">
        <f t="shared" si="82"/>
        <v>39934</v>
      </c>
      <c r="B107" s="66">
        <f t="shared" si="44"/>
        <v>0</v>
      </c>
      <c r="C107" s="67"/>
      <c r="D107" s="68">
        <f t="shared" si="45"/>
        <v>0</v>
      </c>
      <c r="E107" s="35">
        <f t="shared" si="46"/>
        <v>0</v>
      </c>
      <c r="F107" s="35">
        <f t="shared" si="47"/>
        <v>0</v>
      </c>
      <c r="G107" s="55">
        <f t="shared" si="48"/>
        <v>3.97</v>
      </c>
      <c r="H107" s="69">
        <f t="shared" si="49"/>
        <v>3.97</v>
      </c>
      <c r="I107" s="55">
        <f t="shared" si="50"/>
        <v>0</v>
      </c>
      <c r="J107" s="55">
        <f t="shared" si="51"/>
        <v>-2.35E-2</v>
      </c>
      <c r="K107" s="69">
        <f t="shared" si="52"/>
        <v>-2.35E-2</v>
      </c>
      <c r="L107" s="72">
        <v>0</v>
      </c>
      <c r="M107" s="55">
        <f t="shared" si="53"/>
        <v>7.4999999999999997E-3</v>
      </c>
      <c r="N107" s="69">
        <f t="shared" si="54"/>
        <v>7.4999999999999997E-3</v>
      </c>
      <c r="O107" s="72">
        <v>0</v>
      </c>
      <c r="P107" s="7"/>
      <c r="Q107" s="72">
        <f t="shared" si="83"/>
        <v>3.9540000000000002</v>
      </c>
      <c r="R107" s="72">
        <f t="shared" si="55"/>
        <v>0</v>
      </c>
      <c r="S107" s="7"/>
      <c r="T107" s="5">
        <f t="shared" si="56"/>
        <v>31</v>
      </c>
      <c r="U107" s="45">
        <f t="shared" si="57"/>
        <v>39989</v>
      </c>
      <c r="V107" s="5">
        <f t="shared" si="58"/>
        <v>3100</v>
      </c>
      <c r="W107" s="55">
        <f t="shared" si="59"/>
        <v>6.040116061409001E-2</v>
      </c>
      <c r="X107" s="47">
        <f t="shared" si="60"/>
        <v>0.60347156699602611</v>
      </c>
      <c r="Y107" s="5">
        <f t="shared" si="61"/>
        <v>0</v>
      </c>
      <c r="Z107" s="5">
        <f t="shared" si="62"/>
        <v>0</v>
      </c>
      <c r="AB107" s="39">
        <f t="shared" si="63"/>
        <v>0</v>
      </c>
      <c r="AC107" s="39">
        <f t="shared" si="64"/>
        <v>0</v>
      </c>
      <c r="AD107" s="39">
        <f t="shared" si="65"/>
        <v>0</v>
      </c>
      <c r="AE107" s="39">
        <f t="shared" si="66"/>
        <v>0</v>
      </c>
      <c r="AF107" s="39">
        <f t="shared" si="67"/>
        <v>0</v>
      </c>
      <c r="AG107" s="39">
        <f t="shared" si="68"/>
        <v>0</v>
      </c>
      <c r="AH107" s="39">
        <f t="shared" si="69"/>
        <v>0</v>
      </c>
      <c r="AI107" s="39">
        <f t="shared" si="70"/>
        <v>0</v>
      </c>
      <c r="AJ107" s="39">
        <f t="shared" si="71"/>
        <v>0</v>
      </c>
      <c r="AK107" s="43"/>
      <c r="AL107" s="39">
        <f t="shared" si="72"/>
        <v>0</v>
      </c>
      <c r="AM107" s="39">
        <f t="shared" si="73"/>
        <v>0</v>
      </c>
      <c r="AN107" s="39">
        <f t="shared" si="74"/>
        <v>0</v>
      </c>
      <c r="AO107" s="40">
        <f t="shared" si="75"/>
        <v>0</v>
      </c>
      <c r="AQ107" s="39">
        <f t="shared" si="76"/>
        <v>0</v>
      </c>
      <c r="AR107" s="39">
        <f t="shared" si="77"/>
        <v>0</v>
      </c>
      <c r="AS107" s="39">
        <f t="shared" si="78"/>
        <v>0</v>
      </c>
      <c r="AT107" s="40">
        <f t="shared" si="79"/>
        <v>0</v>
      </c>
      <c r="AU107" s="40"/>
      <c r="AV107" s="52">
        <f t="shared" si="80"/>
        <v>0</v>
      </c>
      <c r="AX107" s="52">
        <f t="shared" si="81"/>
        <v>0</v>
      </c>
      <c r="AY107" s="70"/>
      <c r="AZ107" s="2">
        <f t="shared" si="84"/>
        <v>0</v>
      </c>
    </row>
    <row r="108" spans="1:52">
      <c r="A108" s="44">
        <f t="shared" si="82"/>
        <v>39965</v>
      </c>
      <c r="B108" s="66">
        <f t="shared" si="44"/>
        <v>0</v>
      </c>
      <c r="C108" s="67"/>
      <c r="D108" s="68">
        <f t="shared" si="45"/>
        <v>0</v>
      </c>
      <c r="E108" s="35">
        <f t="shared" si="46"/>
        <v>0</v>
      </c>
      <c r="F108" s="35">
        <f t="shared" si="47"/>
        <v>0</v>
      </c>
      <c r="G108" s="55">
        <f t="shared" si="48"/>
        <v>3.97</v>
      </c>
      <c r="H108" s="69">
        <f t="shared" si="49"/>
        <v>3.97</v>
      </c>
      <c r="I108" s="55">
        <f t="shared" si="50"/>
        <v>0</v>
      </c>
      <c r="J108" s="55">
        <f t="shared" si="51"/>
        <v>-2.35E-2</v>
      </c>
      <c r="K108" s="69">
        <f t="shared" si="52"/>
        <v>-2.35E-2</v>
      </c>
      <c r="L108" s="72">
        <v>0</v>
      </c>
      <c r="M108" s="55">
        <f t="shared" si="53"/>
        <v>7.4999999999999997E-3</v>
      </c>
      <c r="N108" s="69">
        <f t="shared" si="54"/>
        <v>7.4999999999999997E-3</v>
      </c>
      <c r="O108" s="72">
        <v>0</v>
      </c>
      <c r="P108" s="7"/>
      <c r="Q108" s="72">
        <f t="shared" si="83"/>
        <v>3.9540000000000002</v>
      </c>
      <c r="R108" s="72">
        <f t="shared" si="55"/>
        <v>0</v>
      </c>
      <c r="S108" s="7"/>
      <c r="T108" s="5">
        <f t="shared" si="56"/>
        <v>30</v>
      </c>
      <c r="U108" s="45">
        <f t="shared" si="57"/>
        <v>40019</v>
      </c>
      <c r="V108" s="5">
        <f t="shared" si="58"/>
        <v>3130</v>
      </c>
      <c r="W108" s="55">
        <f t="shared" si="59"/>
        <v>6.040116061409001E-2</v>
      </c>
      <c r="X108" s="47">
        <f t="shared" si="60"/>
        <v>0.60052921039361262</v>
      </c>
      <c r="Y108" s="5">
        <f t="shared" si="61"/>
        <v>0</v>
      </c>
      <c r="Z108" s="5">
        <f t="shared" si="62"/>
        <v>0</v>
      </c>
      <c r="AB108" s="39">
        <f t="shared" si="63"/>
        <v>0</v>
      </c>
      <c r="AC108" s="39">
        <f t="shared" si="64"/>
        <v>0</v>
      </c>
      <c r="AD108" s="39">
        <f t="shared" si="65"/>
        <v>0</v>
      </c>
      <c r="AE108" s="39">
        <f t="shared" si="66"/>
        <v>0</v>
      </c>
      <c r="AF108" s="39">
        <f t="shared" si="67"/>
        <v>0</v>
      </c>
      <c r="AG108" s="39">
        <f t="shared" si="68"/>
        <v>0</v>
      </c>
      <c r="AH108" s="39">
        <f t="shared" si="69"/>
        <v>0</v>
      </c>
      <c r="AI108" s="39">
        <f t="shared" si="70"/>
        <v>0</v>
      </c>
      <c r="AJ108" s="39">
        <f t="shared" si="71"/>
        <v>0</v>
      </c>
      <c r="AK108" s="43"/>
      <c r="AL108" s="39">
        <f t="shared" si="72"/>
        <v>0</v>
      </c>
      <c r="AM108" s="39">
        <f t="shared" si="73"/>
        <v>0</v>
      </c>
      <c r="AN108" s="39">
        <f t="shared" si="74"/>
        <v>0</v>
      </c>
      <c r="AO108" s="40">
        <f t="shared" si="75"/>
        <v>0</v>
      </c>
      <c r="AQ108" s="39">
        <f t="shared" si="76"/>
        <v>0</v>
      </c>
      <c r="AR108" s="39">
        <f t="shared" si="77"/>
        <v>0</v>
      </c>
      <c r="AS108" s="39">
        <f t="shared" si="78"/>
        <v>0</v>
      </c>
      <c r="AT108" s="40">
        <f t="shared" si="79"/>
        <v>0</v>
      </c>
      <c r="AU108" s="40"/>
      <c r="AV108" s="52">
        <f t="shared" si="80"/>
        <v>0</v>
      </c>
      <c r="AX108" s="52">
        <f t="shared" si="81"/>
        <v>0</v>
      </c>
      <c r="AY108" s="70"/>
      <c r="AZ108" s="2">
        <f t="shared" si="84"/>
        <v>0</v>
      </c>
    </row>
    <row r="109" spans="1:52">
      <c r="A109" s="44">
        <f t="shared" si="82"/>
        <v>39995</v>
      </c>
      <c r="B109" s="66">
        <f t="shared" si="44"/>
        <v>0</v>
      </c>
      <c r="C109" s="67"/>
      <c r="D109" s="68">
        <f t="shared" si="45"/>
        <v>0</v>
      </c>
      <c r="E109" s="35">
        <f t="shared" si="46"/>
        <v>0</v>
      </c>
      <c r="F109" s="35">
        <f t="shared" si="47"/>
        <v>0</v>
      </c>
      <c r="G109" s="55">
        <f t="shared" si="48"/>
        <v>3.97</v>
      </c>
      <c r="H109" s="69">
        <f t="shared" si="49"/>
        <v>3.97</v>
      </c>
      <c r="I109" s="55">
        <f t="shared" si="50"/>
        <v>0</v>
      </c>
      <c r="J109" s="55">
        <f t="shared" si="51"/>
        <v>-2.35E-2</v>
      </c>
      <c r="K109" s="69">
        <f t="shared" si="52"/>
        <v>-2.35E-2</v>
      </c>
      <c r="L109" s="72">
        <v>0</v>
      </c>
      <c r="M109" s="55">
        <f t="shared" si="53"/>
        <v>7.4999999999999997E-3</v>
      </c>
      <c r="N109" s="69">
        <f t="shared" si="54"/>
        <v>7.4999999999999997E-3</v>
      </c>
      <c r="O109" s="72">
        <v>0</v>
      </c>
      <c r="P109" s="7"/>
      <c r="Q109" s="72">
        <f t="shared" si="83"/>
        <v>3.9540000000000002</v>
      </c>
      <c r="R109" s="72">
        <f t="shared" si="55"/>
        <v>0</v>
      </c>
      <c r="S109" s="7"/>
      <c r="T109" s="5">
        <f t="shared" si="56"/>
        <v>31</v>
      </c>
      <c r="U109" s="45">
        <f t="shared" si="57"/>
        <v>40050</v>
      </c>
      <c r="V109" s="5">
        <f t="shared" si="58"/>
        <v>3161</v>
      </c>
      <c r="W109" s="55">
        <f t="shared" si="59"/>
        <v>6.040116061409001E-2</v>
      </c>
      <c r="X109" s="47">
        <f t="shared" si="60"/>
        <v>0.59750384579352556</v>
      </c>
      <c r="Y109" s="5">
        <f t="shared" si="61"/>
        <v>0</v>
      </c>
      <c r="Z109" s="5">
        <f t="shared" si="62"/>
        <v>0</v>
      </c>
      <c r="AB109" s="39">
        <f t="shared" si="63"/>
        <v>0</v>
      </c>
      <c r="AC109" s="39">
        <f t="shared" si="64"/>
        <v>0</v>
      </c>
      <c r="AD109" s="39">
        <f t="shared" si="65"/>
        <v>0</v>
      </c>
      <c r="AE109" s="39">
        <f t="shared" si="66"/>
        <v>0</v>
      </c>
      <c r="AF109" s="39">
        <f t="shared" si="67"/>
        <v>0</v>
      </c>
      <c r="AG109" s="39">
        <f t="shared" si="68"/>
        <v>0</v>
      </c>
      <c r="AH109" s="39">
        <f t="shared" si="69"/>
        <v>0</v>
      </c>
      <c r="AI109" s="39">
        <f t="shared" si="70"/>
        <v>0</v>
      </c>
      <c r="AJ109" s="39">
        <f t="shared" si="71"/>
        <v>0</v>
      </c>
      <c r="AK109" s="43"/>
      <c r="AL109" s="39">
        <f t="shared" si="72"/>
        <v>0</v>
      </c>
      <c r="AM109" s="39">
        <f t="shared" si="73"/>
        <v>0</v>
      </c>
      <c r="AN109" s="39">
        <f t="shared" si="74"/>
        <v>0</v>
      </c>
      <c r="AO109" s="40">
        <f t="shared" si="75"/>
        <v>0</v>
      </c>
      <c r="AQ109" s="39">
        <f t="shared" si="76"/>
        <v>0</v>
      </c>
      <c r="AR109" s="39">
        <f t="shared" si="77"/>
        <v>0</v>
      </c>
      <c r="AS109" s="39">
        <f t="shared" si="78"/>
        <v>0</v>
      </c>
      <c r="AT109" s="40">
        <f t="shared" si="79"/>
        <v>0</v>
      </c>
      <c r="AU109" s="40"/>
      <c r="AV109" s="52">
        <f t="shared" si="80"/>
        <v>0</v>
      </c>
      <c r="AX109" s="52">
        <f t="shared" si="81"/>
        <v>0</v>
      </c>
      <c r="AY109" s="70"/>
      <c r="AZ109" s="2">
        <f t="shared" si="84"/>
        <v>0</v>
      </c>
    </row>
    <row r="110" spans="1:52">
      <c r="A110" s="44">
        <f t="shared" si="82"/>
        <v>40026</v>
      </c>
      <c r="B110" s="66">
        <f t="shared" si="44"/>
        <v>0</v>
      </c>
      <c r="C110" s="67"/>
      <c r="D110" s="68">
        <f t="shared" si="45"/>
        <v>0</v>
      </c>
      <c r="E110" s="35">
        <f t="shared" si="46"/>
        <v>0</v>
      </c>
      <c r="F110" s="35">
        <f t="shared" si="47"/>
        <v>0</v>
      </c>
      <c r="G110" s="55">
        <f t="shared" si="48"/>
        <v>3.97</v>
      </c>
      <c r="H110" s="69">
        <f t="shared" si="49"/>
        <v>3.97</v>
      </c>
      <c r="I110" s="55">
        <f t="shared" si="50"/>
        <v>0</v>
      </c>
      <c r="J110" s="55">
        <f t="shared" si="51"/>
        <v>-2.35E-2</v>
      </c>
      <c r="K110" s="69">
        <f t="shared" si="52"/>
        <v>-2.35E-2</v>
      </c>
      <c r="L110" s="72">
        <v>0</v>
      </c>
      <c r="M110" s="55">
        <f t="shared" si="53"/>
        <v>7.4999999999999997E-3</v>
      </c>
      <c r="N110" s="69">
        <f t="shared" si="54"/>
        <v>7.4999999999999997E-3</v>
      </c>
      <c r="O110" s="72">
        <v>0</v>
      </c>
      <c r="P110" s="7"/>
      <c r="Q110" s="72">
        <f t="shared" si="83"/>
        <v>3.9540000000000002</v>
      </c>
      <c r="R110" s="72">
        <f t="shared" si="55"/>
        <v>0</v>
      </c>
      <c r="S110" s="7"/>
      <c r="T110" s="5">
        <f t="shared" si="56"/>
        <v>31</v>
      </c>
      <c r="U110" s="45">
        <f t="shared" si="57"/>
        <v>40081</v>
      </c>
      <c r="V110" s="5">
        <f t="shared" si="58"/>
        <v>3192</v>
      </c>
      <c r="W110" s="55">
        <f t="shared" si="59"/>
        <v>6.040116061409001E-2</v>
      </c>
      <c r="X110" s="47">
        <f t="shared" si="60"/>
        <v>0.59449372246864229</v>
      </c>
      <c r="Y110" s="5">
        <f t="shared" si="61"/>
        <v>0</v>
      </c>
      <c r="Z110" s="5">
        <f t="shared" si="62"/>
        <v>0</v>
      </c>
      <c r="AB110" s="39">
        <f t="shared" si="63"/>
        <v>0</v>
      </c>
      <c r="AC110" s="39">
        <f t="shared" si="64"/>
        <v>0</v>
      </c>
      <c r="AD110" s="39">
        <f t="shared" si="65"/>
        <v>0</v>
      </c>
      <c r="AE110" s="39">
        <f t="shared" si="66"/>
        <v>0</v>
      </c>
      <c r="AF110" s="39">
        <f t="shared" si="67"/>
        <v>0</v>
      </c>
      <c r="AG110" s="39">
        <f t="shared" si="68"/>
        <v>0</v>
      </c>
      <c r="AH110" s="39">
        <f t="shared" si="69"/>
        <v>0</v>
      </c>
      <c r="AI110" s="39">
        <f t="shared" si="70"/>
        <v>0</v>
      </c>
      <c r="AJ110" s="39">
        <f t="shared" si="71"/>
        <v>0</v>
      </c>
      <c r="AK110" s="43"/>
      <c r="AL110" s="39">
        <f t="shared" si="72"/>
        <v>0</v>
      </c>
      <c r="AM110" s="39">
        <f t="shared" si="73"/>
        <v>0</v>
      </c>
      <c r="AN110" s="39">
        <f t="shared" si="74"/>
        <v>0</v>
      </c>
      <c r="AO110" s="40">
        <f t="shared" si="75"/>
        <v>0</v>
      </c>
      <c r="AQ110" s="39">
        <f t="shared" si="76"/>
        <v>0</v>
      </c>
      <c r="AR110" s="39">
        <f t="shared" si="77"/>
        <v>0</v>
      </c>
      <c r="AS110" s="39">
        <f t="shared" si="78"/>
        <v>0</v>
      </c>
      <c r="AT110" s="40">
        <f t="shared" si="79"/>
        <v>0</v>
      </c>
      <c r="AU110" s="40"/>
      <c r="AV110" s="52">
        <f t="shared" si="80"/>
        <v>0</v>
      </c>
      <c r="AX110" s="52">
        <f t="shared" si="81"/>
        <v>0</v>
      </c>
      <c r="AY110" s="70"/>
      <c r="AZ110" s="2">
        <f t="shared" si="84"/>
        <v>0</v>
      </c>
    </row>
    <row r="111" spans="1:52">
      <c r="A111" s="44">
        <f t="shared" si="82"/>
        <v>40057</v>
      </c>
      <c r="B111" s="66">
        <f t="shared" si="44"/>
        <v>0</v>
      </c>
      <c r="C111" s="67"/>
      <c r="D111" s="68">
        <f t="shared" si="45"/>
        <v>0</v>
      </c>
      <c r="E111" s="35">
        <f t="shared" si="46"/>
        <v>0</v>
      </c>
      <c r="F111" s="35">
        <f t="shared" si="47"/>
        <v>0</v>
      </c>
      <c r="G111" s="55">
        <f t="shared" si="48"/>
        <v>3.97</v>
      </c>
      <c r="H111" s="69">
        <f t="shared" si="49"/>
        <v>3.97</v>
      </c>
      <c r="I111" s="55">
        <f t="shared" si="50"/>
        <v>0</v>
      </c>
      <c r="J111" s="55">
        <f t="shared" si="51"/>
        <v>-2.35E-2</v>
      </c>
      <c r="K111" s="69">
        <f t="shared" si="52"/>
        <v>-2.35E-2</v>
      </c>
      <c r="L111" s="72">
        <v>0</v>
      </c>
      <c r="M111" s="55">
        <f t="shared" si="53"/>
        <v>7.4999999999999997E-3</v>
      </c>
      <c r="N111" s="69">
        <f t="shared" si="54"/>
        <v>7.4999999999999997E-3</v>
      </c>
      <c r="O111" s="72">
        <v>0</v>
      </c>
      <c r="P111" s="7"/>
      <c r="Q111" s="72">
        <f t="shared" si="83"/>
        <v>3.9540000000000002</v>
      </c>
      <c r="R111" s="72">
        <f t="shared" si="55"/>
        <v>0</v>
      </c>
      <c r="S111" s="7"/>
      <c r="T111" s="5">
        <f t="shared" si="56"/>
        <v>30</v>
      </c>
      <c r="U111" s="45">
        <f t="shared" si="57"/>
        <v>40111</v>
      </c>
      <c r="V111" s="5">
        <f t="shared" si="58"/>
        <v>3222</v>
      </c>
      <c r="W111" s="55">
        <f t="shared" si="59"/>
        <v>6.040116061409001E-2</v>
      </c>
      <c r="X111" s="47">
        <f t="shared" si="60"/>
        <v>0.59159513929577423</v>
      </c>
      <c r="Y111" s="5">
        <f t="shared" si="61"/>
        <v>0</v>
      </c>
      <c r="Z111" s="5">
        <f t="shared" si="62"/>
        <v>0</v>
      </c>
      <c r="AB111" s="39">
        <f t="shared" si="63"/>
        <v>0</v>
      </c>
      <c r="AC111" s="39">
        <f t="shared" si="64"/>
        <v>0</v>
      </c>
      <c r="AD111" s="39">
        <f t="shared" si="65"/>
        <v>0</v>
      </c>
      <c r="AE111" s="39">
        <f t="shared" si="66"/>
        <v>0</v>
      </c>
      <c r="AF111" s="39">
        <f t="shared" si="67"/>
        <v>0</v>
      </c>
      <c r="AG111" s="39">
        <f t="shared" si="68"/>
        <v>0</v>
      </c>
      <c r="AH111" s="39">
        <f t="shared" si="69"/>
        <v>0</v>
      </c>
      <c r="AI111" s="39">
        <f t="shared" si="70"/>
        <v>0</v>
      </c>
      <c r="AJ111" s="39">
        <f t="shared" si="71"/>
        <v>0</v>
      </c>
      <c r="AK111" s="43"/>
      <c r="AL111" s="39">
        <f t="shared" si="72"/>
        <v>0</v>
      </c>
      <c r="AM111" s="39">
        <f t="shared" si="73"/>
        <v>0</v>
      </c>
      <c r="AN111" s="39">
        <f t="shared" si="74"/>
        <v>0</v>
      </c>
      <c r="AO111" s="40">
        <f t="shared" si="75"/>
        <v>0</v>
      </c>
      <c r="AQ111" s="39">
        <f t="shared" si="76"/>
        <v>0</v>
      </c>
      <c r="AR111" s="39">
        <f t="shared" si="77"/>
        <v>0</v>
      </c>
      <c r="AS111" s="39">
        <f t="shared" si="78"/>
        <v>0</v>
      </c>
      <c r="AT111" s="40">
        <f t="shared" si="79"/>
        <v>0</v>
      </c>
      <c r="AU111" s="40"/>
      <c r="AV111" s="52">
        <f t="shared" si="80"/>
        <v>0</v>
      </c>
      <c r="AX111" s="52">
        <f t="shared" si="81"/>
        <v>0</v>
      </c>
      <c r="AY111" s="70"/>
      <c r="AZ111" s="2">
        <f t="shared" si="84"/>
        <v>0</v>
      </c>
    </row>
    <row r="112" spans="1:52">
      <c r="A112" s="44">
        <f t="shared" si="82"/>
        <v>40087</v>
      </c>
      <c r="B112" s="66">
        <f t="shared" si="44"/>
        <v>0</v>
      </c>
      <c r="C112" s="67"/>
      <c r="D112" s="68">
        <f t="shared" si="45"/>
        <v>0</v>
      </c>
      <c r="E112" s="35">
        <f t="shared" si="46"/>
        <v>0</v>
      </c>
      <c r="F112" s="35">
        <f t="shared" si="47"/>
        <v>0</v>
      </c>
      <c r="G112" s="55">
        <f t="shared" si="48"/>
        <v>3.97</v>
      </c>
      <c r="H112" s="69">
        <f t="shared" si="49"/>
        <v>3.97</v>
      </c>
      <c r="I112" s="55">
        <f t="shared" si="50"/>
        <v>0</v>
      </c>
      <c r="J112" s="55">
        <f t="shared" si="51"/>
        <v>-2.35E-2</v>
      </c>
      <c r="K112" s="69">
        <f t="shared" si="52"/>
        <v>-2.35E-2</v>
      </c>
      <c r="L112" s="72">
        <v>0</v>
      </c>
      <c r="M112" s="55">
        <f t="shared" si="53"/>
        <v>7.4999999999999997E-3</v>
      </c>
      <c r="N112" s="69">
        <f t="shared" si="54"/>
        <v>7.4999999999999997E-3</v>
      </c>
      <c r="O112" s="72">
        <v>0</v>
      </c>
      <c r="P112" s="7"/>
      <c r="Q112" s="72">
        <f t="shared" si="83"/>
        <v>3.9540000000000002</v>
      </c>
      <c r="R112" s="72">
        <f t="shared" si="55"/>
        <v>0</v>
      </c>
      <c r="S112" s="7"/>
      <c r="T112" s="5">
        <f t="shared" si="56"/>
        <v>31</v>
      </c>
      <c r="U112" s="45">
        <f t="shared" si="57"/>
        <v>40142</v>
      </c>
      <c r="V112" s="5">
        <f t="shared" si="58"/>
        <v>3253</v>
      </c>
      <c r="W112" s="55">
        <f t="shared" si="59"/>
        <v>6.040116061409001E-2</v>
      </c>
      <c r="X112" s="47">
        <f t="shared" si="60"/>
        <v>0.58861478303494252</v>
      </c>
      <c r="Y112" s="5">
        <f t="shared" si="61"/>
        <v>0</v>
      </c>
      <c r="Z112" s="5">
        <f t="shared" si="62"/>
        <v>0</v>
      </c>
      <c r="AB112" s="39">
        <f t="shared" si="63"/>
        <v>0</v>
      </c>
      <c r="AC112" s="39">
        <f t="shared" si="64"/>
        <v>0</v>
      </c>
      <c r="AD112" s="39">
        <f t="shared" si="65"/>
        <v>0</v>
      </c>
      <c r="AE112" s="39">
        <f t="shared" si="66"/>
        <v>0</v>
      </c>
      <c r="AF112" s="39">
        <f t="shared" si="67"/>
        <v>0</v>
      </c>
      <c r="AG112" s="39">
        <f t="shared" si="68"/>
        <v>0</v>
      </c>
      <c r="AH112" s="39">
        <f t="shared" si="69"/>
        <v>0</v>
      </c>
      <c r="AI112" s="39">
        <f t="shared" si="70"/>
        <v>0</v>
      </c>
      <c r="AJ112" s="39">
        <f t="shared" si="71"/>
        <v>0</v>
      </c>
      <c r="AK112" s="43"/>
      <c r="AL112" s="39">
        <f t="shared" si="72"/>
        <v>0</v>
      </c>
      <c r="AM112" s="39">
        <f t="shared" si="73"/>
        <v>0</v>
      </c>
      <c r="AN112" s="39">
        <f t="shared" si="74"/>
        <v>0</v>
      </c>
      <c r="AO112" s="40">
        <f t="shared" si="75"/>
        <v>0</v>
      </c>
      <c r="AQ112" s="39">
        <f t="shared" si="76"/>
        <v>0</v>
      </c>
      <c r="AR112" s="39">
        <f t="shared" si="77"/>
        <v>0</v>
      </c>
      <c r="AS112" s="39">
        <f t="shared" si="78"/>
        <v>0</v>
      </c>
      <c r="AT112" s="40">
        <f t="shared" si="79"/>
        <v>0</v>
      </c>
      <c r="AU112" s="40"/>
      <c r="AV112" s="52">
        <f t="shared" si="80"/>
        <v>0</v>
      </c>
      <c r="AX112" s="52">
        <f t="shared" si="81"/>
        <v>0</v>
      </c>
      <c r="AY112" s="70"/>
      <c r="AZ112" s="2">
        <f t="shared" si="84"/>
        <v>0</v>
      </c>
    </row>
    <row r="113" spans="1:52">
      <c r="A113" s="44">
        <f t="shared" si="82"/>
        <v>40118</v>
      </c>
      <c r="B113" s="66">
        <f t="shared" si="44"/>
        <v>0</v>
      </c>
      <c r="C113" s="67"/>
      <c r="D113" s="68">
        <f t="shared" si="45"/>
        <v>0</v>
      </c>
      <c r="E113" s="35">
        <f t="shared" si="46"/>
        <v>0</v>
      </c>
      <c r="F113" s="35">
        <f t="shared" si="47"/>
        <v>0</v>
      </c>
      <c r="G113" s="55">
        <f t="shared" si="48"/>
        <v>3.97</v>
      </c>
      <c r="H113" s="69">
        <f t="shared" si="49"/>
        <v>3.97</v>
      </c>
      <c r="I113" s="55">
        <f t="shared" si="50"/>
        <v>0</v>
      </c>
      <c r="J113" s="55">
        <f t="shared" si="51"/>
        <v>-2.35E-2</v>
      </c>
      <c r="K113" s="69">
        <f t="shared" si="52"/>
        <v>-2.35E-2</v>
      </c>
      <c r="L113" s="72">
        <v>0</v>
      </c>
      <c r="M113" s="55">
        <f t="shared" si="53"/>
        <v>7.4999999999999997E-3</v>
      </c>
      <c r="N113" s="69">
        <f t="shared" si="54"/>
        <v>7.4999999999999997E-3</v>
      </c>
      <c r="O113" s="72">
        <v>0</v>
      </c>
      <c r="P113" s="7"/>
      <c r="Q113" s="72">
        <f t="shared" si="83"/>
        <v>3.9540000000000002</v>
      </c>
      <c r="R113" s="72">
        <f t="shared" si="55"/>
        <v>0</v>
      </c>
      <c r="S113" s="7"/>
      <c r="T113" s="5">
        <f t="shared" si="56"/>
        <v>30</v>
      </c>
      <c r="U113" s="45">
        <f t="shared" si="57"/>
        <v>40172</v>
      </c>
      <c r="V113" s="5">
        <f t="shared" si="58"/>
        <v>3283</v>
      </c>
      <c r="W113" s="55">
        <f t="shared" si="59"/>
        <v>6.040116061409001E-2</v>
      </c>
      <c r="X113" s="47">
        <f t="shared" si="60"/>
        <v>0.58574486390724911</v>
      </c>
      <c r="Y113" s="5">
        <f t="shared" si="61"/>
        <v>0</v>
      </c>
      <c r="Z113" s="5">
        <f t="shared" si="62"/>
        <v>0</v>
      </c>
      <c r="AB113" s="39">
        <f t="shared" si="63"/>
        <v>0</v>
      </c>
      <c r="AC113" s="39">
        <f t="shared" si="64"/>
        <v>0</v>
      </c>
      <c r="AD113" s="39">
        <f t="shared" si="65"/>
        <v>0</v>
      </c>
      <c r="AE113" s="39">
        <f t="shared" si="66"/>
        <v>0</v>
      </c>
      <c r="AF113" s="39">
        <f t="shared" si="67"/>
        <v>0</v>
      </c>
      <c r="AG113" s="39">
        <f t="shared" si="68"/>
        <v>0</v>
      </c>
      <c r="AH113" s="39">
        <f t="shared" si="69"/>
        <v>0</v>
      </c>
      <c r="AI113" s="39">
        <f t="shared" si="70"/>
        <v>0</v>
      </c>
      <c r="AJ113" s="39">
        <f t="shared" si="71"/>
        <v>0</v>
      </c>
      <c r="AK113" s="43"/>
      <c r="AL113" s="39">
        <f t="shared" si="72"/>
        <v>0</v>
      </c>
      <c r="AM113" s="39">
        <f t="shared" si="73"/>
        <v>0</v>
      </c>
      <c r="AN113" s="39">
        <f t="shared" si="74"/>
        <v>0</v>
      </c>
      <c r="AO113" s="40">
        <f t="shared" si="75"/>
        <v>0</v>
      </c>
      <c r="AQ113" s="39">
        <f t="shared" si="76"/>
        <v>0</v>
      </c>
      <c r="AR113" s="39">
        <f t="shared" si="77"/>
        <v>0</v>
      </c>
      <c r="AS113" s="39">
        <f t="shared" si="78"/>
        <v>0</v>
      </c>
      <c r="AT113" s="40">
        <f t="shared" si="79"/>
        <v>0</v>
      </c>
      <c r="AU113" s="40"/>
      <c r="AV113" s="52">
        <f t="shared" si="80"/>
        <v>0</v>
      </c>
      <c r="AX113" s="52">
        <f t="shared" si="81"/>
        <v>0</v>
      </c>
      <c r="AY113" s="70"/>
      <c r="AZ113" s="2">
        <f t="shared" si="84"/>
        <v>0</v>
      </c>
    </row>
    <row r="114" spans="1:52">
      <c r="A114" s="44">
        <f t="shared" si="82"/>
        <v>40148</v>
      </c>
      <c r="B114" s="66">
        <f t="shared" si="44"/>
        <v>0</v>
      </c>
      <c r="C114" s="67"/>
      <c r="D114" s="68">
        <f t="shared" si="45"/>
        <v>0</v>
      </c>
      <c r="E114" s="35">
        <f t="shared" si="46"/>
        <v>0</v>
      </c>
      <c r="F114" s="35">
        <f t="shared" si="47"/>
        <v>0</v>
      </c>
      <c r="G114" s="55">
        <f t="shared" si="48"/>
        <v>3.97</v>
      </c>
      <c r="H114" s="69">
        <f t="shared" si="49"/>
        <v>3.97</v>
      </c>
      <c r="I114" s="55">
        <f t="shared" si="50"/>
        <v>0</v>
      </c>
      <c r="J114" s="55">
        <f t="shared" si="51"/>
        <v>-2.35E-2</v>
      </c>
      <c r="K114" s="69">
        <f t="shared" si="52"/>
        <v>-2.35E-2</v>
      </c>
      <c r="L114" s="72">
        <v>0</v>
      </c>
      <c r="M114" s="55">
        <f t="shared" si="53"/>
        <v>7.4999999999999997E-3</v>
      </c>
      <c r="N114" s="69">
        <f t="shared" si="54"/>
        <v>7.4999999999999997E-3</v>
      </c>
      <c r="O114" s="72">
        <v>0</v>
      </c>
      <c r="P114" s="7"/>
      <c r="Q114" s="72">
        <f t="shared" si="83"/>
        <v>3.9540000000000002</v>
      </c>
      <c r="R114" s="72">
        <f t="shared" si="55"/>
        <v>0</v>
      </c>
      <c r="S114" s="7"/>
      <c r="T114" s="5">
        <f t="shared" si="56"/>
        <v>31</v>
      </c>
      <c r="U114" s="45">
        <f t="shared" si="57"/>
        <v>40203</v>
      </c>
      <c r="V114" s="5">
        <f t="shared" si="58"/>
        <v>3314</v>
      </c>
      <c r="W114" s="55">
        <f t="shared" si="59"/>
        <v>6.040116061409001E-2</v>
      </c>
      <c r="X114" s="47">
        <f t="shared" si="60"/>
        <v>0.58279398034442254</v>
      </c>
      <c r="Y114" s="5">
        <f t="shared" si="61"/>
        <v>0</v>
      </c>
      <c r="Z114" s="5">
        <f t="shared" si="62"/>
        <v>0</v>
      </c>
      <c r="AB114" s="39">
        <f t="shared" si="63"/>
        <v>0</v>
      </c>
      <c r="AC114" s="39">
        <f t="shared" si="64"/>
        <v>0</v>
      </c>
      <c r="AD114" s="39">
        <f t="shared" si="65"/>
        <v>0</v>
      </c>
      <c r="AE114" s="39">
        <f t="shared" si="66"/>
        <v>0</v>
      </c>
      <c r="AF114" s="39">
        <f t="shared" si="67"/>
        <v>0</v>
      </c>
      <c r="AG114" s="39">
        <f t="shared" si="68"/>
        <v>0</v>
      </c>
      <c r="AH114" s="39">
        <f t="shared" si="69"/>
        <v>0</v>
      </c>
      <c r="AI114" s="39">
        <f t="shared" si="70"/>
        <v>0</v>
      </c>
      <c r="AJ114" s="39">
        <f t="shared" si="71"/>
        <v>0</v>
      </c>
      <c r="AK114" s="43"/>
      <c r="AL114" s="39">
        <f t="shared" si="72"/>
        <v>0</v>
      </c>
      <c r="AM114" s="39">
        <f t="shared" si="73"/>
        <v>0</v>
      </c>
      <c r="AN114" s="39">
        <f t="shared" si="74"/>
        <v>0</v>
      </c>
      <c r="AO114" s="40">
        <f t="shared" si="75"/>
        <v>0</v>
      </c>
      <c r="AQ114" s="39">
        <f t="shared" si="76"/>
        <v>0</v>
      </c>
      <c r="AR114" s="39">
        <f t="shared" si="77"/>
        <v>0</v>
      </c>
      <c r="AS114" s="39">
        <f t="shared" si="78"/>
        <v>0</v>
      </c>
      <c r="AT114" s="40">
        <f t="shared" si="79"/>
        <v>0</v>
      </c>
      <c r="AU114" s="40"/>
      <c r="AV114" s="52">
        <f t="shared" si="80"/>
        <v>0</v>
      </c>
      <c r="AX114" s="52">
        <f t="shared" si="81"/>
        <v>0</v>
      </c>
      <c r="AY114" s="70"/>
      <c r="AZ114" s="2">
        <f t="shared" si="84"/>
        <v>0</v>
      </c>
    </row>
    <row r="115" spans="1:52">
      <c r="A115" s="44">
        <f t="shared" si="82"/>
        <v>40179</v>
      </c>
      <c r="B115" s="66">
        <f t="shared" si="44"/>
        <v>0</v>
      </c>
      <c r="C115" s="67"/>
      <c r="D115" s="68">
        <f t="shared" si="45"/>
        <v>0</v>
      </c>
      <c r="E115" s="35">
        <f t="shared" si="46"/>
        <v>0</v>
      </c>
      <c r="F115" s="35">
        <f t="shared" si="47"/>
        <v>0</v>
      </c>
      <c r="G115" s="55">
        <f t="shared" si="48"/>
        <v>3.97</v>
      </c>
      <c r="H115" s="69">
        <f t="shared" si="49"/>
        <v>3.97</v>
      </c>
      <c r="I115" s="55">
        <f t="shared" si="50"/>
        <v>0</v>
      </c>
      <c r="J115" s="55">
        <f t="shared" si="51"/>
        <v>-2.35E-2</v>
      </c>
      <c r="K115" s="69">
        <f t="shared" si="52"/>
        <v>-2.35E-2</v>
      </c>
      <c r="L115" s="72">
        <v>0</v>
      </c>
      <c r="M115" s="55">
        <f t="shared" si="53"/>
        <v>7.4999999999999997E-3</v>
      </c>
      <c r="N115" s="69">
        <f t="shared" si="54"/>
        <v>7.4999999999999997E-3</v>
      </c>
      <c r="O115" s="72">
        <v>0</v>
      </c>
      <c r="P115" s="7"/>
      <c r="Q115" s="72">
        <f t="shared" si="83"/>
        <v>3.9540000000000002</v>
      </c>
      <c r="R115" s="72">
        <f t="shared" si="55"/>
        <v>0</v>
      </c>
      <c r="S115" s="7"/>
      <c r="T115" s="5">
        <f t="shared" si="56"/>
        <v>31</v>
      </c>
      <c r="U115" s="45">
        <f t="shared" si="57"/>
        <v>40234</v>
      </c>
      <c r="V115" s="5">
        <f t="shared" si="58"/>
        <v>3345</v>
      </c>
      <c r="W115" s="55">
        <f t="shared" si="59"/>
        <v>6.040116061409001E-2</v>
      </c>
      <c r="X115" s="47">
        <f t="shared" si="60"/>
        <v>0.5798579628339301</v>
      </c>
      <c r="Y115" s="5">
        <f t="shared" si="61"/>
        <v>0</v>
      </c>
      <c r="Z115" s="5">
        <f t="shared" si="62"/>
        <v>0</v>
      </c>
      <c r="AB115" s="39">
        <f t="shared" si="63"/>
        <v>0</v>
      </c>
      <c r="AC115" s="39">
        <f t="shared" si="64"/>
        <v>0</v>
      </c>
      <c r="AD115" s="39">
        <f t="shared" si="65"/>
        <v>0</v>
      </c>
      <c r="AE115" s="39">
        <f t="shared" si="66"/>
        <v>0</v>
      </c>
      <c r="AF115" s="39">
        <f t="shared" si="67"/>
        <v>0</v>
      </c>
      <c r="AG115" s="39">
        <f t="shared" si="68"/>
        <v>0</v>
      </c>
      <c r="AH115" s="39">
        <f t="shared" si="69"/>
        <v>0</v>
      </c>
      <c r="AI115" s="39">
        <f t="shared" si="70"/>
        <v>0</v>
      </c>
      <c r="AJ115" s="39">
        <f t="shared" si="71"/>
        <v>0</v>
      </c>
      <c r="AK115" s="43"/>
      <c r="AL115" s="39">
        <f t="shared" si="72"/>
        <v>0</v>
      </c>
      <c r="AM115" s="39">
        <f t="shared" si="73"/>
        <v>0</v>
      </c>
      <c r="AN115" s="39">
        <f t="shared" si="74"/>
        <v>0</v>
      </c>
      <c r="AO115" s="40">
        <f t="shared" si="75"/>
        <v>0</v>
      </c>
      <c r="AQ115" s="39">
        <f t="shared" si="76"/>
        <v>0</v>
      </c>
      <c r="AR115" s="39">
        <f t="shared" si="77"/>
        <v>0</v>
      </c>
      <c r="AS115" s="39">
        <f t="shared" si="78"/>
        <v>0</v>
      </c>
      <c r="AT115" s="40">
        <f t="shared" si="79"/>
        <v>0</v>
      </c>
      <c r="AU115" s="40"/>
      <c r="AV115" s="52">
        <f t="shared" si="80"/>
        <v>0</v>
      </c>
      <c r="AX115" s="52">
        <f t="shared" si="81"/>
        <v>0</v>
      </c>
      <c r="AY115" s="70"/>
      <c r="AZ115" s="2">
        <f t="shared" si="84"/>
        <v>0</v>
      </c>
    </row>
    <row r="116" spans="1:52">
      <c r="A116" s="44">
        <f t="shared" si="82"/>
        <v>40210</v>
      </c>
      <c r="B116" s="66">
        <f t="shared" si="44"/>
        <v>0</v>
      </c>
      <c r="C116" s="67"/>
      <c r="D116" s="68">
        <f t="shared" si="45"/>
        <v>0</v>
      </c>
      <c r="E116" s="35">
        <f t="shared" si="46"/>
        <v>0</v>
      </c>
      <c r="F116" s="35">
        <f t="shared" si="47"/>
        <v>0</v>
      </c>
      <c r="G116" s="55">
        <f t="shared" si="48"/>
        <v>3.97</v>
      </c>
      <c r="H116" s="69">
        <f t="shared" si="49"/>
        <v>3.97</v>
      </c>
      <c r="I116" s="55">
        <f t="shared" si="50"/>
        <v>0</v>
      </c>
      <c r="J116" s="55">
        <f t="shared" si="51"/>
        <v>-2.35E-2</v>
      </c>
      <c r="K116" s="69">
        <f t="shared" si="52"/>
        <v>-2.35E-2</v>
      </c>
      <c r="L116" s="72">
        <v>0</v>
      </c>
      <c r="M116" s="55">
        <f t="shared" si="53"/>
        <v>7.4999999999999997E-3</v>
      </c>
      <c r="N116" s="69">
        <f t="shared" si="54"/>
        <v>7.4999999999999997E-3</v>
      </c>
      <c r="O116" s="72">
        <v>0</v>
      </c>
      <c r="P116" s="7"/>
      <c r="Q116" s="72">
        <f t="shared" si="83"/>
        <v>3.9540000000000002</v>
      </c>
      <c r="R116" s="72">
        <f t="shared" si="55"/>
        <v>0</v>
      </c>
      <c r="S116" s="7"/>
      <c r="T116" s="5">
        <f t="shared" si="56"/>
        <v>28</v>
      </c>
      <c r="U116" s="45">
        <f t="shared" si="57"/>
        <v>40262</v>
      </c>
      <c r="V116" s="5">
        <f t="shared" si="58"/>
        <v>3373</v>
      </c>
      <c r="W116" s="55">
        <f t="shared" si="59"/>
        <v>6.040116061409001E-2</v>
      </c>
      <c r="X116" s="47">
        <f t="shared" si="60"/>
        <v>0.57721879143643562</v>
      </c>
      <c r="Y116" s="5">
        <f t="shared" si="61"/>
        <v>0</v>
      </c>
      <c r="Z116" s="5">
        <f t="shared" si="62"/>
        <v>0</v>
      </c>
      <c r="AB116" s="39">
        <f t="shared" si="63"/>
        <v>0</v>
      </c>
      <c r="AC116" s="39">
        <f t="shared" si="64"/>
        <v>0</v>
      </c>
      <c r="AD116" s="39">
        <f t="shared" si="65"/>
        <v>0</v>
      </c>
      <c r="AE116" s="39">
        <f t="shared" si="66"/>
        <v>0</v>
      </c>
      <c r="AF116" s="39">
        <f t="shared" si="67"/>
        <v>0</v>
      </c>
      <c r="AG116" s="39">
        <f t="shared" si="68"/>
        <v>0</v>
      </c>
      <c r="AH116" s="39">
        <f t="shared" si="69"/>
        <v>0</v>
      </c>
      <c r="AI116" s="39">
        <f t="shared" si="70"/>
        <v>0</v>
      </c>
      <c r="AJ116" s="39">
        <f t="shared" si="71"/>
        <v>0</v>
      </c>
      <c r="AK116" s="43"/>
      <c r="AL116" s="39">
        <f t="shared" si="72"/>
        <v>0</v>
      </c>
      <c r="AM116" s="39">
        <f t="shared" si="73"/>
        <v>0</v>
      </c>
      <c r="AN116" s="39">
        <f t="shared" si="74"/>
        <v>0</v>
      </c>
      <c r="AO116" s="40">
        <f t="shared" si="75"/>
        <v>0</v>
      </c>
      <c r="AQ116" s="39">
        <f t="shared" si="76"/>
        <v>0</v>
      </c>
      <c r="AR116" s="39">
        <f t="shared" si="77"/>
        <v>0</v>
      </c>
      <c r="AS116" s="39">
        <f t="shared" si="78"/>
        <v>0</v>
      </c>
      <c r="AT116" s="40">
        <f t="shared" si="79"/>
        <v>0</v>
      </c>
      <c r="AU116" s="40"/>
      <c r="AV116" s="52">
        <f t="shared" si="80"/>
        <v>0</v>
      </c>
      <c r="AX116" s="52">
        <f t="shared" si="81"/>
        <v>0</v>
      </c>
      <c r="AY116" s="70"/>
      <c r="AZ116" s="2">
        <f t="shared" si="84"/>
        <v>0</v>
      </c>
    </row>
    <row r="117" spans="1:52">
      <c r="A117" s="44">
        <f t="shared" si="82"/>
        <v>40238</v>
      </c>
      <c r="B117" s="66">
        <f t="shared" si="44"/>
        <v>0</v>
      </c>
      <c r="C117" s="67"/>
      <c r="D117" s="68">
        <f t="shared" si="45"/>
        <v>0</v>
      </c>
      <c r="E117" s="35">
        <f t="shared" si="46"/>
        <v>0</v>
      </c>
      <c r="F117" s="35">
        <f t="shared" si="47"/>
        <v>0</v>
      </c>
      <c r="G117" s="55">
        <f t="shared" si="48"/>
        <v>3.97</v>
      </c>
      <c r="H117" s="69">
        <f t="shared" si="49"/>
        <v>3.97</v>
      </c>
      <c r="I117" s="55">
        <f t="shared" si="50"/>
        <v>0</v>
      </c>
      <c r="J117" s="55">
        <f t="shared" si="51"/>
        <v>-2.35E-2</v>
      </c>
      <c r="K117" s="69">
        <f t="shared" si="52"/>
        <v>-2.35E-2</v>
      </c>
      <c r="L117" s="72">
        <v>0</v>
      </c>
      <c r="M117" s="55">
        <f t="shared" si="53"/>
        <v>7.4999999999999997E-3</v>
      </c>
      <c r="N117" s="69">
        <f t="shared" si="54"/>
        <v>7.4999999999999997E-3</v>
      </c>
      <c r="O117" s="72">
        <v>0</v>
      </c>
      <c r="P117" s="7"/>
      <c r="Q117" s="72">
        <f t="shared" si="83"/>
        <v>3.9540000000000002</v>
      </c>
      <c r="R117" s="72">
        <f t="shared" si="55"/>
        <v>0</v>
      </c>
      <c r="S117" s="7"/>
      <c r="T117" s="5">
        <f t="shared" si="56"/>
        <v>31</v>
      </c>
      <c r="U117" s="45">
        <f t="shared" si="57"/>
        <v>40293</v>
      </c>
      <c r="V117" s="5">
        <f t="shared" si="58"/>
        <v>3404</v>
      </c>
      <c r="W117" s="55">
        <f t="shared" si="59"/>
        <v>6.040116061409001E-2</v>
      </c>
      <c r="X117" s="47">
        <f t="shared" si="60"/>
        <v>0.57431086078478222</v>
      </c>
      <c r="Y117" s="5">
        <f t="shared" si="61"/>
        <v>0</v>
      </c>
      <c r="Z117" s="5">
        <f t="shared" si="62"/>
        <v>0</v>
      </c>
      <c r="AB117" s="39">
        <f t="shared" si="63"/>
        <v>0</v>
      </c>
      <c r="AC117" s="39">
        <f t="shared" si="64"/>
        <v>0</v>
      </c>
      <c r="AD117" s="39">
        <f t="shared" si="65"/>
        <v>0</v>
      </c>
      <c r="AE117" s="39">
        <f t="shared" si="66"/>
        <v>0</v>
      </c>
      <c r="AF117" s="39">
        <f t="shared" si="67"/>
        <v>0</v>
      </c>
      <c r="AG117" s="39">
        <f t="shared" si="68"/>
        <v>0</v>
      </c>
      <c r="AH117" s="39">
        <f t="shared" si="69"/>
        <v>0</v>
      </c>
      <c r="AI117" s="39">
        <f t="shared" si="70"/>
        <v>0</v>
      </c>
      <c r="AJ117" s="39">
        <f t="shared" si="71"/>
        <v>0</v>
      </c>
      <c r="AK117" s="43"/>
      <c r="AL117" s="39">
        <f t="shared" si="72"/>
        <v>0</v>
      </c>
      <c r="AM117" s="39">
        <f t="shared" si="73"/>
        <v>0</v>
      </c>
      <c r="AN117" s="39">
        <f t="shared" si="74"/>
        <v>0</v>
      </c>
      <c r="AO117" s="40">
        <f t="shared" si="75"/>
        <v>0</v>
      </c>
      <c r="AQ117" s="39">
        <f t="shared" si="76"/>
        <v>0</v>
      </c>
      <c r="AR117" s="39">
        <f t="shared" si="77"/>
        <v>0</v>
      </c>
      <c r="AS117" s="39">
        <f t="shared" si="78"/>
        <v>0</v>
      </c>
      <c r="AT117" s="40">
        <f t="shared" si="79"/>
        <v>0</v>
      </c>
      <c r="AU117" s="40"/>
      <c r="AV117" s="52">
        <f t="shared" si="80"/>
        <v>0</v>
      </c>
      <c r="AX117" s="52">
        <f t="shared" si="81"/>
        <v>0</v>
      </c>
      <c r="AY117" s="70"/>
      <c r="AZ117" s="2">
        <f t="shared" si="84"/>
        <v>0</v>
      </c>
    </row>
    <row r="118" spans="1:52">
      <c r="A118" s="44">
        <f t="shared" si="82"/>
        <v>40269</v>
      </c>
      <c r="B118" s="66">
        <f t="shared" si="44"/>
        <v>0</v>
      </c>
      <c r="C118" s="67"/>
      <c r="D118" s="68">
        <f t="shared" si="45"/>
        <v>0</v>
      </c>
      <c r="E118" s="35">
        <f t="shared" si="46"/>
        <v>0</v>
      </c>
      <c r="F118" s="35">
        <f t="shared" si="47"/>
        <v>0</v>
      </c>
      <c r="G118" s="55">
        <f t="shared" si="48"/>
        <v>3.97</v>
      </c>
      <c r="H118" s="69">
        <f t="shared" si="49"/>
        <v>3.97</v>
      </c>
      <c r="I118" s="55">
        <f t="shared" si="50"/>
        <v>0</v>
      </c>
      <c r="J118" s="55">
        <f t="shared" si="51"/>
        <v>-2.35E-2</v>
      </c>
      <c r="K118" s="69">
        <f t="shared" si="52"/>
        <v>-2.35E-2</v>
      </c>
      <c r="L118" s="72">
        <v>0</v>
      </c>
      <c r="M118" s="55">
        <f t="shared" si="53"/>
        <v>7.4999999999999997E-3</v>
      </c>
      <c r="N118" s="69">
        <f t="shared" si="54"/>
        <v>7.4999999999999997E-3</v>
      </c>
      <c r="O118" s="72">
        <v>0</v>
      </c>
      <c r="P118" s="7"/>
      <c r="Q118" s="72">
        <f t="shared" si="83"/>
        <v>3.9540000000000002</v>
      </c>
      <c r="R118" s="72">
        <f t="shared" si="55"/>
        <v>0</v>
      </c>
      <c r="S118" s="7"/>
      <c r="T118" s="5">
        <f t="shared" si="56"/>
        <v>30</v>
      </c>
      <c r="U118" s="45">
        <f t="shared" si="57"/>
        <v>40323</v>
      </c>
      <c r="V118" s="5">
        <f t="shared" si="58"/>
        <v>3434</v>
      </c>
      <c r="W118" s="55">
        <f t="shared" si="59"/>
        <v>6.040116061409001E-2</v>
      </c>
      <c r="X118" s="47">
        <f t="shared" si="60"/>
        <v>0.57151068353454415</v>
      </c>
      <c r="Y118" s="5">
        <f t="shared" si="61"/>
        <v>0</v>
      </c>
      <c r="Z118" s="5">
        <f t="shared" si="62"/>
        <v>0</v>
      </c>
      <c r="AB118" s="39">
        <f t="shared" si="63"/>
        <v>0</v>
      </c>
      <c r="AC118" s="39">
        <f t="shared" si="64"/>
        <v>0</v>
      </c>
      <c r="AD118" s="39">
        <f t="shared" si="65"/>
        <v>0</v>
      </c>
      <c r="AE118" s="39">
        <f t="shared" si="66"/>
        <v>0</v>
      </c>
      <c r="AF118" s="39">
        <f t="shared" si="67"/>
        <v>0</v>
      </c>
      <c r="AG118" s="39">
        <f t="shared" si="68"/>
        <v>0</v>
      </c>
      <c r="AH118" s="39">
        <f t="shared" si="69"/>
        <v>0</v>
      </c>
      <c r="AI118" s="39">
        <f t="shared" si="70"/>
        <v>0</v>
      </c>
      <c r="AJ118" s="39">
        <f t="shared" si="71"/>
        <v>0</v>
      </c>
      <c r="AK118" s="43"/>
      <c r="AL118" s="39">
        <f t="shared" si="72"/>
        <v>0</v>
      </c>
      <c r="AM118" s="39">
        <f t="shared" si="73"/>
        <v>0</v>
      </c>
      <c r="AN118" s="39">
        <f t="shared" si="74"/>
        <v>0</v>
      </c>
      <c r="AO118" s="40">
        <f t="shared" si="75"/>
        <v>0</v>
      </c>
      <c r="AQ118" s="39">
        <f t="shared" si="76"/>
        <v>0</v>
      </c>
      <c r="AR118" s="39">
        <f t="shared" si="77"/>
        <v>0</v>
      </c>
      <c r="AS118" s="39">
        <f t="shared" si="78"/>
        <v>0</v>
      </c>
      <c r="AT118" s="40">
        <f t="shared" si="79"/>
        <v>0</v>
      </c>
      <c r="AU118" s="40"/>
      <c r="AV118" s="52">
        <f t="shared" si="80"/>
        <v>0</v>
      </c>
      <c r="AX118" s="52">
        <f t="shared" si="81"/>
        <v>0</v>
      </c>
      <c r="AY118" s="70"/>
      <c r="AZ118" s="2">
        <f t="shared" si="84"/>
        <v>0</v>
      </c>
    </row>
    <row r="119" spans="1:52">
      <c r="A119" s="44">
        <f t="shared" si="82"/>
        <v>40299</v>
      </c>
      <c r="B119" s="66">
        <f t="shared" si="44"/>
        <v>0</v>
      </c>
      <c r="C119" s="67"/>
      <c r="D119" s="68">
        <f t="shared" si="45"/>
        <v>0</v>
      </c>
      <c r="E119" s="35">
        <f t="shared" si="46"/>
        <v>0</v>
      </c>
      <c r="F119" s="35">
        <f t="shared" si="47"/>
        <v>0</v>
      </c>
      <c r="G119" s="55">
        <f t="shared" si="48"/>
        <v>3.97</v>
      </c>
      <c r="H119" s="69">
        <f t="shared" si="49"/>
        <v>3.97</v>
      </c>
      <c r="I119" s="55">
        <f t="shared" si="50"/>
        <v>0</v>
      </c>
      <c r="J119" s="55">
        <f t="shared" si="51"/>
        <v>-2.35E-2</v>
      </c>
      <c r="K119" s="69">
        <f t="shared" si="52"/>
        <v>-2.35E-2</v>
      </c>
      <c r="L119" s="72">
        <v>0</v>
      </c>
      <c r="M119" s="55">
        <f t="shared" si="53"/>
        <v>7.4999999999999997E-3</v>
      </c>
      <c r="N119" s="69">
        <f t="shared" si="54"/>
        <v>7.4999999999999997E-3</v>
      </c>
      <c r="O119" s="72">
        <v>0</v>
      </c>
      <c r="P119" s="7"/>
      <c r="Q119" s="72">
        <f t="shared" si="83"/>
        <v>3.9540000000000002</v>
      </c>
      <c r="R119" s="72">
        <f t="shared" si="55"/>
        <v>0</v>
      </c>
      <c r="S119" s="7"/>
      <c r="T119" s="5">
        <f t="shared" si="56"/>
        <v>31</v>
      </c>
      <c r="U119" s="45">
        <f t="shared" si="57"/>
        <v>40354</v>
      </c>
      <c r="V119" s="5">
        <f t="shared" si="58"/>
        <v>3465</v>
      </c>
      <c r="W119" s="55">
        <f t="shared" si="59"/>
        <v>6.040116061409001E-2</v>
      </c>
      <c r="X119" s="47">
        <f t="shared" si="60"/>
        <v>0.56863150936514162</v>
      </c>
      <c r="Y119" s="5">
        <f t="shared" si="61"/>
        <v>0</v>
      </c>
      <c r="Z119" s="5">
        <f t="shared" si="62"/>
        <v>0</v>
      </c>
      <c r="AB119" s="39">
        <f t="shared" si="63"/>
        <v>0</v>
      </c>
      <c r="AC119" s="39">
        <f t="shared" si="64"/>
        <v>0</v>
      </c>
      <c r="AD119" s="39">
        <f t="shared" si="65"/>
        <v>0</v>
      </c>
      <c r="AE119" s="39">
        <f t="shared" si="66"/>
        <v>0</v>
      </c>
      <c r="AF119" s="39">
        <f t="shared" si="67"/>
        <v>0</v>
      </c>
      <c r="AG119" s="39">
        <f t="shared" si="68"/>
        <v>0</v>
      </c>
      <c r="AH119" s="39">
        <f t="shared" si="69"/>
        <v>0</v>
      </c>
      <c r="AI119" s="39">
        <f t="shared" si="70"/>
        <v>0</v>
      </c>
      <c r="AJ119" s="39">
        <f t="shared" si="71"/>
        <v>0</v>
      </c>
      <c r="AK119" s="43"/>
      <c r="AL119" s="39">
        <f t="shared" si="72"/>
        <v>0</v>
      </c>
      <c r="AM119" s="39">
        <f t="shared" si="73"/>
        <v>0</v>
      </c>
      <c r="AN119" s="39">
        <f t="shared" si="74"/>
        <v>0</v>
      </c>
      <c r="AO119" s="40">
        <f t="shared" si="75"/>
        <v>0</v>
      </c>
      <c r="AQ119" s="39">
        <f t="shared" si="76"/>
        <v>0</v>
      </c>
      <c r="AR119" s="39">
        <f t="shared" si="77"/>
        <v>0</v>
      </c>
      <c r="AS119" s="39">
        <f t="shared" si="78"/>
        <v>0</v>
      </c>
      <c r="AT119" s="40">
        <f t="shared" si="79"/>
        <v>0</v>
      </c>
      <c r="AU119" s="40"/>
      <c r="AV119" s="52">
        <f t="shared" si="80"/>
        <v>0</v>
      </c>
      <c r="AX119" s="52">
        <f t="shared" si="81"/>
        <v>0</v>
      </c>
      <c r="AY119" s="70"/>
      <c r="AZ119" s="2">
        <f t="shared" si="84"/>
        <v>0</v>
      </c>
    </row>
    <row r="120" spans="1:52">
      <c r="A120" s="44">
        <f t="shared" si="82"/>
        <v>40330</v>
      </c>
      <c r="B120" s="66">
        <f t="shared" si="44"/>
        <v>0</v>
      </c>
      <c r="C120" s="67"/>
      <c r="D120" s="68">
        <f t="shared" si="45"/>
        <v>0</v>
      </c>
      <c r="E120" s="35">
        <f t="shared" si="46"/>
        <v>0</v>
      </c>
      <c r="F120" s="35">
        <f t="shared" si="47"/>
        <v>0</v>
      </c>
      <c r="G120" s="55">
        <f t="shared" si="48"/>
        <v>3.97</v>
      </c>
      <c r="H120" s="69">
        <f t="shared" si="49"/>
        <v>3.97</v>
      </c>
      <c r="I120" s="55">
        <f t="shared" si="50"/>
        <v>0</v>
      </c>
      <c r="J120" s="55">
        <f t="shared" si="51"/>
        <v>-2.35E-2</v>
      </c>
      <c r="K120" s="69">
        <f t="shared" si="52"/>
        <v>-2.35E-2</v>
      </c>
      <c r="L120" s="72">
        <v>0</v>
      </c>
      <c r="M120" s="55">
        <f t="shared" si="53"/>
        <v>7.4999999999999997E-3</v>
      </c>
      <c r="N120" s="69">
        <f t="shared" si="54"/>
        <v>7.4999999999999997E-3</v>
      </c>
      <c r="O120" s="72">
        <v>0</v>
      </c>
      <c r="P120" s="7"/>
      <c r="Q120" s="72">
        <f t="shared" si="83"/>
        <v>3.9540000000000002</v>
      </c>
      <c r="R120" s="72">
        <f t="shared" si="55"/>
        <v>0</v>
      </c>
      <c r="S120" s="7"/>
      <c r="T120" s="5">
        <f t="shared" si="56"/>
        <v>30</v>
      </c>
      <c r="U120" s="45">
        <f t="shared" si="57"/>
        <v>40384</v>
      </c>
      <c r="V120" s="5">
        <f t="shared" si="58"/>
        <v>3495</v>
      </c>
      <c r="W120" s="55">
        <f t="shared" si="59"/>
        <v>6.040116061409001E-2</v>
      </c>
      <c r="X120" s="47">
        <f t="shared" si="60"/>
        <v>0.56585902302539692</v>
      </c>
      <c r="Y120" s="5">
        <f t="shared" si="61"/>
        <v>0</v>
      </c>
      <c r="Z120" s="5">
        <f t="shared" si="62"/>
        <v>0</v>
      </c>
      <c r="AB120" s="39">
        <f t="shared" si="63"/>
        <v>0</v>
      </c>
      <c r="AC120" s="39">
        <f t="shared" si="64"/>
        <v>0</v>
      </c>
      <c r="AD120" s="39">
        <f t="shared" si="65"/>
        <v>0</v>
      </c>
      <c r="AE120" s="39">
        <f t="shared" si="66"/>
        <v>0</v>
      </c>
      <c r="AF120" s="39">
        <f t="shared" si="67"/>
        <v>0</v>
      </c>
      <c r="AG120" s="39">
        <f t="shared" si="68"/>
        <v>0</v>
      </c>
      <c r="AH120" s="39">
        <f t="shared" si="69"/>
        <v>0</v>
      </c>
      <c r="AI120" s="39">
        <f t="shared" si="70"/>
        <v>0</v>
      </c>
      <c r="AJ120" s="39">
        <f t="shared" si="71"/>
        <v>0</v>
      </c>
      <c r="AK120" s="43"/>
      <c r="AL120" s="39">
        <f t="shared" si="72"/>
        <v>0</v>
      </c>
      <c r="AM120" s="39">
        <f t="shared" si="73"/>
        <v>0</v>
      </c>
      <c r="AN120" s="39">
        <f t="shared" si="74"/>
        <v>0</v>
      </c>
      <c r="AO120" s="40">
        <f t="shared" si="75"/>
        <v>0</v>
      </c>
      <c r="AQ120" s="39">
        <f t="shared" si="76"/>
        <v>0</v>
      </c>
      <c r="AR120" s="39">
        <f t="shared" si="77"/>
        <v>0</v>
      </c>
      <c r="AS120" s="39">
        <f t="shared" si="78"/>
        <v>0</v>
      </c>
      <c r="AT120" s="40">
        <f t="shared" si="79"/>
        <v>0</v>
      </c>
      <c r="AU120" s="40"/>
      <c r="AV120" s="52">
        <f t="shared" si="80"/>
        <v>0</v>
      </c>
      <c r="AX120" s="52">
        <f t="shared" si="81"/>
        <v>0</v>
      </c>
      <c r="AY120" s="70"/>
      <c r="AZ120" s="2">
        <f t="shared" si="84"/>
        <v>0</v>
      </c>
    </row>
    <row r="121" spans="1:52">
      <c r="A121" s="44">
        <f t="shared" si="82"/>
        <v>40360</v>
      </c>
      <c r="B121" s="66">
        <f t="shared" si="44"/>
        <v>0</v>
      </c>
      <c r="C121" s="67"/>
      <c r="D121" s="68">
        <f t="shared" si="45"/>
        <v>0</v>
      </c>
      <c r="E121" s="35">
        <f t="shared" si="46"/>
        <v>0</v>
      </c>
      <c r="F121" s="35">
        <f t="shared" si="47"/>
        <v>0</v>
      </c>
      <c r="G121" s="55">
        <f t="shared" si="48"/>
        <v>3.97</v>
      </c>
      <c r="H121" s="69">
        <f t="shared" si="49"/>
        <v>3.97</v>
      </c>
      <c r="I121" s="55">
        <f t="shared" si="50"/>
        <v>0</v>
      </c>
      <c r="J121" s="55">
        <f t="shared" si="51"/>
        <v>-2.35E-2</v>
      </c>
      <c r="K121" s="69">
        <f t="shared" si="52"/>
        <v>-2.35E-2</v>
      </c>
      <c r="L121" s="72">
        <v>0</v>
      </c>
      <c r="M121" s="55">
        <f t="shared" si="53"/>
        <v>7.4999999999999997E-3</v>
      </c>
      <c r="N121" s="69">
        <f t="shared" si="54"/>
        <v>7.4999999999999997E-3</v>
      </c>
      <c r="O121" s="72">
        <v>0</v>
      </c>
      <c r="P121" s="7"/>
      <c r="Q121" s="72">
        <f t="shared" si="83"/>
        <v>3.9540000000000002</v>
      </c>
      <c r="R121" s="72">
        <f t="shared" si="55"/>
        <v>0</v>
      </c>
      <c r="S121" s="7"/>
      <c r="T121" s="5">
        <f t="shared" si="56"/>
        <v>31</v>
      </c>
      <c r="U121" s="45">
        <f t="shared" si="57"/>
        <v>40415</v>
      </c>
      <c r="V121" s="5">
        <f t="shared" si="58"/>
        <v>3526</v>
      </c>
      <c r="W121" s="55">
        <f t="shared" si="59"/>
        <v>6.040116061409001E-2</v>
      </c>
      <c r="X121" s="47">
        <f t="shared" si="60"/>
        <v>0.5630083209658272</v>
      </c>
      <c r="Y121" s="5">
        <f t="shared" si="61"/>
        <v>0</v>
      </c>
      <c r="Z121" s="5">
        <f t="shared" si="62"/>
        <v>0</v>
      </c>
      <c r="AB121" s="39">
        <f t="shared" si="63"/>
        <v>0</v>
      </c>
      <c r="AC121" s="39">
        <f t="shared" si="64"/>
        <v>0</v>
      </c>
      <c r="AD121" s="39">
        <f t="shared" si="65"/>
        <v>0</v>
      </c>
      <c r="AE121" s="39">
        <f t="shared" si="66"/>
        <v>0</v>
      </c>
      <c r="AF121" s="39">
        <f t="shared" si="67"/>
        <v>0</v>
      </c>
      <c r="AG121" s="39">
        <f t="shared" si="68"/>
        <v>0</v>
      </c>
      <c r="AH121" s="39">
        <f t="shared" si="69"/>
        <v>0</v>
      </c>
      <c r="AI121" s="39">
        <f t="shared" si="70"/>
        <v>0</v>
      </c>
      <c r="AJ121" s="39">
        <f t="shared" si="71"/>
        <v>0</v>
      </c>
      <c r="AK121" s="43"/>
      <c r="AL121" s="39">
        <f t="shared" si="72"/>
        <v>0</v>
      </c>
      <c r="AM121" s="39">
        <f t="shared" si="73"/>
        <v>0</v>
      </c>
      <c r="AN121" s="39">
        <f t="shared" si="74"/>
        <v>0</v>
      </c>
      <c r="AO121" s="40">
        <f t="shared" si="75"/>
        <v>0</v>
      </c>
      <c r="AQ121" s="39">
        <f t="shared" si="76"/>
        <v>0</v>
      </c>
      <c r="AR121" s="39">
        <f t="shared" si="77"/>
        <v>0</v>
      </c>
      <c r="AS121" s="39">
        <f t="shared" si="78"/>
        <v>0</v>
      </c>
      <c r="AT121" s="40">
        <f t="shared" si="79"/>
        <v>0</v>
      </c>
      <c r="AU121" s="40"/>
      <c r="AV121" s="52">
        <f t="shared" si="80"/>
        <v>0</v>
      </c>
      <c r="AX121" s="52">
        <f t="shared" si="81"/>
        <v>0</v>
      </c>
      <c r="AY121" s="70"/>
      <c r="AZ121" s="2">
        <f t="shared" si="84"/>
        <v>0</v>
      </c>
    </row>
    <row r="122" spans="1:52">
      <c r="A122" s="44">
        <f t="shared" si="82"/>
        <v>40391</v>
      </c>
      <c r="B122" s="66">
        <f t="shared" si="44"/>
        <v>0</v>
      </c>
      <c r="C122" s="67"/>
      <c r="D122" s="68">
        <f t="shared" si="45"/>
        <v>0</v>
      </c>
      <c r="E122" s="35">
        <f t="shared" si="46"/>
        <v>0</v>
      </c>
      <c r="F122" s="35">
        <f t="shared" si="47"/>
        <v>0</v>
      </c>
      <c r="G122" s="55">
        <f t="shared" si="48"/>
        <v>3.97</v>
      </c>
      <c r="H122" s="69">
        <f t="shared" si="49"/>
        <v>3.97</v>
      </c>
      <c r="I122" s="55">
        <f t="shared" si="50"/>
        <v>0</v>
      </c>
      <c r="J122" s="55">
        <f t="shared" si="51"/>
        <v>-2.35E-2</v>
      </c>
      <c r="K122" s="69">
        <f t="shared" si="52"/>
        <v>-2.35E-2</v>
      </c>
      <c r="L122" s="72">
        <v>0</v>
      </c>
      <c r="M122" s="55">
        <f t="shared" si="53"/>
        <v>7.4999999999999997E-3</v>
      </c>
      <c r="N122" s="69">
        <f t="shared" si="54"/>
        <v>7.4999999999999997E-3</v>
      </c>
      <c r="O122" s="72">
        <v>0</v>
      </c>
      <c r="P122" s="7"/>
      <c r="Q122" s="72">
        <f t="shared" si="83"/>
        <v>3.9540000000000002</v>
      </c>
      <c r="R122" s="72">
        <f t="shared" si="55"/>
        <v>0</v>
      </c>
      <c r="S122" s="7"/>
      <c r="T122" s="5">
        <f t="shared" si="56"/>
        <v>31</v>
      </c>
      <c r="U122" s="45">
        <f t="shared" si="57"/>
        <v>40446</v>
      </c>
      <c r="V122" s="5">
        <f t="shared" si="58"/>
        <v>3557</v>
      </c>
      <c r="W122" s="55">
        <f t="shared" si="59"/>
        <v>6.040116061409001E-2</v>
      </c>
      <c r="X122" s="47">
        <f t="shared" si="60"/>
        <v>0.56017198026112103</v>
      </c>
      <c r="Y122" s="5">
        <f t="shared" si="61"/>
        <v>0</v>
      </c>
      <c r="Z122" s="5">
        <f t="shared" si="62"/>
        <v>0</v>
      </c>
      <c r="AB122" s="39">
        <f t="shared" si="63"/>
        <v>0</v>
      </c>
      <c r="AC122" s="39">
        <f t="shared" si="64"/>
        <v>0</v>
      </c>
      <c r="AD122" s="39">
        <f t="shared" si="65"/>
        <v>0</v>
      </c>
      <c r="AE122" s="39">
        <f t="shared" si="66"/>
        <v>0</v>
      </c>
      <c r="AF122" s="39">
        <f t="shared" si="67"/>
        <v>0</v>
      </c>
      <c r="AG122" s="39">
        <f t="shared" si="68"/>
        <v>0</v>
      </c>
      <c r="AH122" s="39">
        <f t="shared" si="69"/>
        <v>0</v>
      </c>
      <c r="AI122" s="39">
        <f t="shared" si="70"/>
        <v>0</v>
      </c>
      <c r="AJ122" s="39">
        <f t="shared" si="71"/>
        <v>0</v>
      </c>
      <c r="AK122" s="43"/>
      <c r="AL122" s="39">
        <f t="shared" si="72"/>
        <v>0</v>
      </c>
      <c r="AM122" s="39">
        <f t="shared" si="73"/>
        <v>0</v>
      </c>
      <c r="AN122" s="39">
        <f t="shared" si="74"/>
        <v>0</v>
      </c>
      <c r="AO122" s="40">
        <f t="shared" si="75"/>
        <v>0</v>
      </c>
      <c r="AQ122" s="39">
        <f t="shared" si="76"/>
        <v>0</v>
      </c>
      <c r="AR122" s="39">
        <f t="shared" si="77"/>
        <v>0</v>
      </c>
      <c r="AS122" s="39">
        <f t="shared" si="78"/>
        <v>0</v>
      </c>
      <c r="AT122" s="40">
        <f t="shared" si="79"/>
        <v>0</v>
      </c>
      <c r="AU122" s="40"/>
      <c r="AV122" s="52">
        <f t="shared" si="80"/>
        <v>0</v>
      </c>
      <c r="AX122" s="52">
        <f t="shared" si="81"/>
        <v>0</v>
      </c>
      <c r="AY122" s="70"/>
      <c r="AZ122" s="2">
        <f t="shared" si="84"/>
        <v>0</v>
      </c>
    </row>
    <row r="123" spans="1:52">
      <c r="A123" s="44">
        <f t="shared" si="82"/>
        <v>40422</v>
      </c>
      <c r="B123" s="66">
        <f t="shared" si="44"/>
        <v>0</v>
      </c>
      <c r="C123" s="67"/>
      <c r="D123" s="68">
        <f t="shared" si="45"/>
        <v>0</v>
      </c>
      <c r="E123" s="35">
        <f t="shared" si="46"/>
        <v>0</v>
      </c>
      <c r="F123" s="35">
        <f t="shared" si="47"/>
        <v>0</v>
      </c>
      <c r="G123" s="55">
        <f t="shared" si="48"/>
        <v>3.97</v>
      </c>
      <c r="H123" s="69">
        <f t="shared" si="49"/>
        <v>3.97</v>
      </c>
      <c r="I123" s="55">
        <f t="shared" si="50"/>
        <v>0</v>
      </c>
      <c r="J123" s="55">
        <f t="shared" si="51"/>
        <v>-2.35E-2</v>
      </c>
      <c r="K123" s="69">
        <f t="shared" si="52"/>
        <v>-2.35E-2</v>
      </c>
      <c r="L123" s="72">
        <v>0</v>
      </c>
      <c r="M123" s="55">
        <f t="shared" si="53"/>
        <v>7.4999999999999997E-3</v>
      </c>
      <c r="N123" s="69">
        <f t="shared" si="54"/>
        <v>7.4999999999999997E-3</v>
      </c>
      <c r="O123" s="72">
        <v>0</v>
      </c>
      <c r="P123" s="7"/>
      <c r="Q123" s="72">
        <f t="shared" si="83"/>
        <v>3.9540000000000002</v>
      </c>
      <c r="R123" s="72">
        <f t="shared" si="55"/>
        <v>0</v>
      </c>
      <c r="S123" s="7"/>
      <c r="T123" s="5">
        <f t="shared" si="56"/>
        <v>30</v>
      </c>
      <c r="U123" s="45">
        <f t="shared" si="57"/>
        <v>40476</v>
      </c>
      <c r="V123" s="5">
        <f t="shared" si="58"/>
        <v>3587</v>
      </c>
      <c r="W123" s="55">
        <f t="shared" si="59"/>
        <v>6.040116061409001E-2</v>
      </c>
      <c r="X123" s="47">
        <f t="shared" si="60"/>
        <v>0.55744074019157985</v>
      </c>
      <c r="Y123" s="5">
        <f t="shared" si="61"/>
        <v>0</v>
      </c>
      <c r="Z123" s="5">
        <f t="shared" si="62"/>
        <v>0</v>
      </c>
      <c r="AB123" s="39">
        <f t="shared" si="63"/>
        <v>0</v>
      </c>
      <c r="AC123" s="39">
        <f t="shared" si="64"/>
        <v>0</v>
      </c>
      <c r="AD123" s="39">
        <f t="shared" si="65"/>
        <v>0</v>
      </c>
      <c r="AE123" s="39">
        <f t="shared" si="66"/>
        <v>0</v>
      </c>
      <c r="AF123" s="39">
        <f t="shared" si="67"/>
        <v>0</v>
      </c>
      <c r="AG123" s="39">
        <f t="shared" si="68"/>
        <v>0</v>
      </c>
      <c r="AH123" s="39">
        <f t="shared" si="69"/>
        <v>0</v>
      </c>
      <c r="AI123" s="39">
        <f t="shared" si="70"/>
        <v>0</v>
      </c>
      <c r="AJ123" s="39">
        <f t="shared" si="71"/>
        <v>0</v>
      </c>
      <c r="AK123" s="43"/>
      <c r="AL123" s="39">
        <f t="shared" si="72"/>
        <v>0</v>
      </c>
      <c r="AM123" s="39">
        <f t="shared" si="73"/>
        <v>0</v>
      </c>
      <c r="AN123" s="39">
        <f t="shared" si="74"/>
        <v>0</v>
      </c>
      <c r="AO123" s="40">
        <f t="shared" si="75"/>
        <v>0</v>
      </c>
      <c r="AQ123" s="39">
        <f t="shared" si="76"/>
        <v>0</v>
      </c>
      <c r="AR123" s="39">
        <f t="shared" si="77"/>
        <v>0</v>
      </c>
      <c r="AS123" s="39">
        <f t="shared" si="78"/>
        <v>0</v>
      </c>
      <c r="AT123" s="40">
        <f t="shared" si="79"/>
        <v>0</v>
      </c>
      <c r="AU123" s="40"/>
      <c r="AV123" s="52">
        <f t="shared" si="80"/>
        <v>0</v>
      </c>
      <c r="AX123" s="52">
        <f t="shared" si="81"/>
        <v>0</v>
      </c>
      <c r="AY123" s="70"/>
      <c r="AZ123" s="2">
        <f t="shared" si="84"/>
        <v>0</v>
      </c>
    </row>
    <row r="124" spans="1:52">
      <c r="A124" s="44">
        <f t="shared" si="82"/>
        <v>40452</v>
      </c>
      <c r="B124" s="66">
        <f t="shared" si="44"/>
        <v>0</v>
      </c>
      <c r="C124" s="67"/>
      <c r="D124" s="68">
        <f t="shared" si="45"/>
        <v>0</v>
      </c>
      <c r="E124" s="35">
        <f t="shared" si="46"/>
        <v>0</v>
      </c>
      <c r="F124" s="35">
        <f t="shared" si="47"/>
        <v>0</v>
      </c>
      <c r="G124" s="55">
        <f t="shared" si="48"/>
        <v>3.97</v>
      </c>
      <c r="H124" s="69">
        <f t="shared" si="49"/>
        <v>3.97</v>
      </c>
      <c r="I124" s="55">
        <f t="shared" si="50"/>
        <v>0</v>
      </c>
      <c r="J124" s="55">
        <f t="shared" si="51"/>
        <v>-2.35E-2</v>
      </c>
      <c r="K124" s="69">
        <f t="shared" si="52"/>
        <v>-2.35E-2</v>
      </c>
      <c r="L124" s="72">
        <v>0</v>
      </c>
      <c r="M124" s="55">
        <f t="shared" si="53"/>
        <v>7.4999999999999997E-3</v>
      </c>
      <c r="N124" s="69">
        <f t="shared" si="54"/>
        <v>7.4999999999999997E-3</v>
      </c>
      <c r="O124" s="72">
        <v>0</v>
      </c>
      <c r="P124" s="7"/>
      <c r="Q124" s="72">
        <f t="shared" si="83"/>
        <v>3.9540000000000002</v>
      </c>
      <c r="R124" s="72">
        <f t="shared" si="55"/>
        <v>0</v>
      </c>
      <c r="S124" s="7"/>
      <c r="T124" s="5">
        <f t="shared" si="56"/>
        <v>31</v>
      </c>
      <c r="U124" s="45">
        <f t="shared" si="57"/>
        <v>40507</v>
      </c>
      <c r="V124" s="5">
        <f t="shared" si="58"/>
        <v>3618</v>
      </c>
      <c r="W124" s="55">
        <f t="shared" si="59"/>
        <v>6.040116061409001E-2</v>
      </c>
      <c r="X124" s="47">
        <f t="shared" si="60"/>
        <v>0.55463244801722167</v>
      </c>
      <c r="Y124" s="5">
        <f t="shared" si="61"/>
        <v>0</v>
      </c>
      <c r="Z124" s="5">
        <f t="shared" si="62"/>
        <v>0</v>
      </c>
      <c r="AB124" s="39">
        <f t="shared" si="63"/>
        <v>0</v>
      </c>
      <c r="AC124" s="39">
        <f t="shared" si="64"/>
        <v>0</v>
      </c>
      <c r="AD124" s="39">
        <f t="shared" si="65"/>
        <v>0</v>
      </c>
      <c r="AE124" s="39">
        <f t="shared" si="66"/>
        <v>0</v>
      </c>
      <c r="AF124" s="39">
        <f t="shared" si="67"/>
        <v>0</v>
      </c>
      <c r="AG124" s="39">
        <f t="shared" si="68"/>
        <v>0</v>
      </c>
      <c r="AH124" s="39">
        <f t="shared" si="69"/>
        <v>0</v>
      </c>
      <c r="AI124" s="39">
        <f t="shared" si="70"/>
        <v>0</v>
      </c>
      <c r="AJ124" s="39">
        <f t="shared" si="71"/>
        <v>0</v>
      </c>
      <c r="AK124" s="43"/>
      <c r="AL124" s="39">
        <f t="shared" si="72"/>
        <v>0</v>
      </c>
      <c r="AM124" s="39">
        <f t="shared" si="73"/>
        <v>0</v>
      </c>
      <c r="AN124" s="39">
        <f t="shared" si="74"/>
        <v>0</v>
      </c>
      <c r="AO124" s="40">
        <f t="shared" si="75"/>
        <v>0</v>
      </c>
      <c r="AQ124" s="39">
        <f t="shared" si="76"/>
        <v>0</v>
      </c>
      <c r="AR124" s="39">
        <f t="shared" si="77"/>
        <v>0</v>
      </c>
      <c r="AS124" s="39">
        <f t="shared" si="78"/>
        <v>0</v>
      </c>
      <c r="AT124" s="40">
        <f t="shared" si="79"/>
        <v>0</v>
      </c>
      <c r="AU124" s="40"/>
      <c r="AV124" s="52">
        <f t="shared" si="80"/>
        <v>0</v>
      </c>
      <c r="AX124" s="52">
        <f t="shared" si="81"/>
        <v>0</v>
      </c>
      <c r="AY124" s="70"/>
      <c r="AZ124" s="2">
        <f t="shared" si="84"/>
        <v>0</v>
      </c>
    </row>
    <row r="125" spans="1:52">
      <c r="A125" s="44">
        <f t="shared" si="82"/>
        <v>40483</v>
      </c>
      <c r="B125" s="66">
        <f t="shared" si="44"/>
        <v>0</v>
      </c>
      <c r="C125" s="67"/>
      <c r="D125" s="68">
        <f t="shared" si="45"/>
        <v>0</v>
      </c>
      <c r="E125" s="35">
        <f t="shared" si="46"/>
        <v>0</v>
      </c>
      <c r="F125" s="35">
        <f t="shared" si="47"/>
        <v>0</v>
      </c>
      <c r="G125" s="55">
        <f t="shared" si="48"/>
        <v>3.97</v>
      </c>
      <c r="H125" s="69">
        <f t="shared" si="49"/>
        <v>3.97</v>
      </c>
      <c r="I125" s="55">
        <f t="shared" si="50"/>
        <v>0</v>
      </c>
      <c r="J125" s="55">
        <f t="shared" si="51"/>
        <v>-2.35E-2</v>
      </c>
      <c r="K125" s="69">
        <f t="shared" si="52"/>
        <v>-2.35E-2</v>
      </c>
      <c r="L125" s="72">
        <v>0</v>
      </c>
      <c r="M125" s="55">
        <f t="shared" si="53"/>
        <v>7.4999999999999997E-3</v>
      </c>
      <c r="N125" s="69">
        <f t="shared" si="54"/>
        <v>7.4999999999999997E-3</v>
      </c>
      <c r="O125" s="72">
        <v>0</v>
      </c>
      <c r="P125" s="7"/>
      <c r="Q125" s="72">
        <f t="shared" si="83"/>
        <v>3.9540000000000002</v>
      </c>
      <c r="R125" s="72">
        <f t="shared" si="55"/>
        <v>0</v>
      </c>
      <c r="S125" s="7"/>
      <c r="T125" s="5">
        <f t="shared" si="56"/>
        <v>30</v>
      </c>
      <c r="U125" s="45">
        <f t="shared" si="57"/>
        <v>40537</v>
      </c>
      <c r="V125" s="5">
        <f t="shared" si="58"/>
        <v>3648</v>
      </c>
      <c r="W125" s="55">
        <f t="shared" si="59"/>
        <v>6.040116061409001E-2</v>
      </c>
      <c r="X125" s="47">
        <f t="shared" si="60"/>
        <v>0.55192821713943629</v>
      </c>
      <c r="Y125" s="5">
        <f t="shared" si="61"/>
        <v>0</v>
      </c>
      <c r="Z125" s="5">
        <f t="shared" si="62"/>
        <v>0</v>
      </c>
      <c r="AB125" s="39">
        <f t="shared" si="63"/>
        <v>0</v>
      </c>
      <c r="AC125" s="39">
        <f t="shared" si="64"/>
        <v>0</v>
      </c>
      <c r="AD125" s="39">
        <f t="shared" si="65"/>
        <v>0</v>
      </c>
      <c r="AE125" s="39">
        <f t="shared" si="66"/>
        <v>0</v>
      </c>
      <c r="AF125" s="39">
        <f t="shared" si="67"/>
        <v>0</v>
      </c>
      <c r="AG125" s="39">
        <f t="shared" si="68"/>
        <v>0</v>
      </c>
      <c r="AH125" s="39">
        <f t="shared" si="69"/>
        <v>0</v>
      </c>
      <c r="AI125" s="39">
        <f t="shared" si="70"/>
        <v>0</v>
      </c>
      <c r="AJ125" s="39">
        <f t="shared" si="71"/>
        <v>0</v>
      </c>
      <c r="AK125" s="43"/>
      <c r="AL125" s="39">
        <f t="shared" si="72"/>
        <v>0</v>
      </c>
      <c r="AM125" s="39">
        <f t="shared" si="73"/>
        <v>0</v>
      </c>
      <c r="AN125" s="39">
        <f t="shared" si="74"/>
        <v>0</v>
      </c>
      <c r="AO125" s="40">
        <f t="shared" si="75"/>
        <v>0</v>
      </c>
      <c r="AQ125" s="39">
        <f t="shared" si="76"/>
        <v>0</v>
      </c>
      <c r="AR125" s="39">
        <f t="shared" si="77"/>
        <v>0</v>
      </c>
      <c r="AS125" s="39">
        <f t="shared" si="78"/>
        <v>0</v>
      </c>
      <c r="AT125" s="40">
        <f t="shared" si="79"/>
        <v>0</v>
      </c>
      <c r="AU125" s="40"/>
      <c r="AV125" s="52">
        <f t="shared" si="80"/>
        <v>0</v>
      </c>
      <c r="AX125" s="52">
        <f t="shared" si="81"/>
        <v>0</v>
      </c>
      <c r="AY125" s="70"/>
      <c r="AZ125" s="2">
        <f t="shared" si="84"/>
        <v>0</v>
      </c>
    </row>
    <row r="126" spans="1:52">
      <c r="A126" s="44">
        <f t="shared" si="82"/>
        <v>40513</v>
      </c>
      <c r="B126" s="66">
        <f t="shared" si="44"/>
        <v>0</v>
      </c>
      <c r="C126" s="67"/>
      <c r="D126" s="68">
        <f t="shared" si="45"/>
        <v>0</v>
      </c>
      <c r="E126" s="35">
        <f t="shared" si="46"/>
        <v>0</v>
      </c>
      <c r="F126" s="35">
        <f t="shared" si="47"/>
        <v>0</v>
      </c>
      <c r="G126" s="55">
        <f t="shared" si="48"/>
        <v>3.97</v>
      </c>
      <c r="H126" s="69">
        <f t="shared" si="49"/>
        <v>3.97</v>
      </c>
      <c r="I126" s="55">
        <f t="shared" si="50"/>
        <v>0</v>
      </c>
      <c r="J126" s="55">
        <f t="shared" si="51"/>
        <v>-2.35E-2</v>
      </c>
      <c r="K126" s="69">
        <f t="shared" si="52"/>
        <v>-2.35E-2</v>
      </c>
      <c r="L126" s="72">
        <v>0</v>
      </c>
      <c r="M126" s="55">
        <f t="shared" si="53"/>
        <v>7.4999999999999997E-3</v>
      </c>
      <c r="N126" s="69">
        <f t="shared" si="54"/>
        <v>7.4999999999999997E-3</v>
      </c>
      <c r="O126" s="72">
        <v>0</v>
      </c>
      <c r="P126" s="7"/>
      <c r="Q126" s="72">
        <f t="shared" si="83"/>
        <v>3.9540000000000002</v>
      </c>
      <c r="R126" s="72">
        <f t="shared" si="55"/>
        <v>0</v>
      </c>
      <c r="S126" s="7"/>
      <c r="T126" s="5">
        <f t="shared" si="56"/>
        <v>31</v>
      </c>
      <c r="U126" s="45">
        <f t="shared" si="57"/>
        <v>40568</v>
      </c>
      <c r="V126" s="5">
        <f t="shared" si="58"/>
        <v>3679</v>
      </c>
      <c r="W126" s="55">
        <f t="shared" si="59"/>
        <v>6.040116061409001E-2</v>
      </c>
      <c r="X126" s="47">
        <f t="shared" si="60"/>
        <v>0.54914769612393344</v>
      </c>
      <c r="Y126" s="5">
        <f t="shared" si="61"/>
        <v>0</v>
      </c>
      <c r="Z126" s="5">
        <f t="shared" si="62"/>
        <v>0</v>
      </c>
      <c r="AB126" s="39">
        <f t="shared" si="63"/>
        <v>0</v>
      </c>
      <c r="AC126" s="39">
        <f t="shared" si="64"/>
        <v>0</v>
      </c>
      <c r="AD126" s="39">
        <f t="shared" si="65"/>
        <v>0</v>
      </c>
      <c r="AE126" s="39">
        <f t="shared" si="66"/>
        <v>0</v>
      </c>
      <c r="AF126" s="39">
        <f t="shared" si="67"/>
        <v>0</v>
      </c>
      <c r="AG126" s="39">
        <f t="shared" si="68"/>
        <v>0</v>
      </c>
      <c r="AH126" s="39">
        <f t="shared" si="69"/>
        <v>0</v>
      </c>
      <c r="AI126" s="39">
        <f t="shared" si="70"/>
        <v>0</v>
      </c>
      <c r="AJ126" s="39">
        <f t="shared" si="71"/>
        <v>0</v>
      </c>
      <c r="AK126" s="43"/>
      <c r="AL126" s="39">
        <f t="shared" si="72"/>
        <v>0</v>
      </c>
      <c r="AM126" s="39">
        <f t="shared" si="73"/>
        <v>0</v>
      </c>
      <c r="AN126" s="39">
        <f t="shared" si="74"/>
        <v>0</v>
      </c>
      <c r="AO126" s="40">
        <f t="shared" si="75"/>
        <v>0</v>
      </c>
      <c r="AQ126" s="39">
        <f t="shared" si="76"/>
        <v>0</v>
      </c>
      <c r="AR126" s="39">
        <f t="shared" si="77"/>
        <v>0</v>
      </c>
      <c r="AS126" s="39">
        <f t="shared" si="78"/>
        <v>0</v>
      </c>
      <c r="AT126" s="40">
        <f t="shared" si="79"/>
        <v>0</v>
      </c>
      <c r="AU126" s="40"/>
      <c r="AV126" s="52">
        <f t="shared" si="80"/>
        <v>0</v>
      </c>
      <c r="AX126" s="52">
        <f t="shared" si="81"/>
        <v>0</v>
      </c>
      <c r="AY126" s="70"/>
      <c r="AZ126" s="2">
        <f t="shared" si="84"/>
        <v>0</v>
      </c>
    </row>
    <row r="127" spans="1:52">
      <c r="A127" s="44">
        <f t="shared" si="82"/>
        <v>40544</v>
      </c>
      <c r="B127" s="66">
        <f t="shared" si="44"/>
        <v>0</v>
      </c>
      <c r="C127" s="67"/>
      <c r="D127" s="68">
        <f t="shared" si="45"/>
        <v>0</v>
      </c>
      <c r="E127" s="35">
        <f t="shared" si="46"/>
        <v>0</v>
      </c>
      <c r="F127" s="35">
        <f t="shared" si="47"/>
        <v>0</v>
      </c>
      <c r="G127" s="55">
        <f t="shared" si="48"/>
        <v>3.97</v>
      </c>
      <c r="H127" s="69">
        <f t="shared" si="49"/>
        <v>3.97</v>
      </c>
      <c r="I127" s="55">
        <f t="shared" si="50"/>
        <v>0</v>
      </c>
      <c r="J127" s="55">
        <f t="shared" si="51"/>
        <v>-2.35E-2</v>
      </c>
      <c r="K127" s="69">
        <f t="shared" si="52"/>
        <v>-2.35E-2</v>
      </c>
      <c r="L127" s="72">
        <v>0</v>
      </c>
      <c r="M127" s="55">
        <f t="shared" si="53"/>
        <v>7.4999999999999997E-3</v>
      </c>
      <c r="N127" s="69">
        <f t="shared" si="54"/>
        <v>7.4999999999999997E-3</v>
      </c>
      <c r="O127" s="72">
        <v>0</v>
      </c>
      <c r="P127" s="7"/>
      <c r="Q127" s="72">
        <f t="shared" si="83"/>
        <v>3.9540000000000002</v>
      </c>
      <c r="R127" s="72">
        <f t="shared" si="55"/>
        <v>0</v>
      </c>
      <c r="S127" s="7"/>
      <c r="T127" s="5">
        <f t="shared" si="56"/>
        <v>31</v>
      </c>
      <c r="U127" s="45">
        <f t="shared" si="57"/>
        <v>40599</v>
      </c>
      <c r="V127" s="5">
        <f t="shared" si="58"/>
        <v>3710</v>
      </c>
      <c r="W127" s="55">
        <f t="shared" si="59"/>
        <v>6.040116061409001E-2</v>
      </c>
      <c r="X127" s="47">
        <f t="shared" si="60"/>
        <v>0.54638118290306315</v>
      </c>
      <c r="Y127" s="5">
        <f t="shared" si="61"/>
        <v>0</v>
      </c>
      <c r="Z127" s="5">
        <f t="shared" si="62"/>
        <v>0</v>
      </c>
      <c r="AB127" s="39">
        <f t="shared" si="63"/>
        <v>0</v>
      </c>
      <c r="AC127" s="39">
        <f t="shared" si="64"/>
        <v>0</v>
      </c>
      <c r="AD127" s="39">
        <f t="shared" si="65"/>
        <v>0</v>
      </c>
      <c r="AE127" s="39">
        <f t="shared" si="66"/>
        <v>0</v>
      </c>
      <c r="AF127" s="39">
        <f t="shared" si="67"/>
        <v>0</v>
      </c>
      <c r="AG127" s="39">
        <f t="shared" si="68"/>
        <v>0</v>
      </c>
      <c r="AH127" s="39">
        <f t="shared" si="69"/>
        <v>0</v>
      </c>
      <c r="AI127" s="39">
        <f t="shared" si="70"/>
        <v>0</v>
      </c>
      <c r="AJ127" s="39">
        <f t="shared" si="71"/>
        <v>0</v>
      </c>
      <c r="AK127" s="43"/>
      <c r="AL127" s="39">
        <f t="shared" si="72"/>
        <v>0</v>
      </c>
      <c r="AM127" s="39">
        <f t="shared" si="73"/>
        <v>0</v>
      </c>
      <c r="AN127" s="39">
        <f t="shared" si="74"/>
        <v>0</v>
      </c>
      <c r="AO127" s="40">
        <f t="shared" si="75"/>
        <v>0</v>
      </c>
      <c r="AQ127" s="39">
        <f t="shared" si="76"/>
        <v>0</v>
      </c>
      <c r="AR127" s="39">
        <f t="shared" si="77"/>
        <v>0</v>
      </c>
      <c r="AS127" s="39">
        <f t="shared" si="78"/>
        <v>0</v>
      </c>
      <c r="AT127" s="40">
        <f t="shared" si="79"/>
        <v>0</v>
      </c>
      <c r="AU127" s="40"/>
      <c r="AV127" s="52">
        <f t="shared" si="80"/>
        <v>0</v>
      </c>
      <c r="AX127" s="52">
        <f t="shared" si="81"/>
        <v>0</v>
      </c>
      <c r="AY127" s="70"/>
      <c r="AZ127" s="2">
        <f t="shared" si="84"/>
        <v>0</v>
      </c>
    </row>
    <row r="128" spans="1:52">
      <c r="A128" s="44">
        <f t="shared" si="82"/>
        <v>40575</v>
      </c>
      <c r="B128" s="66">
        <f t="shared" si="44"/>
        <v>0</v>
      </c>
      <c r="C128" s="67"/>
      <c r="D128" s="68">
        <f t="shared" si="45"/>
        <v>0</v>
      </c>
      <c r="E128" s="35">
        <f t="shared" si="46"/>
        <v>0</v>
      </c>
      <c r="F128" s="35">
        <f t="shared" si="47"/>
        <v>0</v>
      </c>
      <c r="G128" s="55">
        <f t="shared" si="48"/>
        <v>3.97</v>
      </c>
      <c r="H128" s="69">
        <f t="shared" si="49"/>
        <v>3.97</v>
      </c>
      <c r="I128" s="55">
        <f t="shared" si="50"/>
        <v>0</v>
      </c>
      <c r="J128" s="55">
        <f t="shared" si="51"/>
        <v>-2.35E-2</v>
      </c>
      <c r="K128" s="69">
        <f t="shared" si="52"/>
        <v>-2.35E-2</v>
      </c>
      <c r="L128" s="72">
        <v>0</v>
      </c>
      <c r="M128" s="55">
        <f t="shared" si="53"/>
        <v>7.4999999999999997E-3</v>
      </c>
      <c r="N128" s="69">
        <f t="shared" si="54"/>
        <v>7.4999999999999997E-3</v>
      </c>
      <c r="O128" s="72">
        <v>0</v>
      </c>
      <c r="P128" s="7"/>
      <c r="Q128" s="72">
        <f t="shared" si="83"/>
        <v>3.9540000000000002</v>
      </c>
      <c r="R128" s="72">
        <f t="shared" si="55"/>
        <v>0</v>
      </c>
      <c r="S128" s="7"/>
      <c r="T128" s="5">
        <f t="shared" si="56"/>
        <v>28</v>
      </c>
      <c r="U128" s="45">
        <f t="shared" si="57"/>
        <v>40627</v>
      </c>
      <c r="V128" s="5">
        <f t="shared" si="58"/>
        <v>3738</v>
      </c>
      <c r="W128" s="55">
        <f t="shared" si="59"/>
        <v>6.040116061409001E-2</v>
      </c>
      <c r="X128" s="47">
        <f t="shared" si="60"/>
        <v>0.54389437806037466</v>
      </c>
      <c r="Y128" s="5">
        <f t="shared" si="61"/>
        <v>0</v>
      </c>
      <c r="Z128" s="5">
        <f t="shared" si="62"/>
        <v>0</v>
      </c>
      <c r="AB128" s="39">
        <f t="shared" si="63"/>
        <v>0</v>
      </c>
      <c r="AC128" s="39">
        <f t="shared" si="64"/>
        <v>0</v>
      </c>
      <c r="AD128" s="39">
        <f t="shared" si="65"/>
        <v>0</v>
      </c>
      <c r="AE128" s="39">
        <f t="shared" si="66"/>
        <v>0</v>
      </c>
      <c r="AF128" s="39">
        <f t="shared" si="67"/>
        <v>0</v>
      </c>
      <c r="AG128" s="39">
        <f t="shared" si="68"/>
        <v>0</v>
      </c>
      <c r="AH128" s="39">
        <f t="shared" si="69"/>
        <v>0</v>
      </c>
      <c r="AI128" s="39">
        <f t="shared" si="70"/>
        <v>0</v>
      </c>
      <c r="AJ128" s="39">
        <f t="shared" si="71"/>
        <v>0</v>
      </c>
      <c r="AK128" s="43"/>
      <c r="AL128" s="39">
        <f t="shared" si="72"/>
        <v>0</v>
      </c>
      <c r="AM128" s="39">
        <f t="shared" si="73"/>
        <v>0</v>
      </c>
      <c r="AN128" s="39">
        <f t="shared" si="74"/>
        <v>0</v>
      </c>
      <c r="AO128" s="40">
        <f t="shared" si="75"/>
        <v>0</v>
      </c>
      <c r="AQ128" s="39">
        <f t="shared" si="76"/>
        <v>0</v>
      </c>
      <c r="AR128" s="39">
        <f t="shared" si="77"/>
        <v>0</v>
      </c>
      <c r="AS128" s="39">
        <f t="shared" si="78"/>
        <v>0</v>
      </c>
      <c r="AT128" s="40">
        <f t="shared" si="79"/>
        <v>0</v>
      </c>
      <c r="AU128" s="40"/>
      <c r="AV128" s="52">
        <f t="shared" si="80"/>
        <v>0</v>
      </c>
      <c r="AX128" s="52">
        <f t="shared" si="81"/>
        <v>0</v>
      </c>
      <c r="AY128" s="70"/>
      <c r="AZ128" s="2">
        <f t="shared" si="84"/>
        <v>0</v>
      </c>
    </row>
    <row r="129" spans="1:52">
      <c r="A129" s="44">
        <f t="shared" si="82"/>
        <v>40603</v>
      </c>
      <c r="B129" s="66">
        <f t="shared" si="44"/>
        <v>0</v>
      </c>
      <c r="C129" s="67"/>
      <c r="D129" s="68">
        <f t="shared" si="45"/>
        <v>0</v>
      </c>
      <c r="E129" s="35">
        <f t="shared" si="46"/>
        <v>0</v>
      </c>
      <c r="F129" s="35">
        <f t="shared" si="47"/>
        <v>0</v>
      </c>
      <c r="G129" s="55">
        <f t="shared" si="48"/>
        <v>3.97</v>
      </c>
      <c r="H129" s="69">
        <f t="shared" si="49"/>
        <v>3.97</v>
      </c>
      <c r="I129" s="55">
        <f t="shared" si="50"/>
        <v>0</v>
      </c>
      <c r="J129" s="55">
        <f t="shared" si="51"/>
        <v>-2.35E-2</v>
      </c>
      <c r="K129" s="69">
        <f t="shared" si="52"/>
        <v>-2.35E-2</v>
      </c>
      <c r="L129" s="72">
        <v>0</v>
      </c>
      <c r="M129" s="55">
        <f t="shared" si="53"/>
        <v>7.4999999999999997E-3</v>
      </c>
      <c r="N129" s="69">
        <f t="shared" si="54"/>
        <v>7.4999999999999997E-3</v>
      </c>
      <c r="O129" s="72">
        <v>0</v>
      </c>
      <c r="P129" s="7"/>
      <c r="Q129" s="72">
        <f t="shared" si="83"/>
        <v>3.9540000000000002</v>
      </c>
      <c r="R129" s="72">
        <f t="shared" si="55"/>
        <v>0</v>
      </c>
      <c r="S129" s="7"/>
      <c r="T129" s="5">
        <f t="shared" si="56"/>
        <v>31</v>
      </c>
      <c r="U129" s="45">
        <f t="shared" si="57"/>
        <v>40658</v>
      </c>
      <c r="V129" s="5">
        <f t="shared" si="58"/>
        <v>3769</v>
      </c>
      <c r="W129" s="55">
        <f t="shared" si="59"/>
        <v>6.040116061409001E-2</v>
      </c>
      <c r="X129" s="47">
        <f t="shared" si="60"/>
        <v>0.54115433016746417</v>
      </c>
      <c r="Y129" s="5">
        <f t="shared" si="61"/>
        <v>0</v>
      </c>
      <c r="Z129" s="5">
        <f t="shared" si="62"/>
        <v>0</v>
      </c>
      <c r="AB129" s="39">
        <f t="shared" si="63"/>
        <v>0</v>
      </c>
      <c r="AC129" s="39">
        <f t="shared" si="64"/>
        <v>0</v>
      </c>
      <c r="AD129" s="39">
        <f t="shared" si="65"/>
        <v>0</v>
      </c>
      <c r="AE129" s="39">
        <f t="shared" si="66"/>
        <v>0</v>
      </c>
      <c r="AF129" s="39">
        <f t="shared" si="67"/>
        <v>0</v>
      </c>
      <c r="AG129" s="39">
        <f t="shared" si="68"/>
        <v>0</v>
      </c>
      <c r="AH129" s="39">
        <f t="shared" si="69"/>
        <v>0</v>
      </c>
      <c r="AI129" s="39">
        <f t="shared" si="70"/>
        <v>0</v>
      </c>
      <c r="AJ129" s="39">
        <f t="shared" si="71"/>
        <v>0</v>
      </c>
      <c r="AK129" s="43"/>
      <c r="AL129" s="39">
        <f t="shared" si="72"/>
        <v>0</v>
      </c>
      <c r="AM129" s="39">
        <f t="shared" si="73"/>
        <v>0</v>
      </c>
      <c r="AN129" s="39">
        <f t="shared" si="74"/>
        <v>0</v>
      </c>
      <c r="AO129" s="40">
        <f t="shared" si="75"/>
        <v>0</v>
      </c>
      <c r="AQ129" s="39">
        <f t="shared" si="76"/>
        <v>0</v>
      </c>
      <c r="AR129" s="39">
        <f t="shared" si="77"/>
        <v>0</v>
      </c>
      <c r="AS129" s="39">
        <f t="shared" si="78"/>
        <v>0</v>
      </c>
      <c r="AT129" s="40">
        <f t="shared" si="79"/>
        <v>0</v>
      </c>
      <c r="AU129" s="40"/>
      <c r="AV129" s="52">
        <f t="shared" si="80"/>
        <v>0</v>
      </c>
      <c r="AX129" s="52">
        <f t="shared" si="81"/>
        <v>0</v>
      </c>
      <c r="AY129" s="70"/>
      <c r="AZ129" s="2">
        <f t="shared" si="84"/>
        <v>0</v>
      </c>
    </row>
    <row r="130" spans="1:52">
      <c r="A130" s="44">
        <f t="shared" si="82"/>
        <v>40634</v>
      </c>
      <c r="B130" s="66">
        <f t="shared" si="44"/>
        <v>0</v>
      </c>
      <c r="C130" s="67"/>
      <c r="D130" s="68">
        <f t="shared" si="45"/>
        <v>0</v>
      </c>
      <c r="E130" s="35">
        <f t="shared" si="46"/>
        <v>0</v>
      </c>
      <c r="F130" s="35">
        <f t="shared" si="47"/>
        <v>0</v>
      </c>
      <c r="G130" s="55">
        <f t="shared" si="48"/>
        <v>3.97</v>
      </c>
      <c r="H130" s="69">
        <f t="shared" si="49"/>
        <v>3.97</v>
      </c>
      <c r="I130" s="55">
        <f t="shared" si="50"/>
        <v>0</v>
      </c>
      <c r="J130" s="55">
        <f t="shared" si="51"/>
        <v>-2.35E-2</v>
      </c>
      <c r="K130" s="69">
        <f t="shared" si="52"/>
        <v>-2.35E-2</v>
      </c>
      <c r="L130" s="72">
        <v>0</v>
      </c>
      <c r="M130" s="55">
        <f t="shared" si="53"/>
        <v>7.4999999999999997E-3</v>
      </c>
      <c r="N130" s="69">
        <f t="shared" si="54"/>
        <v>7.4999999999999997E-3</v>
      </c>
      <c r="O130" s="72">
        <v>0</v>
      </c>
      <c r="P130" s="7"/>
      <c r="Q130" s="72">
        <f t="shared" si="83"/>
        <v>3.9540000000000002</v>
      </c>
      <c r="R130" s="72">
        <f t="shared" si="55"/>
        <v>0</v>
      </c>
      <c r="S130" s="7"/>
      <c r="T130" s="5">
        <f t="shared" si="56"/>
        <v>30</v>
      </c>
      <c r="U130" s="45">
        <f t="shared" si="57"/>
        <v>40688</v>
      </c>
      <c r="V130" s="5">
        <f t="shared" si="58"/>
        <v>3799</v>
      </c>
      <c r="W130" s="55">
        <f t="shared" si="59"/>
        <v>6.040116061409001E-2</v>
      </c>
      <c r="X130" s="47">
        <f t="shared" si="60"/>
        <v>0.53851581477854726</v>
      </c>
      <c r="Y130" s="5">
        <f t="shared" si="61"/>
        <v>0</v>
      </c>
      <c r="Z130" s="5">
        <f t="shared" si="62"/>
        <v>0</v>
      </c>
      <c r="AB130" s="39">
        <f t="shared" si="63"/>
        <v>0</v>
      </c>
      <c r="AC130" s="39">
        <f t="shared" si="64"/>
        <v>0</v>
      </c>
      <c r="AD130" s="39">
        <f t="shared" si="65"/>
        <v>0</v>
      </c>
      <c r="AE130" s="39">
        <f t="shared" si="66"/>
        <v>0</v>
      </c>
      <c r="AF130" s="39">
        <f t="shared" si="67"/>
        <v>0</v>
      </c>
      <c r="AG130" s="39">
        <f t="shared" si="68"/>
        <v>0</v>
      </c>
      <c r="AH130" s="39">
        <f t="shared" si="69"/>
        <v>0</v>
      </c>
      <c r="AI130" s="39">
        <f t="shared" si="70"/>
        <v>0</v>
      </c>
      <c r="AJ130" s="39">
        <f t="shared" si="71"/>
        <v>0</v>
      </c>
      <c r="AK130" s="43"/>
      <c r="AL130" s="39">
        <f t="shared" si="72"/>
        <v>0</v>
      </c>
      <c r="AM130" s="39">
        <f t="shared" si="73"/>
        <v>0</v>
      </c>
      <c r="AN130" s="39">
        <f t="shared" si="74"/>
        <v>0</v>
      </c>
      <c r="AO130" s="40">
        <f t="shared" si="75"/>
        <v>0</v>
      </c>
      <c r="AQ130" s="39">
        <f t="shared" si="76"/>
        <v>0</v>
      </c>
      <c r="AR130" s="39">
        <f t="shared" si="77"/>
        <v>0</v>
      </c>
      <c r="AS130" s="39">
        <f t="shared" si="78"/>
        <v>0</v>
      </c>
      <c r="AT130" s="40">
        <f t="shared" si="79"/>
        <v>0</v>
      </c>
      <c r="AU130" s="40"/>
      <c r="AV130" s="52">
        <f t="shared" si="80"/>
        <v>0</v>
      </c>
      <c r="AX130" s="52">
        <f t="shared" si="81"/>
        <v>0</v>
      </c>
      <c r="AY130" s="70"/>
      <c r="AZ130" s="2">
        <f t="shared" si="84"/>
        <v>0</v>
      </c>
    </row>
    <row r="131" spans="1:52">
      <c r="A131" s="44">
        <f t="shared" si="82"/>
        <v>40664</v>
      </c>
      <c r="B131" s="66">
        <f t="shared" si="44"/>
        <v>0</v>
      </c>
      <c r="C131" s="67"/>
      <c r="D131" s="68">
        <f t="shared" si="45"/>
        <v>0</v>
      </c>
      <c r="E131" s="35">
        <f t="shared" si="46"/>
        <v>0</v>
      </c>
      <c r="F131" s="35">
        <f t="shared" si="47"/>
        <v>0</v>
      </c>
      <c r="G131" s="55">
        <f t="shared" si="48"/>
        <v>3.97</v>
      </c>
      <c r="H131" s="69">
        <f t="shared" si="49"/>
        <v>3.97</v>
      </c>
      <c r="I131" s="55">
        <f t="shared" si="50"/>
        <v>0</v>
      </c>
      <c r="J131" s="55">
        <f t="shared" si="51"/>
        <v>-2.35E-2</v>
      </c>
      <c r="K131" s="69">
        <f t="shared" si="52"/>
        <v>-2.35E-2</v>
      </c>
      <c r="L131" s="72">
        <v>0</v>
      </c>
      <c r="M131" s="55">
        <f t="shared" si="53"/>
        <v>7.4999999999999997E-3</v>
      </c>
      <c r="N131" s="69">
        <f t="shared" si="54"/>
        <v>7.4999999999999997E-3</v>
      </c>
      <c r="O131" s="72">
        <v>0</v>
      </c>
      <c r="P131" s="7"/>
      <c r="Q131" s="72">
        <f t="shared" si="83"/>
        <v>3.9540000000000002</v>
      </c>
      <c r="R131" s="72">
        <f t="shared" si="55"/>
        <v>0</v>
      </c>
      <c r="S131" s="7"/>
      <c r="T131" s="5">
        <f t="shared" si="56"/>
        <v>31</v>
      </c>
      <c r="U131" s="45">
        <f t="shared" si="57"/>
        <v>40719</v>
      </c>
      <c r="V131" s="5">
        <f t="shared" si="58"/>
        <v>3830</v>
      </c>
      <c r="W131" s="55">
        <f t="shared" si="59"/>
        <v>6.040116061409001E-2</v>
      </c>
      <c r="X131" s="47">
        <f t="shared" si="60"/>
        <v>0.53580286317782455</v>
      </c>
      <c r="Y131" s="5">
        <f t="shared" si="61"/>
        <v>0</v>
      </c>
      <c r="Z131" s="5">
        <f t="shared" si="62"/>
        <v>0</v>
      </c>
      <c r="AB131" s="39">
        <f t="shared" si="63"/>
        <v>0</v>
      </c>
      <c r="AC131" s="39">
        <f t="shared" si="64"/>
        <v>0</v>
      </c>
      <c r="AD131" s="39">
        <f t="shared" si="65"/>
        <v>0</v>
      </c>
      <c r="AE131" s="39">
        <f t="shared" si="66"/>
        <v>0</v>
      </c>
      <c r="AF131" s="39">
        <f t="shared" si="67"/>
        <v>0</v>
      </c>
      <c r="AG131" s="39">
        <f t="shared" si="68"/>
        <v>0</v>
      </c>
      <c r="AH131" s="39">
        <f t="shared" si="69"/>
        <v>0</v>
      </c>
      <c r="AI131" s="39">
        <f t="shared" si="70"/>
        <v>0</v>
      </c>
      <c r="AJ131" s="39">
        <f t="shared" si="71"/>
        <v>0</v>
      </c>
      <c r="AK131" s="43"/>
      <c r="AL131" s="39">
        <f t="shared" si="72"/>
        <v>0</v>
      </c>
      <c r="AM131" s="39">
        <f t="shared" si="73"/>
        <v>0</v>
      </c>
      <c r="AN131" s="39">
        <f t="shared" si="74"/>
        <v>0</v>
      </c>
      <c r="AO131" s="40">
        <f t="shared" si="75"/>
        <v>0</v>
      </c>
      <c r="AQ131" s="39">
        <f t="shared" si="76"/>
        <v>0</v>
      </c>
      <c r="AR131" s="39">
        <f t="shared" si="77"/>
        <v>0</v>
      </c>
      <c r="AS131" s="39">
        <f t="shared" si="78"/>
        <v>0</v>
      </c>
      <c r="AT131" s="40">
        <f t="shared" si="79"/>
        <v>0</v>
      </c>
      <c r="AU131" s="40"/>
      <c r="AV131" s="52">
        <f t="shared" si="80"/>
        <v>0</v>
      </c>
      <c r="AX131" s="52">
        <f t="shared" si="81"/>
        <v>0</v>
      </c>
      <c r="AY131" s="70"/>
      <c r="AZ131" s="2">
        <f t="shared" si="84"/>
        <v>0</v>
      </c>
    </row>
    <row r="132" spans="1:52">
      <c r="A132" s="44">
        <f t="shared" si="82"/>
        <v>40695</v>
      </c>
      <c r="B132" s="66">
        <f t="shared" si="44"/>
        <v>0</v>
      </c>
      <c r="C132" s="67"/>
      <c r="D132" s="68">
        <f t="shared" si="45"/>
        <v>0</v>
      </c>
      <c r="E132" s="35">
        <f t="shared" si="46"/>
        <v>0</v>
      </c>
      <c r="F132" s="35">
        <f t="shared" si="47"/>
        <v>0</v>
      </c>
      <c r="G132" s="55">
        <f t="shared" si="48"/>
        <v>3.97</v>
      </c>
      <c r="H132" s="69">
        <f t="shared" si="49"/>
        <v>3.97</v>
      </c>
      <c r="I132" s="55">
        <f t="shared" si="50"/>
        <v>0</v>
      </c>
      <c r="J132" s="55">
        <f t="shared" si="51"/>
        <v>-2.35E-2</v>
      </c>
      <c r="K132" s="69">
        <f t="shared" si="52"/>
        <v>-2.35E-2</v>
      </c>
      <c r="L132" s="72">
        <v>0</v>
      </c>
      <c r="M132" s="55">
        <f t="shared" si="53"/>
        <v>7.4999999999999997E-3</v>
      </c>
      <c r="N132" s="69">
        <f t="shared" si="54"/>
        <v>7.4999999999999997E-3</v>
      </c>
      <c r="O132" s="72">
        <v>0</v>
      </c>
      <c r="P132" s="7"/>
      <c r="Q132" s="72">
        <f t="shared" si="83"/>
        <v>3.9540000000000002</v>
      </c>
      <c r="R132" s="72">
        <f t="shared" si="55"/>
        <v>0</v>
      </c>
      <c r="S132" s="7"/>
      <c r="T132" s="5">
        <f t="shared" si="56"/>
        <v>30</v>
      </c>
      <c r="U132" s="45">
        <f t="shared" si="57"/>
        <v>40749</v>
      </c>
      <c r="V132" s="5">
        <f t="shared" si="58"/>
        <v>3860</v>
      </c>
      <c r="W132" s="55">
        <f t="shared" si="59"/>
        <v>6.040116061409001E-2</v>
      </c>
      <c r="X132" s="47">
        <f t="shared" si="60"/>
        <v>0.53319044002769844</v>
      </c>
      <c r="Y132" s="5">
        <f t="shared" si="61"/>
        <v>0</v>
      </c>
      <c r="Z132" s="5">
        <f t="shared" si="62"/>
        <v>0</v>
      </c>
      <c r="AB132" s="39">
        <f t="shared" si="63"/>
        <v>0</v>
      </c>
      <c r="AC132" s="39">
        <f t="shared" si="64"/>
        <v>0</v>
      </c>
      <c r="AD132" s="39">
        <f t="shared" si="65"/>
        <v>0</v>
      </c>
      <c r="AE132" s="39">
        <f t="shared" si="66"/>
        <v>0</v>
      </c>
      <c r="AF132" s="39">
        <f t="shared" si="67"/>
        <v>0</v>
      </c>
      <c r="AG132" s="39">
        <f t="shared" si="68"/>
        <v>0</v>
      </c>
      <c r="AH132" s="39">
        <f t="shared" si="69"/>
        <v>0</v>
      </c>
      <c r="AI132" s="39">
        <f t="shared" si="70"/>
        <v>0</v>
      </c>
      <c r="AJ132" s="39">
        <f t="shared" si="71"/>
        <v>0</v>
      </c>
      <c r="AK132" s="43"/>
      <c r="AL132" s="39">
        <f t="shared" si="72"/>
        <v>0</v>
      </c>
      <c r="AM132" s="39">
        <f t="shared" si="73"/>
        <v>0</v>
      </c>
      <c r="AN132" s="39">
        <f t="shared" si="74"/>
        <v>0</v>
      </c>
      <c r="AO132" s="40">
        <f t="shared" si="75"/>
        <v>0</v>
      </c>
      <c r="AQ132" s="39">
        <f t="shared" si="76"/>
        <v>0</v>
      </c>
      <c r="AR132" s="39">
        <f t="shared" si="77"/>
        <v>0</v>
      </c>
      <c r="AS132" s="39">
        <f t="shared" si="78"/>
        <v>0</v>
      </c>
      <c r="AT132" s="40">
        <f t="shared" si="79"/>
        <v>0</v>
      </c>
      <c r="AU132" s="40"/>
      <c r="AV132" s="52">
        <f t="shared" si="80"/>
        <v>0</v>
      </c>
      <c r="AX132" s="52">
        <f t="shared" si="81"/>
        <v>0</v>
      </c>
      <c r="AY132" s="70"/>
      <c r="AZ132" s="2">
        <f t="shared" si="84"/>
        <v>0</v>
      </c>
    </row>
    <row r="133" spans="1:52">
      <c r="A133" s="44">
        <f t="shared" si="82"/>
        <v>40725</v>
      </c>
      <c r="B133" s="66">
        <f t="shared" si="44"/>
        <v>0</v>
      </c>
      <c r="C133" s="67"/>
      <c r="D133" s="68">
        <f t="shared" si="45"/>
        <v>0</v>
      </c>
      <c r="E133" s="35">
        <f t="shared" si="46"/>
        <v>0</v>
      </c>
      <c r="F133" s="35">
        <f t="shared" si="47"/>
        <v>0</v>
      </c>
      <c r="G133" s="55">
        <f t="shared" si="48"/>
        <v>3.97</v>
      </c>
      <c r="H133" s="69">
        <f t="shared" si="49"/>
        <v>3.97</v>
      </c>
      <c r="I133" s="55">
        <f t="shared" si="50"/>
        <v>0</v>
      </c>
      <c r="J133" s="55">
        <f t="shared" si="51"/>
        <v>-2.35E-2</v>
      </c>
      <c r="K133" s="69">
        <f t="shared" si="52"/>
        <v>-2.35E-2</v>
      </c>
      <c r="L133" s="72">
        <v>0</v>
      </c>
      <c r="M133" s="55">
        <f t="shared" si="53"/>
        <v>7.4999999999999997E-3</v>
      </c>
      <c r="N133" s="69">
        <f t="shared" si="54"/>
        <v>7.4999999999999997E-3</v>
      </c>
      <c r="O133" s="72">
        <v>0</v>
      </c>
      <c r="P133" s="7"/>
      <c r="Q133" s="72">
        <f t="shared" si="83"/>
        <v>3.9540000000000002</v>
      </c>
      <c r="R133" s="72">
        <f t="shared" si="55"/>
        <v>0</v>
      </c>
      <c r="S133" s="7"/>
      <c r="T133" s="5">
        <f t="shared" si="56"/>
        <v>31</v>
      </c>
      <c r="U133" s="45">
        <f t="shared" si="57"/>
        <v>40780</v>
      </c>
      <c r="V133" s="5">
        <f t="shared" si="58"/>
        <v>3891</v>
      </c>
      <c r="W133" s="55">
        <f t="shared" si="59"/>
        <v>6.040116061409001E-2</v>
      </c>
      <c r="X133" s="47">
        <f t="shared" si="60"/>
        <v>0.53050431676433984</v>
      </c>
      <c r="Y133" s="5">
        <f t="shared" si="61"/>
        <v>0</v>
      </c>
      <c r="Z133" s="5">
        <f t="shared" si="62"/>
        <v>0</v>
      </c>
      <c r="AB133" s="39">
        <f t="shared" si="63"/>
        <v>0</v>
      </c>
      <c r="AC133" s="39">
        <f t="shared" si="64"/>
        <v>0</v>
      </c>
      <c r="AD133" s="39">
        <f t="shared" si="65"/>
        <v>0</v>
      </c>
      <c r="AE133" s="39">
        <f t="shared" si="66"/>
        <v>0</v>
      </c>
      <c r="AF133" s="39">
        <f t="shared" si="67"/>
        <v>0</v>
      </c>
      <c r="AG133" s="39">
        <f t="shared" si="68"/>
        <v>0</v>
      </c>
      <c r="AH133" s="39">
        <f t="shared" si="69"/>
        <v>0</v>
      </c>
      <c r="AI133" s="39">
        <f t="shared" si="70"/>
        <v>0</v>
      </c>
      <c r="AJ133" s="39">
        <f t="shared" si="71"/>
        <v>0</v>
      </c>
      <c r="AK133" s="43"/>
      <c r="AL133" s="39">
        <f t="shared" si="72"/>
        <v>0</v>
      </c>
      <c r="AM133" s="39">
        <f t="shared" si="73"/>
        <v>0</v>
      </c>
      <c r="AN133" s="39">
        <f t="shared" si="74"/>
        <v>0</v>
      </c>
      <c r="AO133" s="40">
        <f t="shared" si="75"/>
        <v>0</v>
      </c>
      <c r="AQ133" s="39">
        <f t="shared" si="76"/>
        <v>0</v>
      </c>
      <c r="AR133" s="39">
        <f t="shared" si="77"/>
        <v>0</v>
      </c>
      <c r="AS133" s="39">
        <f t="shared" si="78"/>
        <v>0</v>
      </c>
      <c r="AT133" s="40">
        <f t="shared" si="79"/>
        <v>0</v>
      </c>
      <c r="AU133" s="40"/>
      <c r="AV133" s="52">
        <f t="shared" si="80"/>
        <v>0</v>
      </c>
      <c r="AX133" s="52">
        <f t="shared" si="81"/>
        <v>0</v>
      </c>
      <c r="AY133" s="70"/>
      <c r="AZ133" s="2">
        <f t="shared" si="84"/>
        <v>0</v>
      </c>
    </row>
    <row r="134" spans="1:52">
      <c r="A134" s="44">
        <f t="shared" si="82"/>
        <v>40756</v>
      </c>
      <c r="B134" s="66">
        <f t="shared" si="44"/>
        <v>0</v>
      </c>
      <c r="C134" s="67"/>
      <c r="D134" s="68">
        <f t="shared" si="45"/>
        <v>0</v>
      </c>
      <c r="E134" s="35">
        <f t="shared" si="46"/>
        <v>0</v>
      </c>
      <c r="F134" s="35">
        <f t="shared" si="47"/>
        <v>0</v>
      </c>
      <c r="G134" s="55">
        <f t="shared" si="48"/>
        <v>3.97</v>
      </c>
      <c r="H134" s="69">
        <f t="shared" si="49"/>
        <v>3.97</v>
      </c>
      <c r="I134" s="55">
        <f t="shared" si="50"/>
        <v>0</v>
      </c>
      <c r="J134" s="55">
        <f t="shared" si="51"/>
        <v>-2.35E-2</v>
      </c>
      <c r="K134" s="69">
        <f t="shared" si="52"/>
        <v>-2.35E-2</v>
      </c>
      <c r="L134" s="72">
        <v>0</v>
      </c>
      <c r="M134" s="55">
        <f t="shared" si="53"/>
        <v>7.4999999999999997E-3</v>
      </c>
      <c r="N134" s="69">
        <f t="shared" si="54"/>
        <v>7.4999999999999997E-3</v>
      </c>
      <c r="O134" s="72">
        <v>0</v>
      </c>
      <c r="P134" s="7"/>
      <c r="Q134" s="72">
        <f t="shared" si="83"/>
        <v>3.9540000000000002</v>
      </c>
      <c r="R134" s="72">
        <f t="shared" si="55"/>
        <v>0</v>
      </c>
      <c r="S134" s="7"/>
      <c r="T134" s="5">
        <f t="shared" si="56"/>
        <v>31</v>
      </c>
      <c r="U134" s="45">
        <f t="shared" si="57"/>
        <v>40811</v>
      </c>
      <c r="V134" s="5">
        <f t="shared" si="58"/>
        <v>3922</v>
      </c>
      <c r="W134" s="55">
        <f t="shared" si="59"/>
        <v>6.040116061409001E-2</v>
      </c>
      <c r="X134" s="47">
        <f t="shared" si="60"/>
        <v>0.52783172573570336</v>
      </c>
      <c r="Y134" s="5">
        <f t="shared" si="61"/>
        <v>0</v>
      </c>
      <c r="Z134" s="5">
        <f t="shared" si="62"/>
        <v>0</v>
      </c>
      <c r="AB134" s="39">
        <f t="shared" si="63"/>
        <v>0</v>
      </c>
      <c r="AC134" s="39">
        <f t="shared" si="64"/>
        <v>0</v>
      </c>
      <c r="AD134" s="39">
        <f t="shared" si="65"/>
        <v>0</v>
      </c>
      <c r="AE134" s="39">
        <f t="shared" si="66"/>
        <v>0</v>
      </c>
      <c r="AF134" s="39">
        <f t="shared" si="67"/>
        <v>0</v>
      </c>
      <c r="AG134" s="39">
        <f t="shared" si="68"/>
        <v>0</v>
      </c>
      <c r="AH134" s="39">
        <f t="shared" si="69"/>
        <v>0</v>
      </c>
      <c r="AI134" s="39">
        <f t="shared" si="70"/>
        <v>0</v>
      </c>
      <c r="AJ134" s="39">
        <f t="shared" si="71"/>
        <v>0</v>
      </c>
      <c r="AK134" s="43"/>
      <c r="AL134" s="39">
        <f t="shared" si="72"/>
        <v>0</v>
      </c>
      <c r="AM134" s="39">
        <f t="shared" si="73"/>
        <v>0</v>
      </c>
      <c r="AN134" s="39">
        <f t="shared" si="74"/>
        <v>0</v>
      </c>
      <c r="AO134" s="40">
        <f t="shared" si="75"/>
        <v>0</v>
      </c>
      <c r="AQ134" s="39">
        <f t="shared" si="76"/>
        <v>0</v>
      </c>
      <c r="AR134" s="39">
        <f t="shared" si="77"/>
        <v>0</v>
      </c>
      <c r="AS134" s="39">
        <f t="shared" si="78"/>
        <v>0</v>
      </c>
      <c r="AT134" s="40">
        <f t="shared" si="79"/>
        <v>0</v>
      </c>
      <c r="AU134" s="40"/>
      <c r="AV134" s="52">
        <f t="shared" si="80"/>
        <v>0</v>
      </c>
      <c r="AX134" s="52">
        <f t="shared" si="81"/>
        <v>0</v>
      </c>
      <c r="AY134" s="70"/>
      <c r="AZ134" s="2">
        <f t="shared" si="84"/>
        <v>0</v>
      </c>
    </row>
    <row r="135" spans="1:52">
      <c r="A135" s="44">
        <f t="shared" si="82"/>
        <v>40787</v>
      </c>
      <c r="B135" s="66">
        <f t="shared" si="44"/>
        <v>0</v>
      </c>
      <c r="C135" s="67"/>
      <c r="D135" s="68">
        <f t="shared" si="45"/>
        <v>0</v>
      </c>
      <c r="E135" s="35">
        <f t="shared" si="46"/>
        <v>0</v>
      </c>
      <c r="F135" s="35">
        <f t="shared" si="47"/>
        <v>0</v>
      </c>
      <c r="G135" s="55">
        <f t="shared" si="48"/>
        <v>3.97</v>
      </c>
      <c r="H135" s="69">
        <f t="shared" si="49"/>
        <v>3.97</v>
      </c>
      <c r="I135" s="55">
        <f t="shared" si="50"/>
        <v>0</v>
      </c>
      <c r="J135" s="55">
        <f t="shared" si="51"/>
        <v>-2.35E-2</v>
      </c>
      <c r="K135" s="69">
        <f t="shared" si="52"/>
        <v>-2.35E-2</v>
      </c>
      <c r="L135" s="72">
        <v>0</v>
      </c>
      <c r="M135" s="55">
        <f t="shared" si="53"/>
        <v>7.4999999999999997E-3</v>
      </c>
      <c r="N135" s="69">
        <f t="shared" si="54"/>
        <v>7.4999999999999997E-3</v>
      </c>
      <c r="O135" s="72">
        <v>0</v>
      </c>
      <c r="P135" s="7"/>
      <c r="Q135" s="72">
        <f t="shared" si="83"/>
        <v>3.9540000000000002</v>
      </c>
      <c r="R135" s="72">
        <f t="shared" si="55"/>
        <v>0</v>
      </c>
      <c r="S135" s="7"/>
      <c r="T135" s="5">
        <f t="shared" si="56"/>
        <v>30</v>
      </c>
      <c r="U135" s="45">
        <f t="shared" si="57"/>
        <v>40841</v>
      </c>
      <c r="V135" s="5">
        <f t="shared" si="58"/>
        <v>3952</v>
      </c>
      <c r="W135" s="55">
        <f t="shared" si="59"/>
        <v>6.040116061409001E-2</v>
      </c>
      <c r="X135" s="47">
        <f t="shared" si="60"/>
        <v>0.52525816759623278</v>
      </c>
      <c r="Y135" s="5">
        <f t="shared" si="61"/>
        <v>0</v>
      </c>
      <c r="Z135" s="5">
        <f t="shared" si="62"/>
        <v>0</v>
      </c>
      <c r="AB135" s="39">
        <f t="shared" si="63"/>
        <v>0</v>
      </c>
      <c r="AC135" s="39">
        <f t="shared" si="64"/>
        <v>0</v>
      </c>
      <c r="AD135" s="39">
        <f t="shared" si="65"/>
        <v>0</v>
      </c>
      <c r="AE135" s="39">
        <f t="shared" si="66"/>
        <v>0</v>
      </c>
      <c r="AF135" s="39">
        <f t="shared" si="67"/>
        <v>0</v>
      </c>
      <c r="AG135" s="39">
        <f t="shared" si="68"/>
        <v>0</v>
      </c>
      <c r="AH135" s="39">
        <f t="shared" si="69"/>
        <v>0</v>
      </c>
      <c r="AI135" s="39">
        <f t="shared" si="70"/>
        <v>0</v>
      </c>
      <c r="AJ135" s="39">
        <f t="shared" si="71"/>
        <v>0</v>
      </c>
      <c r="AK135" s="43"/>
      <c r="AL135" s="39">
        <f t="shared" si="72"/>
        <v>0</v>
      </c>
      <c r="AM135" s="39">
        <f t="shared" si="73"/>
        <v>0</v>
      </c>
      <c r="AN135" s="39">
        <f t="shared" si="74"/>
        <v>0</v>
      </c>
      <c r="AO135" s="40">
        <f t="shared" si="75"/>
        <v>0</v>
      </c>
      <c r="AQ135" s="39">
        <f t="shared" si="76"/>
        <v>0</v>
      </c>
      <c r="AR135" s="39">
        <f t="shared" si="77"/>
        <v>0</v>
      </c>
      <c r="AS135" s="39">
        <f t="shared" si="78"/>
        <v>0</v>
      </c>
      <c r="AT135" s="40">
        <f t="shared" si="79"/>
        <v>0</v>
      </c>
      <c r="AU135" s="40"/>
      <c r="AV135" s="52">
        <f t="shared" si="80"/>
        <v>0</v>
      </c>
      <c r="AX135" s="52">
        <f t="shared" si="81"/>
        <v>0</v>
      </c>
      <c r="AY135" s="70"/>
      <c r="AZ135" s="2">
        <f t="shared" si="84"/>
        <v>0</v>
      </c>
    </row>
    <row r="136" spans="1:52">
      <c r="A136" s="44">
        <f t="shared" si="82"/>
        <v>40817</v>
      </c>
      <c r="B136" s="66">
        <f t="shared" si="44"/>
        <v>0</v>
      </c>
      <c r="C136" s="67"/>
      <c r="D136" s="68">
        <f t="shared" si="45"/>
        <v>0</v>
      </c>
      <c r="E136" s="35">
        <f t="shared" si="46"/>
        <v>0</v>
      </c>
      <c r="F136" s="35">
        <f t="shared" si="47"/>
        <v>0</v>
      </c>
      <c r="G136" s="55">
        <f t="shared" si="48"/>
        <v>3.97</v>
      </c>
      <c r="H136" s="69">
        <f t="shared" si="49"/>
        <v>3.97</v>
      </c>
      <c r="I136" s="55">
        <f t="shared" si="50"/>
        <v>0</v>
      </c>
      <c r="J136" s="55">
        <f t="shared" si="51"/>
        <v>-2.35E-2</v>
      </c>
      <c r="K136" s="69">
        <f t="shared" si="52"/>
        <v>-2.35E-2</v>
      </c>
      <c r="L136" s="72">
        <v>0</v>
      </c>
      <c r="M136" s="55">
        <f t="shared" si="53"/>
        <v>7.4999999999999997E-3</v>
      </c>
      <c r="N136" s="69">
        <f t="shared" si="54"/>
        <v>7.4999999999999997E-3</v>
      </c>
      <c r="O136" s="72">
        <v>0</v>
      </c>
      <c r="P136" s="7"/>
      <c r="Q136" s="72">
        <f t="shared" si="83"/>
        <v>3.9540000000000002</v>
      </c>
      <c r="R136" s="72">
        <f t="shared" si="55"/>
        <v>0</v>
      </c>
      <c r="S136" s="7"/>
      <c r="T136" s="5">
        <f t="shared" si="56"/>
        <v>31</v>
      </c>
      <c r="U136" s="45">
        <f t="shared" si="57"/>
        <v>40872</v>
      </c>
      <c r="V136" s="5">
        <f t="shared" si="58"/>
        <v>3983</v>
      </c>
      <c r="W136" s="55">
        <f t="shared" si="59"/>
        <v>6.040116061409001E-2</v>
      </c>
      <c r="X136" s="47">
        <f t="shared" si="60"/>
        <v>0.5226120057798731</v>
      </c>
      <c r="Y136" s="5">
        <f t="shared" si="61"/>
        <v>0</v>
      </c>
      <c r="Z136" s="5">
        <f t="shared" si="62"/>
        <v>0</v>
      </c>
      <c r="AB136" s="39">
        <f t="shared" si="63"/>
        <v>0</v>
      </c>
      <c r="AC136" s="39">
        <f t="shared" si="64"/>
        <v>0</v>
      </c>
      <c r="AD136" s="39">
        <f t="shared" si="65"/>
        <v>0</v>
      </c>
      <c r="AE136" s="39">
        <f t="shared" si="66"/>
        <v>0</v>
      </c>
      <c r="AF136" s="39">
        <f t="shared" si="67"/>
        <v>0</v>
      </c>
      <c r="AG136" s="39">
        <f t="shared" si="68"/>
        <v>0</v>
      </c>
      <c r="AH136" s="39">
        <f t="shared" si="69"/>
        <v>0</v>
      </c>
      <c r="AI136" s="39">
        <f t="shared" si="70"/>
        <v>0</v>
      </c>
      <c r="AJ136" s="39">
        <f t="shared" si="71"/>
        <v>0</v>
      </c>
      <c r="AK136" s="43"/>
      <c r="AL136" s="39">
        <f t="shared" si="72"/>
        <v>0</v>
      </c>
      <c r="AM136" s="39">
        <f t="shared" si="73"/>
        <v>0</v>
      </c>
      <c r="AN136" s="39">
        <f t="shared" si="74"/>
        <v>0</v>
      </c>
      <c r="AO136" s="40">
        <f t="shared" si="75"/>
        <v>0</v>
      </c>
      <c r="AQ136" s="39">
        <f t="shared" si="76"/>
        <v>0</v>
      </c>
      <c r="AR136" s="39">
        <f t="shared" si="77"/>
        <v>0</v>
      </c>
      <c r="AS136" s="39">
        <f t="shared" si="78"/>
        <v>0</v>
      </c>
      <c r="AT136" s="40">
        <f t="shared" si="79"/>
        <v>0</v>
      </c>
      <c r="AU136" s="40"/>
      <c r="AV136" s="52">
        <f t="shared" si="80"/>
        <v>0</v>
      </c>
      <c r="AX136" s="52">
        <f t="shared" si="81"/>
        <v>0</v>
      </c>
      <c r="AY136" s="70"/>
      <c r="AZ136" s="2">
        <f t="shared" si="84"/>
        <v>0</v>
      </c>
    </row>
    <row r="137" spans="1:52">
      <c r="A137" s="44">
        <f t="shared" si="82"/>
        <v>40848</v>
      </c>
      <c r="B137" s="66">
        <f t="shared" si="44"/>
        <v>0</v>
      </c>
      <c r="C137" s="67"/>
      <c r="D137" s="68">
        <f t="shared" si="45"/>
        <v>0</v>
      </c>
      <c r="E137" s="35">
        <f t="shared" si="46"/>
        <v>0</v>
      </c>
      <c r="F137" s="35">
        <f t="shared" si="47"/>
        <v>0</v>
      </c>
      <c r="G137" s="55">
        <f t="shared" si="48"/>
        <v>3.97</v>
      </c>
      <c r="H137" s="69">
        <f t="shared" si="49"/>
        <v>3.97</v>
      </c>
      <c r="I137" s="55">
        <f t="shared" si="50"/>
        <v>0</v>
      </c>
      <c r="J137" s="55">
        <f t="shared" si="51"/>
        <v>-2.35E-2</v>
      </c>
      <c r="K137" s="69">
        <f t="shared" si="52"/>
        <v>-2.35E-2</v>
      </c>
      <c r="L137" s="72">
        <v>0</v>
      </c>
      <c r="M137" s="55">
        <f t="shared" si="53"/>
        <v>7.4999999999999997E-3</v>
      </c>
      <c r="N137" s="69">
        <f t="shared" si="54"/>
        <v>7.4999999999999997E-3</v>
      </c>
      <c r="O137" s="72">
        <v>0</v>
      </c>
      <c r="P137" s="7"/>
      <c r="Q137" s="72">
        <f t="shared" si="83"/>
        <v>3.9540000000000002</v>
      </c>
      <c r="R137" s="72">
        <f t="shared" si="55"/>
        <v>0</v>
      </c>
      <c r="S137" s="7"/>
      <c r="T137" s="5">
        <f t="shared" si="56"/>
        <v>30</v>
      </c>
      <c r="U137" s="45">
        <f t="shared" si="57"/>
        <v>40902</v>
      </c>
      <c r="V137" s="5">
        <f t="shared" si="58"/>
        <v>4013</v>
      </c>
      <c r="W137" s="55">
        <f t="shared" si="59"/>
        <v>6.040116061409001E-2</v>
      </c>
      <c r="X137" s="47">
        <f t="shared" si="60"/>
        <v>0.52006389751793569</v>
      </c>
      <c r="Y137" s="5">
        <f t="shared" si="61"/>
        <v>0</v>
      </c>
      <c r="Z137" s="5">
        <f t="shared" si="62"/>
        <v>0</v>
      </c>
      <c r="AB137" s="39">
        <f t="shared" si="63"/>
        <v>0</v>
      </c>
      <c r="AC137" s="39">
        <f t="shared" si="64"/>
        <v>0</v>
      </c>
      <c r="AD137" s="39">
        <f t="shared" si="65"/>
        <v>0</v>
      </c>
      <c r="AE137" s="39">
        <f t="shared" si="66"/>
        <v>0</v>
      </c>
      <c r="AF137" s="39">
        <f t="shared" si="67"/>
        <v>0</v>
      </c>
      <c r="AG137" s="39">
        <f t="shared" si="68"/>
        <v>0</v>
      </c>
      <c r="AH137" s="39">
        <f t="shared" si="69"/>
        <v>0</v>
      </c>
      <c r="AI137" s="39">
        <f t="shared" si="70"/>
        <v>0</v>
      </c>
      <c r="AJ137" s="39">
        <f t="shared" si="71"/>
        <v>0</v>
      </c>
      <c r="AK137" s="43"/>
      <c r="AL137" s="39">
        <f t="shared" si="72"/>
        <v>0</v>
      </c>
      <c r="AM137" s="39">
        <f t="shared" si="73"/>
        <v>0</v>
      </c>
      <c r="AN137" s="39">
        <f t="shared" si="74"/>
        <v>0</v>
      </c>
      <c r="AO137" s="40">
        <f t="shared" si="75"/>
        <v>0</v>
      </c>
      <c r="AQ137" s="39">
        <f t="shared" si="76"/>
        <v>0</v>
      </c>
      <c r="AR137" s="39">
        <f t="shared" si="77"/>
        <v>0</v>
      </c>
      <c r="AS137" s="39">
        <f t="shared" si="78"/>
        <v>0</v>
      </c>
      <c r="AT137" s="40">
        <f t="shared" si="79"/>
        <v>0</v>
      </c>
      <c r="AU137" s="40"/>
      <c r="AV137" s="52">
        <f t="shared" si="80"/>
        <v>0</v>
      </c>
      <c r="AX137" s="52">
        <f t="shared" si="81"/>
        <v>0</v>
      </c>
      <c r="AY137" s="70"/>
      <c r="AZ137" s="2">
        <f t="shared" si="84"/>
        <v>0</v>
      </c>
    </row>
    <row r="138" spans="1:52">
      <c r="A138" s="44">
        <f t="shared" si="82"/>
        <v>40878</v>
      </c>
      <c r="B138" s="66">
        <f t="shared" ref="B138:B201" si="85">VLOOKUP($A138,Table2,MATCH(I$3,Curves2,0))</f>
        <v>0</v>
      </c>
      <c r="C138" s="67"/>
      <c r="D138" s="68">
        <f t="shared" ref="D138:D201" si="86">B138+C138</f>
        <v>0</v>
      </c>
      <c r="E138" s="35">
        <f t="shared" ref="E138:E201" si="87">IF(Y138=0,0,IF(AND(Y138=1,$H$3=1),D138*T138,IF($H$3=2,D138,"N/A")))</f>
        <v>0</v>
      </c>
      <c r="F138" s="35">
        <f t="shared" ref="F138:F201" si="88">E138*X138</f>
        <v>0</v>
      </c>
      <c r="G138" s="55">
        <f t="shared" ref="G138:G201" si="89">VLOOKUP($A138,Table,MATCH(G$4,Curves,0))</f>
        <v>3.97</v>
      </c>
      <c r="H138" s="69">
        <f t="shared" ref="H138:H201" si="90">G138</f>
        <v>3.97</v>
      </c>
      <c r="I138" s="55">
        <f t="shared" ref="I138:I201" si="91">VLOOKUP($A138,Table1,MATCH(I$3,Curves1,0))</f>
        <v>0</v>
      </c>
      <c r="J138" s="55">
        <f t="shared" ref="J138:J201" si="92">VLOOKUP($A138,Table,MATCH(J$4,Curves,0))</f>
        <v>-2.35E-2</v>
      </c>
      <c r="K138" s="69">
        <f t="shared" ref="K138:K201" si="93">J138</f>
        <v>-2.35E-2</v>
      </c>
      <c r="L138" s="72">
        <v>0</v>
      </c>
      <c r="M138" s="55">
        <f t="shared" ref="M138:M201" si="94">VLOOKUP($A138,Table,MATCH(M$4,Curves,0))</f>
        <v>7.4999999999999997E-3</v>
      </c>
      <c r="N138" s="69">
        <f t="shared" ref="N138:N201" si="95">M138</f>
        <v>7.4999999999999997E-3</v>
      </c>
      <c r="O138" s="72">
        <v>0</v>
      </c>
      <c r="P138" s="7"/>
      <c r="Q138" s="72">
        <f t="shared" si="83"/>
        <v>3.9540000000000002</v>
      </c>
      <c r="R138" s="72">
        <f t="shared" ref="R138:R201" si="96">O138+L138+I138</f>
        <v>0</v>
      </c>
      <c r="S138" s="7"/>
      <c r="T138" s="5">
        <f t="shared" ref="T138:T201" si="97">A139-A138</f>
        <v>31</v>
      </c>
      <c r="U138" s="45">
        <f t="shared" ref="U138:U201" si="98">CHOOSE(F$3,A139+24,A138)</f>
        <v>40933</v>
      </c>
      <c r="V138" s="5">
        <f t="shared" ref="V138:V201" si="99">U138-C$3</f>
        <v>4044</v>
      </c>
      <c r="W138" s="55">
        <f t="shared" ref="W138:W201" si="100">VLOOKUP($A138,Table,MATCH(W$4,Curves,0))</f>
        <v>6.040116061409001E-2</v>
      </c>
      <c r="X138" s="47">
        <f t="shared" ref="X138:X201" si="101">1/(1+CHOOSE(F$3,(W139+($K$3/10000))/2,(W138+($K$3/10000))/2))^(2*V138/365.25)</f>
        <v>0.51744390355577219</v>
      </c>
      <c r="Y138" s="5">
        <f t="shared" ref="Y138:Y201" si="102">IF(AND(mthbeg&lt;=A138,mthend&gt;=A138),1,0)</f>
        <v>0</v>
      </c>
      <c r="Z138" s="5">
        <f t="shared" ref="Z138:Z201" si="103">T138*Y138</f>
        <v>0</v>
      </c>
      <c r="AB138" s="39">
        <f t="shared" ref="AB138:AB201" si="104">F138*G138</f>
        <v>0</v>
      </c>
      <c r="AC138" s="39">
        <f t="shared" ref="AC138:AC201" si="105">$F138*H138</f>
        <v>0</v>
      </c>
      <c r="AD138" s="39">
        <f t="shared" ref="AD138:AD201" si="106">$F138*I138</f>
        <v>0</v>
      </c>
      <c r="AE138" s="39">
        <f t="shared" ref="AE138:AE201" si="107">$F138*J138</f>
        <v>0</v>
      </c>
      <c r="AF138" s="39">
        <f t="shared" ref="AF138:AF201" si="108">$F138*K138</f>
        <v>0</v>
      </c>
      <c r="AG138" s="39">
        <f t="shared" ref="AG138:AG201" si="109">$F138*L138</f>
        <v>0</v>
      </c>
      <c r="AH138" s="39">
        <f t="shared" ref="AH138:AH201" si="110">$F138*M138</f>
        <v>0</v>
      </c>
      <c r="AI138" s="39">
        <f t="shared" ref="AI138:AI201" si="111">$F138*N138</f>
        <v>0</v>
      </c>
      <c r="AJ138" s="39">
        <f t="shared" ref="AJ138:AJ201" si="112">F138*O138</f>
        <v>0</v>
      </c>
      <c r="AK138" s="43"/>
      <c r="AL138" s="39">
        <f t="shared" ref="AL138:AL201" si="113">CHOOSE($G$3,AC138-AD138,AD138-AC138)</f>
        <v>0</v>
      </c>
      <c r="AM138" s="39">
        <f t="shared" ref="AM138:AM201" si="114">CHOOSE($G$3,AF138-AG138,AG138-AF138)</f>
        <v>0</v>
      </c>
      <c r="AN138" s="39">
        <f t="shared" ref="AN138:AN201" si="115">CHOOSE($G$3,AI138-AJ138,AJ138-AI138)</f>
        <v>0</v>
      </c>
      <c r="AO138" s="40">
        <f t="shared" ref="AO138:AO201" si="116">SUM(AL138:AN138)</f>
        <v>0</v>
      </c>
      <c r="AQ138" s="39">
        <f t="shared" ref="AQ138:AQ201" si="117">CHOOSE($G$3,AB138-AC138,AC138-AB138)</f>
        <v>0</v>
      </c>
      <c r="AR138" s="39">
        <f t="shared" ref="AR138:AR201" si="118">CHOOSE($G$3,AE138-AF138,AF138-AE138)</f>
        <v>0</v>
      </c>
      <c r="AS138" s="39">
        <f t="shared" ref="AS138:AS201" si="119">CHOOSE($G$3,AH138-AI138,AI138-AH138)</f>
        <v>0</v>
      </c>
      <c r="AT138" s="40">
        <f t="shared" ref="AT138:AT201" si="120">AQ138+AR138+AS138</f>
        <v>0</v>
      </c>
      <c r="AU138" s="40"/>
      <c r="AV138" s="52">
        <f t="shared" ref="AV138:AV201" si="121">AT138+AO138</f>
        <v>0</v>
      </c>
      <c r="AX138" s="52">
        <f t="shared" ref="AX138:AX201" si="122">AJ138+AG138+AD138</f>
        <v>0</v>
      </c>
      <c r="AY138" s="70"/>
      <c r="AZ138" s="2">
        <f t="shared" si="84"/>
        <v>0</v>
      </c>
    </row>
    <row r="139" spans="1:52">
      <c r="A139" s="44">
        <f t="shared" ref="A139:A202" si="123">EDATE(A138,1)</f>
        <v>40909</v>
      </c>
      <c r="B139" s="66">
        <f t="shared" si="85"/>
        <v>0</v>
      </c>
      <c r="C139" s="67"/>
      <c r="D139" s="68">
        <f t="shared" si="86"/>
        <v>0</v>
      </c>
      <c r="E139" s="35">
        <f t="shared" si="87"/>
        <v>0</v>
      </c>
      <c r="F139" s="35">
        <f t="shared" si="88"/>
        <v>0</v>
      </c>
      <c r="G139" s="55">
        <f t="shared" si="89"/>
        <v>3.97</v>
      </c>
      <c r="H139" s="69">
        <f t="shared" si="90"/>
        <v>3.97</v>
      </c>
      <c r="I139" s="55">
        <f t="shared" si="91"/>
        <v>0</v>
      </c>
      <c r="J139" s="55">
        <f t="shared" si="92"/>
        <v>-2.35E-2</v>
      </c>
      <c r="K139" s="69">
        <f t="shared" si="93"/>
        <v>-2.35E-2</v>
      </c>
      <c r="L139" s="72">
        <v>0</v>
      </c>
      <c r="M139" s="55">
        <f t="shared" si="94"/>
        <v>7.4999999999999997E-3</v>
      </c>
      <c r="N139" s="69">
        <f t="shared" si="95"/>
        <v>7.4999999999999997E-3</v>
      </c>
      <c r="O139" s="72">
        <v>0</v>
      </c>
      <c r="P139" s="7"/>
      <c r="Q139" s="72">
        <f t="shared" ref="Q139:Q202" si="124">M139+J139+G139</f>
        <v>3.9540000000000002</v>
      </c>
      <c r="R139" s="72">
        <f t="shared" si="96"/>
        <v>0</v>
      </c>
      <c r="S139" s="7"/>
      <c r="T139" s="5">
        <f t="shared" si="97"/>
        <v>31</v>
      </c>
      <c r="U139" s="45">
        <f t="shared" si="98"/>
        <v>40964</v>
      </c>
      <c r="V139" s="5">
        <f t="shared" si="99"/>
        <v>4075</v>
      </c>
      <c r="W139" s="55">
        <f t="shared" si="100"/>
        <v>6.040116061409001E-2</v>
      </c>
      <c r="X139" s="47">
        <f t="shared" si="101"/>
        <v>0.51483710868009513</v>
      </c>
      <c r="Y139" s="5">
        <f t="shared" si="102"/>
        <v>0</v>
      </c>
      <c r="Z139" s="5">
        <f t="shared" si="103"/>
        <v>0</v>
      </c>
      <c r="AB139" s="39">
        <f t="shared" si="104"/>
        <v>0</v>
      </c>
      <c r="AC139" s="39">
        <f t="shared" si="105"/>
        <v>0</v>
      </c>
      <c r="AD139" s="39">
        <f t="shared" si="106"/>
        <v>0</v>
      </c>
      <c r="AE139" s="39">
        <f t="shared" si="107"/>
        <v>0</v>
      </c>
      <c r="AF139" s="39">
        <f t="shared" si="108"/>
        <v>0</v>
      </c>
      <c r="AG139" s="39">
        <f t="shared" si="109"/>
        <v>0</v>
      </c>
      <c r="AH139" s="39">
        <f t="shared" si="110"/>
        <v>0</v>
      </c>
      <c r="AI139" s="39">
        <f t="shared" si="111"/>
        <v>0</v>
      </c>
      <c r="AJ139" s="39">
        <f t="shared" si="112"/>
        <v>0</v>
      </c>
      <c r="AK139" s="43"/>
      <c r="AL139" s="39">
        <f t="shared" si="113"/>
        <v>0</v>
      </c>
      <c r="AM139" s="39">
        <f t="shared" si="114"/>
        <v>0</v>
      </c>
      <c r="AN139" s="39">
        <f t="shared" si="115"/>
        <v>0</v>
      </c>
      <c r="AO139" s="40">
        <f t="shared" si="116"/>
        <v>0</v>
      </c>
      <c r="AQ139" s="39">
        <f t="shared" si="117"/>
        <v>0</v>
      </c>
      <c r="AR139" s="39">
        <f t="shared" si="118"/>
        <v>0</v>
      </c>
      <c r="AS139" s="39">
        <f t="shared" si="119"/>
        <v>0</v>
      </c>
      <c r="AT139" s="40">
        <f t="shared" si="120"/>
        <v>0</v>
      </c>
      <c r="AU139" s="40"/>
      <c r="AV139" s="52">
        <f t="shared" si="121"/>
        <v>0</v>
      </c>
      <c r="AX139" s="52">
        <f t="shared" si="122"/>
        <v>0</v>
      </c>
      <c r="AY139" s="70"/>
      <c r="AZ139" s="2">
        <f t="shared" ref="AZ139:AZ202" si="125">R139*E139</f>
        <v>0</v>
      </c>
    </row>
    <row r="140" spans="1:52">
      <c r="A140" s="44">
        <f t="shared" si="123"/>
        <v>40940</v>
      </c>
      <c r="B140" s="66">
        <f t="shared" si="85"/>
        <v>0</v>
      </c>
      <c r="C140" s="67"/>
      <c r="D140" s="68">
        <f t="shared" si="86"/>
        <v>0</v>
      </c>
      <c r="E140" s="35">
        <f t="shared" si="87"/>
        <v>0</v>
      </c>
      <c r="F140" s="35">
        <f t="shared" si="88"/>
        <v>0</v>
      </c>
      <c r="G140" s="55">
        <f t="shared" si="89"/>
        <v>3.97</v>
      </c>
      <c r="H140" s="69">
        <f t="shared" si="90"/>
        <v>3.97</v>
      </c>
      <c r="I140" s="55">
        <f t="shared" si="91"/>
        <v>0</v>
      </c>
      <c r="J140" s="55">
        <f t="shared" si="92"/>
        <v>-2.35E-2</v>
      </c>
      <c r="K140" s="69">
        <f t="shared" si="93"/>
        <v>-2.35E-2</v>
      </c>
      <c r="L140" s="72">
        <v>0</v>
      </c>
      <c r="M140" s="55">
        <f t="shared" si="94"/>
        <v>7.4999999999999997E-3</v>
      </c>
      <c r="N140" s="69">
        <f t="shared" si="95"/>
        <v>7.4999999999999997E-3</v>
      </c>
      <c r="O140" s="72">
        <v>0</v>
      </c>
      <c r="P140" s="7"/>
      <c r="Q140" s="72">
        <f t="shared" si="124"/>
        <v>3.9540000000000002</v>
      </c>
      <c r="R140" s="72">
        <f t="shared" si="96"/>
        <v>0</v>
      </c>
      <c r="S140" s="7"/>
      <c r="T140" s="5">
        <f t="shared" si="97"/>
        <v>29</v>
      </c>
      <c r="U140" s="45">
        <f t="shared" si="98"/>
        <v>40993</v>
      </c>
      <c r="V140" s="5">
        <f t="shared" si="99"/>
        <v>4104</v>
      </c>
      <c r="W140" s="55">
        <f t="shared" si="100"/>
        <v>6.040116061409001E-2</v>
      </c>
      <c r="X140" s="47">
        <f t="shared" si="101"/>
        <v>0.51241038443561493</v>
      </c>
      <c r="Y140" s="5">
        <f t="shared" si="102"/>
        <v>0</v>
      </c>
      <c r="Z140" s="5">
        <f t="shared" si="103"/>
        <v>0</v>
      </c>
      <c r="AB140" s="39">
        <f t="shared" si="104"/>
        <v>0</v>
      </c>
      <c r="AC140" s="39">
        <f t="shared" si="105"/>
        <v>0</v>
      </c>
      <c r="AD140" s="39">
        <f t="shared" si="106"/>
        <v>0</v>
      </c>
      <c r="AE140" s="39">
        <f t="shared" si="107"/>
        <v>0</v>
      </c>
      <c r="AF140" s="39">
        <f t="shared" si="108"/>
        <v>0</v>
      </c>
      <c r="AG140" s="39">
        <f t="shared" si="109"/>
        <v>0</v>
      </c>
      <c r="AH140" s="39">
        <f t="shared" si="110"/>
        <v>0</v>
      </c>
      <c r="AI140" s="39">
        <f t="shared" si="111"/>
        <v>0</v>
      </c>
      <c r="AJ140" s="39">
        <f t="shared" si="112"/>
        <v>0</v>
      </c>
      <c r="AK140" s="43"/>
      <c r="AL140" s="39">
        <f t="shared" si="113"/>
        <v>0</v>
      </c>
      <c r="AM140" s="39">
        <f t="shared" si="114"/>
        <v>0</v>
      </c>
      <c r="AN140" s="39">
        <f t="shared" si="115"/>
        <v>0</v>
      </c>
      <c r="AO140" s="40">
        <f t="shared" si="116"/>
        <v>0</v>
      </c>
      <c r="AQ140" s="39">
        <f t="shared" si="117"/>
        <v>0</v>
      </c>
      <c r="AR140" s="39">
        <f t="shared" si="118"/>
        <v>0</v>
      </c>
      <c r="AS140" s="39">
        <f t="shared" si="119"/>
        <v>0</v>
      </c>
      <c r="AT140" s="40">
        <f t="shared" si="120"/>
        <v>0</v>
      </c>
      <c r="AU140" s="40"/>
      <c r="AV140" s="52">
        <f t="shared" si="121"/>
        <v>0</v>
      </c>
      <c r="AX140" s="52">
        <f t="shared" si="122"/>
        <v>0</v>
      </c>
      <c r="AY140" s="70"/>
      <c r="AZ140" s="2">
        <f t="shared" si="125"/>
        <v>0</v>
      </c>
    </row>
    <row r="141" spans="1:52">
      <c r="A141" s="44">
        <f t="shared" si="123"/>
        <v>40969</v>
      </c>
      <c r="B141" s="66">
        <f t="shared" si="85"/>
        <v>0</v>
      </c>
      <c r="C141" s="67"/>
      <c r="D141" s="68">
        <f t="shared" si="86"/>
        <v>0</v>
      </c>
      <c r="E141" s="35">
        <f t="shared" si="87"/>
        <v>0</v>
      </c>
      <c r="F141" s="35">
        <f t="shared" si="88"/>
        <v>0</v>
      </c>
      <c r="G141" s="55">
        <f t="shared" si="89"/>
        <v>3.97</v>
      </c>
      <c r="H141" s="69">
        <f t="shared" si="90"/>
        <v>3.97</v>
      </c>
      <c r="I141" s="55">
        <f t="shared" si="91"/>
        <v>0</v>
      </c>
      <c r="J141" s="55">
        <f t="shared" si="92"/>
        <v>-2.35E-2</v>
      </c>
      <c r="K141" s="69">
        <f t="shared" si="93"/>
        <v>-2.35E-2</v>
      </c>
      <c r="L141" s="72">
        <v>0</v>
      </c>
      <c r="M141" s="55">
        <f t="shared" si="94"/>
        <v>7.4999999999999997E-3</v>
      </c>
      <c r="N141" s="69">
        <f t="shared" si="95"/>
        <v>7.4999999999999997E-3</v>
      </c>
      <c r="O141" s="72">
        <v>0</v>
      </c>
      <c r="P141" s="7"/>
      <c r="Q141" s="72">
        <f t="shared" si="124"/>
        <v>3.9540000000000002</v>
      </c>
      <c r="R141" s="72">
        <f t="shared" si="96"/>
        <v>0</v>
      </c>
      <c r="S141" s="7"/>
      <c r="T141" s="5">
        <f t="shared" si="97"/>
        <v>31</v>
      </c>
      <c r="U141" s="45">
        <f t="shared" si="98"/>
        <v>41024</v>
      </c>
      <c r="V141" s="5">
        <f t="shared" si="99"/>
        <v>4135</v>
      </c>
      <c r="W141" s="55">
        <f t="shared" si="100"/>
        <v>6.040116061409001E-2</v>
      </c>
      <c r="X141" s="47">
        <f t="shared" si="101"/>
        <v>0.50982894757799324</v>
      </c>
      <c r="Y141" s="5">
        <f t="shared" si="102"/>
        <v>0</v>
      </c>
      <c r="Z141" s="5">
        <f t="shared" si="103"/>
        <v>0</v>
      </c>
      <c r="AB141" s="39">
        <f t="shared" si="104"/>
        <v>0</v>
      </c>
      <c r="AC141" s="39">
        <f t="shared" si="105"/>
        <v>0</v>
      </c>
      <c r="AD141" s="39">
        <f t="shared" si="106"/>
        <v>0</v>
      </c>
      <c r="AE141" s="39">
        <f t="shared" si="107"/>
        <v>0</v>
      </c>
      <c r="AF141" s="39">
        <f t="shared" si="108"/>
        <v>0</v>
      </c>
      <c r="AG141" s="39">
        <f t="shared" si="109"/>
        <v>0</v>
      </c>
      <c r="AH141" s="39">
        <f t="shared" si="110"/>
        <v>0</v>
      </c>
      <c r="AI141" s="39">
        <f t="shared" si="111"/>
        <v>0</v>
      </c>
      <c r="AJ141" s="39">
        <f t="shared" si="112"/>
        <v>0</v>
      </c>
      <c r="AK141" s="43"/>
      <c r="AL141" s="39">
        <f t="shared" si="113"/>
        <v>0</v>
      </c>
      <c r="AM141" s="39">
        <f t="shared" si="114"/>
        <v>0</v>
      </c>
      <c r="AN141" s="39">
        <f t="shared" si="115"/>
        <v>0</v>
      </c>
      <c r="AO141" s="40">
        <f t="shared" si="116"/>
        <v>0</v>
      </c>
      <c r="AQ141" s="39">
        <f t="shared" si="117"/>
        <v>0</v>
      </c>
      <c r="AR141" s="39">
        <f t="shared" si="118"/>
        <v>0</v>
      </c>
      <c r="AS141" s="39">
        <f t="shared" si="119"/>
        <v>0</v>
      </c>
      <c r="AT141" s="40">
        <f t="shared" si="120"/>
        <v>0</v>
      </c>
      <c r="AU141" s="40"/>
      <c r="AV141" s="52">
        <f t="shared" si="121"/>
        <v>0</v>
      </c>
      <c r="AX141" s="52">
        <f t="shared" si="122"/>
        <v>0</v>
      </c>
      <c r="AY141" s="70"/>
      <c r="AZ141" s="2">
        <f t="shared" si="125"/>
        <v>0</v>
      </c>
    </row>
    <row r="142" spans="1:52">
      <c r="A142" s="44">
        <f t="shared" si="123"/>
        <v>41000</v>
      </c>
      <c r="B142" s="66">
        <f t="shared" si="85"/>
        <v>0</v>
      </c>
      <c r="C142" s="67"/>
      <c r="D142" s="68">
        <f t="shared" si="86"/>
        <v>0</v>
      </c>
      <c r="E142" s="35">
        <f t="shared" si="87"/>
        <v>0</v>
      </c>
      <c r="F142" s="35">
        <f t="shared" si="88"/>
        <v>0</v>
      </c>
      <c r="G142" s="55">
        <f t="shared" si="89"/>
        <v>3.97</v>
      </c>
      <c r="H142" s="69">
        <f t="shared" si="90"/>
        <v>3.97</v>
      </c>
      <c r="I142" s="55">
        <f t="shared" si="91"/>
        <v>0</v>
      </c>
      <c r="J142" s="55">
        <f t="shared" si="92"/>
        <v>-2.35E-2</v>
      </c>
      <c r="K142" s="69">
        <f t="shared" si="93"/>
        <v>-2.35E-2</v>
      </c>
      <c r="L142" s="72">
        <v>0</v>
      </c>
      <c r="M142" s="55">
        <f t="shared" si="94"/>
        <v>7.4999999999999997E-3</v>
      </c>
      <c r="N142" s="69">
        <f t="shared" si="95"/>
        <v>7.4999999999999997E-3</v>
      </c>
      <c r="O142" s="72">
        <v>0</v>
      </c>
      <c r="P142" s="7"/>
      <c r="Q142" s="72">
        <f t="shared" si="124"/>
        <v>3.9540000000000002</v>
      </c>
      <c r="R142" s="72">
        <f t="shared" si="96"/>
        <v>0</v>
      </c>
      <c r="S142" s="7"/>
      <c r="T142" s="5">
        <f t="shared" si="97"/>
        <v>30</v>
      </c>
      <c r="U142" s="45">
        <f t="shared" si="98"/>
        <v>41054</v>
      </c>
      <c r="V142" s="5">
        <f t="shared" si="99"/>
        <v>4165</v>
      </c>
      <c r="W142" s="55">
        <f t="shared" si="100"/>
        <v>6.040116061409001E-2</v>
      </c>
      <c r="X142" s="47">
        <f t="shared" si="101"/>
        <v>0.50734316589075512</v>
      </c>
      <c r="Y142" s="5">
        <f t="shared" si="102"/>
        <v>0</v>
      </c>
      <c r="Z142" s="5">
        <f t="shared" si="103"/>
        <v>0</v>
      </c>
      <c r="AB142" s="39">
        <f t="shared" si="104"/>
        <v>0</v>
      </c>
      <c r="AC142" s="39">
        <f t="shared" si="105"/>
        <v>0</v>
      </c>
      <c r="AD142" s="39">
        <f t="shared" si="106"/>
        <v>0</v>
      </c>
      <c r="AE142" s="39">
        <f t="shared" si="107"/>
        <v>0</v>
      </c>
      <c r="AF142" s="39">
        <f t="shared" si="108"/>
        <v>0</v>
      </c>
      <c r="AG142" s="39">
        <f t="shared" si="109"/>
        <v>0</v>
      </c>
      <c r="AH142" s="39">
        <f t="shared" si="110"/>
        <v>0</v>
      </c>
      <c r="AI142" s="39">
        <f t="shared" si="111"/>
        <v>0</v>
      </c>
      <c r="AJ142" s="39">
        <f t="shared" si="112"/>
        <v>0</v>
      </c>
      <c r="AK142" s="43"/>
      <c r="AL142" s="39">
        <f t="shared" si="113"/>
        <v>0</v>
      </c>
      <c r="AM142" s="39">
        <f t="shared" si="114"/>
        <v>0</v>
      </c>
      <c r="AN142" s="39">
        <f t="shared" si="115"/>
        <v>0</v>
      </c>
      <c r="AO142" s="40">
        <f t="shared" si="116"/>
        <v>0</v>
      </c>
      <c r="AQ142" s="39">
        <f t="shared" si="117"/>
        <v>0</v>
      </c>
      <c r="AR142" s="39">
        <f t="shared" si="118"/>
        <v>0</v>
      </c>
      <c r="AS142" s="39">
        <f t="shared" si="119"/>
        <v>0</v>
      </c>
      <c r="AT142" s="40">
        <f t="shared" si="120"/>
        <v>0</v>
      </c>
      <c r="AU142" s="40"/>
      <c r="AV142" s="52">
        <f t="shared" si="121"/>
        <v>0</v>
      </c>
      <c r="AX142" s="52">
        <f t="shared" si="122"/>
        <v>0</v>
      </c>
      <c r="AY142" s="70"/>
      <c r="AZ142" s="2">
        <f t="shared" si="125"/>
        <v>0</v>
      </c>
    </row>
    <row r="143" spans="1:52">
      <c r="A143" s="44">
        <f t="shared" si="123"/>
        <v>41030</v>
      </c>
      <c r="B143" s="66">
        <f t="shared" si="85"/>
        <v>0</v>
      </c>
      <c r="C143" s="67"/>
      <c r="D143" s="68">
        <f t="shared" si="86"/>
        <v>0</v>
      </c>
      <c r="E143" s="35">
        <f t="shared" si="87"/>
        <v>0</v>
      </c>
      <c r="F143" s="35">
        <f t="shared" si="88"/>
        <v>0</v>
      </c>
      <c r="G143" s="55">
        <f t="shared" si="89"/>
        <v>3.97</v>
      </c>
      <c r="H143" s="69">
        <f t="shared" si="90"/>
        <v>3.97</v>
      </c>
      <c r="I143" s="55">
        <f t="shared" si="91"/>
        <v>0</v>
      </c>
      <c r="J143" s="55">
        <f t="shared" si="92"/>
        <v>-2.35E-2</v>
      </c>
      <c r="K143" s="69">
        <f t="shared" si="93"/>
        <v>-2.35E-2</v>
      </c>
      <c r="L143" s="72">
        <v>0</v>
      </c>
      <c r="M143" s="55">
        <f t="shared" si="94"/>
        <v>7.4999999999999997E-3</v>
      </c>
      <c r="N143" s="69">
        <f t="shared" si="95"/>
        <v>7.4999999999999997E-3</v>
      </c>
      <c r="O143" s="72">
        <v>0</v>
      </c>
      <c r="P143" s="7"/>
      <c r="Q143" s="72">
        <f t="shared" si="124"/>
        <v>3.9540000000000002</v>
      </c>
      <c r="R143" s="72">
        <f t="shared" si="96"/>
        <v>0</v>
      </c>
      <c r="S143" s="7"/>
      <c r="T143" s="5">
        <f t="shared" si="97"/>
        <v>31</v>
      </c>
      <c r="U143" s="45">
        <f t="shared" si="98"/>
        <v>41085</v>
      </c>
      <c r="V143" s="5">
        <f t="shared" si="99"/>
        <v>4196</v>
      </c>
      <c r="W143" s="55">
        <f t="shared" si="100"/>
        <v>6.040116061409001E-2</v>
      </c>
      <c r="X143" s="47">
        <f t="shared" si="101"/>
        <v>0.50478725682319137</v>
      </c>
      <c r="Y143" s="5">
        <f t="shared" si="102"/>
        <v>0</v>
      </c>
      <c r="Z143" s="5">
        <f t="shared" si="103"/>
        <v>0</v>
      </c>
      <c r="AB143" s="39">
        <f t="shared" si="104"/>
        <v>0</v>
      </c>
      <c r="AC143" s="39">
        <f t="shared" si="105"/>
        <v>0</v>
      </c>
      <c r="AD143" s="39">
        <f t="shared" si="106"/>
        <v>0</v>
      </c>
      <c r="AE143" s="39">
        <f t="shared" si="107"/>
        <v>0</v>
      </c>
      <c r="AF143" s="39">
        <f t="shared" si="108"/>
        <v>0</v>
      </c>
      <c r="AG143" s="39">
        <f t="shared" si="109"/>
        <v>0</v>
      </c>
      <c r="AH143" s="39">
        <f t="shared" si="110"/>
        <v>0</v>
      </c>
      <c r="AI143" s="39">
        <f t="shared" si="111"/>
        <v>0</v>
      </c>
      <c r="AJ143" s="39">
        <f t="shared" si="112"/>
        <v>0</v>
      </c>
      <c r="AK143" s="43"/>
      <c r="AL143" s="39">
        <f t="shared" si="113"/>
        <v>0</v>
      </c>
      <c r="AM143" s="39">
        <f t="shared" si="114"/>
        <v>0</v>
      </c>
      <c r="AN143" s="39">
        <f t="shared" si="115"/>
        <v>0</v>
      </c>
      <c r="AO143" s="40">
        <f t="shared" si="116"/>
        <v>0</v>
      </c>
      <c r="AQ143" s="39">
        <f t="shared" si="117"/>
        <v>0</v>
      </c>
      <c r="AR143" s="39">
        <f t="shared" si="118"/>
        <v>0</v>
      </c>
      <c r="AS143" s="39">
        <f t="shared" si="119"/>
        <v>0</v>
      </c>
      <c r="AT143" s="40">
        <f t="shared" si="120"/>
        <v>0</v>
      </c>
      <c r="AU143" s="40"/>
      <c r="AV143" s="52">
        <f t="shared" si="121"/>
        <v>0</v>
      </c>
      <c r="AX143" s="52">
        <f t="shared" si="122"/>
        <v>0</v>
      </c>
      <c r="AY143" s="70"/>
      <c r="AZ143" s="2">
        <f t="shared" si="125"/>
        <v>0</v>
      </c>
    </row>
    <row r="144" spans="1:52">
      <c r="A144" s="44">
        <f t="shared" si="123"/>
        <v>41061</v>
      </c>
      <c r="B144" s="66">
        <f t="shared" si="85"/>
        <v>0</v>
      </c>
      <c r="C144" s="67"/>
      <c r="D144" s="68">
        <f t="shared" si="86"/>
        <v>0</v>
      </c>
      <c r="E144" s="35">
        <f t="shared" si="87"/>
        <v>0</v>
      </c>
      <c r="F144" s="35">
        <f t="shared" si="88"/>
        <v>0</v>
      </c>
      <c r="G144" s="55">
        <f t="shared" si="89"/>
        <v>3.97</v>
      </c>
      <c r="H144" s="69">
        <f t="shared" si="90"/>
        <v>3.97</v>
      </c>
      <c r="I144" s="55">
        <f t="shared" si="91"/>
        <v>0</v>
      </c>
      <c r="J144" s="55">
        <f t="shared" si="92"/>
        <v>-2.35E-2</v>
      </c>
      <c r="K144" s="69">
        <f t="shared" si="93"/>
        <v>-2.35E-2</v>
      </c>
      <c r="L144" s="72">
        <v>0</v>
      </c>
      <c r="M144" s="55">
        <f t="shared" si="94"/>
        <v>7.4999999999999997E-3</v>
      </c>
      <c r="N144" s="69">
        <f t="shared" si="95"/>
        <v>7.4999999999999997E-3</v>
      </c>
      <c r="O144" s="72">
        <v>0</v>
      </c>
      <c r="P144" s="7"/>
      <c r="Q144" s="72">
        <f t="shared" si="124"/>
        <v>3.9540000000000002</v>
      </c>
      <c r="R144" s="72">
        <f t="shared" si="96"/>
        <v>0</v>
      </c>
      <c r="S144" s="7"/>
      <c r="T144" s="5">
        <f t="shared" si="97"/>
        <v>30</v>
      </c>
      <c r="U144" s="45">
        <f t="shared" si="98"/>
        <v>41115</v>
      </c>
      <c r="V144" s="5">
        <f t="shared" si="99"/>
        <v>4226</v>
      </c>
      <c r="W144" s="55">
        <f t="shared" si="100"/>
        <v>6.040116061409001E-2</v>
      </c>
      <c r="X144" s="47">
        <f t="shared" si="101"/>
        <v>0.50232605699347732</v>
      </c>
      <c r="Y144" s="5">
        <f t="shared" si="102"/>
        <v>0</v>
      </c>
      <c r="Z144" s="5">
        <f t="shared" si="103"/>
        <v>0</v>
      </c>
      <c r="AB144" s="39">
        <f t="shared" si="104"/>
        <v>0</v>
      </c>
      <c r="AC144" s="39">
        <f t="shared" si="105"/>
        <v>0</v>
      </c>
      <c r="AD144" s="39">
        <f t="shared" si="106"/>
        <v>0</v>
      </c>
      <c r="AE144" s="39">
        <f t="shared" si="107"/>
        <v>0</v>
      </c>
      <c r="AF144" s="39">
        <f t="shared" si="108"/>
        <v>0</v>
      </c>
      <c r="AG144" s="39">
        <f t="shared" si="109"/>
        <v>0</v>
      </c>
      <c r="AH144" s="39">
        <f t="shared" si="110"/>
        <v>0</v>
      </c>
      <c r="AI144" s="39">
        <f t="shared" si="111"/>
        <v>0</v>
      </c>
      <c r="AJ144" s="39">
        <f t="shared" si="112"/>
        <v>0</v>
      </c>
      <c r="AK144" s="43"/>
      <c r="AL144" s="39">
        <f t="shared" si="113"/>
        <v>0</v>
      </c>
      <c r="AM144" s="39">
        <f t="shared" si="114"/>
        <v>0</v>
      </c>
      <c r="AN144" s="39">
        <f t="shared" si="115"/>
        <v>0</v>
      </c>
      <c r="AO144" s="40">
        <f t="shared" si="116"/>
        <v>0</v>
      </c>
      <c r="AQ144" s="39">
        <f t="shared" si="117"/>
        <v>0</v>
      </c>
      <c r="AR144" s="39">
        <f t="shared" si="118"/>
        <v>0</v>
      </c>
      <c r="AS144" s="39">
        <f t="shared" si="119"/>
        <v>0</v>
      </c>
      <c r="AT144" s="40">
        <f t="shared" si="120"/>
        <v>0</v>
      </c>
      <c r="AU144" s="40"/>
      <c r="AV144" s="52">
        <f t="shared" si="121"/>
        <v>0</v>
      </c>
      <c r="AX144" s="52">
        <f t="shared" si="122"/>
        <v>0</v>
      </c>
      <c r="AY144" s="70"/>
      <c r="AZ144" s="2">
        <f t="shared" si="125"/>
        <v>0</v>
      </c>
    </row>
    <row r="145" spans="1:52">
      <c r="A145" s="44">
        <f t="shared" si="123"/>
        <v>41091</v>
      </c>
      <c r="B145" s="66">
        <f t="shared" si="85"/>
        <v>0</v>
      </c>
      <c r="C145" s="67"/>
      <c r="D145" s="68">
        <f t="shared" si="86"/>
        <v>0</v>
      </c>
      <c r="E145" s="35">
        <f t="shared" si="87"/>
        <v>0</v>
      </c>
      <c r="F145" s="35">
        <f t="shared" si="88"/>
        <v>0</v>
      </c>
      <c r="G145" s="55">
        <f t="shared" si="89"/>
        <v>3.97</v>
      </c>
      <c r="H145" s="69">
        <f t="shared" si="90"/>
        <v>3.97</v>
      </c>
      <c r="I145" s="55">
        <f t="shared" si="91"/>
        <v>0</v>
      </c>
      <c r="J145" s="55">
        <f t="shared" si="92"/>
        <v>-2.35E-2</v>
      </c>
      <c r="K145" s="69">
        <f t="shared" si="93"/>
        <v>-2.35E-2</v>
      </c>
      <c r="L145" s="72">
        <v>0</v>
      </c>
      <c r="M145" s="55">
        <f t="shared" si="94"/>
        <v>7.4999999999999997E-3</v>
      </c>
      <c r="N145" s="69">
        <f t="shared" si="95"/>
        <v>7.4999999999999997E-3</v>
      </c>
      <c r="O145" s="72">
        <v>0</v>
      </c>
      <c r="P145" s="7"/>
      <c r="Q145" s="72">
        <f t="shared" si="124"/>
        <v>3.9540000000000002</v>
      </c>
      <c r="R145" s="72">
        <f t="shared" si="96"/>
        <v>0</v>
      </c>
      <c r="S145" s="7"/>
      <c r="T145" s="5">
        <f t="shared" si="97"/>
        <v>31</v>
      </c>
      <c r="U145" s="45">
        <f t="shared" si="98"/>
        <v>41146</v>
      </c>
      <c r="V145" s="5">
        <f t="shared" si="99"/>
        <v>4257</v>
      </c>
      <c r="W145" s="55">
        <f t="shared" si="100"/>
        <v>6.040116061409001E-2</v>
      </c>
      <c r="X145" s="47">
        <f t="shared" si="101"/>
        <v>0.49979542327204146</v>
      </c>
      <c r="Y145" s="5">
        <f t="shared" si="102"/>
        <v>0</v>
      </c>
      <c r="Z145" s="5">
        <f t="shared" si="103"/>
        <v>0</v>
      </c>
      <c r="AB145" s="39">
        <f t="shared" si="104"/>
        <v>0</v>
      </c>
      <c r="AC145" s="39">
        <f t="shared" si="105"/>
        <v>0</v>
      </c>
      <c r="AD145" s="39">
        <f t="shared" si="106"/>
        <v>0</v>
      </c>
      <c r="AE145" s="39">
        <f t="shared" si="107"/>
        <v>0</v>
      </c>
      <c r="AF145" s="39">
        <f t="shared" si="108"/>
        <v>0</v>
      </c>
      <c r="AG145" s="39">
        <f t="shared" si="109"/>
        <v>0</v>
      </c>
      <c r="AH145" s="39">
        <f t="shared" si="110"/>
        <v>0</v>
      </c>
      <c r="AI145" s="39">
        <f t="shared" si="111"/>
        <v>0</v>
      </c>
      <c r="AJ145" s="39">
        <f t="shared" si="112"/>
        <v>0</v>
      </c>
      <c r="AK145" s="43"/>
      <c r="AL145" s="39">
        <f t="shared" si="113"/>
        <v>0</v>
      </c>
      <c r="AM145" s="39">
        <f t="shared" si="114"/>
        <v>0</v>
      </c>
      <c r="AN145" s="39">
        <f t="shared" si="115"/>
        <v>0</v>
      </c>
      <c r="AO145" s="40">
        <f t="shared" si="116"/>
        <v>0</v>
      </c>
      <c r="AQ145" s="39">
        <f t="shared" si="117"/>
        <v>0</v>
      </c>
      <c r="AR145" s="39">
        <f t="shared" si="118"/>
        <v>0</v>
      </c>
      <c r="AS145" s="39">
        <f t="shared" si="119"/>
        <v>0</v>
      </c>
      <c r="AT145" s="40">
        <f t="shared" si="120"/>
        <v>0</v>
      </c>
      <c r="AU145" s="40"/>
      <c r="AV145" s="52">
        <f t="shared" si="121"/>
        <v>0</v>
      </c>
      <c r="AX145" s="52">
        <f t="shared" si="122"/>
        <v>0</v>
      </c>
      <c r="AY145" s="70"/>
      <c r="AZ145" s="2">
        <f t="shared" si="125"/>
        <v>0</v>
      </c>
    </row>
    <row r="146" spans="1:52">
      <c r="A146" s="44">
        <f t="shared" si="123"/>
        <v>41122</v>
      </c>
      <c r="B146" s="66">
        <f t="shared" si="85"/>
        <v>0</v>
      </c>
      <c r="C146" s="67"/>
      <c r="D146" s="68">
        <f t="shared" si="86"/>
        <v>0</v>
      </c>
      <c r="E146" s="35">
        <f t="shared" si="87"/>
        <v>0</v>
      </c>
      <c r="F146" s="35">
        <f t="shared" si="88"/>
        <v>0</v>
      </c>
      <c r="G146" s="55">
        <f t="shared" si="89"/>
        <v>3.97</v>
      </c>
      <c r="H146" s="69">
        <f t="shared" si="90"/>
        <v>3.97</v>
      </c>
      <c r="I146" s="55">
        <f t="shared" si="91"/>
        <v>0</v>
      </c>
      <c r="J146" s="55">
        <f t="shared" si="92"/>
        <v>-2.35E-2</v>
      </c>
      <c r="K146" s="69">
        <f t="shared" si="93"/>
        <v>-2.35E-2</v>
      </c>
      <c r="L146" s="72">
        <v>0</v>
      </c>
      <c r="M146" s="55">
        <f t="shared" si="94"/>
        <v>7.4999999999999997E-3</v>
      </c>
      <c r="N146" s="69">
        <f t="shared" si="95"/>
        <v>7.4999999999999997E-3</v>
      </c>
      <c r="O146" s="72">
        <v>0</v>
      </c>
      <c r="P146" s="7"/>
      <c r="Q146" s="72">
        <f t="shared" si="124"/>
        <v>3.9540000000000002</v>
      </c>
      <c r="R146" s="72">
        <f t="shared" si="96"/>
        <v>0</v>
      </c>
      <c r="S146" s="7"/>
      <c r="T146" s="5">
        <f t="shared" si="97"/>
        <v>31</v>
      </c>
      <c r="U146" s="45">
        <f t="shared" si="98"/>
        <v>41177</v>
      </c>
      <c r="V146" s="5">
        <f t="shared" si="99"/>
        <v>4288</v>
      </c>
      <c r="W146" s="55">
        <f t="shared" si="100"/>
        <v>6.040116061409001E-2</v>
      </c>
      <c r="X146" s="47">
        <f t="shared" si="101"/>
        <v>0.49727753845531181</v>
      </c>
      <c r="Y146" s="5">
        <f t="shared" si="102"/>
        <v>0</v>
      </c>
      <c r="Z146" s="5">
        <f t="shared" si="103"/>
        <v>0</v>
      </c>
      <c r="AB146" s="39">
        <f t="shared" si="104"/>
        <v>0</v>
      </c>
      <c r="AC146" s="39">
        <f t="shared" si="105"/>
        <v>0</v>
      </c>
      <c r="AD146" s="39">
        <f t="shared" si="106"/>
        <v>0</v>
      </c>
      <c r="AE146" s="39">
        <f t="shared" si="107"/>
        <v>0</v>
      </c>
      <c r="AF146" s="39">
        <f t="shared" si="108"/>
        <v>0</v>
      </c>
      <c r="AG146" s="39">
        <f t="shared" si="109"/>
        <v>0</v>
      </c>
      <c r="AH146" s="39">
        <f t="shared" si="110"/>
        <v>0</v>
      </c>
      <c r="AI146" s="39">
        <f t="shared" si="111"/>
        <v>0</v>
      </c>
      <c r="AJ146" s="39">
        <f t="shared" si="112"/>
        <v>0</v>
      </c>
      <c r="AK146" s="43"/>
      <c r="AL146" s="39">
        <f t="shared" si="113"/>
        <v>0</v>
      </c>
      <c r="AM146" s="39">
        <f t="shared" si="114"/>
        <v>0</v>
      </c>
      <c r="AN146" s="39">
        <f t="shared" si="115"/>
        <v>0</v>
      </c>
      <c r="AO146" s="40">
        <f t="shared" si="116"/>
        <v>0</v>
      </c>
      <c r="AQ146" s="39">
        <f t="shared" si="117"/>
        <v>0</v>
      </c>
      <c r="AR146" s="39">
        <f t="shared" si="118"/>
        <v>0</v>
      </c>
      <c r="AS146" s="39">
        <f t="shared" si="119"/>
        <v>0</v>
      </c>
      <c r="AT146" s="40">
        <f t="shared" si="120"/>
        <v>0</v>
      </c>
      <c r="AU146" s="40"/>
      <c r="AV146" s="52">
        <f t="shared" si="121"/>
        <v>0</v>
      </c>
      <c r="AX146" s="52">
        <f t="shared" si="122"/>
        <v>0</v>
      </c>
      <c r="AY146" s="70"/>
      <c r="AZ146" s="2">
        <f t="shared" si="125"/>
        <v>0</v>
      </c>
    </row>
    <row r="147" spans="1:52">
      <c r="A147" s="44">
        <f t="shared" si="123"/>
        <v>41153</v>
      </c>
      <c r="B147" s="66">
        <f t="shared" si="85"/>
        <v>0</v>
      </c>
      <c r="C147" s="67"/>
      <c r="D147" s="68">
        <f t="shared" si="86"/>
        <v>0</v>
      </c>
      <c r="E147" s="35">
        <f t="shared" si="87"/>
        <v>0</v>
      </c>
      <c r="F147" s="35">
        <f t="shared" si="88"/>
        <v>0</v>
      </c>
      <c r="G147" s="55">
        <f t="shared" si="89"/>
        <v>3.97</v>
      </c>
      <c r="H147" s="69">
        <f t="shared" si="90"/>
        <v>3.97</v>
      </c>
      <c r="I147" s="55">
        <f t="shared" si="91"/>
        <v>0</v>
      </c>
      <c r="J147" s="55">
        <f t="shared" si="92"/>
        <v>-2.35E-2</v>
      </c>
      <c r="K147" s="69">
        <f t="shared" si="93"/>
        <v>-2.35E-2</v>
      </c>
      <c r="L147" s="72">
        <v>0</v>
      </c>
      <c r="M147" s="55">
        <f t="shared" si="94"/>
        <v>7.4999999999999997E-3</v>
      </c>
      <c r="N147" s="69">
        <f t="shared" si="95"/>
        <v>7.4999999999999997E-3</v>
      </c>
      <c r="O147" s="72">
        <v>0</v>
      </c>
      <c r="P147" s="7"/>
      <c r="Q147" s="72">
        <f t="shared" si="124"/>
        <v>3.9540000000000002</v>
      </c>
      <c r="R147" s="72">
        <f t="shared" si="96"/>
        <v>0</v>
      </c>
      <c r="S147" s="7"/>
      <c r="T147" s="5">
        <f t="shared" si="97"/>
        <v>30</v>
      </c>
      <c r="U147" s="45">
        <f t="shared" si="98"/>
        <v>41207</v>
      </c>
      <c r="V147" s="5">
        <f t="shared" si="99"/>
        <v>4318</v>
      </c>
      <c r="W147" s="55">
        <f t="shared" si="100"/>
        <v>6.040116061409001E-2</v>
      </c>
      <c r="X147" s="47">
        <f t="shared" si="101"/>
        <v>0.49485295388741041</v>
      </c>
      <c r="Y147" s="5">
        <f t="shared" si="102"/>
        <v>0</v>
      </c>
      <c r="Z147" s="5">
        <f t="shared" si="103"/>
        <v>0</v>
      </c>
      <c r="AB147" s="39">
        <f t="shared" si="104"/>
        <v>0</v>
      </c>
      <c r="AC147" s="39">
        <f t="shared" si="105"/>
        <v>0</v>
      </c>
      <c r="AD147" s="39">
        <f t="shared" si="106"/>
        <v>0</v>
      </c>
      <c r="AE147" s="39">
        <f t="shared" si="107"/>
        <v>0</v>
      </c>
      <c r="AF147" s="39">
        <f t="shared" si="108"/>
        <v>0</v>
      </c>
      <c r="AG147" s="39">
        <f t="shared" si="109"/>
        <v>0</v>
      </c>
      <c r="AH147" s="39">
        <f t="shared" si="110"/>
        <v>0</v>
      </c>
      <c r="AI147" s="39">
        <f t="shared" si="111"/>
        <v>0</v>
      </c>
      <c r="AJ147" s="39">
        <f t="shared" si="112"/>
        <v>0</v>
      </c>
      <c r="AK147" s="43"/>
      <c r="AL147" s="39">
        <f t="shared" si="113"/>
        <v>0</v>
      </c>
      <c r="AM147" s="39">
        <f t="shared" si="114"/>
        <v>0</v>
      </c>
      <c r="AN147" s="39">
        <f t="shared" si="115"/>
        <v>0</v>
      </c>
      <c r="AO147" s="40">
        <f t="shared" si="116"/>
        <v>0</v>
      </c>
      <c r="AQ147" s="39">
        <f t="shared" si="117"/>
        <v>0</v>
      </c>
      <c r="AR147" s="39">
        <f t="shared" si="118"/>
        <v>0</v>
      </c>
      <c r="AS147" s="39">
        <f t="shared" si="119"/>
        <v>0</v>
      </c>
      <c r="AT147" s="40">
        <f t="shared" si="120"/>
        <v>0</v>
      </c>
      <c r="AU147" s="40"/>
      <c r="AV147" s="52">
        <f t="shared" si="121"/>
        <v>0</v>
      </c>
      <c r="AX147" s="52">
        <f t="shared" si="122"/>
        <v>0</v>
      </c>
      <c r="AY147" s="70"/>
      <c r="AZ147" s="2">
        <f t="shared" si="125"/>
        <v>0</v>
      </c>
    </row>
    <row r="148" spans="1:52">
      <c r="A148" s="44">
        <f t="shared" si="123"/>
        <v>41183</v>
      </c>
      <c r="B148" s="66">
        <f t="shared" si="85"/>
        <v>0</v>
      </c>
      <c r="C148" s="67"/>
      <c r="D148" s="68">
        <f t="shared" si="86"/>
        <v>0</v>
      </c>
      <c r="E148" s="35">
        <f t="shared" si="87"/>
        <v>0</v>
      </c>
      <c r="F148" s="35">
        <f t="shared" si="88"/>
        <v>0</v>
      </c>
      <c r="G148" s="55">
        <f t="shared" si="89"/>
        <v>3.97</v>
      </c>
      <c r="H148" s="69">
        <f t="shared" si="90"/>
        <v>3.97</v>
      </c>
      <c r="I148" s="55">
        <f t="shared" si="91"/>
        <v>0</v>
      </c>
      <c r="J148" s="55">
        <f t="shared" si="92"/>
        <v>-2.35E-2</v>
      </c>
      <c r="K148" s="69">
        <f t="shared" si="93"/>
        <v>-2.35E-2</v>
      </c>
      <c r="L148" s="72">
        <v>0</v>
      </c>
      <c r="M148" s="55">
        <f t="shared" si="94"/>
        <v>7.4999999999999997E-3</v>
      </c>
      <c r="N148" s="69">
        <f t="shared" si="95"/>
        <v>7.4999999999999997E-3</v>
      </c>
      <c r="O148" s="72">
        <v>0</v>
      </c>
      <c r="P148" s="7"/>
      <c r="Q148" s="72">
        <f t="shared" si="124"/>
        <v>3.9540000000000002</v>
      </c>
      <c r="R148" s="72">
        <f t="shared" si="96"/>
        <v>0</v>
      </c>
      <c r="S148" s="7"/>
      <c r="T148" s="5">
        <f t="shared" si="97"/>
        <v>31</v>
      </c>
      <c r="U148" s="45">
        <f t="shared" si="98"/>
        <v>41238</v>
      </c>
      <c r="V148" s="5">
        <f t="shared" si="99"/>
        <v>4349</v>
      </c>
      <c r="W148" s="55">
        <f t="shared" si="100"/>
        <v>6.040116061409001E-2</v>
      </c>
      <c r="X148" s="47">
        <f t="shared" si="101"/>
        <v>0.49235996839556689</v>
      </c>
      <c r="Y148" s="5">
        <f t="shared" si="102"/>
        <v>0</v>
      </c>
      <c r="Z148" s="5">
        <f t="shared" si="103"/>
        <v>0</v>
      </c>
      <c r="AB148" s="39">
        <f t="shared" si="104"/>
        <v>0</v>
      </c>
      <c r="AC148" s="39">
        <f t="shared" si="105"/>
        <v>0</v>
      </c>
      <c r="AD148" s="39">
        <f t="shared" si="106"/>
        <v>0</v>
      </c>
      <c r="AE148" s="39">
        <f t="shared" si="107"/>
        <v>0</v>
      </c>
      <c r="AF148" s="39">
        <f t="shared" si="108"/>
        <v>0</v>
      </c>
      <c r="AG148" s="39">
        <f t="shared" si="109"/>
        <v>0</v>
      </c>
      <c r="AH148" s="39">
        <f t="shared" si="110"/>
        <v>0</v>
      </c>
      <c r="AI148" s="39">
        <f t="shared" si="111"/>
        <v>0</v>
      </c>
      <c r="AJ148" s="39">
        <f t="shared" si="112"/>
        <v>0</v>
      </c>
      <c r="AK148" s="43"/>
      <c r="AL148" s="39">
        <f t="shared" si="113"/>
        <v>0</v>
      </c>
      <c r="AM148" s="39">
        <f t="shared" si="114"/>
        <v>0</v>
      </c>
      <c r="AN148" s="39">
        <f t="shared" si="115"/>
        <v>0</v>
      </c>
      <c r="AO148" s="40">
        <f t="shared" si="116"/>
        <v>0</v>
      </c>
      <c r="AQ148" s="39">
        <f t="shared" si="117"/>
        <v>0</v>
      </c>
      <c r="AR148" s="39">
        <f t="shared" si="118"/>
        <v>0</v>
      </c>
      <c r="AS148" s="39">
        <f t="shared" si="119"/>
        <v>0</v>
      </c>
      <c r="AT148" s="40">
        <f t="shared" si="120"/>
        <v>0</v>
      </c>
      <c r="AU148" s="40"/>
      <c r="AV148" s="52">
        <f t="shared" si="121"/>
        <v>0</v>
      </c>
      <c r="AX148" s="52">
        <f t="shared" si="122"/>
        <v>0</v>
      </c>
      <c r="AY148" s="70"/>
      <c r="AZ148" s="2">
        <f t="shared" si="125"/>
        <v>0</v>
      </c>
    </row>
    <row r="149" spans="1:52">
      <c r="A149" s="44">
        <f t="shared" si="123"/>
        <v>41214</v>
      </c>
      <c r="B149" s="66">
        <f t="shared" si="85"/>
        <v>0</v>
      </c>
      <c r="C149" s="67"/>
      <c r="D149" s="68">
        <f t="shared" si="86"/>
        <v>0</v>
      </c>
      <c r="E149" s="35">
        <f t="shared" si="87"/>
        <v>0</v>
      </c>
      <c r="F149" s="35">
        <f t="shared" si="88"/>
        <v>0</v>
      </c>
      <c r="G149" s="55">
        <f t="shared" si="89"/>
        <v>3.97</v>
      </c>
      <c r="H149" s="69">
        <f t="shared" si="90"/>
        <v>3.97</v>
      </c>
      <c r="I149" s="55">
        <f t="shared" si="91"/>
        <v>0</v>
      </c>
      <c r="J149" s="55">
        <f t="shared" si="92"/>
        <v>-2.35E-2</v>
      </c>
      <c r="K149" s="69">
        <f t="shared" si="93"/>
        <v>-2.35E-2</v>
      </c>
      <c r="L149" s="72">
        <v>0</v>
      </c>
      <c r="M149" s="55">
        <f t="shared" si="94"/>
        <v>7.4999999999999997E-3</v>
      </c>
      <c r="N149" s="69">
        <f t="shared" si="95"/>
        <v>7.4999999999999997E-3</v>
      </c>
      <c r="O149" s="72">
        <v>0</v>
      </c>
      <c r="P149" s="7"/>
      <c r="Q149" s="72">
        <f t="shared" si="124"/>
        <v>3.9540000000000002</v>
      </c>
      <c r="R149" s="72">
        <f t="shared" si="96"/>
        <v>0</v>
      </c>
      <c r="S149" s="7"/>
      <c r="T149" s="5">
        <f t="shared" si="97"/>
        <v>30</v>
      </c>
      <c r="U149" s="45">
        <f t="shared" si="98"/>
        <v>41268</v>
      </c>
      <c r="V149" s="5">
        <f t="shared" si="99"/>
        <v>4379</v>
      </c>
      <c r="W149" s="55">
        <f t="shared" si="100"/>
        <v>6.040116061409001E-2</v>
      </c>
      <c r="X149" s="47">
        <f t="shared" si="101"/>
        <v>0.48995936050780164</v>
      </c>
      <c r="Y149" s="5">
        <f t="shared" si="102"/>
        <v>0</v>
      </c>
      <c r="Z149" s="5">
        <f t="shared" si="103"/>
        <v>0</v>
      </c>
      <c r="AB149" s="39">
        <f t="shared" si="104"/>
        <v>0</v>
      </c>
      <c r="AC149" s="39">
        <f t="shared" si="105"/>
        <v>0</v>
      </c>
      <c r="AD149" s="39">
        <f t="shared" si="106"/>
        <v>0</v>
      </c>
      <c r="AE149" s="39">
        <f t="shared" si="107"/>
        <v>0</v>
      </c>
      <c r="AF149" s="39">
        <f t="shared" si="108"/>
        <v>0</v>
      </c>
      <c r="AG149" s="39">
        <f t="shared" si="109"/>
        <v>0</v>
      </c>
      <c r="AH149" s="39">
        <f t="shared" si="110"/>
        <v>0</v>
      </c>
      <c r="AI149" s="39">
        <f t="shared" si="111"/>
        <v>0</v>
      </c>
      <c r="AJ149" s="39">
        <f t="shared" si="112"/>
        <v>0</v>
      </c>
      <c r="AK149" s="43"/>
      <c r="AL149" s="39">
        <f t="shared" si="113"/>
        <v>0</v>
      </c>
      <c r="AM149" s="39">
        <f t="shared" si="114"/>
        <v>0</v>
      </c>
      <c r="AN149" s="39">
        <f t="shared" si="115"/>
        <v>0</v>
      </c>
      <c r="AO149" s="40">
        <f t="shared" si="116"/>
        <v>0</v>
      </c>
      <c r="AQ149" s="39">
        <f t="shared" si="117"/>
        <v>0</v>
      </c>
      <c r="AR149" s="39">
        <f t="shared" si="118"/>
        <v>0</v>
      </c>
      <c r="AS149" s="39">
        <f t="shared" si="119"/>
        <v>0</v>
      </c>
      <c r="AT149" s="40">
        <f t="shared" si="120"/>
        <v>0</v>
      </c>
      <c r="AU149" s="40"/>
      <c r="AV149" s="52">
        <f t="shared" si="121"/>
        <v>0</v>
      </c>
      <c r="AX149" s="52">
        <f t="shared" si="122"/>
        <v>0</v>
      </c>
      <c r="AY149" s="70"/>
      <c r="AZ149" s="2">
        <f t="shared" si="125"/>
        <v>0</v>
      </c>
    </row>
    <row r="150" spans="1:52">
      <c r="A150" s="44">
        <f t="shared" si="123"/>
        <v>41244</v>
      </c>
      <c r="B150" s="66">
        <f t="shared" si="85"/>
        <v>0</v>
      </c>
      <c r="C150" s="67"/>
      <c r="D150" s="68">
        <f t="shared" si="86"/>
        <v>0</v>
      </c>
      <c r="E150" s="35">
        <f t="shared" si="87"/>
        <v>0</v>
      </c>
      <c r="F150" s="35">
        <f t="shared" si="88"/>
        <v>0</v>
      </c>
      <c r="G150" s="55">
        <f t="shared" si="89"/>
        <v>3.97</v>
      </c>
      <c r="H150" s="69">
        <f t="shared" si="90"/>
        <v>3.97</v>
      </c>
      <c r="I150" s="55">
        <f t="shared" si="91"/>
        <v>0</v>
      </c>
      <c r="J150" s="55">
        <f t="shared" si="92"/>
        <v>-2.35E-2</v>
      </c>
      <c r="K150" s="69">
        <f t="shared" si="93"/>
        <v>-2.35E-2</v>
      </c>
      <c r="L150" s="72">
        <v>0</v>
      </c>
      <c r="M150" s="55">
        <f t="shared" si="94"/>
        <v>7.4999999999999997E-3</v>
      </c>
      <c r="N150" s="69">
        <f t="shared" si="95"/>
        <v>7.4999999999999997E-3</v>
      </c>
      <c r="O150" s="72">
        <v>0</v>
      </c>
      <c r="P150" s="7"/>
      <c r="Q150" s="72">
        <f t="shared" si="124"/>
        <v>3.9540000000000002</v>
      </c>
      <c r="R150" s="72">
        <f t="shared" si="96"/>
        <v>0</v>
      </c>
      <c r="S150" s="7"/>
      <c r="T150" s="5">
        <f t="shared" si="97"/>
        <v>31</v>
      </c>
      <c r="U150" s="45">
        <f t="shared" si="98"/>
        <v>41299</v>
      </c>
      <c r="V150" s="5">
        <f t="shared" si="99"/>
        <v>4410</v>
      </c>
      <c r="W150" s="55">
        <f t="shared" si="100"/>
        <v>6.040116061409001E-2</v>
      </c>
      <c r="X150" s="47">
        <f t="shared" si="101"/>
        <v>0.48749102811179718</v>
      </c>
      <c r="Y150" s="5">
        <f t="shared" si="102"/>
        <v>0</v>
      </c>
      <c r="Z150" s="5">
        <f t="shared" si="103"/>
        <v>0</v>
      </c>
      <c r="AB150" s="39">
        <f t="shared" si="104"/>
        <v>0</v>
      </c>
      <c r="AC150" s="39">
        <f t="shared" si="105"/>
        <v>0</v>
      </c>
      <c r="AD150" s="39">
        <f t="shared" si="106"/>
        <v>0</v>
      </c>
      <c r="AE150" s="39">
        <f t="shared" si="107"/>
        <v>0</v>
      </c>
      <c r="AF150" s="39">
        <f t="shared" si="108"/>
        <v>0</v>
      </c>
      <c r="AG150" s="39">
        <f t="shared" si="109"/>
        <v>0</v>
      </c>
      <c r="AH150" s="39">
        <f t="shared" si="110"/>
        <v>0</v>
      </c>
      <c r="AI150" s="39">
        <f t="shared" si="111"/>
        <v>0</v>
      </c>
      <c r="AJ150" s="39">
        <f t="shared" si="112"/>
        <v>0</v>
      </c>
      <c r="AK150" s="43"/>
      <c r="AL150" s="39">
        <f t="shared" si="113"/>
        <v>0</v>
      </c>
      <c r="AM150" s="39">
        <f t="shared" si="114"/>
        <v>0</v>
      </c>
      <c r="AN150" s="39">
        <f t="shared" si="115"/>
        <v>0</v>
      </c>
      <c r="AO150" s="40">
        <f t="shared" si="116"/>
        <v>0</v>
      </c>
      <c r="AQ150" s="39">
        <f t="shared" si="117"/>
        <v>0</v>
      </c>
      <c r="AR150" s="39">
        <f t="shared" si="118"/>
        <v>0</v>
      </c>
      <c r="AS150" s="39">
        <f t="shared" si="119"/>
        <v>0</v>
      </c>
      <c r="AT150" s="40">
        <f t="shared" si="120"/>
        <v>0</v>
      </c>
      <c r="AU150" s="40"/>
      <c r="AV150" s="52">
        <f t="shared" si="121"/>
        <v>0</v>
      </c>
      <c r="AX150" s="52">
        <f t="shared" si="122"/>
        <v>0</v>
      </c>
      <c r="AY150" s="70"/>
      <c r="AZ150" s="2">
        <f t="shared" si="125"/>
        <v>0</v>
      </c>
    </row>
    <row r="151" spans="1:52">
      <c r="A151" s="44">
        <f t="shared" si="123"/>
        <v>41275</v>
      </c>
      <c r="B151" s="66">
        <f t="shared" si="85"/>
        <v>0</v>
      </c>
      <c r="C151" s="67"/>
      <c r="D151" s="68">
        <f t="shared" si="86"/>
        <v>0</v>
      </c>
      <c r="E151" s="35">
        <f t="shared" si="87"/>
        <v>0</v>
      </c>
      <c r="F151" s="35">
        <f t="shared" si="88"/>
        <v>0</v>
      </c>
      <c r="G151" s="55">
        <f t="shared" si="89"/>
        <v>3.97</v>
      </c>
      <c r="H151" s="69">
        <f t="shared" si="90"/>
        <v>3.97</v>
      </c>
      <c r="I151" s="55">
        <f t="shared" si="91"/>
        <v>0</v>
      </c>
      <c r="J151" s="55">
        <f t="shared" si="92"/>
        <v>-2.35E-2</v>
      </c>
      <c r="K151" s="69">
        <f t="shared" si="93"/>
        <v>-2.35E-2</v>
      </c>
      <c r="L151" s="72">
        <v>0</v>
      </c>
      <c r="M151" s="55">
        <f t="shared" si="94"/>
        <v>7.4999999999999997E-3</v>
      </c>
      <c r="N151" s="69">
        <f t="shared" si="95"/>
        <v>7.4999999999999997E-3</v>
      </c>
      <c r="O151" s="72">
        <v>0</v>
      </c>
      <c r="P151" s="7"/>
      <c r="Q151" s="72">
        <f t="shared" si="124"/>
        <v>3.9540000000000002</v>
      </c>
      <c r="R151" s="72">
        <f t="shared" si="96"/>
        <v>0</v>
      </c>
      <c r="S151" s="7"/>
      <c r="T151" s="5">
        <f t="shared" si="97"/>
        <v>31</v>
      </c>
      <c r="U151" s="45">
        <f t="shared" si="98"/>
        <v>41330</v>
      </c>
      <c r="V151" s="5">
        <f t="shared" si="99"/>
        <v>4441</v>
      </c>
      <c r="W151" s="55">
        <f t="shared" si="100"/>
        <v>6.040116061409001E-2</v>
      </c>
      <c r="X151" s="47">
        <f t="shared" si="101"/>
        <v>0.4850351307569577</v>
      </c>
      <c r="Y151" s="5">
        <f t="shared" si="102"/>
        <v>0</v>
      </c>
      <c r="Z151" s="5">
        <f t="shared" si="103"/>
        <v>0</v>
      </c>
      <c r="AB151" s="39">
        <f t="shared" si="104"/>
        <v>0</v>
      </c>
      <c r="AC151" s="39">
        <f t="shared" si="105"/>
        <v>0</v>
      </c>
      <c r="AD151" s="39">
        <f t="shared" si="106"/>
        <v>0</v>
      </c>
      <c r="AE151" s="39">
        <f t="shared" si="107"/>
        <v>0</v>
      </c>
      <c r="AF151" s="39">
        <f t="shared" si="108"/>
        <v>0</v>
      </c>
      <c r="AG151" s="39">
        <f t="shared" si="109"/>
        <v>0</v>
      </c>
      <c r="AH151" s="39">
        <f t="shared" si="110"/>
        <v>0</v>
      </c>
      <c r="AI151" s="39">
        <f t="shared" si="111"/>
        <v>0</v>
      </c>
      <c r="AJ151" s="39">
        <f t="shared" si="112"/>
        <v>0</v>
      </c>
      <c r="AK151" s="43"/>
      <c r="AL151" s="39">
        <f t="shared" si="113"/>
        <v>0</v>
      </c>
      <c r="AM151" s="39">
        <f t="shared" si="114"/>
        <v>0</v>
      </c>
      <c r="AN151" s="39">
        <f t="shared" si="115"/>
        <v>0</v>
      </c>
      <c r="AO151" s="40">
        <f t="shared" si="116"/>
        <v>0</v>
      </c>
      <c r="AQ151" s="39">
        <f t="shared" si="117"/>
        <v>0</v>
      </c>
      <c r="AR151" s="39">
        <f t="shared" si="118"/>
        <v>0</v>
      </c>
      <c r="AS151" s="39">
        <f t="shared" si="119"/>
        <v>0</v>
      </c>
      <c r="AT151" s="40">
        <f t="shared" si="120"/>
        <v>0</v>
      </c>
      <c r="AU151" s="40"/>
      <c r="AV151" s="52">
        <f t="shared" si="121"/>
        <v>0</v>
      </c>
      <c r="AX151" s="52">
        <f t="shared" si="122"/>
        <v>0</v>
      </c>
      <c r="AY151" s="70"/>
      <c r="AZ151" s="2">
        <f t="shared" si="125"/>
        <v>0</v>
      </c>
    </row>
    <row r="152" spans="1:52">
      <c r="A152" s="44">
        <f t="shared" si="123"/>
        <v>41306</v>
      </c>
      <c r="B152" s="66">
        <f t="shared" si="85"/>
        <v>0</v>
      </c>
      <c r="C152" s="67"/>
      <c r="D152" s="68">
        <f t="shared" si="86"/>
        <v>0</v>
      </c>
      <c r="E152" s="35">
        <f t="shared" si="87"/>
        <v>0</v>
      </c>
      <c r="F152" s="35">
        <f t="shared" si="88"/>
        <v>0</v>
      </c>
      <c r="G152" s="55">
        <f t="shared" si="89"/>
        <v>3.97</v>
      </c>
      <c r="H152" s="69">
        <f t="shared" si="90"/>
        <v>3.97</v>
      </c>
      <c r="I152" s="55">
        <f t="shared" si="91"/>
        <v>0</v>
      </c>
      <c r="J152" s="55">
        <f t="shared" si="92"/>
        <v>-2.35E-2</v>
      </c>
      <c r="K152" s="69">
        <f t="shared" si="93"/>
        <v>-2.35E-2</v>
      </c>
      <c r="L152" s="72">
        <v>0</v>
      </c>
      <c r="M152" s="55">
        <f t="shared" si="94"/>
        <v>7.4999999999999997E-3</v>
      </c>
      <c r="N152" s="69">
        <f t="shared" si="95"/>
        <v>7.4999999999999997E-3</v>
      </c>
      <c r="O152" s="72">
        <v>0</v>
      </c>
      <c r="P152" s="7"/>
      <c r="Q152" s="72">
        <f t="shared" si="124"/>
        <v>3.9540000000000002</v>
      </c>
      <c r="R152" s="72">
        <f t="shared" si="96"/>
        <v>0</v>
      </c>
      <c r="S152" s="7"/>
      <c r="T152" s="5">
        <f t="shared" si="97"/>
        <v>28</v>
      </c>
      <c r="U152" s="45">
        <f t="shared" si="98"/>
        <v>41358</v>
      </c>
      <c r="V152" s="5">
        <f t="shared" si="99"/>
        <v>4469</v>
      </c>
      <c r="W152" s="55">
        <f t="shared" si="100"/>
        <v>6.040116061409001E-2</v>
      </c>
      <c r="X152" s="47">
        <f t="shared" si="101"/>
        <v>0.48282753695654212</v>
      </c>
      <c r="Y152" s="5">
        <f t="shared" si="102"/>
        <v>0</v>
      </c>
      <c r="Z152" s="5">
        <f t="shared" si="103"/>
        <v>0</v>
      </c>
      <c r="AB152" s="39">
        <f t="shared" si="104"/>
        <v>0</v>
      </c>
      <c r="AC152" s="39">
        <f t="shared" si="105"/>
        <v>0</v>
      </c>
      <c r="AD152" s="39">
        <f t="shared" si="106"/>
        <v>0</v>
      </c>
      <c r="AE152" s="39">
        <f t="shared" si="107"/>
        <v>0</v>
      </c>
      <c r="AF152" s="39">
        <f t="shared" si="108"/>
        <v>0</v>
      </c>
      <c r="AG152" s="39">
        <f t="shared" si="109"/>
        <v>0</v>
      </c>
      <c r="AH152" s="39">
        <f t="shared" si="110"/>
        <v>0</v>
      </c>
      <c r="AI152" s="39">
        <f t="shared" si="111"/>
        <v>0</v>
      </c>
      <c r="AJ152" s="39">
        <f t="shared" si="112"/>
        <v>0</v>
      </c>
      <c r="AK152" s="43"/>
      <c r="AL152" s="39">
        <f t="shared" si="113"/>
        <v>0</v>
      </c>
      <c r="AM152" s="39">
        <f t="shared" si="114"/>
        <v>0</v>
      </c>
      <c r="AN152" s="39">
        <f t="shared" si="115"/>
        <v>0</v>
      </c>
      <c r="AO152" s="40">
        <f t="shared" si="116"/>
        <v>0</v>
      </c>
      <c r="AQ152" s="39">
        <f t="shared" si="117"/>
        <v>0</v>
      </c>
      <c r="AR152" s="39">
        <f t="shared" si="118"/>
        <v>0</v>
      </c>
      <c r="AS152" s="39">
        <f t="shared" si="119"/>
        <v>0</v>
      </c>
      <c r="AT152" s="40">
        <f t="shared" si="120"/>
        <v>0</v>
      </c>
      <c r="AU152" s="40"/>
      <c r="AV152" s="52">
        <f t="shared" si="121"/>
        <v>0</v>
      </c>
      <c r="AX152" s="52">
        <f t="shared" si="122"/>
        <v>0</v>
      </c>
      <c r="AY152" s="70"/>
      <c r="AZ152" s="2">
        <f t="shared" si="125"/>
        <v>0</v>
      </c>
    </row>
    <row r="153" spans="1:52">
      <c r="A153" s="44">
        <f t="shared" si="123"/>
        <v>41334</v>
      </c>
      <c r="B153" s="66">
        <f t="shared" si="85"/>
        <v>0</v>
      </c>
      <c r="C153" s="67"/>
      <c r="D153" s="68">
        <f t="shared" si="86"/>
        <v>0</v>
      </c>
      <c r="E153" s="35">
        <f t="shared" si="87"/>
        <v>0</v>
      </c>
      <c r="F153" s="35">
        <f t="shared" si="88"/>
        <v>0</v>
      </c>
      <c r="G153" s="55">
        <f t="shared" si="89"/>
        <v>3.97</v>
      </c>
      <c r="H153" s="69">
        <f t="shared" si="90"/>
        <v>3.97</v>
      </c>
      <c r="I153" s="55">
        <f t="shared" si="91"/>
        <v>0</v>
      </c>
      <c r="J153" s="55">
        <f t="shared" si="92"/>
        <v>-2.35E-2</v>
      </c>
      <c r="K153" s="69">
        <f t="shared" si="93"/>
        <v>-2.35E-2</v>
      </c>
      <c r="L153" s="72">
        <v>0</v>
      </c>
      <c r="M153" s="55">
        <f t="shared" si="94"/>
        <v>7.4999999999999997E-3</v>
      </c>
      <c r="N153" s="69">
        <f t="shared" si="95"/>
        <v>7.4999999999999997E-3</v>
      </c>
      <c r="O153" s="72">
        <v>0</v>
      </c>
      <c r="P153" s="7"/>
      <c r="Q153" s="72">
        <f t="shared" si="124"/>
        <v>3.9540000000000002</v>
      </c>
      <c r="R153" s="72">
        <f t="shared" si="96"/>
        <v>0</v>
      </c>
      <c r="S153" s="7"/>
      <c r="T153" s="5">
        <f t="shared" si="97"/>
        <v>31</v>
      </c>
      <c r="U153" s="45">
        <f t="shared" si="98"/>
        <v>41389</v>
      </c>
      <c r="V153" s="5">
        <f t="shared" si="99"/>
        <v>4500</v>
      </c>
      <c r="W153" s="55">
        <f t="shared" si="100"/>
        <v>6.040116061409001E-2</v>
      </c>
      <c r="X153" s="47">
        <f t="shared" si="101"/>
        <v>0.48039513348145041</v>
      </c>
      <c r="Y153" s="5">
        <f t="shared" si="102"/>
        <v>0</v>
      </c>
      <c r="Z153" s="5">
        <f t="shared" si="103"/>
        <v>0</v>
      </c>
      <c r="AB153" s="39">
        <f t="shared" si="104"/>
        <v>0</v>
      </c>
      <c r="AC153" s="39">
        <f t="shared" si="105"/>
        <v>0</v>
      </c>
      <c r="AD153" s="39">
        <f t="shared" si="106"/>
        <v>0</v>
      </c>
      <c r="AE153" s="39">
        <f t="shared" si="107"/>
        <v>0</v>
      </c>
      <c r="AF153" s="39">
        <f t="shared" si="108"/>
        <v>0</v>
      </c>
      <c r="AG153" s="39">
        <f t="shared" si="109"/>
        <v>0</v>
      </c>
      <c r="AH153" s="39">
        <f t="shared" si="110"/>
        <v>0</v>
      </c>
      <c r="AI153" s="39">
        <f t="shared" si="111"/>
        <v>0</v>
      </c>
      <c r="AJ153" s="39">
        <f t="shared" si="112"/>
        <v>0</v>
      </c>
      <c r="AK153" s="43"/>
      <c r="AL153" s="39">
        <f t="shared" si="113"/>
        <v>0</v>
      </c>
      <c r="AM153" s="39">
        <f t="shared" si="114"/>
        <v>0</v>
      </c>
      <c r="AN153" s="39">
        <f t="shared" si="115"/>
        <v>0</v>
      </c>
      <c r="AO153" s="40">
        <f t="shared" si="116"/>
        <v>0</v>
      </c>
      <c r="AQ153" s="39">
        <f t="shared" si="117"/>
        <v>0</v>
      </c>
      <c r="AR153" s="39">
        <f t="shared" si="118"/>
        <v>0</v>
      </c>
      <c r="AS153" s="39">
        <f t="shared" si="119"/>
        <v>0</v>
      </c>
      <c r="AT153" s="40">
        <f t="shared" si="120"/>
        <v>0</v>
      </c>
      <c r="AU153" s="40"/>
      <c r="AV153" s="52">
        <f t="shared" si="121"/>
        <v>0</v>
      </c>
      <c r="AX153" s="52">
        <f t="shared" si="122"/>
        <v>0</v>
      </c>
      <c r="AY153" s="70"/>
      <c r="AZ153" s="2">
        <f t="shared" si="125"/>
        <v>0</v>
      </c>
    </row>
    <row r="154" spans="1:52">
      <c r="A154" s="44">
        <f t="shared" si="123"/>
        <v>41365</v>
      </c>
      <c r="B154" s="66">
        <f t="shared" si="85"/>
        <v>0</v>
      </c>
      <c r="C154" s="67"/>
      <c r="D154" s="68">
        <f t="shared" si="86"/>
        <v>0</v>
      </c>
      <c r="E154" s="35">
        <f t="shared" si="87"/>
        <v>0</v>
      </c>
      <c r="F154" s="35">
        <f t="shared" si="88"/>
        <v>0</v>
      </c>
      <c r="G154" s="55">
        <f t="shared" si="89"/>
        <v>3.97</v>
      </c>
      <c r="H154" s="69">
        <f t="shared" si="90"/>
        <v>3.97</v>
      </c>
      <c r="I154" s="55">
        <f t="shared" si="91"/>
        <v>0</v>
      </c>
      <c r="J154" s="55">
        <f t="shared" si="92"/>
        <v>-2.35E-2</v>
      </c>
      <c r="K154" s="69">
        <f t="shared" si="93"/>
        <v>-2.35E-2</v>
      </c>
      <c r="L154" s="72">
        <v>0</v>
      </c>
      <c r="M154" s="55">
        <f t="shared" si="94"/>
        <v>7.4999999999999997E-3</v>
      </c>
      <c r="N154" s="69">
        <f t="shared" si="95"/>
        <v>7.4999999999999997E-3</v>
      </c>
      <c r="O154" s="72">
        <v>0</v>
      </c>
      <c r="P154" s="7"/>
      <c r="Q154" s="72">
        <f t="shared" si="124"/>
        <v>3.9540000000000002</v>
      </c>
      <c r="R154" s="72">
        <f t="shared" si="96"/>
        <v>0</v>
      </c>
      <c r="S154" s="7"/>
      <c r="T154" s="5">
        <f t="shared" si="97"/>
        <v>30</v>
      </c>
      <c r="U154" s="45">
        <f t="shared" si="98"/>
        <v>41419</v>
      </c>
      <c r="V154" s="5">
        <f t="shared" si="99"/>
        <v>4530</v>
      </c>
      <c r="W154" s="55">
        <f t="shared" si="100"/>
        <v>6.040116061409001E-2</v>
      </c>
      <c r="X154" s="47">
        <f t="shared" si="101"/>
        <v>0.47805286274315772</v>
      </c>
      <c r="Y154" s="5">
        <f t="shared" si="102"/>
        <v>0</v>
      </c>
      <c r="Z154" s="5">
        <f t="shared" si="103"/>
        <v>0</v>
      </c>
      <c r="AB154" s="39">
        <f t="shared" si="104"/>
        <v>0</v>
      </c>
      <c r="AC154" s="39">
        <f t="shared" si="105"/>
        <v>0</v>
      </c>
      <c r="AD154" s="39">
        <f t="shared" si="106"/>
        <v>0</v>
      </c>
      <c r="AE154" s="39">
        <f t="shared" si="107"/>
        <v>0</v>
      </c>
      <c r="AF154" s="39">
        <f t="shared" si="108"/>
        <v>0</v>
      </c>
      <c r="AG154" s="39">
        <f t="shared" si="109"/>
        <v>0</v>
      </c>
      <c r="AH154" s="39">
        <f t="shared" si="110"/>
        <v>0</v>
      </c>
      <c r="AI154" s="39">
        <f t="shared" si="111"/>
        <v>0</v>
      </c>
      <c r="AJ154" s="39">
        <f t="shared" si="112"/>
        <v>0</v>
      </c>
      <c r="AK154" s="43"/>
      <c r="AL154" s="39">
        <f t="shared" si="113"/>
        <v>0</v>
      </c>
      <c r="AM154" s="39">
        <f t="shared" si="114"/>
        <v>0</v>
      </c>
      <c r="AN154" s="39">
        <f t="shared" si="115"/>
        <v>0</v>
      </c>
      <c r="AO154" s="40">
        <f t="shared" si="116"/>
        <v>0</v>
      </c>
      <c r="AQ154" s="39">
        <f t="shared" si="117"/>
        <v>0</v>
      </c>
      <c r="AR154" s="39">
        <f t="shared" si="118"/>
        <v>0</v>
      </c>
      <c r="AS154" s="39">
        <f t="shared" si="119"/>
        <v>0</v>
      </c>
      <c r="AT154" s="40">
        <f t="shared" si="120"/>
        <v>0</v>
      </c>
      <c r="AU154" s="40"/>
      <c r="AV154" s="52">
        <f t="shared" si="121"/>
        <v>0</v>
      </c>
      <c r="AX154" s="52">
        <f t="shared" si="122"/>
        <v>0</v>
      </c>
      <c r="AY154" s="70"/>
      <c r="AZ154" s="2">
        <f t="shared" si="125"/>
        <v>0</v>
      </c>
    </row>
    <row r="155" spans="1:52">
      <c r="A155" s="44">
        <f t="shared" si="123"/>
        <v>41395</v>
      </c>
      <c r="B155" s="66">
        <f t="shared" si="85"/>
        <v>0</v>
      </c>
      <c r="C155" s="67"/>
      <c r="D155" s="68">
        <f t="shared" si="86"/>
        <v>0</v>
      </c>
      <c r="E155" s="35">
        <f t="shared" si="87"/>
        <v>0</v>
      </c>
      <c r="F155" s="35">
        <f t="shared" si="88"/>
        <v>0</v>
      </c>
      <c r="G155" s="55">
        <f t="shared" si="89"/>
        <v>3.97</v>
      </c>
      <c r="H155" s="69">
        <f t="shared" si="90"/>
        <v>3.97</v>
      </c>
      <c r="I155" s="55">
        <f t="shared" si="91"/>
        <v>0</v>
      </c>
      <c r="J155" s="55">
        <f t="shared" si="92"/>
        <v>-2.35E-2</v>
      </c>
      <c r="K155" s="69">
        <f t="shared" si="93"/>
        <v>-2.35E-2</v>
      </c>
      <c r="L155" s="72">
        <v>0</v>
      </c>
      <c r="M155" s="55">
        <f t="shared" si="94"/>
        <v>7.4999999999999997E-3</v>
      </c>
      <c r="N155" s="69">
        <f t="shared" si="95"/>
        <v>7.4999999999999997E-3</v>
      </c>
      <c r="O155" s="72">
        <v>0</v>
      </c>
      <c r="P155" s="7"/>
      <c r="Q155" s="72">
        <f t="shared" si="124"/>
        <v>3.9540000000000002</v>
      </c>
      <c r="R155" s="72">
        <f t="shared" si="96"/>
        <v>0</v>
      </c>
      <c r="S155" s="7"/>
      <c r="T155" s="5">
        <f t="shared" si="97"/>
        <v>31</v>
      </c>
      <c r="U155" s="45">
        <f t="shared" si="98"/>
        <v>41450</v>
      </c>
      <c r="V155" s="5">
        <f t="shared" si="99"/>
        <v>4561</v>
      </c>
      <c r="W155" s="55">
        <f t="shared" si="100"/>
        <v>6.040116061409001E-2</v>
      </c>
      <c r="X155" s="47">
        <f t="shared" si="101"/>
        <v>0.47564451326925716</v>
      </c>
      <c r="Y155" s="5">
        <f t="shared" si="102"/>
        <v>0</v>
      </c>
      <c r="Z155" s="5">
        <f t="shared" si="103"/>
        <v>0</v>
      </c>
      <c r="AB155" s="39">
        <f t="shared" si="104"/>
        <v>0</v>
      </c>
      <c r="AC155" s="39">
        <f t="shared" si="105"/>
        <v>0</v>
      </c>
      <c r="AD155" s="39">
        <f t="shared" si="106"/>
        <v>0</v>
      </c>
      <c r="AE155" s="39">
        <f t="shared" si="107"/>
        <v>0</v>
      </c>
      <c r="AF155" s="39">
        <f t="shared" si="108"/>
        <v>0</v>
      </c>
      <c r="AG155" s="39">
        <f t="shared" si="109"/>
        <v>0</v>
      </c>
      <c r="AH155" s="39">
        <f t="shared" si="110"/>
        <v>0</v>
      </c>
      <c r="AI155" s="39">
        <f t="shared" si="111"/>
        <v>0</v>
      </c>
      <c r="AJ155" s="39">
        <f t="shared" si="112"/>
        <v>0</v>
      </c>
      <c r="AK155" s="43"/>
      <c r="AL155" s="39">
        <f t="shared" si="113"/>
        <v>0</v>
      </c>
      <c r="AM155" s="39">
        <f t="shared" si="114"/>
        <v>0</v>
      </c>
      <c r="AN155" s="39">
        <f t="shared" si="115"/>
        <v>0</v>
      </c>
      <c r="AO155" s="40">
        <f t="shared" si="116"/>
        <v>0</v>
      </c>
      <c r="AQ155" s="39">
        <f t="shared" si="117"/>
        <v>0</v>
      </c>
      <c r="AR155" s="39">
        <f t="shared" si="118"/>
        <v>0</v>
      </c>
      <c r="AS155" s="39">
        <f t="shared" si="119"/>
        <v>0</v>
      </c>
      <c r="AT155" s="40">
        <f t="shared" si="120"/>
        <v>0</v>
      </c>
      <c r="AU155" s="40"/>
      <c r="AV155" s="52">
        <f t="shared" si="121"/>
        <v>0</v>
      </c>
      <c r="AX155" s="52">
        <f t="shared" si="122"/>
        <v>0</v>
      </c>
      <c r="AY155" s="70"/>
      <c r="AZ155" s="2">
        <f t="shared" si="125"/>
        <v>0</v>
      </c>
    </row>
    <row r="156" spans="1:52">
      <c r="A156" s="44">
        <f t="shared" si="123"/>
        <v>41426</v>
      </c>
      <c r="B156" s="66">
        <f t="shared" si="85"/>
        <v>0</v>
      </c>
      <c r="C156" s="67"/>
      <c r="D156" s="68">
        <f t="shared" si="86"/>
        <v>0</v>
      </c>
      <c r="E156" s="35">
        <f t="shared" si="87"/>
        <v>0</v>
      </c>
      <c r="F156" s="35">
        <f t="shared" si="88"/>
        <v>0</v>
      </c>
      <c r="G156" s="55">
        <f t="shared" si="89"/>
        <v>3.97</v>
      </c>
      <c r="H156" s="69">
        <f t="shared" si="90"/>
        <v>3.97</v>
      </c>
      <c r="I156" s="55">
        <f t="shared" si="91"/>
        <v>0</v>
      </c>
      <c r="J156" s="55">
        <f t="shared" si="92"/>
        <v>-2.35E-2</v>
      </c>
      <c r="K156" s="69">
        <f t="shared" si="93"/>
        <v>-2.35E-2</v>
      </c>
      <c r="L156" s="72">
        <v>0</v>
      </c>
      <c r="M156" s="55">
        <f t="shared" si="94"/>
        <v>7.4999999999999997E-3</v>
      </c>
      <c r="N156" s="69">
        <f t="shared" si="95"/>
        <v>7.4999999999999997E-3</v>
      </c>
      <c r="O156" s="72">
        <v>0</v>
      </c>
      <c r="P156" s="7"/>
      <c r="Q156" s="72">
        <f t="shared" si="124"/>
        <v>3.9540000000000002</v>
      </c>
      <c r="R156" s="72">
        <f t="shared" si="96"/>
        <v>0</v>
      </c>
      <c r="S156" s="7"/>
      <c r="T156" s="5">
        <f t="shared" si="97"/>
        <v>30</v>
      </c>
      <c r="U156" s="45">
        <f t="shared" si="98"/>
        <v>41480</v>
      </c>
      <c r="V156" s="5">
        <f t="shared" si="99"/>
        <v>4591</v>
      </c>
      <c r="W156" s="55">
        <f t="shared" si="100"/>
        <v>6.040116061409001E-2</v>
      </c>
      <c r="X156" s="47">
        <f t="shared" si="101"/>
        <v>0.47332540521088412</v>
      </c>
      <c r="Y156" s="5">
        <f t="shared" si="102"/>
        <v>0</v>
      </c>
      <c r="Z156" s="5">
        <f t="shared" si="103"/>
        <v>0</v>
      </c>
      <c r="AB156" s="39">
        <f t="shared" si="104"/>
        <v>0</v>
      </c>
      <c r="AC156" s="39">
        <f t="shared" si="105"/>
        <v>0</v>
      </c>
      <c r="AD156" s="39">
        <f t="shared" si="106"/>
        <v>0</v>
      </c>
      <c r="AE156" s="39">
        <f t="shared" si="107"/>
        <v>0</v>
      </c>
      <c r="AF156" s="39">
        <f t="shared" si="108"/>
        <v>0</v>
      </c>
      <c r="AG156" s="39">
        <f t="shared" si="109"/>
        <v>0</v>
      </c>
      <c r="AH156" s="39">
        <f t="shared" si="110"/>
        <v>0</v>
      </c>
      <c r="AI156" s="39">
        <f t="shared" si="111"/>
        <v>0</v>
      </c>
      <c r="AJ156" s="39">
        <f t="shared" si="112"/>
        <v>0</v>
      </c>
      <c r="AK156" s="43"/>
      <c r="AL156" s="39">
        <f t="shared" si="113"/>
        <v>0</v>
      </c>
      <c r="AM156" s="39">
        <f t="shared" si="114"/>
        <v>0</v>
      </c>
      <c r="AN156" s="39">
        <f t="shared" si="115"/>
        <v>0</v>
      </c>
      <c r="AO156" s="40">
        <f t="shared" si="116"/>
        <v>0</v>
      </c>
      <c r="AQ156" s="39">
        <f t="shared" si="117"/>
        <v>0</v>
      </c>
      <c r="AR156" s="39">
        <f t="shared" si="118"/>
        <v>0</v>
      </c>
      <c r="AS156" s="39">
        <f t="shared" si="119"/>
        <v>0</v>
      </c>
      <c r="AT156" s="40">
        <f t="shared" si="120"/>
        <v>0</v>
      </c>
      <c r="AU156" s="40"/>
      <c r="AV156" s="52">
        <f t="shared" si="121"/>
        <v>0</v>
      </c>
      <c r="AX156" s="52">
        <f t="shared" si="122"/>
        <v>0</v>
      </c>
      <c r="AY156" s="70"/>
      <c r="AZ156" s="2">
        <f t="shared" si="125"/>
        <v>0</v>
      </c>
    </row>
    <row r="157" spans="1:52">
      <c r="A157" s="44">
        <f t="shared" si="123"/>
        <v>41456</v>
      </c>
      <c r="B157" s="66">
        <f t="shared" si="85"/>
        <v>0</v>
      </c>
      <c r="C157" s="67"/>
      <c r="D157" s="68">
        <f t="shared" si="86"/>
        <v>0</v>
      </c>
      <c r="E157" s="35">
        <f t="shared" si="87"/>
        <v>0</v>
      </c>
      <c r="F157" s="35">
        <f t="shared" si="88"/>
        <v>0</v>
      </c>
      <c r="G157" s="55">
        <f t="shared" si="89"/>
        <v>3.97</v>
      </c>
      <c r="H157" s="69">
        <f t="shared" si="90"/>
        <v>3.97</v>
      </c>
      <c r="I157" s="55">
        <f t="shared" si="91"/>
        <v>0</v>
      </c>
      <c r="J157" s="55">
        <f t="shared" si="92"/>
        <v>-2.35E-2</v>
      </c>
      <c r="K157" s="69">
        <f t="shared" si="93"/>
        <v>-2.35E-2</v>
      </c>
      <c r="L157" s="72">
        <v>0</v>
      </c>
      <c r="M157" s="55">
        <f t="shared" si="94"/>
        <v>7.4999999999999997E-3</v>
      </c>
      <c r="N157" s="69">
        <f t="shared" si="95"/>
        <v>7.4999999999999997E-3</v>
      </c>
      <c r="O157" s="72">
        <v>0</v>
      </c>
      <c r="P157" s="7"/>
      <c r="Q157" s="72">
        <f t="shared" si="124"/>
        <v>3.9540000000000002</v>
      </c>
      <c r="R157" s="72">
        <f t="shared" si="96"/>
        <v>0</v>
      </c>
      <c r="S157" s="7"/>
      <c r="T157" s="5">
        <f t="shared" si="97"/>
        <v>31</v>
      </c>
      <c r="U157" s="45">
        <f t="shared" si="98"/>
        <v>41511</v>
      </c>
      <c r="V157" s="5">
        <f t="shared" si="99"/>
        <v>4622</v>
      </c>
      <c r="W157" s="55">
        <f t="shared" si="100"/>
        <v>6.040116061409001E-2</v>
      </c>
      <c r="X157" s="47">
        <f t="shared" si="101"/>
        <v>0.47094087186852046</v>
      </c>
      <c r="Y157" s="5">
        <f t="shared" si="102"/>
        <v>0</v>
      </c>
      <c r="Z157" s="5">
        <f t="shared" si="103"/>
        <v>0</v>
      </c>
      <c r="AB157" s="39">
        <f t="shared" si="104"/>
        <v>0</v>
      </c>
      <c r="AC157" s="39">
        <f t="shared" si="105"/>
        <v>0</v>
      </c>
      <c r="AD157" s="39">
        <f t="shared" si="106"/>
        <v>0</v>
      </c>
      <c r="AE157" s="39">
        <f t="shared" si="107"/>
        <v>0</v>
      </c>
      <c r="AF157" s="39">
        <f t="shared" si="108"/>
        <v>0</v>
      </c>
      <c r="AG157" s="39">
        <f t="shared" si="109"/>
        <v>0</v>
      </c>
      <c r="AH157" s="39">
        <f t="shared" si="110"/>
        <v>0</v>
      </c>
      <c r="AI157" s="39">
        <f t="shared" si="111"/>
        <v>0</v>
      </c>
      <c r="AJ157" s="39">
        <f t="shared" si="112"/>
        <v>0</v>
      </c>
      <c r="AK157" s="43"/>
      <c r="AL157" s="39">
        <f t="shared" si="113"/>
        <v>0</v>
      </c>
      <c r="AM157" s="39">
        <f t="shared" si="114"/>
        <v>0</v>
      </c>
      <c r="AN157" s="39">
        <f t="shared" si="115"/>
        <v>0</v>
      </c>
      <c r="AO157" s="40">
        <f t="shared" si="116"/>
        <v>0</v>
      </c>
      <c r="AQ157" s="39">
        <f t="shared" si="117"/>
        <v>0</v>
      </c>
      <c r="AR157" s="39">
        <f t="shared" si="118"/>
        <v>0</v>
      </c>
      <c r="AS157" s="39">
        <f t="shared" si="119"/>
        <v>0</v>
      </c>
      <c r="AT157" s="40">
        <f t="shared" si="120"/>
        <v>0</v>
      </c>
      <c r="AU157" s="40"/>
      <c r="AV157" s="52">
        <f t="shared" si="121"/>
        <v>0</v>
      </c>
      <c r="AX157" s="52">
        <f t="shared" si="122"/>
        <v>0</v>
      </c>
      <c r="AY157" s="70"/>
      <c r="AZ157" s="2">
        <f t="shared" si="125"/>
        <v>0</v>
      </c>
    </row>
    <row r="158" spans="1:52">
      <c r="A158" s="44">
        <f t="shared" si="123"/>
        <v>41487</v>
      </c>
      <c r="B158" s="66">
        <f t="shared" si="85"/>
        <v>0</v>
      </c>
      <c r="C158" s="67"/>
      <c r="D158" s="68">
        <f t="shared" si="86"/>
        <v>0</v>
      </c>
      <c r="E158" s="35">
        <f t="shared" si="87"/>
        <v>0</v>
      </c>
      <c r="F158" s="35">
        <f t="shared" si="88"/>
        <v>0</v>
      </c>
      <c r="G158" s="55">
        <f t="shared" si="89"/>
        <v>3.97</v>
      </c>
      <c r="H158" s="69">
        <f t="shared" si="90"/>
        <v>3.97</v>
      </c>
      <c r="I158" s="55">
        <f t="shared" si="91"/>
        <v>0</v>
      </c>
      <c r="J158" s="55">
        <f t="shared" si="92"/>
        <v>-2.35E-2</v>
      </c>
      <c r="K158" s="69">
        <f t="shared" si="93"/>
        <v>-2.35E-2</v>
      </c>
      <c r="L158" s="72">
        <v>0</v>
      </c>
      <c r="M158" s="55">
        <f t="shared" si="94"/>
        <v>7.4999999999999997E-3</v>
      </c>
      <c r="N158" s="69">
        <f t="shared" si="95"/>
        <v>7.4999999999999997E-3</v>
      </c>
      <c r="O158" s="72">
        <v>0</v>
      </c>
      <c r="P158" s="7"/>
      <c r="Q158" s="72">
        <f t="shared" si="124"/>
        <v>3.9540000000000002</v>
      </c>
      <c r="R158" s="72">
        <f t="shared" si="96"/>
        <v>0</v>
      </c>
      <c r="S158" s="7"/>
      <c r="T158" s="5">
        <f t="shared" si="97"/>
        <v>31</v>
      </c>
      <c r="U158" s="45">
        <f t="shared" si="98"/>
        <v>41542</v>
      </c>
      <c r="V158" s="5">
        <f t="shared" si="99"/>
        <v>4653</v>
      </c>
      <c r="W158" s="55">
        <f t="shared" si="100"/>
        <v>6.040116061409001E-2</v>
      </c>
      <c r="X158" s="47">
        <f t="shared" si="101"/>
        <v>0.46856835140186198</v>
      </c>
      <c r="Y158" s="5">
        <f t="shared" si="102"/>
        <v>0</v>
      </c>
      <c r="Z158" s="5">
        <f t="shared" si="103"/>
        <v>0</v>
      </c>
      <c r="AB158" s="39">
        <f t="shared" si="104"/>
        <v>0</v>
      </c>
      <c r="AC158" s="39">
        <f t="shared" si="105"/>
        <v>0</v>
      </c>
      <c r="AD158" s="39">
        <f t="shared" si="106"/>
        <v>0</v>
      </c>
      <c r="AE158" s="39">
        <f t="shared" si="107"/>
        <v>0</v>
      </c>
      <c r="AF158" s="39">
        <f t="shared" si="108"/>
        <v>0</v>
      </c>
      <c r="AG158" s="39">
        <f t="shared" si="109"/>
        <v>0</v>
      </c>
      <c r="AH158" s="39">
        <f t="shared" si="110"/>
        <v>0</v>
      </c>
      <c r="AI158" s="39">
        <f t="shared" si="111"/>
        <v>0</v>
      </c>
      <c r="AJ158" s="39">
        <f t="shared" si="112"/>
        <v>0</v>
      </c>
      <c r="AK158" s="43"/>
      <c r="AL158" s="39">
        <f t="shared" si="113"/>
        <v>0</v>
      </c>
      <c r="AM158" s="39">
        <f t="shared" si="114"/>
        <v>0</v>
      </c>
      <c r="AN158" s="39">
        <f t="shared" si="115"/>
        <v>0</v>
      </c>
      <c r="AO158" s="40">
        <f t="shared" si="116"/>
        <v>0</v>
      </c>
      <c r="AQ158" s="39">
        <f t="shared" si="117"/>
        <v>0</v>
      </c>
      <c r="AR158" s="39">
        <f t="shared" si="118"/>
        <v>0</v>
      </c>
      <c r="AS158" s="39">
        <f t="shared" si="119"/>
        <v>0</v>
      </c>
      <c r="AT158" s="40">
        <f t="shared" si="120"/>
        <v>0</v>
      </c>
      <c r="AU158" s="40"/>
      <c r="AV158" s="52">
        <f t="shared" si="121"/>
        <v>0</v>
      </c>
      <c r="AX158" s="52">
        <f t="shared" si="122"/>
        <v>0</v>
      </c>
      <c r="AY158" s="70"/>
      <c r="AZ158" s="2">
        <f t="shared" si="125"/>
        <v>0</v>
      </c>
    </row>
    <row r="159" spans="1:52">
      <c r="A159" s="44">
        <f t="shared" si="123"/>
        <v>41518</v>
      </c>
      <c r="B159" s="66">
        <f t="shared" si="85"/>
        <v>0</v>
      </c>
      <c r="C159" s="67"/>
      <c r="D159" s="68">
        <f t="shared" si="86"/>
        <v>0</v>
      </c>
      <c r="E159" s="35">
        <f t="shared" si="87"/>
        <v>0</v>
      </c>
      <c r="F159" s="35">
        <f t="shared" si="88"/>
        <v>0</v>
      </c>
      <c r="G159" s="55">
        <f t="shared" si="89"/>
        <v>3.97</v>
      </c>
      <c r="H159" s="69">
        <f t="shared" si="90"/>
        <v>3.97</v>
      </c>
      <c r="I159" s="55">
        <f t="shared" si="91"/>
        <v>0</v>
      </c>
      <c r="J159" s="55">
        <f t="shared" si="92"/>
        <v>-2.35E-2</v>
      </c>
      <c r="K159" s="69">
        <f t="shared" si="93"/>
        <v>-2.35E-2</v>
      </c>
      <c r="L159" s="72">
        <v>0</v>
      </c>
      <c r="M159" s="55">
        <f t="shared" si="94"/>
        <v>7.4999999999999997E-3</v>
      </c>
      <c r="N159" s="69">
        <f t="shared" si="95"/>
        <v>7.4999999999999997E-3</v>
      </c>
      <c r="O159" s="72">
        <v>0</v>
      </c>
      <c r="P159" s="7"/>
      <c r="Q159" s="72">
        <f t="shared" si="124"/>
        <v>3.9540000000000002</v>
      </c>
      <c r="R159" s="72">
        <f t="shared" si="96"/>
        <v>0</v>
      </c>
      <c r="S159" s="7"/>
      <c r="T159" s="5">
        <f t="shared" si="97"/>
        <v>30</v>
      </c>
      <c r="U159" s="45">
        <f t="shared" si="98"/>
        <v>41572</v>
      </c>
      <c r="V159" s="5">
        <f t="shared" si="99"/>
        <v>4683</v>
      </c>
      <c r="W159" s="55">
        <f t="shared" si="100"/>
        <v>6.040116061409001E-2</v>
      </c>
      <c r="X159" s="47">
        <f t="shared" si="101"/>
        <v>0.4662837447064842</v>
      </c>
      <c r="Y159" s="5">
        <f t="shared" si="102"/>
        <v>0</v>
      </c>
      <c r="Z159" s="5">
        <f t="shared" si="103"/>
        <v>0</v>
      </c>
      <c r="AB159" s="39">
        <f t="shared" si="104"/>
        <v>0</v>
      </c>
      <c r="AC159" s="39">
        <f t="shared" si="105"/>
        <v>0</v>
      </c>
      <c r="AD159" s="39">
        <f t="shared" si="106"/>
        <v>0</v>
      </c>
      <c r="AE159" s="39">
        <f t="shared" si="107"/>
        <v>0</v>
      </c>
      <c r="AF159" s="39">
        <f t="shared" si="108"/>
        <v>0</v>
      </c>
      <c r="AG159" s="39">
        <f t="shared" si="109"/>
        <v>0</v>
      </c>
      <c r="AH159" s="39">
        <f t="shared" si="110"/>
        <v>0</v>
      </c>
      <c r="AI159" s="39">
        <f t="shared" si="111"/>
        <v>0</v>
      </c>
      <c r="AJ159" s="39">
        <f t="shared" si="112"/>
        <v>0</v>
      </c>
      <c r="AK159" s="43"/>
      <c r="AL159" s="39">
        <f t="shared" si="113"/>
        <v>0</v>
      </c>
      <c r="AM159" s="39">
        <f t="shared" si="114"/>
        <v>0</v>
      </c>
      <c r="AN159" s="39">
        <f t="shared" si="115"/>
        <v>0</v>
      </c>
      <c r="AO159" s="40">
        <f t="shared" si="116"/>
        <v>0</v>
      </c>
      <c r="AQ159" s="39">
        <f t="shared" si="117"/>
        <v>0</v>
      </c>
      <c r="AR159" s="39">
        <f t="shared" si="118"/>
        <v>0</v>
      </c>
      <c r="AS159" s="39">
        <f t="shared" si="119"/>
        <v>0</v>
      </c>
      <c r="AT159" s="40">
        <f t="shared" si="120"/>
        <v>0</v>
      </c>
      <c r="AU159" s="40"/>
      <c r="AV159" s="52">
        <f t="shared" si="121"/>
        <v>0</v>
      </c>
      <c r="AX159" s="52">
        <f t="shared" si="122"/>
        <v>0</v>
      </c>
      <c r="AY159" s="70"/>
      <c r="AZ159" s="2">
        <f t="shared" si="125"/>
        <v>0</v>
      </c>
    </row>
    <row r="160" spans="1:52">
      <c r="A160" s="44">
        <f t="shared" si="123"/>
        <v>41548</v>
      </c>
      <c r="B160" s="66">
        <f t="shared" si="85"/>
        <v>0</v>
      </c>
      <c r="C160" s="67"/>
      <c r="D160" s="68">
        <f t="shared" si="86"/>
        <v>0</v>
      </c>
      <c r="E160" s="35">
        <f t="shared" si="87"/>
        <v>0</v>
      </c>
      <c r="F160" s="35">
        <f t="shared" si="88"/>
        <v>0</v>
      </c>
      <c r="G160" s="55">
        <f t="shared" si="89"/>
        <v>3.97</v>
      </c>
      <c r="H160" s="69">
        <f t="shared" si="90"/>
        <v>3.97</v>
      </c>
      <c r="I160" s="55">
        <f t="shared" si="91"/>
        <v>0</v>
      </c>
      <c r="J160" s="55">
        <f t="shared" si="92"/>
        <v>-2.35E-2</v>
      </c>
      <c r="K160" s="69">
        <f t="shared" si="93"/>
        <v>-2.35E-2</v>
      </c>
      <c r="L160" s="72">
        <v>0</v>
      </c>
      <c r="M160" s="55">
        <f t="shared" si="94"/>
        <v>7.4999999999999997E-3</v>
      </c>
      <c r="N160" s="69">
        <f t="shared" si="95"/>
        <v>7.4999999999999997E-3</v>
      </c>
      <c r="O160" s="72">
        <v>0</v>
      </c>
      <c r="P160" s="7"/>
      <c r="Q160" s="72">
        <f t="shared" si="124"/>
        <v>3.9540000000000002</v>
      </c>
      <c r="R160" s="72">
        <f t="shared" si="96"/>
        <v>0</v>
      </c>
      <c r="S160" s="7"/>
      <c r="T160" s="5">
        <f t="shared" si="97"/>
        <v>31</v>
      </c>
      <c r="U160" s="45">
        <f t="shared" si="98"/>
        <v>41603</v>
      </c>
      <c r="V160" s="5">
        <f t="shared" si="99"/>
        <v>4714</v>
      </c>
      <c r="W160" s="55">
        <f t="shared" si="100"/>
        <v>6.040116061409001E-2</v>
      </c>
      <c r="X160" s="47">
        <f t="shared" si="101"/>
        <v>0.46393468605885174</v>
      </c>
      <c r="Y160" s="5">
        <f t="shared" si="102"/>
        <v>0</v>
      </c>
      <c r="Z160" s="5">
        <f t="shared" si="103"/>
        <v>0</v>
      </c>
      <c r="AB160" s="39">
        <f t="shared" si="104"/>
        <v>0</v>
      </c>
      <c r="AC160" s="39">
        <f t="shared" si="105"/>
        <v>0</v>
      </c>
      <c r="AD160" s="39">
        <f t="shared" si="106"/>
        <v>0</v>
      </c>
      <c r="AE160" s="39">
        <f t="shared" si="107"/>
        <v>0</v>
      </c>
      <c r="AF160" s="39">
        <f t="shared" si="108"/>
        <v>0</v>
      </c>
      <c r="AG160" s="39">
        <f t="shared" si="109"/>
        <v>0</v>
      </c>
      <c r="AH160" s="39">
        <f t="shared" si="110"/>
        <v>0</v>
      </c>
      <c r="AI160" s="39">
        <f t="shared" si="111"/>
        <v>0</v>
      </c>
      <c r="AJ160" s="39">
        <f t="shared" si="112"/>
        <v>0</v>
      </c>
      <c r="AK160" s="43"/>
      <c r="AL160" s="39">
        <f t="shared" si="113"/>
        <v>0</v>
      </c>
      <c r="AM160" s="39">
        <f t="shared" si="114"/>
        <v>0</v>
      </c>
      <c r="AN160" s="39">
        <f t="shared" si="115"/>
        <v>0</v>
      </c>
      <c r="AO160" s="40">
        <f t="shared" si="116"/>
        <v>0</v>
      </c>
      <c r="AQ160" s="39">
        <f t="shared" si="117"/>
        <v>0</v>
      </c>
      <c r="AR160" s="39">
        <f t="shared" si="118"/>
        <v>0</v>
      </c>
      <c r="AS160" s="39">
        <f t="shared" si="119"/>
        <v>0</v>
      </c>
      <c r="AT160" s="40">
        <f t="shared" si="120"/>
        <v>0</v>
      </c>
      <c r="AU160" s="40"/>
      <c r="AV160" s="52">
        <f t="shared" si="121"/>
        <v>0</v>
      </c>
      <c r="AX160" s="52">
        <f t="shared" si="122"/>
        <v>0</v>
      </c>
      <c r="AY160" s="70"/>
      <c r="AZ160" s="2">
        <f t="shared" si="125"/>
        <v>0</v>
      </c>
    </row>
    <row r="161" spans="1:52">
      <c r="A161" s="44">
        <f t="shared" si="123"/>
        <v>41579</v>
      </c>
      <c r="B161" s="66">
        <f t="shared" si="85"/>
        <v>0</v>
      </c>
      <c r="C161" s="67"/>
      <c r="D161" s="68">
        <f t="shared" si="86"/>
        <v>0</v>
      </c>
      <c r="E161" s="35">
        <f t="shared" si="87"/>
        <v>0</v>
      </c>
      <c r="F161" s="35">
        <f t="shared" si="88"/>
        <v>0</v>
      </c>
      <c r="G161" s="55">
        <f t="shared" si="89"/>
        <v>3.97</v>
      </c>
      <c r="H161" s="69">
        <f t="shared" si="90"/>
        <v>3.97</v>
      </c>
      <c r="I161" s="55">
        <f t="shared" si="91"/>
        <v>0</v>
      </c>
      <c r="J161" s="55">
        <f t="shared" si="92"/>
        <v>-2.35E-2</v>
      </c>
      <c r="K161" s="69">
        <f t="shared" si="93"/>
        <v>-2.35E-2</v>
      </c>
      <c r="L161" s="72">
        <v>0</v>
      </c>
      <c r="M161" s="55">
        <f t="shared" si="94"/>
        <v>7.4999999999999997E-3</v>
      </c>
      <c r="N161" s="69">
        <f t="shared" si="95"/>
        <v>7.4999999999999997E-3</v>
      </c>
      <c r="O161" s="72">
        <v>0</v>
      </c>
      <c r="P161" s="7"/>
      <c r="Q161" s="72">
        <f t="shared" si="124"/>
        <v>3.9540000000000002</v>
      </c>
      <c r="R161" s="72">
        <f t="shared" si="96"/>
        <v>0</v>
      </c>
      <c r="S161" s="7"/>
      <c r="T161" s="5">
        <f t="shared" si="97"/>
        <v>30</v>
      </c>
      <c r="U161" s="45">
        <f t="shared" si="98"/>
        <v>41633</v>
      </c>
      <c r="V161" s="5">
        <f t="shared" si="99"/>
        <v>4744</v>
      </c>
      <c r="W161" s="55">
        <f t="shared" si="100"/>
        <v>6.040116061409001E-2</v>
      </c>
      <c r="X161" s="47">
        <f t="shared" si="101"/>
        <v>0.46167267180454497</v>
      </c>
      <c r="Y161" s="5">
        <f t="shared" si="102"/>
        <v>0</v>
      </c>
      <c r="Z161" s="5">
        <f t="shared" si="103"/>
        <v>0</v>
      </c>
      <c r="AB161" s="39">
        <f t="shared" si="104"/>
        <v>0</v>
      </c>
      <c r="AC161" s="39">
        <f t="shared" si="105"/>
        <v>0</v>
      </c>
      <c r="AD161" s="39">
        <f t="shared" si="106"/>
        <v>0</v>
      </c>
      <c r="AE161" s="39">
        <f t="shared" si="107"/>
        <v>0</v>
      </c>
      <c r="AF161" s="39">
        <f t="shared" si="108"/>
        <v>0</v>
      </c>
      <c r="AG161" s="39">
        <f t="shared" si="109"/>
        <v>0</v>
      </c>
      <c r="AH161" s="39">
        <f t="shared" si="110"/>
        <v>0</v>
      </c>
      <c r="AI161" s="39">
        <f t="shared" si="111"/>
        <v>0</v>
      </c>
      <c r="AJ161" s="39">
        <f t="shared" si="112"/>
        <v>0</v>
      </c>
      <c r="AK161" s="43"/>
      <c r="AL161" s="39">
        <f t="shared" si="113"/>
        <v>0</v>
      </c>
      <c r="AM161" s="39">
        <f t="shared" si="114"/>
        <v>0</v>
      </c>
      <c r="AN161" s="39">
        <f t="shared" si="115"/>
        <v>0</v>
      </c>
      <c r="AO161" s="40">
        <f t="shared" si="116"/>
        <v>0</v>
      </c>
      <c r="AQ161" s="39">
        <f t="shared" si="117"/>
        <v>0</v>
      </c>
      <c r="AR161" s="39">
        <f t="shared" si="118"/>
        <v>0</v>
      </c>
      <c r="AS161" s="39">
        <f t="shared" si="119"/>
        <v>0</v>
      </c>
      <c r="AT161" s="40">
        <f t="shared" si="120"/>
        <v>0</v>
      </c>
      <c r="AU161" s="40"/>
      <c r="AV161" s="52">
        <f t="shared" si="121"/>
        <v>0</v>
      </c>
      <c r="AX161" s="52">
        <f t="shared" si="122"/>
        <v>0</v>
      </c>
      <c r="AY161" s="70"/>
      <c r="AZ161" s="2">
        <f t="shared" si="125"/>
        <v>0</v>
      </c>
    </row>
    <row r="162" spans="1:52">
      <c r="A162" s="44">
        <f t="shared" si="123"/>
        <v>41609</v>
      </c>
      <c r="B162" s="66">
        <f t="shared" si="85"/>
        <v>0</v>
      </c>
      <c r="C162" s="67"/>
      <c r="D162" s="68">
        <f t="shared" si="86"/>
        <v>0</v>
      </c>
      <c r="E162" s="35">
        <f t="shared" si="87"/>
        <v>0</v>
      </c>
      <c r="F162" s="35">
        <f t="shared" si="88"/>
        <v>0</v>
      </c>
      <c r="G162" s="55">
        <f t="shared" si="89"/>
        <v>3.97</v>
      </c>
      <c r="H162" s="69">
        <f t="shared" si="90"/>
        <v>3.97</v>
      </c>
      <c r="I162" s="55">
        <f t="shared" si="91"/>
        <v>0</v>
      </c>
      <c r="J162" s="55">
        <f t="shared" si="92"/>
        <v>-2.35E-2</v>
      </c>
      <c r="K162" s="69">
        <f t="shared" si="93"/>
        <v>-2.35E-2</v>
      </c>
      <c r="L162" s="72">
        <v>0</v>
      </c>
      <c r="M162" s="55">
        <f t="shared" si="94"/>
        <v>7.4999999999999997E-3</v>
      </c>
      <c r="N162" s="69">
        <f t="shared" si="95"/>
        <v>7.4999999999999997E-3</v>
      </c>
      <c r="O162" s="72">
        <v>0</v>
      </c>
      <c r="P162" s="7"/>
      <c r="Q162" s="72">
        <f t="shared" si="124"/>
        <v>3.9540000000000002</v>
      </c>
      <c r="R162" s="72">
        <f t="shared" si="96"/>
        <v>0</v>
      </c>
      <c r="S162" s="7"/>
      <c r="T162" s="5">
        <f t="shared" si="97"/>
        <v>31</v>
      </c>
      <c r="U162" s="45">
        <f t="shared" si="98"/>
        <v>41664</v>
      </c>
      <c r="V162" s="5">
        <f t="shared" si="99"/>
        <v>4775</v>
      </c>
      <c r="W162" s="55">
        <f t="shared" si="100"/>
        <v>6.040116061409001E-2</v>
      </c>
      <c r="X162" s="47">
        <f t="shared" si="101"/>
        <v>0.45934684296236494</v>
      </c>
      <c r="Y162" s="5">
        <f t="shared" si="102"/>
        <v>0</v>
      </c>
      <c r="Z162" s="5">
        <f t="shared" si="103"/>
        <v>0</v>
      </c>
      <c r="AB162" s="39">
        <f t="shared" si="104"/>
        <v>0</v>
      </c>
      <c r="AC162" s="39">
        <f t="shared" si="105"/>
        <v>0</v>
      </c>
      <c r="AD162" s="39">
        <f t="shared" si="106"/>
        <v>0</v>
      </c>
      <c r="AE162" s="39">
        <f t="shared" si="107"/>
        <v>0</v>
      </c>
      <c r="AF162" s="39">
        <f t="shared" si="108"/>
        <v>0</v>
      </c>
      <c r="AG162" s="39">
        <f t="shared" si="109"/>
        <v>0</v>
      </c>
      <c r="AH162" s="39">
        <f t="shared" si="110"/>
        <v>0</v>
      </c>
      <c r="AI162" s="39">
        <f t="shared" si="111"/>
        <v>0</v>
      </c>
      <c r="AJ162" s="39">
        <f t="shared" si="112"/>
        <v>0</v>
      </c>
      <c r="AK162" s="43"/>
      <c r="AL162" s="39">
        <f t="shared" si="113"/>
        <v>0</v>
      </c>
      <c r="AM162" s="39">
        <f t="shared" si="114"/>
        <v>0</v>
      </c>
      <c r="AN162" s="39">
        <f t="shared" si="115"/>
        <v>0</v>
      </c>
      <c r="AO162" s="40">
        <f t="shared" si="116"/>
        <v>0</v>
      </c>
      <c r="AQ162" s="39">
        <f t="shared" si="117"/>
        <v>0</v>
      </c>
      <c r="AR162" s="39">
        <f t="shared" si="118"/>
        <v>0</v>
      </c>
      <c r="AS162" s="39">
        <f t="shared" si="119"/>
        <v>0</v>
      </c>
      <c r="AT162" s="40">
        <f t="shared" si="120"/>
        <v>0</v>
      </c>
      <c r="AU162" s="40"/>
      <c r="AV162" s="52">
        <f t="shared" si="121"/>
        <v>0</v>
      </c>
      <c r="AX162" s="52">
        <f t="shared" si="122"/>
        <v>0</v>
      </c>
      <c r="AY162" s="70"/>
      <c r="AZ162" s="2">
        <f t="shared" si="125"/>
        <v>0</v>
      </c>
    </row>
    <row r="163" spans="1:52">
      <c r="A163" s="44">
        <f t="shared" si="123"/>
        <v>41640</v>
      </c>
      <c r="B163" s="66">
        <f t="shared" si="85"/>
        <v>0</v>
      </c>
      <c r="C163" s="67"/>
      <c r="D163" s="68">
        <f t="shared" si="86"/>
        <v>0</v>
      </c>
      <c r="E163" s="35">
        <f t="shared" si="87"/>
        <v>0</v>
      </c>
      <c r="F163" s="35">
        <f t="shared" si="88"/>
        <v>0</v>
      </c>
      <c r="G163" s="55">
        <f t="shared" si="89"/>
        <v>3.97</v>
      </c>
      <c r="H163" s="69">
        <f t="shared" si="90"/>
        <v>3.97</v>
      </c>
      <c r="I163" s="55">
        <f t="shared" si="91"/>
        <v>0</v>
      </c>
      <c r="J163" s="55">
        <f t="shared" si="92"/>
        <v>-2.35E-2</v>
      </c>
      <c r="K163" s="69">
        <f t="shared" si="93"/>
        <v>-2.35E-2</v>
      </c>
      <c r="L163" s="72">
        <v>0</v>
      </c>
      <c r="M163" s="55">
        <f t="shared" si="94"/>
        <v>7.4999999999999997E-3</v>
      </c>
      <c r="N163" s="69">
        <f t="shared" si="95"/>
        <v>7.4999999999999997E-3</v>
      </c>
      <c r="O163" s="72">
        <v>0</v>
      </c>
      <c r="P163" s="7"/>
      <c r="Q163" s="72">
        <f t="shared" si="124"/>
        <v>3.9540000000000002</v>
      </c>
      <c r="R163" s="72">
        <f t="shared" si="96"/>
        <v>0</v>
      </c>
      <c r="S163" s="7"/>
      <c r="T163" s="5">
        <f t="shared" si="97"/>
        <v>31</v>
      </c>
      <c r="U163" s="45">
        <f t="shared" si="98"/>
        <v>41695</v>
      </c>
      <c r="V163" s="5">
        <f t="shared" si="99"/>
        <v>4806</v>
      </c>
      <c r="W163" s="55">
        <f t="shared" si="100"/>
        <v>6.040116061409001E-2</v>
      </c>
      <c r="X163" s="47">
        <f t="shared" si="101"/>
        <v>0.45703273125254618</v>
      </c>
      <c r="Y163" s="5">
        <f t="shared" si="102"/>
        <v>0</v>
      </c>
      <c r="Z163" s="5">
        <f t="shared" si="103"/>
        <v>0</v>
      </c>
      <c r="AB163" s="39">
        <f t="shared" si="104"/>
        <v>0</v>
      </c>
      <c r="AC163" s="39">
        <f t="shared" si="105"/>
        <v>0</v>
      </c>
      <c r="AD163" s="39">
        <f t="shared" si="106"/>
        <v>0</v>
      </c>
      <c r="AE163" s="39">
        <f t="shared" si="107"/>
        <v>0</v>
      </c>
      <c r="AF163" s="39">
        <f t="shared" si="108"/>
        <v>0</v>
      </c>
      <c r="AG163" s="39">
        <f t="shared" si="109"/>
        <v>0</v>
      </c>
      <c r="AH163" s="39">
        <f t="shared" si="110"/>
        <v>0</v>
      </c>
      <c r="AI163" s="39">
        <f t="shared" si="111"/>
        <v>0</v>
      </c>
      <c r="AJ163" s="39">
        <f t="shared" si="112"/>
        <v>0</v>
      </c>
      <c r="AK163" s="43"/>
      <c r="AL163" s="39">
        <f t="shared" si="113"/>
        <v>0</v>
      </c>
      <c r="AM163" s="39">
        <f t="shared" si="114"/>
        <v>0</v>
      </c>
      <c r="AN163" s="39">
        <f t="shared" si="115"/>
        <v>0</v>
      </c>
      <c r="AO163" s="40">
        <f t="shared" si="116"/>
        <v>0</v>
      </c>
      <c r="AQ163" s="39">
        <f t="shared" si="117"/>
        <v>0</v>
      </c>
      <c r="AR163" s="39">
        <f t="shared" si="118"/>
        <v>0</v>
      </c>
      <c r="AS163" s="39">
        <f t="shared" si="119"/>
        <v>0</v>
      </c>
      <c r="AT163" s="40">
        <f t="shared" si="120"/>
        <v>0</v>
      </c>
      <c r="AU163" s="40"/>
      <c r="AV163" s="52">
        <f t="shared" si="121"/>
        <v>0</v>
      </c>
      <c r="AX163" s="52">
        <f t="shared" si="122"/>
        <v>0</v>
      </c>
      <c r="AY163" s="70"/>
      <c r="AZ163" s="2">
        <f t="shared" si="125"/>
        <v>0</v>
      </c>
    </row>
    <row r="164" spans="1:52">
      <c r="A164" s="44">
        <f t="shared" si="123"/>
        <v>41671</v>
      </c>
      <c r="B164" s="66">
        <f t="shared" si="85"/>
        <v>0</v>
      </c>
      <c r="C164" s="67"/>
      <c r="D164" s="68">
        <f t="shared" si="86"/>
        <v>0</v>
      </c>
      <c r="E164" s="35">
        <f t="shared" si="87"/>
        <v>0</v>
      </c>
      <c r="F164" s="35">
        <f t="shared" si="88"/>
        <v>0</v>
      </c>
      <c r="G164" s="55">
        <f t="shared" si="89"/>
        <v>3.97</v>
      </c>
      <c r="H164" s="69">
        <f t="shared" si="90"/>
        <v>3.97</v>
      </c>
      <c r="I164" s="55">
        <f t="shared" si="91"/>
        <v>0</v>
      </c>
      <c r="J164" s="55">
        <f t="shared" si="92"/>
        <v>-2.35E-2</v>
      </c>
      <c r="K164" s="69">
        <f t="shared" si="93"/>
        <v>-2.35E-2</v>
      </c>
      <c r="L164" s="72">
        <v>0</v>
      </c>
      <c r="M164" s="55">
        <f t="shared" si="94"/>
        <v>7.4999999999999997E-3</v>
      </c>
      <c r="N164" s="69">
        <f t="shared" si="95"/>
        <v>7.4999999999999997E-3</v>
      </c>
      <c r="O164" s="72">
        <v>0</v>
      </c>
      <c r="P164" s="7"/>
      <c r="Q164" s="72">
        <f t="shared" si="124"/>
        <v>3.9540000000000002</v>
      </c>
      <c r="R164" s="72">
        <f t="shared" si="96"/>
        <v>0</v>
      </c>
      <c r="S164" s="7"/>
      <c r="T164" s="5">
        <f t="shared" si="97"/>
        <v>28</v>
      </c>
      <c r="U164" s="45">
        <f t="shared" si="98"/>
        <v>41723</v>
      </c>
      <c r="V164" s="5">
        <f t="shared" si="99"/>
        <v>4834</v>
      </c>
      <c r="W164" s="55">
        <f t="shared" si="100"/>
        <v>6.040116061409001E-2</v>
      </c>
      <c r="X164" s="47">
        <f t="shared" si="101"/>
        <v>0.4549525878564884</v>
      </c>
      <c r="Y164" s="5">
        <f t="shared" si="102"/>
        <v>0</v>
      </c>
      <c r="Z164" s="5">
        <f t="shared" si="103"/>
        <v>0</v>
      </c>
      <c r="AB164" s="39">
        <f t="shared" si="104"/>
        <v>0</v>
      </c>
      <c r="AC164" s="39">
        <f t="shared" si="105"/>
        <v>0</v>
      </c>
      <c r="AD164" s="39">
        <f t="shared" si="106"/>
        <v>0</v>
      </c>
      <c r="AE164" s="39">
        <f t="shared" si="107"/>
        <v>0</v>
      </c>
      <c r="AF164" s="39">
        <f t="shared" si="108"/>
        <v>0</v>
      </c>
      <c r="AG164" s="39">
        <f t="shared" si="109"/>
        <v>0</v>
      </c>
      <c r="AH164" s="39">
        <f t="shared" si="110"/>
        <v>0</v>
      </c>
      <c r="AI164" s="39">
        <f t="shared" si="111"/>
        <v>0</v>
      </c>
      <c r="AJ164" s="39">
        <f t="shared" si="112"/>
        <v>0</v>
      </c>
      <c r="AK164" s="43"/>
      <c r="AL164" s="39">
        <f t="shared" si="113"/>
        <v>0</v>
      </c>
      <c r="AM164" s="39">
        <f t="shared" si="114"/>
        <v>0</v>
      </c>
      <c r="AN164" s="39">
        <f t="shared" si="115"/>
        <v>0</v>
      </c>
      <c r="AO164" s="40">
        <f t="shared" si="116"/>
        <v>0</v>
      </c>
      <c r="AQ164" s="39">
        <f t="shared" si="117"/>
        <v>0</v>
      </c>
      <c r="AR164" s="39">
        <f t="shared" si="118"/>
        <v>0</v>
      </c>
      <c r="AS164" s="39">
        <f t="shared" si="119"/>
        <v>0</v>
      </c>
      <c r="AT164" s="40">
        <f t="shared" si="120"/>
        <v>0</v>
      </c>
      <c r="AU164" s="40"/>
      <c r="AV164" s="52">
        <f t="shared" si="121"/>
        <v>0</v>
      </c>
      <c r="AX164" s="52">
        <f t="shared" si="122"/>
        <v>0</v>
      </c>
      <c r="AY164" s="70"/>
      <c r="AZ164" s="2">
        <f t="shared" si="125"/>
        <v>0</v>
      </c>
    </row>
    <row r="165" spans="1:52">
      <c r="A165" s="44">
        <f t="shared" si="123"/>
        <v>41699</v>
      </c>
      <c r="B165" s="66">
        <f t="shared" si="85"/>
        <v>0</v>
      </c>
      <c r="C165" s="67"/>
      <c r="D165" s="68">
        <f t="shared" si="86"/>
        <v>0</v>
      </c>
      <c r="E165" s="35">
        <f t="shared" si="87"/>
        <v>0</v>
      </c>
      <c r="F165" s="35">
        <f t="shared" si="88"/>
        <v>0</v>
      </c>
      <c r="G165" s="55">
        <f t="shared" si="89"/>
        <v>3.97</v>
      </c>
      <c r="H165" s="69">
        <f t="shared" si="90"/>
        <v>3.97</v>
      </c>
      <c r="I165" s="55">
        <f t="shared" si="91"/>
        <v>0</v>
      </c>
      <c r="J165" s="55">
        <f t="shared" si="92"/>
        <v>-2.35E-2</v>
      </c>
      <c r="K165" s="69">
        <f t="shared" si="93"/>
        <v>-2.35E-2</v>
      </c>
      <c r="L165" s="72">
        <v>0</v>
      </c>
      <c r="M165" s="55">
        <f t="shared" si="94"/>
        <v>7.4999999999999997E-3</v>
      </c>
      <c r="N165" s="69">
        <f t="shared" si="95"/>
        <v>7.4999999999999997E-3</v>
      </c>
      <c r="O165" s="72">
        <v>0</v>
      </c>
      <c r="P165" s="7"/>
      <c r="Q165" s="72">
        <f t="shared" si="124"/>
        <v>3.9540000000000002</v>
      </c>
      <c r="R165" s="72">
        <f t="shared" si="96"/>
        <v>0</v>
      </c>
      <c r="S165" s="7"/>
      <c r="T165" s="5">
        <f t="shared" si="97"/>
        <v>31</v>
      </c>
      <c r="U165" s="45">
        <f t="shared" si="98"/>
        <v>41754</v>
      </c>
      <c r="V165" s="5">
        <f t="shared" si="99"/>
        <v>4865</v>
      </c>
      <c r="W165" s="55">
        <f t="shared" si="100"/>
        <v>6.040116061409001E-2</v>
      </c>
      <c r="X165" s="47">
        <f t="shared" si="101"/>
        <v>0.4526606136607339</v>
      </c>
      <c r="Y165" s="5">
        <f t="shared" si="102"/>
        <v>0</v>
      </c>
      <c r="Z165" s="5">
        <f t="shared" si="103"/>
        <v>0</v>
      </c>
      <c r="AB165" s="39">
        <f t="shared" si="104"/>
        <v>0</v>
      </c>
      <c r="AC165" s="39">
        <f t="shared" si="105"/>
        <v>0</v>
      </c>
      <c r="AD165" s="39">
        <f t="shared" si="106"/>
        <v>0</v>
      </c>
      <c r="AE165" s="39">
        <f t="shared" si="107"/>
        <v>0</v>
      </c>
      <c r="AF165" s="39">
        <f t="shared" si="108"/>
        <v>0</v>
      </c>
      <c r="AG165" s="39">
        <f t="shared" si="109"/>
        <v>0</v>
      </c>
      <c r="AH165" s="39">
        <f t="shared" si="110"/>
        <v>0</v>
      </c>
      <c r="AI165" s="39">
        <f t="shared" si="111"/>
        <v>0</v>
      </c>
      <c r="AJ165" s="39">
        <f t="shared" si="112"/>
        <v>0</v>
      </c>
      <c r="AK165" s="43"/>
      <c r="AL165" s="39">
        <f t="shared" si="113"/>
        <v>0</v>
      </c>
      <c r="AM165" s="39">
        <f t="shared" si="114"/>
        <v>0</v>
      </c>
      <c r="AN165" s="39">
        <f t="shared" si="115"/>
        <v>0</v>
      </c>
      <c r="AO165" s="40">
        <f t="shared" si="116"/>
        <v>0</v>
      </c>
      <c r="AQ165" s="39">
        <f t="shared" si="117"/>
        <v>0</v>
      </c>
      <c r="AR165" s="39">
        <f t="shared" si="118"/>
        <v>0</v>
      </c>
      <c r="AS165" s="39">
        <f t="shared" si="119"/>
        <v>0</v>
      </c>
      <c r="AT165" s="40">
        <f t="shared" si="120"/>
        <v>0</v>
      </c>
      <c r="AU165" s="40"/>
      <c r="AV165" s="52">
        <f t="shared" si="121"/>
        <v>0</v>
      </c>
      <c r="AX165" s="52">
        <f t="shared" si="122"/>
        <v>0</v>
      </c>
      <c r="AY165" s="70"/>
      <c r="AZ165" s="2">
        <f t="shared" si="125"/>
        <v>0</v>
      </c>
    </row>
    <row r="166" spans="1:52">
      <c r="A166" s="44">
        <f t="shared" si="123"/>
        <v>41730</v>
      </c>
      <c r="B166" s="66">
        <f t="shared" si="85"/>
        <v>0</v>
      </c>
      <c r="C166" s="67"/>
      <c r="D166" s="68">
        <f t="shared" si="86"/>
        <v>0</v>
      </c>
      <c r="E166" s="35">
        <f t="shared" si="87"/>
        <v>0</v>
      </c>
      <c r="F166" s="35">
        <f t="shared" si="88"/>
        <v>0</v>
      </c>
      <c r="G166" s="55">
        <f t="shared" si="89"/>
        <v>3.97</v>
      </c>
      <c r="H166" s="69">
        <f t="shared" si="90"/>
        <v>3.97</v>
      </c>
      <c r="I166" s="55">
        <f t="shared" si="91"/>
        <v>0</v>
      </c>
      <c r="J166" s="55">
        <f t="shared" si="92"/>
        <v>-2.35E-2</v>
      </c>
      <c r="K166" s="69">
        <f t="shared" si="93"/>
        <v>-2.35E-2</v>
      </c>
      <c r="L166" s="72">
        <v>0</v>
      </c>
      <c r="M166" s="55">
        <f t="shared" si="94"/>
        <v>7.4999999999999997E-3</v>
      </c>
      <c r="N166" s="69">
        <f t="shared" si="95"/>
        <v>7.4999999999999997E-3</v>
      </c>
      <c r="O166" s="72">
        <v>0</v>
      </c>
      <c r="P166" s="7"/>
      <c r="Q166" s="72">
        <f t="shared" si="124"/>
        <v>3.9540000000000002</v>
      </c>
      <c r="R166" s="72">
        <f t="shared" si="96"/>
        <v>0</v>
      </c>
      <c r="S166" s="7"/>
      <c r="T166" s="5">
        <f t="shared" si="97"/>
        <v>30</v>
      </c>
      <c r="U166" s="45">
        <f t="shared" si="98"/>
        <v>41784</v>
      </c>
      <c r="V166" s="5">
        <f t="shared" si="99"/>
        <v>4895</v>
      </c>
      <c r="W166" s="55">
        <f t="shared" si="100"/>
        <v>6.040116061409001E-2</v>
      </c>
      <c r="X166" s="47">
        <f t="shared" si="101"/>
        <v>0.4504535685933298</v>
      </c>
      <c r="Y166" s="5">
        <f t="shared" si="102"/>
        <v>0</v>
      </c>
      <c r="Z166" s="5">
        <f t="shared" si="103"/>
        <v>0</v>
      </c>
      <c r="AB166" s="39">
        <f t="shared" si="104"/>
        <v>0</v>
      </c>
      <c r="AC166" s="39">
        <f t="shared" si="105"/>
        <v>0</v>
      </c>
      <c r="AD166" s="39">
        <f t="shared" si="106"/>
        <v>0</v>
      </c>
      <c r="AE166" s="39">
        <f t="shared" si="107"/>
        <v>0</v>
      </c>
      <c r="AF166" s="39">
        <f t="shared" si="108"/>
        <v>0</v>
      </c>
      <c r="AG166" s="39">
        <f t="shared" si="109"/>
        <v>0</v>
      </c>
      <c r="AH166" s="39">
        <f t="shared" si="110"/>
        <v>0</v>
      </c>
      <c r="AI166" s="39">
        <f t="shared" si="111"/>
        <v>0</v>
      </c>
      <c r="AJ166" s="39">
        <f t="shared" si="112"/>
        <v>0</v>
      </c>
      <c r="AK166" s="43"/>
      <c r="AL166" s="39">
        <f t="shared" si="113"/>
        <v>0</v>
      </c>
      <c r="AM166" s="39">
        <f t="shared" si="114"/>
        <v>0</v>
      </c>
      <c r="AN166" s="39">
        <f t="shared" si="115"/>
        <v>0</v>
      </c>
      <c r="AO166" s="40">
        <f t="shared" si="116"/>
        <v>0</v>
      </c>
      <c r="AQ166" s="39">
        <f t="shared" si="117"/>
        <v>0</v>
      </c>
      <c r="AR166" s="39">
        <f t="shared" si="118"/>
        <v>0</v>
      </c>
      <c r="AS166" s="39">
        <f t="shared" si="119"/>
        <v>0</v>
      </c>
      <c r="AT166" s="40">
        <f t="shared" si="120"/>
        <v>0</v>
      </c>
      <c r="AU166" s="40"/>
      <c r="AV166" s="52">
        <f t="shared" si="121"/>
        <v>0</v>
      </c>
      <c r="AX166" s="52">
        <f t="shared" si="122"/>
        <v>0</v>
      </c>
      <c r="AY166" s="70"/>
      <c r="AZ166" s="2">
        <f t="shared" si="125"/>
        <v>0</v>
      </c>
    </row>
    <row r="167" spans="1:52">
      <c r="A167" s="44">
        <f t="shared" si="123"/>
        <v>41760</v>
      </c>
      <c r="B167" s="66">
        <f t="shared" si="85"/>
        <v>0</v>
      </c>
      <c r="C167" s="67"/>
      <c r="D167" s="68">
        <f t="shared" si="86"/>
        <v>0</v>
      </c>
      <c r="E167" s="35">
        <f t="shared" si="87"/>
        <v>0</v>
      </c>
      <c r="F167" s="35">
        <f t="shared" si="88"/>
        <v>0</v>
      </c>
      <c r="G167" s="55">
        <f t="shared" si="89"/>
        <v>3.97</v>
      </c>
      <c r="H167" s="69">
        <f t="shared" si="90"/>
        <v>3.97</v>
      </c>
      <c r="I167" s="55">
        <f t="shared" si="91"/>
        <v>0</v>
      </c>
      <c r="J167" s="55">
        <f t="shared" si="92"/>
        <v>-2.35E-2</v>
      </c>
      <c r="K167" s="69">
        <f t="shared" si="93"/>
        <v>-2.35E-2</v>
      </c>
      <c r="L167" s="72">
        <v>0</v>
      </c>
      <c r="M167" s="55">
        <f t="shared" si="94"/>
        <v>7.4999999999999997E-3</v>
      </c>
      <c r="N167" s="69">
        <f t="shared" si="95"/>
        <v>7.4999999999999997E-3</v>
      </c>
      <c r="O167" s="72">
        <v>0</v>
      </c>
      <c r="P167" s="7"/>
      <c r="Q167" s="72">
        <f t="shared" si="124"/>
        <v>3.9540000000000002</v>
      </c>
      <c r="R167" s="72">
        <f t="shared" si="96"/>
        <v>0</v>
      </c>
      <c r="S167" s="7"/>
      <c r="T167" s="5">
        <f t="shared" si="97"/>
        <v>31</v>
      </c>
      <c r="U167" s="45">
        <f t="shared" si="98"/>
        <v>41815</v>
      </c>
      <c r="V167" s="5">
        <f t="shared" si="99"/>
        <v>4926</v>
      </c>
      <c r="W167" s="55">
        <f t="shared" si="100"/>
        <v>6.040116061409001E-2</v>
      </c>
      <c r="X167" s="47">
        <f t="shared" si="101"/>
        <v>0.44818425969574616</v>
      </c>
      <c r="Y167" s="5">
        <f t="shared" si="102"/>
        <v>0</v>
      </c>
      <c r="Z167" s="5">
        <f t="shared" si="103"/>
        <v>0</v>
      </c>
      <c r="AB167" s="39">
        <f t="shared" si="104"/>
        <v>0</v>
      </c>
      <c r="AC167" s="39">
        <f t="shared" si="105"/>
        <v>0</v>
      </c>
      <c r="AD167" s="39">
        <f t="shared" si="106"/>
        <v>0</v>
      </c>
      <c r="AE167" s="39">
        <f t="shared" si="107"/>
        <v>0</v>
      </c>
      <c r="AF167" s="39">
        <f t="shared" si="108"/>
        <v>0</v>
      </c>
      <c r="AG167" s="39">
        <f t="shared" si="109"/>
        <v>0</v>
      </c>
      <c r="AH167" s="39">
        <f t="shared" si="110"/>
        <v>0</v>
      </c>
      <c r="AI167" s="39">
        <f t="shared" si="111"/>
        <v>0</v>
      </c>
      <c r="AJ167" s="39">
        <f t="shared" si="112"/>
        <v>0</v>
      </c>
      <c r="AK167" s="43"/>
      <c r="AL167" s="39">
        <f t="shared" si="113"/>
        <v>0</v>
      </c>
      <c r="AM167" s="39">
        <f t="shared" si="114"/>
        <v>0</v>
      </c>
      <c r="AN167" s="39">
        <f t="shared" si="115"/>
        <v>0</v>
      </c>
      <c r="AO167" s="40">
        <f t="shared" si="116"/>
        <v>0</v>
      </c>
      <c r="AQ167" s="39">
        <f t="shared" si="117"/>
        <v>0</v>
      </c>
      <c r="AR167" s="39">
        <f t="shared" si="118"/>
        <v>0</v>
      </c>
      <c r="AS167" s="39">
        <f t="shared" si="119"/>
        <v>0</v>
      </c>
      <c r="AT167" s="40">
        <f t="shared" si="120"/>
        <v>0</v>
      </c>
      <c r="AU167" s="40"/>
      <c r="AV167" s="52">
        <f t="shared" si="121"/>
        <v>0</v>
      </c>
      <c r="AX167" s="52">
        <f t="shared" si="122"/>
        <v>0</v>
      </c>
      <c r="AY167" s="70"/>
      <c r="AZ167" s="2">
        <f t="shared" si="125"/>
        <v>0</v>
      </c>
    </row>
    <row r="168" spans="1:52">
      <c r="A168" s="44">
        <f t="shared" si="123"/>
        <v>41791</v>
      </c>
      <c r="B168" s="66">
        <f t="shared" si="85"/>
        <v>0</v>
      </c>
      <c r="C168" s="67"/>
      <c r="D168" s="68">
        <f t="shared" si="86"/>
        <v>0</v>
      </c>
      <c r="E168" s="35">
        <f t="shared" si="87"/>
        <v>0</v>
      </c>
      <c r="F168" s="35">
        <f t="shared" si="88"/>
        <v>0</v>
      </c>
      <c r="G168" s="55">
        <f t="shared" si="89"/>
        <v>3.97</v>
      </c>
      <c r="H168" s="69">
        <f t="shared" si="90"/>
        <v>3.97</v>
      </c>
      <c r="I168" s="55">
        <f t="shared" si="91"/>
        <v>0</v>
      </c>
      <c r="J168" s="55">
        <f t="shared" si="92"/>
        <v>-2.35E-2</v>
      </c>
      <c r="K168" s="69">
        <f t="shared" si="93"/>
        <v>-2.35E-2</v>
      </c>
      <c r="L168" s="72">
        <v>0</v>
      </c>
      <c r="M168" s="55">
        <f t="shared" si="94"/>
        <v>7.4999999999999997E-3</v>
      </c>
      <c r="N168" s="69">
        <f t="shared" si="95"/>
        <v>7.4999999999999997E-3</v>
      </c>
      <c r="O168" s="72">
        <v>0</v>
      </c>
      <c r="P168" s="7"/>
      <c r="Q168" s="72">
        <f t="shared" si="124"/>
        <v>3.9540000000000002</v>
      </c>
      <c r="R168" s="72">
        <f t="shared" si="96"/>
        <v>0</v>
      </c>
      <c r="S168" s="7"/>
      <c r="T168" s="5">
        <f t="shared" si="97"/>
        <v>30</v>
      </c>
      <c r="U168" s="45">
        <f t="shared" si="98"/>
        <v>41845</v>
      </c>
      <c r="V168" s="5">
        <f t="shared" si="99"/>
        <v>4956</v>
      </c>
      <c r="W168" s="55">
        <f t="shared" si="100"/>
        <v>6.040116061409001E-2</v>
      </c>
      <c r="X168" s="47">
        <f t="shared" si="101"/>
        <v>0.44599904006364677</v>
      </c>
      <c r="Y168" s="5">
        <f t="shared" si="102"/>
        <v>0</v>
      </c>
      <c r="Z168" s="5">
        <f t="shared" si="103"/>
        <v>0</v>
      </c>
      <c r="AB168" s="39">
        <f t="shared" si="104"/>
        <v>0</v>
      </c>
      <c r="AC168" s="39">
        <f t="shared" si="105"/>
        <v>0</v>
      </c>
      <c r="AD168" s="39">
        <f t="shared" si="106"/>
        <v>0</v>
      </c>
      <c r="AE168" s="39">
        <f t="shared" si="107"/>
        <v>0</v>
      </c>
      <c r="AF168" s="39">
        <f t="shared" si="108"/>
        <v>0</v>
      </c>
      <c r="AG168" s="39">
        <f t="shared" si="109"/>
        <v>0</v>
      </c>
      <c r="AH168" s="39">
        <f t="shared" si="110"/>
        <v>0</v>
      </c>
      <c r="AI168" s="39">
        <f t="shared" si="111"/>
        <v>0</v>
      </c>
      <c r="AJ168" s="39">
        <f t="shared" si="112"/>
        <v>0</v>
      </c>
      <c r="AK168" s="43"/>
      <c r="AL168" s="39">
        <f t="shared" si="113"/>
        <v>0</v>
      </c>
      <c r="AM168" s="39">
        <f t="shared" si="114"/>
        <v>0</v>
      </c>
      <c r="AN168" s="39">
        <f t="shared" si="115"/>
        <v>0</v>
      </c>
      <c r="AO168" s="40">
        <f t="shared" si="116"/>
        <v>0</v>
      </c>
      <c r="AQ168" s="39">
        <f t="shared" si="117"/>
        <v>0</v>
      </c>
      <c r="AR168" s="39">
        <f t="shared" si="118"/>
        <v>0</v>
      </c>
      <c r="AS168" s="39">
        <f t="shared" si="119"/>
        <v>0</v>
      </c>
      <c r="AT168" s="40">
        <f t="shared" si="120"/>
        <v>0</v>
      </c>
      <c r="AU168" s="40"/>
      <c r="AV168" s="52">
        <f t="shared" si="121"/>
        <v>0</v>
      </c>
      <c r="AX168" s="52">
        <f t="shared" si="122"/>
        <v>0</v>
      </c>
      <c r="AY168" s="70"/>
      <c r="AZ168" s="2">
        <f t="shared" si="125"/>
        <v>0</v>
      </c>
    </row>
    <row r="169" spans="1:52">
      <c r="A169" s="44">
        <f t="shared" si="123"/>
        <v>41821</v>
      </c>
      <c r="B169" s="66">
        <f t="shared" si="85"/>
        <v>0</v>
      </c>
      <c r="C169" s="67"/>
      <c r="D169" s="68">
        <f t="shared" si="86"/>
        <v>0</v>
      </c>
      <c r="E169" s="35">
        <f t="shared" si="87"/>
        <v>0</v>
      </c>
      <c r="F169" s="35">
        <f t="shared" si="88"/>
        <v>0</v>
      </c>
      <c r="G169" s="55">
        <f t="shared" si="89"/>
        <v>3.97</v>
      </c>
      <c r="H169" s="69">
        <f t="shared" si="90"/>
        <v>3.97</v>
      </c>
      <c r="I169" s="55">
        <f t="shared" si="91"/>
        <v>0</v>
      </c>
      <c r="J169" s="55">
        <f t="shared" si="92"/>
        <v>-2.35E-2</v>
      </c>
      <c r="K169" s="69">
        <f t="shared" si="93"/>
        <v>-2.35E-2</v>
      </c>
      <c r="L169" s="72">
        <v>0</v>
      </c>
      <c r="M169" s="55">
        <f t="shared" si="94"/>
        <v>7.4999999999999997E-3</v>
      </c>
      <c r="N169" s="69">
        <f t="shared" si="95"/>
        <v>7.4999999999999997E-3</v>
      </c>
      <c r="O169" s="72">
        <v>0</v>
      </c>
      <c r="P169" s="7"/>
      <c r="Q169" s="72">
        <f t="shared" si="124"/>
        <v>3.9540000000000002</v>
      </c>
      <c r="R169" s="72">
        <f t="shared" si="96"/>
        <v>0</v>
      </c>
      <c r="S169" s="7"/>
      <c r="T169" s="5">
        <f t="shared" si="97"/>
        <v>31</v>
      </c>
      <c r="U169" s="45">
        <f t="shared" si="98"/>
        <v>41876</v>
      </c>
      <c r="V169" s="5">
        <f t="shared" si="99"/>
        <v>4987</v>
      </c>
      <c r="W169" s="55">
        <f t="shared" si="100"/>
        <v>6.040116061409001E-2</v>
      </c>
      <c r="X169" s="47">
        <f t="shared" si="101"/>
        <v>0.44375217232744296</v>
      </c>
      <c r="Y169" s="5">
        <f t="shared" si="102"/>
        <v>0</v>
      </c>
      <c r="Z169" s="5">
        <f t="shared" si="103"/>
        <v>0</v>
      </c>
      <c r="AB169" s="39">
        <f t="shared" si="104"/>
        <v>0</v>
      </c>
      <c r="AC169" s="39">
        <f t="shared" si="105"/>
        <v>0</v>
      </c>
      <c r="AD169" s="39">
        <f t="shared" si="106"/>
        <v>0</v>
      </c>
      <c r="AE169" s="39">
        <f t="shared" si="107"/>
        <v>0</v>
      </c>
      <c r="AF169" s="39">
        <f t="shared" si="108"/>
        <v>0</v>
      </c>
      <c r="AG169" s="39">
        <f t="shared" si="109"/>
        <v>0</v>
      </c>
      <c r="AH169" s="39">
        <f t="shared" si="110"/>
        <v>0</v>
      </c>
      <c r="AI169" s="39">
        <f t="shared" si="111"/>
        <v>0</v>
      </c>
      <c r="AJ169" s="39">
        <f t="shared" si="112"/>
        <v>0</v>
      </c>
      <c r="AK169" s="43"/>
      <c r="AL169" s="39">
        <f t="shared" si="113"/>
        <v>0</v>
      </c>
      <c r="AM169" s="39">
        <f t="shared" si="114"/>
        <v>0</v>
      </c>
      <c r="AN169" s="39">
        <f t="shared" si="115"/>
        <v>0</v>
      </c>
      <c r="AO169" s="40">
        <f t="shared" si="116"/>
        <v>0</v>
      </c>
      <c r="AQ169" s="39">
        <f t="shared" si="117"/>
        <v>0</v>
      </c>
      <c r="AR169" s="39">
        <f t="shared" si="118"/>
        <v>0</v>
      </c>
      <c r="AS169" s="39">
        <f t="shared" si="119"/>
        <v>0</v>
      </c>
      <c r="AT169" s="40">
        <f t="shared" si="120"/>
        <v>0</v>
      </c>
      <c r="AU169" s="40"/>
      <c r="AV169" s="52">
        <f t="shared" si="121"/>
        <v>0</v>
      </c>
      <c r="AX169" s="52">
        <f t="shared" si="122"/>
        <v>0</v>
      </c>
      <c r="AY169" s="70"/>
      <c r="AZ169" s="2">
        <f t="shared" si="125"/>
        <v>0</v>
      </c>
    </row>
    <row r="170" spans="1:52" ht="12" customHeight="1">
      <c r="A170" s="44">
        <f t="shared" si="123"/>
        <v>41852</v>
      </c>
      <c r="B170" s="66">
        <f t="shared" si="85"/>
        <v>0</v>
      </c>
      <c r="C170" s="67"/>
      <c r="D170" s="68">
        <f t="shared" si="86"/>
        <v>0</v>
      </c>
      <c r="E170" s="35">
        <f t="shared" si="87"/>
        <v>0</v>
      </c>
      <c r="F170" s="35">
        <f t="shared" si="88"/>
        <v>0</v>
      </c>
      <c r="G170" s="55">
        <f t="shared" si="89"/>
        <v>3.97</v>
      </c>
      <c r="H170" s="69">
        <f t="shared" si="90"/>
        <v>3.97</v>
      </c>
      <c r="I170" s="55">
        <f t="shared" si="91"/>
        <v>0</v>
      </c>
      <c r="J170" s="55">
        <f t="shared" si="92"/>
        <v>-2.35E-2</v>
      </c>
      <c r="K170" s="69">
        <f t="shared" si="93"/>
        <v>-2.35E-2</v>
      </c>
      <c r="L170" s="72">
        <v>0</v>
      </c>
      <c r="M170" s="55">
        <f t="shared" si="94"/>
        <v>7.4999999999999997E-3</v>
      </c>
      <c r="N170" s="69">
        <f t="shared" si="95"/>
        <v>7.4999999999999997E-3</v>
      </c>
      <c r="O170" s="72">
        <v>0</v>
      </c>
      <c r="P170" s="7"/>
      <c r="Q170" s="72">
        <f t="shared" si="124"/>
        <v>3.9540000000000002</v>
      </c>
      <c r="R170" s="72">
        <f t="shared" si="96"/>
        <v>0</v>
      </c>
      <c r="S170" s="7"/>
      <c r="T170" s="5">
        <f t="shared" si="97"/>
        <v>31</v>
      </c>
      <c r="U170" s="45">
        <f t="shared" si="98"/>
        <v>41907</v>
      </c>
      <c r="V170" s="5">
        <f t="shared" si="99"/>
        <v>5018</v>
      </c>
      <c r="W170" s="55">
        <f t="shared" si="100"/>
        <v>6.040116061409001E-2</v>
      </c>
      <c r="X170" s="47">
        <f t="shared" si="101"/>
        <v>0.44151662393090252</v>
      </c>
      <c r="Y170" s="5">
        <f t="shared" si="102"/>
        <v>0</v>
      </c>
      <c r="Z170" s="5">
        <f t="shared" si="103"/>
        <v>0</v>
      </c>
      <c r="AB170" s="39">
        <f t="shared" si="104"/>
        <v>0</v>
      </c>
      <c r="AC170" s="39">
        <f t="shared" si="105"/>
        <v>0</v>
      </c>
      <c r="AD170" s="39">
        <f t="shared" si="106"/>
        <v>0</v>
      </c>
      <c r="AE170" s="39">
        <f t="shared" si="107"/>
        <v>0</v>
      </c>
      <c r="AF170" s="39">
        <f t="shared" si="108"/>
        <v>0</v>
      </c>
      <c r="AG170" s="39">
        <f t="shared" si="109"/>
        <v>0</v>
      </c>
      <c r="AH170" s="39">
        <f t="shared" si="110"/>
        <v>0</v>
      </c>
      <c r="AI170" s="39">
        <f t="shared" si="111"/>
        <v>0</v>
      </c>
      <c r="AJ170" s="39">
        <f t="shared" si="112"/>
        <v>0</v>
      </c>
      <c r="AK170" s="43"/>
      <c r="AL170" s="39">
        <f t="shared" si="113"/>
        <v>0</v>
      </c>
      <c r="AM170" s="39">
        <f t="shared" si="114"/>
        <v>0</v>
      </c>
      <c r="AN170" s="39">
        <f t="shared" si="115"/>
        <v>0</v>
      </c>
      <c r="AO170" s="40">
        <f t="shared" si="116"/>
        <v>0</v>
      </c>
      <c r="AQ170" s="39">
        <f t="shared" si="117"/>
        <v>0</v>
      </c>
      <c r="AR170" s="39">
        <f t="shared" si="118"/>
        <v>0</v>
      </c>
      <c r="AS170" s="39">
        <f t="shared" si="119"/>
        <v>0</v>
      </c>
      <c r="AT170" s="40">
        <f t="shared" si="120"/>
        <v>0</v>
      </c>
      <c r="AU170" s="40"/>
      <c r="AV170" s="52">
        <f t="shared" si="121"/>
        <v>0</v>
      </c>
      <c r="AX170" s="52">
        <f t="shared" si="122"/>
        <v>0</v>
      </c>
      <c r="AY170" s="70"/>
      <c r="AZ170" s="2">
        <f t="shared" si="125"/>
        <v>0</v>
      </c>
    </row>
    <row r="171" spans="1:52" ht="12" customHeight="1">
      <c r="A171" s="44">
        <f t="shared" si="123"/>
        <v>41883</v>
      </c>
      <c r="B171" s="66">
        <f t="shared" si="85"/>
        <v>0</v>
      </c>
      <c r="C171" s="67"/>
      <c r="D171" s="68">
        <f t="shared" si="86"/>
        <v>0</v>
      </c>
      <c r="E171" s="35">
        <f t="shared" si="87"/>
        <v>0</v>
      </c>
      <c r="F171" s="35">
        <f t="shared" si="88"/>
        <v>0</v>
      </c>
      <c r="G171" s="55">
        <f t="shared" si="89"/>
        <v>3.97</v>
      </c>
      <c r="H171" s="69">
        <f t="shared" si="90"/>
        <v>3.97</v>
      </c>
      <c r="I171" s="55">
        <f t="shared" si="91"/>
        <v>0</v>
      </c>
      <c r="J171" s="55">
        <f t="shared" si="92"/>
        <v>-2.35E-2</v>
      </c>
      <c r="K171" s="69">
        <f t="shared" si="93"/>
        <v>-2.35E-2</v>
      </c>
      <c r="L171" s="72">
        <v>0</v>
      </c>
      <c r="M171" s="55">
        <f t="shared" si="94"/>
        <v>7.4999999999999997E-3</v>
      </c>
      <c r="N171" s="69">
        <f t="shared" si="95"/>
        <v>7.4999999999999997E-3</v>
      </c>
      <c r="O171" s="72">
        <v>0</v>
      </c>
      <c r="P171" s="7"/>
      <c r="Q171" s="72">
        <f t="shared" si="124"/>
        <v>3.9540000000000002</v>
      </c>
      <c r="R171" s="72">
        <f t="shared" si="96"/>
        <v>0</v>
      </c>
      <c r="S171" s="7"/>
      <c r="T171" s="5">
        <f t="shared" si="97"/>
        <v>30</v>
      </c>
      <c r="U171" s="45">
        <f t="shared" si="98"/>
        <v>41937</v>
      </c>
      <c r="V171" s="5">
        <f t="shared" si="99"/>
        <v>5048</v>
      </c>
      <c r="W171" s="55">
        <f t="shared" si="100"/>
        <v>6.040116061409001E-2</v>
      </c>
      <c r="X171" s="47">
        <f t="shared" si="101"/>
        <v>0.43936391380411877</v>
      </c>
      <c r="Y171" s="5">
        <f t="shared" si="102"/>
        <v>0</v>
      </c>
      <c r="Z171" s="5">
        <f t="shared" si="103"/>
        <v>0</v>
      </c>
      <c r="AB171" s="39">
        <f t="shared" si="104"/>
        <v>0</v>
      </c>
      <c r="AC171" s="39">
        <f t="shared" si="105"/>
        <v>0</v>
      </c>
      <c r="AD171" s="39">
        <f t="shared" si="106"/>
        <v>0</v>
      </c>
      <c r="AE171" s="39">
        <f t="shared" si="107"/>
        <v>0</v>
      </c>
      <c r="AF171" s="39">
        <f t="shared" si="108"/>
        <v>0</v>
      </c>
      <c r="AG171" s="39">
        <f t="shared" si="109"/>
        <v>0</v>
      </c>
      <c r="AH171" s="39">
        <f t="shared" si="110"/>
        <v>0</v>
      </c>
      <c r="AI171" s="39">
        <f t="shared" si="111"/>
        <v>0</v>
      </c>
      <c r="AJ171" s="39">
        <f t="shared" si="112"/>
        <v>0</v>
      </c>
      <c r="AK171" s="43"/>
      <c r="AL171" s="39">
        <f t="shared" si="113"/>
        <v>0</v>
      </c>
      <c r="AM171" s="39">
        <f t="shared" si="114"/>
        <v>0</v>
      </c>
      <c r="AN171" s="39">
        <f t="shared" si="115"/>
        <v>0</v>
      </c>
      <c r="AO171" s="40">
        <f t="shared" si="116"/>
        <v>0</v>
      </c>
      <c r="AQ171" s="39">
        <f t="shared" si="117"/>
        <v>0</v>
      </c>
      <c r="AR171" s="39">
        <f t="shared" si="118"/>
        <v>0</v>
      </c>
      <c r="AS171" s="39">
        <f t="shared" si="119"/>
        <v>0</v>
      </c>
      <c r="AT171" s="40">
        <f t="shared" si="120"/>
        <v>0</v>
      </c>
      <c r="AU171" s="40"/>
      <c r="AV171" s="52">
        <f t="shared" si="121"/>
        <v>0</v>
      </c>
      <c r="AX171" s="52">
        <f t="shared" si="122"/>
        <v>0</v>
      </c>
      <c r="AY171" s="70"/>
      <c r="AZ171" s="2">
        <f t="shared" si="125"/>
        <v>0</v>
      </c>
    </row>
    <row r="172" spans="1:52" ht="12" customHeight="1">
      <c r="A172" s="44">
        <f t="shared" si="123"/>
        <v>41913</v>
      </c>
      <c r="B172" s="66">
        <f t="shared" si="85"/>
        <v>0</v>
      </c>
      <c r="C172" s="67"/>
      <c r="D172" s="68">
        <f t="shared" si="86"/>
        <v>0</v>
      </c>
      <c r="E172" s="35">
        <f t="shared" si="87"/>
        <v>0</v>
      </c>
      <c r="F172" s="35">
        <f t="shared" si="88"/>
        <v>0</v>
      </c>
      <c r="G172" s="55">
        <f t="shared" si="89"/>
        <v>3.97</v>
      </c>
      <c r="H172" s="69">
        <f t="shared" si="90"/>
        <v>3.97</v>
      </c>
      <c r="I172" s="55">
        <f t="shared" si="91"/>
        <v>0</v>
      </c>
      <c r="J172" s="55">
        <f t="shared" si="92"/>
        <v>-2.35E-2</v>
      </c>
      <c r="K172" s="69">
        <f t="shared" si="93"/>
        <v>-2.35E-2</v>
      </c>
      <c r="L172" s="72">
        <v>0</v>
      </c>
      <c r="M172" s="55">
        <f t="shared" si="94"/>
        <v>7.4999999999999997E-3</v>
      </c>
      <c r="N172" s="69">
        <f t="shared" si="95"/>
        <v>7.4999999999999997E-3</v>
      </c>
      <c r="O172" s="72">
        <v>0</v>
      </c>
      <c r="P172" s="7"/>
      <c r="Q172" s="72">
        <f t="shared" si="124"/>
        <v>3.9540000000000002</v>
      </c>
      <c r="R172" s="72">
        <f t="shared" si="96"/>
        <v>0</v>
      </c>
      <c r="S172" s="7"/>
      <c r="T172" s="5">
        <f t="shared" si="97"/>
        <v>31</v>
      </c>
      <c r="U172" s="45">
        <f t="shared" si="98"/>
        <v>41968</v>
      </c>
      <c r="V172" s="5">
        <f t="shared" si="99"/>
        <v>5079</v>
      </c>
      <c r="W172" s="55">
        <f t="shared" si="100"/>
        <v>6.040116061409001E-2</v>
      </c>
      <c r="X172" s="47">
        <f t="shared" si="101"/>
        <v>0.43715047271187374</v>
      </c>
      <c r="Y172" s="5">
        <f t="shared" si="102"/>
        <v>0</v>
      </c>
      <c r="Z172" s="5">
        <f t="shared" si="103"/>
        <v>0</v>
      </c>
      <c r="AB172" s="39">
        <f t="shared" si="104"/>
        <v>0</v>
      </c>
      <c r="AC172" s="39">
        <f t="shared" si="105"/>
        <v>0</v>
      </c>
      <c r="AD172" s="39">
        <f t="shared" si="106"/>
        <v>0</v>
      </c>
      <c r="AE172" s="39">
        <f t="shared" si="107"/>
        <v>0</v>
      </c>
      <c r="AF172" s="39">
        <f t="shared" si="108"/>
        <v>0</v>
      </c>
      <c r="AG172" s="39">
        <f t="shared" si="109"/>
        <v>0</v>
      </c>
      <c r="AH172" s="39">
        <f t="shared" si="110"/>
        <v>0</v>
      </c>
      <c r="AI172" s="39">
        <f t="shared" si="111"/>
        <v>0</v>
      </c>
      <c r="AJ172" s="39">
        <f t="shared" si="112"/>
        <v>0</v>
      </c>
      <c r="AK172" s="43"/>
      <c r="AL172" s="39">
        <f t="shared" si="113"/>
        <v>0</v>
      </c>
      <c r="AM172" s="39">
        <f t="shared" si="114"/>
        <v>0</v>
      </c>
      <c r="AN172" s="39">
        <f t="shared" si="115"/>
        <v>0</v>
      </c>
      <c r="AO172" s="40">
        <f t="shared" si="116"/>
        <v>0</v>
      </c>
      <c r="AQ172" s="39">
        <f t="shared" si="117"/>
        <v>0</v>
      </c>
      <c r="AR172" s="39">
        <f t="shared" si="118"/>
        <v>0</v>
      </c>
      <c r="AS172" s="39">
        <f t="shared" si="119"/>
        <v>0</v>
      </c>
      <c r="AT172" s="40">
        <f t="shared" si="120"/>
        <v>0</v>
      </c>
      <c r="AU172" s="40"/>
      <c r="AV172" s="52">
        <f t="shared" si="121"/>
        <v>0</v>
      </c>
      <c r="AX172" s="52">
        <f t="shared" si="122"/>
        <v>0</v>
      </c>
      <c r="AY172" s="70"/>
      <c r="AZ172" s="2">
        <f t="shared" si="125"/>
        <v>0</v>
      </c>
    </row>
    <row r="173" spans="1:52" ht="12" customHeight="1">
      <c r="A173" s="44">
        <f t="shared" si="123"/>
        <v>41944</v>
      </c>
      <c r="B173" s="66">
        <f t="shared" si="85"/>
        <v>0</v>
      </c>
      <c r="C173" s="67"/>
      <c r="D173" s="68">
        <f t="shared" si="86"/>
        <v>0</v>
      </c>
      <c r="E173" s="35">
        <f t="shared" si="87"/>
        <v>0</v>
      </c>
      <c r="F173" s="35">
        <f t="shared" si="88"/>
        <v>0</v>
      </c>
      <c r="G173" s="55">
        <f t="shared" si="89"/>
        <v>3.97</v>
      </c>
      <c r="H173" s="69">
        <f t="shared" si="90"/>
        <v>3.97</v>
      </c>
      <c r="I173" s="55">
        <f t="shared" si="91"/>
        <v>0</v>
      </c>
      <c r="J173" s="55">
        <f t="shared" si="92"/>
        <v>-2.35E-2</v>
      </c>
      <c r="K173" s="69">
        <f t="shared" si="93"/>
        <v>-2.35E-2</v>
      </c>
      <c r="L173" s="72">
        <v>0</v>
      </c>
      <c r="M173" s="55">
        <f t="shared" si="94"/>
        <v>7.4999999999999997E-3</v>
      </c>
      <c r="N173" s="69">
        <f t="shared" si="95"/>
        <v>7.4999999999999997E-3</v>
      </c>
      <c r="O173" s="72">
        <v>0</v>
      </c>
      <c r="P173" s="7"/>
      <c r="Q173" s="72">
        <f t="shared" si="124"/>
        <v>3.9540000000000002</v>
      </c>
      <c r="R173" s="72">
        <f t="shared" si="96"/>
        <v>0</v>
      </c>
      <c r="S173" s="7"/>
      <c r="T173" s="5">
        <f t="shared" si="97"/>
        <v>30</v>
      </c>
      <c r="U173" s="45">
        <f t="shared" si="98"/>
        <v>41998</v>
      </c>
      <c r="V173" s="5">
        <f t="shared" si="99"/>
        <v>5109</v>
      </c>
      <c r="W173" s="55">
        <f t="shared" si="100"/>
        <v>6.040116061409001E-2</v>
      </c>
      <c r="X173" s="47">
        <f t="shared" si="101"/>
        <v>0.4350190507029883</v>
      </c>
      <c r="Y173" s="5">
        <f t="shared" si="102"/>
        <v>0</v>
      </c>
      <c r="Z173" s="5">
        <f t="shared" si="103"/>
        <v>0</v>
      </c>
      <c r="AB173" s="39">
        <f t="shared" si="104"/>
        <v>0</v>
      </c>
      <c r="AC173" s="39">
        <f t="shared" si="105"/>
        <v>0</v>
      </c>
      <c r="AD173" s="39">
        <f t="shared" si="106"/>
        <v>0</v>
      </c>
      <c r="AE173" s="39">
        <f t="shared" si="107"/>
        <v>0</v>
      </c>
      <c r="AF173" s="39">
        <f t="shared" si="108"/>
        <v>0</v>
      </c>
      <c r="AG173" s="39">
        <f t="shared" si="109"/>
        <v>0</v>
      </c>
      <c r="AH173" s="39">
        <f t="shared" si="110"/>
        <v>0</v>
      </c>
      <c r="AI173" s="39">
        <f t="shared" si="111"/>
        <v>0</v>
      </c>
      <c r="AJ173" s="39">
        <f t="shared" si="112"/>
        <v>0</v>
      </c>
      <c r="AK173" s="43"/>
      <c r="AL173" s="39">
        <f t="shared" si="113"/>
        <v>0</v>
      </c>
      <c r="AM173" s="39">
        <f t="shared" si="114"/>
        <v>0</v>
      </c>
      <c r="AN173" s="39">
        <f t="shared" si="115"/>
        <v>0</v>
      </c>
      <c r="AO173" s="40">
        <f t="shared" si="116"/>
        <v>0</v>
      </c>
      <c r="AQ173" s="39">
        <f t="shared" si="117"/>
        <v>0</v>
      </c>
      <c r="AR173" s="39">
        <f t="shared" si="118"/>
        <v>0</v>
      </c>
      <c r="AS173" s="39">
        <f t="shared" si="119"/>
        <v>0</v>
      </c>
      <c r="AT173" s="40">
        <f t="shared" si="120"/>
        <v>0</v>
      </c>
      <c r="AU173" s="40"/>
      <c r="AV173" s="52">
        <f t="shared" si="121"/>
        <v>0</v>
      </c>
      <c r="AX173" s="52">
        <f t="shared" si="122"/>
        <v>0</v>
      </c>
      <c r="AY173" s="70"/>
      <c r="AZ173" s="2">
        <f t="shared" si="125"/>
        <v>0</v>
      </c>
    </row>
    <row r="174" spans="1:52" ht="12" customHeight="1">
      <c r="A174" s="44">
        <f t="shared" si="123"/>
        <v>41974</v>
      </c>
      <c r="B174" s="66">
        <f t="shared" si="85"/>
        <v>0</v>
      </c>
      <c r="C174" s="67"/>
      <c r="D174" s="68">
        <f t="shared" si="86"/>
        <v>0</v>
      </c>
      <c r="E174" s="35">
        <f t="shared" si="87"/>
        <v>0</v>
      </c>
      <c r="F174" s="35">
        <f t="shared" si="88"/>
        <v>0</v>
      </c>
      <c r="G174" s="55">
        <f t="shared" si="89"/>
        <v>3.97</v>
      </c>
      <c r="H174" s="69">
        <f t="shared" si="90"/>
        <v>3.97</v>
      </c>
      <c r="I174" s="55">
        <f t="shared" si="91"/>
        <v>0</v>
      </c>
      <c r="J174" s="55">
        <f t="shared" si="92"/>
        <v>-2.35E-2</v>
      </c>
      <c r="K174" s="69">
        <f t="shared" si="93"/>
        <v>-2.35E-2</v>
      </c>
      <c r="L174" s="72">
        <v>0</v>
      </c>
      <c r="M174" s="55">
        <f t="shared" si="94"/>
        <v>7.4999999999999997E-3</v>
      </c>
      <c r="N174" s="69">
        <f t="shared" si="95"/>
        <v>7.4999999999999997E-3</v>
      </c>
      <c r="O174" s="72">
        <v>0</v>
      </c>
      <c r="P174" s="7"/>
      <c r="Q174" s="72">
        <f t="shared" si="124"/>
        <v>3.9540000000000002</v>
      </c>
      <c r="R174" s="72">
        <f t="shared" si="96"/>
        <v>0</v>
      </c>
      <c r="S174" s="7"/>
      <c r="T174" s="5">
        <f t="shared" si="97"/>
        <v>31</v>
      </c>
      <c r="U174" s="45">
        <f t="shared" si="98"/>
        <v>42029</v>
      </c>
      <c r="V174" s="5">
        <f t="shared" si="99"/>
        <v>5140</v>
      </c>
      <c r="W174" s="55">
        <f t="shared" si="100"/>
        <v>6.040116061409001E-2</v>
      </c>
      <c r="X174" s="47">
        <f t="shared" si="101"/>
        <v>0.43282749829624084</v>
      </c>
      <c r="Y174" s="5">
        <f t="shared" si="102"/>
        <v>0</v>
      </c>
      <c r="Z174" s="5">
        <f t="shared" si="103"/>
        <v>0</v>
      </c>
      <c r="AB174" s="39">
        <f t="shared" si="104"/>
        <v>0</v>
      </c>
      <c r="AC174" s="39">
        <f t="shared" si="105"/>
        <v>0</v>
      </c>
      <c r="AD174" s="39">
        <f t="shared" si="106"/>
        <v>0</v>
      </c>
      <c r="AE174" s="39">
        <f t="shared" si="107"/>
        <v>0</v>
      </c>
      <c r="AF174" s="39">
        <f t="shared" si="108"/>
        <v>0</v>
      </c>
      <c r="AG174" s="39">
        <f t="shared" si="109"/>
        <v>0</v>
      </c>
      <c r="AH174" s="39">
        <f t="shared" si="110"/>
        <v>0</v>
      </c>
      <c r="AI174" s="39">
        <f t="shared" si="111"/>
        <v>0</v>
      </c>
      <c r="AJ174" s="39">
        <f t="shared" si="112"/>
        <v>0</v>
      </c>
      <c r="AK174" s="43"/>
      <c r="AL174" s="39">
        <f t="shared" si="113"/>
        <v>0</v>
      </c>
      <c r="AM174" s="39">
        <f t="shared" si="114"/>
        <v>0</v>
      </c>
      <c r="AN174" s="39">
        <f t="shared" si="115"/>
        <v>0</v>
      </c>
      <c r="AO174" s="40">
        <f t="shared" si="116"/>
        <v>0</v>
      </c>
      <c r="AQ174" s="39">
        <f t="shared" si="117"/>
        <v>0</v>
      </c>
      <c r="AR174" s="39">
        <f t="shared" si="118"/>
        <v>0</v>
      </c>
      <c r="AS174" s="39">
        <f t="shared" si="119"/>
        <v>0</v>
      </c>
      <c r="AT174" s="40">
        <f t="shared" si="120"/>
        <v>0</v>
      </c>
      <c r="AU174" s="40"/>
      <c r="AV174" s="52">
        <f t="shared" si="121"/>
        <v>0</v>
      </c>
      <c r="AX174" s="52">
        <f t="shared" si="122"/>
        <v>0</v>
      </c>
      <c r="AY174" s="70"/>
      <c r="AZ174" s="2">
        <f t="shared" si="125"/>
        <v>0</v>
      </c>
    </row>
    <row r="175" spans="1:52" ht="12" customHeight="1">
      <c r="A175" s="44">
        <f t="shared" si="123"/>
        <v>42005</v>
      </c>
      <c r="B175" s="66">
        <f t="shared" si="85"/>
        <v>0</v>
      </c>
      <c r="C175" s="67"/>
      <c r="D175" s="68">
        <f t="shared" si="86"/>
        <v>0</v>
      </c>
      <c r="E175" s="35">
        <f t="shared" si="87"/>
        <v>0</v>
      </c>
      <c r="F175" s="35">
        <f t="shared" si="88"/>
        <v>0</v>
      </c>
      <c r="G175" s="55">
        <f t="shared" si="89"/>
        <v>3.97</v>
      </c>
      <c r="H175" s="69">
        <f t="shared" si="90"/>
        <v>3.97</v>
      </c>
      <c r="I175" s="55">
        <f t="shared" si="91"/>
        <v>0</v>
      </c>
      <c r="J175" s="55">
        <f t="shared" si="92"/>
        <v>-2.35E-2</v>
      </c>
      <c r="K175" s="69">
        <f t="shared" si="93"/>
        <v>-2.35E-2</v>
      </c>
      <c r="L175" s="72">
        <v>0</v>
      </c>
      <c r="M175" s="55">
        <f t="shared" si="94"/>
        <v>7.4999999999999997E-3</v>
      </c>
      <c r="N175" s="69">
        <f t="shared" si="95"/>
        <v>7.4999999999999997E-3</v>
      </c>
      <c r="O175" s="72">
        <v>0</v>
      </c>
      <c r="P175" s="7"/>
      <c r="Q175" s="72">
        <f t="shared" si="124"/>
        <v>3.9540000000000002</v>
      </c>
      <c r="R175" s="72">
        <f t="shared" si="96"/>
        <v>0</v>
      </c>
      <c r="S175" s="7"/>
      <c r="T175" s="5">
        <f t="shared" si="97"/>
        <v>31</v>
      </c>
      <c r="U175" s="45">
        <f t="shared" si="98"/>
        <v>42060</v>
      </c>
      <c r="V175" s="5">
        <f t="shared" si="99"/>
        <v>5171</v>
      </c>
      <c r="W175" s="55">
        <f t="shared" si="100"/>
        <v>6.040116061409001E-2</v>
      </c>
      <c r="X175" s="47">
        <f t="shared" si="101"/>
        <v>0.43064698655988182</v>
      </c>
      <c r="Y175" s="5">
        <f t="shared" si="102"/>
        <v>0</v>
      </c>
      <c r="Z175" s="5">
        <f t="shared" si="103"/>
        <v>0</v>
      </c>
      <c r="AB175" s="39">
        <f t="shared" si="104"/>
        <v>0</v>
      </c>
      <c r="AC175" s="39">
        <f t="shared" si="105"/>
        <v>0</v>
      </c>
      <c r="AD175" s="39">
        <f t="shared" si="106"/>
        <v>0</v>
      </c>
      <c r="AE175" s="39">
        <f t="shared" si="107"/>
        <v>0</v>
      </c>
      <c r="AF175" s="39">
        <f t="shared" si="108"/>
        <v>0</v>
      </c>
      <c r="AG175" s="39">
        <f t="shared" si="109"/>
        <v>0</v>
      </c>
      <c r="AH175" s="39">
        <f t="shared" si="110"/>
        <v>0</v>
      </c>
      <c r="AI175" s="39">
        <f t="shared" si="111"/>
        <v>0</v>
      </c>
      <c r="AJ175" s="39">
        <f t="shared" si="112"/>
        <v>0</v>
      </c>
      <c r="AK175" s="43"/>
      <c r="AL175" s="39">
        <f t="shared" si="113"/>
        <v>0</v>
      </c>
      <c r="AM175" s="39">
        <f t="shared" si="114"/>
        <v>0</v>
      </c>
      <c r="AN175" s="39">
        <f t="shared" si="115"/>
        <v>0</v>
      </c>
      <c r="AO175" s="40">
        <f t="shared" si="116"/>
        <v>0</v>
      </c>
      <c r="AQ175" s="39">
        <f t="shared" si="117"/>
        <v>0</v>
      </c>
      <c r="AR175" s="39">
        <f t="shared" si="118"/>
        <v>0</v>
      </c>
      <c r="AS175" s="39">
        <f t="shared" si="119"/>
        <v>0</v>
      </c>
      <c r="AT175" s="40">
        <f t="shared" si="120"/>
        <v>0</v>
      </c>
      <c r="AU175" s="40"/>
      <c r="AV175" s="52">
        <f t="shared" si="121"/>
        <v>0</v>
      </c>
      <c r="AX175" s="52">
        <f t="shared" si="122"/>
        <v>0</v>
      </c>
      <c r="AY175" s="70"/>
      <c r="AZ175" s="2">
        <f t="shared" si="125"/>
        <v>0</v>
      </c>
    </row>
    <row r="176" spans="1:52" ht="12" customHeight="1">
      <c r="A176" s="44">
        <f t="shared" si="123"/>
        <v>42036</v>
      </c>
      <c r="B176" s="66">
        <f t="shared" si="85"/>
        <v>0</v>
      </c>
      <c r="C176" s="67"/>
      <c r="D176" s="68">
        <f t="shared" si="86"/>
        <v>0</v>
      </c>
      <c r="E176" s="35">
        <f t="shared" si="87"/>
        <v>0</v>
      </c>
      <c r="F176" s="35">
        <f t="shared" si="88"/>
        <v>0</v>
      </c>
      <c r="G176" s="55">
        <f t="shared" si="89"/>
        <v>3.97</v>
      </c>
      <c r="H176" s="69">
        <f t="shared" si="90"/>
        <v>3.97</v>
      </c>
      <c r="I176" s="55">
        <f t="shared" si="91"/>
        <v>0</v>
      </c>
      <c r="J176" s="55">
        <f t="shared" si="92"/>
        <v>-2.35E-2</v>
      </c>
      <c r="K176" s="69">
        <f t="shared" si="93"/>
        <v>-2.35E-2</v>
      </c>
      <c r="L176" s="72">
        <v>0</v>
      </c>
      <c r="M176" s="55">
        <f t="shared" si="94"/>
        <v>7.4999999999999997E-3</v>
      </c>
      <c r="N176" s="69">
        <f t="shared" si="95"/>
        <v>7.4999999999999997E-3</v>
      </c>
      <c r="O176" s="72">
        <v>0</v>
      </c>
      <c r="P176" s="7"/>
      <c r="Q176" s="72">
        <f t="shared" si="124"/>
        <v>3.9540000000000002</v>
      </c>
      <c r="R176" s="72">
        <f t="shared" si="96"/>
        <v>0</v>
      </c>
      <c r="S176" s="7"/>
      <c r="T176" s="5">
        <f t="shared" si="97"/>
        <v>28</v>
      </c>
      <c r="U176" s="45">
        <f t="shared" si="98"/>
        <v>42088</v>
      </c>
      <c r="V176" s="5">
        <f t="shared" si="99"/>
        <v>5199</v>
      </c>
      <c r="W176" s="55">
        <f t="shared" si="100"/>
        <v>6.040116061409001E-2</v>
      </c>
      <c r="X176" s="47">
        <f t="shared" si="101"/>
        <v>0.42868693550911874</v>
      </c>
      <c r="Y176" s="5">
        <f t="shared" si="102"/>
        <v>0</v>
      </c>
      <c r="Z176" s="5">
        <f t="shared" si="103"/>
        <v>0</v>
      </c>
      <c r="AB176" s="39">
        <f t="shared" si="104"/>
        <v>0</v>
      </c>
      <c r="AC176" s="39">
        <f t="shared" si="105"/>
        <v>0</v>
      </c>
      <c r="AD176" s="39">
        <f t="shared" si="106"/>
        <v>0</v>
      </c>
      <c r="AE176" s="39">
        <f t="shared" si="107"/>
        <v>0</v>
      </c>
      <c r="AF176" s="39">
        <f t="shared" si="108"/>
        <v>0</v>
      </c>
      <c r="AG176" s="39">
        <f t="shared" si="109"/>
        <v>0</v>
      </c>
      <c r="AH176" s="39">
        <f t="shared" si="110"/>
        <v>0</v>
      </c>
      <c r="AI176" s="39">
        <f t="shared" si="111"/>
        <v>0</v>
      </c>
      <c r="AJ176" s="39">
        <f t="shared" si="112"/>
        <v>0</v>
      </c>
      <c r="AK176" s="43"/>
      <c r="AL176" s="39">
        <f t="shared" si="113"/>
        <v>0</v>
      </c>
      <c r="AM176" s="39">
        <f t="shared" si="114"/>
        <v>0</v>
      </c>
      <c r="AN176" s="39">
        <f t="shared" si="115"/>
        <v>0</v>
      </c>
      <c r="AO176" s="40">
        <f t="shared" si="116"/>
        <v>0</v>
      </c>
      <c r="AQ176" s="39">
        <f t="shared" si="117"/>
        <v>0</v>
      </c>
      <c r="AR176" s="39">
        <f t="shared" si="118"/>
        <v>0</v>
      </c>
      <c r="AS176" s="39">
        <f t="shared" si="119"/>
        <v>0</v>
      </c>
      <c r="AT176" s="40">
        <f t="shared" si="120"/>
        <v>0</v>
      </c>
      <c r="AU176" s="40"/>
      <c r="AV176" s="52">
        <f t="shared" si="121"/>
        <v>0</v>
      </c>
      <c r="AX176" s="52">
        <f t="shared" si="122"/>
        <v>0</v>
      </c>
      <c r="AY176" s="70"/>
      <c r="AZ176" s="2">
        <f t="shared" si="125"/>
        <v>0</v>
      </c>
    </row>
    <row r="177" spans="1:52" ht="12" customHeight="1">
      <c r="A177" s="44">
        <f t="shared" si="123"/>
        <v>42064</v>
      </c>
      <c r="B177" s="66">
        <f t="shared" si="85"/>
        <v>0</v>
      </c>
      <c r="C177" s="67"/>
      <c r="D177" s="68">
        <f t="shared" si="86"/>
        <v>0</v>
      </c>
      <c r="E177" s="35">
        <f t="shared" si="87"/>
        <v>0</v>
      </c>
      <c r="F177" s="35">
        <f t="shared" si="88"/>
        <v>0</v>
      </c>
      <c r="G177" s="55">
        <f t="shared" si="89"/>
        <v>3.97</v>
      </c>
      <c r="H177" s="69">
        <f t="shared" si="90"/>
        <v>3.97</v>
      </c>
      <c r="I177" s="55">
        <f t="shared" si="91"/>
        <v>0</v>
      </c>
      <c r="J177" s="55">
        <f t="shared" si="92"/>
        <v>-2.35E-2</v>
      </c>
      <c r="K177" s="69">
        <f t="shared" si="93"/>
        <v>-2.35E-2</v>
      </c>
      <c r="L177" s="72">
        <v>0</v>
      </c>
      <c r="M177" s="55">
        <f t="shared" si="94"/>
        <v>7.4999999999999997E-3</v>
      </c>
      <c r="N177" s="69">
        <f t="shared" si="95"/>
        <v>7.4999999999999997E-3</v>
      </c>
      <c r="O177" s="72">
        <v>0</v>
      </c>
      <c r="P177" s="7"/>
      <c r="Q177" s="72">
        <f t="shared" si="124"/>
        <v>3.9540000000000002</v>
      </c>
      <c r="R177" s="72">
        <f t="shared" si="96"/>
        <v>0</v>
      </c>
      <c r="S177" s="7"/>
      <c r="T177" s="5">
        <f t="shared" si="97"/>
        <v>31</v>
      </c>
      <c r="U177" s="45">
        <f t="shared" si="98"/>
        <v>42119</v>
      </c>
      <c r="V177" s="5">
        <f t="shared" si="99"/>
        <v>5230</v>
      </c>
      <c r="W177" s="55">
        <f t="shared" si="100"/>
        <v>6.040116061409001E-2</v>
      </c>
      <c r="X177" s="47">
        <f t="shared" si="101"/>
        <v>0.42652728322782668</v>
      </c>
      <c r="Y177" s="5">
        <f t="shared" si="102"/>
        <v>0</v>
      </c>
      <c r="Z177" s="5">
        <f t="shared" si="103"/>
        <v>0</v>
      </c>
      <c r="AB177" s="39">
        <f t="shared" si="104"/>
        <v>0</v>
      </c>
      <c r="AC177" s="39">
        <f t="shared" si="105"/>
        <v>0</v>
      </c>
      <c r="AD177" s="39">
        <f t="shared" si="106"/>
        <v>0</v>
      </c>
      <c r="AE177" s="39">
        <f t="shared" si="107"/>
        <v>0</v>
      </c>
      <c r="AF177" s="39">
        <f t="shared" si="108"/>
        <v>0</v>
      </c>
      <c r="AG177" s="39">
        <f t="shared" si="109"/>
        <v>0</v>
      </c>
      <c r="AH177" s="39">
        <f t="shared" si="110"/>
        <v>0</v>
      </c>
      <c r="AI177" s="39">
        <f t="shared" si="111"/>
        <v>0</v>
      </c>
      <c r="AJ177" s="39">
        <f t="shared" si="112"/>
        <v>0</v>
      </c>
      <c r="AK177" s="43"/>
      <c r="AL177" s="39">
        <f t="shared" si="113"/>
        <v>0</v>
      </c>
      <c r="AM177" s="39">
        <f t="shared" si="114"/>
        <v>0</v>
      </c>
      <c r="AN177" s="39">
        <f t="shared" si="115"/>
        <v>0</v>
      </c>
      <c r="AO177" s="40">
        <f t="shared" si="116"/>
        <v>0</v>
      </c>
      <c r="AQ177" s="39">
        <f t="shared" si="117"/>
        <v>0</v>
      </c>
      <c r="AR177" s="39">
        <f t="shared" si="118"/>
        <v>0</v>
      </c>
      <c r="AS177" s="39">
        <f t="shared" si="119"/>
        <v>0</v>
      </c>
      <c r="AT177" s="40">
        <f t="shared" si="120"/>
        <v>0</v>
      </c>
      <c r="AU177" s="40"/>
      <c r="AV177" s="52">
        <f t="shared" si="121"/>
        <v>0</v>
      </c>
      <c r="AX177" s="52">
        <f t="shared" si="122"/>
        <v>0</v>
      </c>
      <c r="AY177" s="70"/>
      <c r="AZ177" s="2">
        <f t="shared" si="125"/>
        <v>0</v>
      </c>
    </row>
    <row r="178" spans="1:52" ht="12" customHeight="1">
      <c r="A178" s="44">
        <f t="shared" si="123"/>
        <v>42095</v>
      </c>
      <c r="B178" s="66">
        <f t="shared" si="85"/>
        <v>0</v>
      </c>
      <c r="C178" s="67"/>
      <c r="D178" s="68">
        <f t="shared" si="86"/>
        <v>0</v>
      </c>
      <c r="E178" s="35">
        <f t="shared" si="87"/>
        <v>0</v>
      </c>
      <c r="F178" s="35">
        <f t="shared" si="88"/>
        <v>0</v>
      </c>
      <c r="G178" s="55">
        <f t="shared" si="89"/>
        <v>3.97</v>
      </c>
      <c r="H178" s="69">
        <f t="shared" si="90"/>
        <v>3.97</v>
      </c>
      <c r="I178" s="55">
        <f t="shared" si="91"/>
        <v>0</v>
      </c>
      <c r="J178" s="55">
        <f t="shared" si="92"/>
        <v>-2.35E-2</v>
      </c>
      <c r="K178" s="69">
        <f t="shared" si="93"/>
        <v>-2.35E-2</v>
      </c>
      <c r="L178" s="72">
        <v>0</v>
      </c>
      <c r="M178" s="55">
        <f t="shared" si="94"/>
        <v>7.4999999999999997E-3</v>
      </c>
      <c r="N178" s="69">
        <f t="shared" si="95"/>
        <v>7.4999999999999997E-3</v>
      </c>
      <c r="O178" s="72">
        <v>0</v>
      </c>
      <c r="P178" s="7"/>
      <c r="Q178" s="72">
        <f t="shared" si="124"/>
        <v>3.9540000000000002</v>
      </c>
      <c r="R178" s="72">
        <f t="shared" si="96"/>
        <v>0</v>
      </c>
      <c r="S178" s="7"/>
      <c r="T178" s="5">
        <f t="shared" si="97"/>
        <v>30</v>
      </c>
      <c r="U178" s="45">
        <f t="shared" si="98"/>
        <v>42149</v>
      </c>
      <c r="V178" s="5">
        <f t="shared" si="99"/>
        <v>5260</v>
      </c>
      <c r="W178" s="55">
        <f t="shared" si="100"/>
        <v>6.040116061409001E-2</v>
      </c>
      <c r="X178" s="47">
        <f t="shared" si="101"/>
        <v>0.42444765688492869</v>
      </c>
      <c r="Y178" s="5">
        <f t="shared" si="102"/>
        <v>0</v>
      </c>
      <c r="Z178" s="5">
        <f t="shared" si="103"/>
        <v>0</v>
      </c>
      <c r="AB178" s="39">
        <f t="shared" si="104"/>
        <v>0</v>
      </c>
      <c r="AC178" s="39">
        <f t="shared" si="105"/>
        <v>0</v>
      </c>
      <c r="AD178" s="39">
        <f t="shared" si="106"/>
        <v>0</v>
      </c>
      <c r="AE178" s="39">
        <f t="shared" si="107"/>
        <v>0</v>
      </c>
      <c r="AF178" s="39">
        <f t="shared" si="108"/>
        <v>0</v>
      </c>
      <c r="AG178" s="39">
        <f t="shared" si="109"/>
        <v>0</v>
      </c>
      <c r="AH178" s="39">
        <f t="shared" si="110"/>
        <v>0</v>
      </c>
      <c r="AI178" s="39">
        <f t="shared" si="111"/>
        <v>0</v>
      </c>
      <c r="AJ178" s="39">
        <f t="shared" si="112"/>
        <v>0</v>
      </c>
      <c r="AK178" s="43"/>
      <c r="AL178" s="39">
        <f t="shared" si="113"/>
        <v>0</v>
      </c>
      <c r="AM178" s="39">
        <f t="shared" si="114"/>
        <v>0</v>
      </c>
      <c r="AN178" s="39">
        <f t="shared" si="115"/>
        <v>0</v>
      </c>
      <c r="AO178" s="40">
        <f t="shared" si="116"/>
        <v>0</v>
      </c>
      <c r="AQ178" s="39">
        <f t="shared" si="117"/>
        <v>0</v>
      </c>
      <c r="AR178" s="39">
        <f t="shared" si="118"/>
        <v>0</v>
      </c>
      <c r="AS178" s="39">
        <f t="shared" si="119"/>
        <v>0</v>
      </c>
      <c r="AT178" s="40">
        <f t="shared" si="120"/>
        <v>0</v>
      </c>
      <c r="AU178" s="40"/>
      <c r="AV178" s="52">
        <f t="shared" si="121"/>
        <v>0</v>
      </c>
      <c r="AX178" s="52">
        <f t="shared" si="122"/>
        <v>0</v>
      </c>
      <c r="AY178" s="70"/>
      <c r="AZ178" s="2">
        <f t="shared" si="125"/>
        <v>0</v>
      </c>
    </row>
    <row r="179" spans="1:52" ht="12" customHeight="1">
      <c r="A179" s="44">
        <f t="shared" si="123"/>
        <v>42125</v>
      </c>
      <c r="B179" s="66">
        <f t="shared" si="85"/>
        <v>0</v>
      </c>
      <c r="C179" s="67"/>
      <c r="D179" s="68">
        <f t="shared" si="86"/>
        <v>0</v>
      </c>
      <c r="E179" s="35">
        <f t="shared" si="87"/>
        <v>0</v>
      </c>
      <c r="F179" s="35">
        <f t="shared" si="88"/>
        <v>0</v>
      </c>
      <c r="G179" s="55">
        <f t="shared" si="89"/>
        <v>3.97</v>
      </c>
      <c r="H179" s="69">
        <f t="shared" si="90"/>
        <v>3.97</v>
      </c>
      <c r="I179" s="55">
        <f t="shared" si="91"/>
        <v>0</v>
      </c>
      <c r="J179" s="55">
        <f t="shared" si="92"/>
        <v>-2.35E-2</v>
      </c>
      <c r="K179" s="69">
        <f t="shared" si="93"/>
        <v>-2.35E-2</v>
      </c>
      <c r="L179" s="72">
        <v>0</v>
      </c>
      <c r="M179" s="55">
        <f t="shared" si="94"/>
        <v>7.4999999999999997E-3</v>
      </c>
      <c r="N179" s="69">
        <f t="shared" si="95"/>
        <v>7.4999999999999997E-3</v>
      </c>
      <c r="O179" s="72">
        <v>0</v>
      </c>
      <c r="P179" s="7"/>
      <c r="Q179" s="72">
        <f t="shared" si="124"/>
        <v>3.9540000000000002</v>
      </c>
      <c r="R179" s="72">
        <f t="shared" si="96"/>
        <v>0</v>
      </c>
      <c r="S179" s="7"/>
      <c r="T179" s="5">
        <f t="shared" si="97"/>
        <v>31</v>
      </c>
      <c r="U179" s="45">
        <f t="shared" si="98"/>
        <v>42180</v>
      </c>
      <c r="V179" s="5">
        <f t="shared" si="99"/>
        <v>5291</v>
      </c>
      <c r="W179" s="55">
        <f t="shared" si="100"/>
        <v>6.040116061409001E-2</v>
      </c>
      <c r="X179" s="47">
        <f t="shared" si="101"/>
        <v>0.42230936137239583</v>
      </c>
      <c r="Y179" s="5">
        <f t="shared" si="102"/>
        <v>0</v>
      </c>
      <c r="Z179" s="5">
        <f t="shared" si="103"/>
        <v>0</v>
      </c>
      <c r="AB179" s="39">
        <f t="shared" si="104"/>
        <v>0</v>
      </c>
      <c r="AC179" s="39">
        <f t="shared" si="105"/>
        <v>0</v>
      </c>
      <c r="AD179" s="39">
        <f t="shared" si="106"/>
        <v>0</v>
      </c>
      <c r="AE179" s="39">
        <f t="shared" si="107"/>
        <v>0</v>
      </c>
      <c r="AF179" s="39">
        <f t="shared" si="108"/>
        <v>0</v>
      </c>
      <c r="AG179" s="39">
        <f t="shared" si="109"/>
        <v>0</v>
      </c>
      <c r="AH179" s="39">
        <f t="shared" si="110"/>
        <v>0</v>
      </c>
      <c r="AI179" s="39">
        <f t="shared" si="111"/>
        <v>0</v>
      </c>
      <c r="AJ179" s="39">
        <f t="shared" si="112"/>
        <v>0</v>
      </c>
      <c r="AK179" s="43"/>
      <c r="AL179" s="39">
        <f t="shared" si="113"/>
        <v>0</v>
      </c>
      <c r="AM179" s="39">
        <f t="shared" si="114"/>
        <v>0</v>
      </c>
      <c r="AN179" s="39">
        <f t="shared" si="115"/>
        <v>0</v>
      </c>
      <c r="AO179" s="40">
        <f t="shared" si="116"/>
        <v>0</v>
      </c>
      <c r="AQ179" s="39">
        <f t="shared" si="117"/>
        <v>0</v>
      </c>
      <c r="AR179" s="39">
        <f t="shared" si="118"/>
        <v>0</v>
      </c>
      <c r="AS179" s="39">
        <f t="shared" si="119"/>
        <v>0</v>
      </c>
      <c r="AT179" s="40">
        <f t="shared" si="120"/>
        <v>0</v>
      </c>
      <c r="AU179" s="40"/>
      <c r="AV179" s="52">
        <f t="shared" si="121"/>
        <v>0</v>
      </c>
      <c r="AX179" s="52">
        <f t="shared" si="122"/>
        <v>0</v>
      </c>
      <c r="AY179" s="70"/>
      <c r="AZ179" s="2">
        <f t="shared" si="125"/>
        <v>0</v>
      </c>
    </row>
    <row r="180" spans="1:52" ht="12" customHeight="1">
      <c r="A180" s="44">
        <f t="shared" si="123"/>
        <v>42156</v>
      </c>
      <c r="B180" s="66">
        <f t="shared" si="85"/>
        <v>0</v>
      </c>
      <c r="C180" s="67"/>
      <c r="D180" s="68">
        <f t="shared" si="86"/>
        <v>0</v>
      </c>
      <c r="E180" s="35">
        <f t="shared" si="87"/>
        <v>0</v>
      </c>
      <c r="F180" s="35">
        <f t="shared" si="88"/>
        <v>0</v>
      </c>
      <c r="G180" s="55">
        <f t="shared" si="89"/>
        <v>3.97</v>
      </c>
      <c r="H180" s="69">
        <f t="shared" si="90"/>
        <v>3.97</v>
      </c>
      <c r="I180" s="55">
        <f t="shared" si="91"/>
        <v>0</v>
      </c>
      <c r="J180" s="55">
        <f t="shared" si="92"/>
        <v>-2.35E-2</v>
      </c>
      <c r="K180" s="69">
        <f t="shared" si="93"/>
        <v>-2.35E-2</v>
      </c>
      <c r="L180" s="72">
        <v>0</v>
      </c>
      <c r="M180" s="55">
        <f t="shared" si="94"/>
        <v>7.4999999999999997E-3</v>
      </c>
      <c r="N180" s="69">
        <f t="shared" si="95"/>
        <v>7.4999999999999997E-3</v>
      </c>
      <c r="O180" s="72">
        <v>0</v>
      </c>
      <c r="P180" s="7"/>
      <c r="Q180" s="72">
        <f t="shared" si="124"/>
        <v>3.9540000000000002</v>
      </c>
      <c r="R180" s="72">
        <f t="shared" si="96"/>
        <v>0</v>
      </c>
      <c r="S180" s="7"/>
      <c r="T180" s="5">
        <f t="shared" si="97"/>
        <v>30</v>
      </c>
      <c r="U180" s="45">
        <f t="shared" si="98"/>
        <v>42210</v>
      </c>
      <c r="V180" s="5">
        <f t="shared" si="99"/>
        <v>5321</v>
      </c>
      <c r="W180" s="55">
        <f t="shared" si="100"/>
        <v>6.040116061409001E-2</v>
      </c>
      <c r="X180" s="47">
        <f t="shared" si="101"/>
        <v>0.42025030042296224</v>
      </c>
      <c r="Y180" s="5">
        <f t="shared" si="102"/>
        <v>0</v>
      </c>
      <c r="Z180" s="5">
        <f t="shared" si="103"/>
        <v>0</v>
      </c>
      <c r="AB180" s="39">
        <f t="shared" si="104"/>
        <v>0</v>
      </c>
      <c r="AC180" s="39">
        <f t="shared" si="105"/>
        <v>0</v>
      </c>
      <c r="AD180" s="39">
        <f t="shared" si="106"/>
        <v>0</v>
      </c>
      <c r="AE180" s="39">
        <f t="shared" si="107"/>
        <v>0</v>
      </c>
      <c r="AF180" s="39">
        <f t="shared" si="108"/>
        <v>0</v>
      </c>
      <c r="AG180" s="39">
        <f t="shared" si="109"/>
        <v>0</v>
      </c>
      <c r="AH180" s="39">
        <f t="shared" si="110"/>
        <v>0</v>
      </c>
      <c r="AI180" s="39">
        <f t="shared" si="111"/>
        <v>0</v>
      </c>
      <c r="AJ180" s="39">
        <f t="shared" si="112"/>
        <v>0</v>
      </c>
      <c r="AK180" s="43"/>
      <c r="AL180" s="39">
        <f t="shared" si="113"/>
        <v>0</v>
      </c>
      <c r="AM180" s="39">
        <f t="shared" si="114"/>
        <v>0</v>
      </c>
      <c r="AN180" s="39">
        <f t="shared" si="115"/>
        <v>0</v>
      </c>
      <c r="AO180" s="40">
        <f t="shared" si="116"/>
        <v>0</v>
      </c>
      <c r="AQ180" s="39">
        <f t="shared" si="117"/>
        <v>0</v>
      </c>
      <c r="AR180" s="39">
        <f t="shared" si="118"/>
        <v>0</v>
      </c>
      <c r="AS180" s="39">
        <f t="shared" si="119"/>
        <v>0</v>
      </c>
      <c r="AT180" s="40">
        <f t="shared" si="120"/>
        <v>0</v>
      </c>
      <c r="AU180" s="40"/>
      <c r="AV180" s="52">
        <f t="shared" si="121"/>
        <v>0</v>
      </c>
      <c r="AX180" s="52">
        <f t="shared" si="122"/>
        <v>0</v>
      </c>
      <c r="AY180" s="70"/>
      <c r="AZ180" s="2">
        <f t="shared" si="125"/>
        <v>0</v>
      </c>
    </row>
    <row r="181" spans="1:52" ht="12" customHeight="1">
      <c r="A181" s="44">
        <f t="shared" si="123"/>
        <v>42186</v>
      </c>
      <c r="B181" s="66">
        <f t="shared" si="85"/>
        <v>0</v>
      </c>
      <c r="C181" s="67"/>
      <c r="D181" s="68">
        <f t="shared" si="86"/>
        <v>0</v>
      </c>
      <c r="E181" s="35">
        <f t="shared" si="87"/>
        <v>0</v>
      </c>
      <c r="F181" s="35">
        <f t="shared" si="88"/>
        <v>0</v>
      </c>
      <c r="G181" s="55">
        <f t="shared" si="89"/>
        <v>3.97</v>
      </c>
      <c r="H181" s="69">
        <f t="shared" si="90"/>
        <v>3.97</v>
      </c>
      <c r="I181" s="55">
        <f t="shared" si="91"/>
        <v>0</v>
      </c>
      <c r="J181" s="55">
        <f t="shared" si="92"/>
        <v>-2.35E-2</v>
      </c>
      <c r="K181" s="69">
        <f t="shared" si="93"/>
        <v>-2.35E-2</v>
      </c>
      <c r="L181" s="72">
        <v>0</v>
      </c>
      <c r="M181" s="55">
        <f t="shared" si="94"/>
        <v>7.4999999999999997E-3</v>
      </c>
      <c r="N181" s="69">
        <f t="shared" si="95"/>
        <v>7.4999999999999997E-3</v>
      </c>
      <c r="O181" s="72">
        <v>0</v>
      </c>
      <c r="P181" s="7"/>
      <c r="Q181" s="72">
        <f t="shared" si="124"/>
        <v>3.9540000000000002</v>
      </c>
      <c r="R181" s="72">
        <f t="shared" si="96"/>
        <v>0</v>
      </c>
      <c r="S181" s="7"/>
      <c r="T181" s="5">
        <f t="shared" si="97"/>
        <v>31</v>
      </c>
      <c r="U181" s="45">
        <f t="shared" si="98"/>
        <v>42241</v>
      </c>
      <c r="V181" s="5">
        <f t="shared" si="99"/>
        <v>5352</v>
      </c>
      <c r="W181" s="55">
        <f t="shared" si="100"/>
        <v>6.040116061409001E-2</v>
      </c>
      <c r="X181" s="47">
        <f t="shared" si="101"/>
        <v>0.41813315048242522</v>
      </c>
      <c r="Y181" s="5">
        <f t="shared" si="102"/>
        <v>0</v>
      </c>
      <c r="Z181" s="5">
        <f t="shared" si="103"/>
        <v>0</v>
      </c>
      <c r="AB181" s="39">
        <f t="shared" si="104"/>
        <v>0</v>
      </c>
      <c r="AC181" s="39">
        <f t="shared" si="105"/>
        <v>0</v>
      </c>
      <c r="AD181" s="39">
        <f t="shared" si="106"/>
        <v>0</v>
      </c>
      <c r="AE181" s="39">
        <f t="shared" si="107"/>
        <v>0</v>
      </c>
      <c r="AF181" s="39">
        <f t="shared" si="108"/>
        <v>0</v>
      </c>
      <c r="AG181" s="39">
        <f t="shared" si="109"/>
        <v>0</v>
      </c>
      <c r="AH181" s="39">
        <f t="shared" si="110"/>
        <v>0</v>
      </c>
      <c r="AI181" s="39">
        <f t="shared" si="111"/>
        <v>0</v>
      </c>
      <c r="AJ181" s="39">
        <f t="shared" si="112"/>
        <v>0</v>
      </c>
      <c r="AK181" s="43"/>
      <c r="AL181" s="39">
        <f t="shared" si="113"/>
        <v>0</v>
      </c>
      <c r="AM181" s="39">
        <f t="shared" si="114"/>
        <v>0</v>
      </c>
      <c r="AN181" s="39">
        <f t="shared" si="115"/>
        <v>0</v>
      </c>
      <c r="AO181" s="40">
        <f t="shared" si="116"/>
        <v>0</v>
      </c>
      <c r="AQ181" s="39">
        <f t="shared" si="117"/>
        <v>0</v>
      </c>
      <c r="AR181" s="39">
        <f t="shared" si="118"/>
        <v>0</v>
      </c>
      <c r="AS181" s="39">
        <f t="shared" si="119"/>
        <v>0</v>
      </c>
      <c r="AT181" s="40">
        <f t="shared" si="120"/>
        <v>0</v>
      </c>
      <c r="AU181" s="40"/>
      <c r="AV181" s="52">
        <f t="shared" si="121"/>
        <v>0</v>
      </c>
      <c r="AX181" s="52">
        <f t="shared" si="122"/>
        <v>0</v>
      </c>
      <c r="AY181" s="70"/>
      <c r="AZ181" s="2">
        <f t="shared" si="125"/>
        <v>0</v>
      </c>
    </row>
    <row r="182" spans="1:52" ht="12" customHeight="1">
      <c r="A182" s="44">
        <f t="shared" si="123"/>
        <v>42217</v>
      </c>
      <c r="B182" s="66">
        <f t="shared" si="85"/>
        <v>0</v>
      </c>
      <c r="C182" s="67"/>
      <c r="D182" s="68">
        <f t="shared" si="86"/>
        <v>0</v>
      </c>
      <c r="E182" s="35">
        <f t="shared" si="87"/>
        <v>0</v>
      </c>
      <c r="F182" s="35">
        <f t="shared" si="88"/>
        <v>0</v>
      </c>
      <c r="G182" s="55">
        <f t="shared" si="89"/>
        <v>3.97</v>
      </c>
      <c r="H182" s="69">
        <f t="shared" si="90"/>
        <v>3.97</v>
      </c>
      <c r="I182" s="55">
        <f t="shared" si="91"/>
        <v>0</v>
      </c>
      <c r="J182" s="55">
        <f t="shared" si="92"/>
        <v>-2.35E-2</v>
      </c>
      <c r="K182" s="69">
        <f t="shared" si="93"/>
        <v>-2.35E-2</v>
      </c>
      <c r="L182" s="72">
        <v>0</v>
      </c>
      <c r="M182" s="55">
        <f t="shared" si="94"/>
        <v>7.4999999999999997E-3</v>
      </c>
      <c r="N182" s="69">
        <f t="shared" si="95"/>
        <v>7.4999999999999997E-3</v>
      </c>
      <c r="O182" s="72">
        <v>0</v>
      </c>
      <c r="P182" s="7"/>
      <c r="Q182" s="72">
        <f t="shared" si="124"/>
        <v>3.9540000000000002</v>
      </c>
      <c r="R182" s="72">
        <f t="shared" si="96"/>
        <v>0</v>
      </c>
      <c r="S182" s="7"/>
      <c r="T182" s="5">
        <f t="shared" si="97"/>
        <v>31</v>
      </c>
      <c r="U182" s="45">
        <f t="shared" si="98"/>
        <v>42272</v>
      </c>
      <c r="V182" s="5">
        <f t="shared" si="99"/>
        <v>5383</v>
      </c>
      <c r="W182" s="55">
        <f t="shared" si="100"/>
        <v>6.040116061409001E-2</v>
      </c>
      <c r="X182" s="47">
        <f t="shared" si="101"/>
        <v>0.41602666638523494</v>
      </c>
      <c r="Y182" s="5">
        <f t="shared" si="102"/>
        <v>0</v>
      </c>
      <c r="Z182" s="5">
        <f t="shared" si="103"/>
        <v>0</v>
      </c>
      <c r="AB182" s="39">
        <f t="shared" si="104"/>
        <v>0</v>
      </c>
      <c r="AC182" s="39">
        <f t="shared" si="105"/>
        <v>0</v>
      </c>
      <c r="AD182" s="39">
        <f t="shared" si="106"/>
        <v>0</v>
      </c>
      <c r="AE182" s="39">
        <f t="shared" si="107"/>
        <v>0</v>
      </c>
      <c r="AF182" s="39">
        <f t="shared" si="108"/>
        <v>0</v>
      </c>
      <c r="AG182" s="39">
        <f t="shared" si="109"/>
        <v>0</v>
      </c>
      <c r="AH182" s="39">
        <f t="shared" si="110"/>
        <v>0</v>
      </c>
      <c r="AI182" s="39">
        <f t="shared" si="111"/>
        <v>0</v>
      </c>
      <c r="AJ182" s="39">
        <f t="shared" si="112"/>
        <v>0</v>
      </c>
      <c r="AK182" s="43"/>
      <c r="AL182" s="39">
        <f t="shared" si="113"/>
        <v>0</v>
      </c>
      <c r="AM182" s="39">
        <f t="shared" si="114"/>
        <v>0</v>
      </c>
      <c r="AN182" s="39">
        <f t="shared" si="115"/>
        <v>0</v>
      </c>
      <c r="AO182" s="40">
        <f t="shared" si="116"/>
        <v>0</v>
      </c>
      <c r="AQ182" s="39">
        <f t="shared" si="117"/>
        <v>0</v>
      </c>
      <c r="AR182" s="39">
        <f t="shared" si="118"/>
        <v>0</v>
      </c>
      <c r="AS182" s="39">
        <f t="shared" si="119"/>
        <v>0</v>
      </c>
      <c r="AT182" s="40">
        <f t="shared" si="120"/>
        <v>0</v>
      </c>
      <c r="AU182" s="40"/>
      <c r="AV182" s="52">
        <f t="shared" si="121"/>
        <v>0</v>
      </c>
      <c r="AX182" s="52">
        <f t="shared" si="122"/>
        <v>0</v>
      </c>
      <c r="AY182" s="70"/>
      <c r="AZ182" s="2">
        <f t="shared" si="125"/>
        <v>0</v>
      </c>
    </row>
    <row r="183" spans="1:52" ht="12" customHeight="1">
      <c r="A183" s="44">
        <f t="shared" si="123"/>
        <v>42248</v>
      </c>
      <c r="B183" s="66">
        <f t="shared" si="85"/>
        <v>0</v>
      </c>
      <c r="C183" s="67"/>
      <c r="D183" s="68">
        <f t="shared" si="86"/>
        <v>0</v>
      </c>
      <c r="E183" s="35">
        <f t="shared" si="87"/>
        <v>0</v>
      </c>
      <c r="F183" s="35">
        <f t="shared" si="88"/>
        <v>0</v>
      </c>
      <c r="G183" s="55">
        <f t="shared" si="89"/>
        <v>3.97</v>
      </c>
      <c r="H183" s="69">
        <f t="shared" si="90"/>
        <v>3.97</v>
      </c>
      <c r="I183" s="55">
        <f t="shared" si="91"/>
        <v>0</v>
      </c>
      <c r="J183" s="55">
        <f t="shared" si="92"/>
        <v>-2.35E-2</v>
      </c>
      <c r="K183" s="69">
        <f t="shared" si="93"/>
        <v>-2.35E-2</v>
      </c>
      <c r="L183" s="72">
        <v>0</v>
      </c>
      <c r="M183" s="55">
        <f t="shared" si="94"/>
        <v>7.4999999999999997E-3</v>
      </c>
      <c r="N183" s="69">
        <f t="shared" si="95"/>
        <v>7.4999999999999997E-3</v>
      </c>
      <c r="O183" s="72">
        <v>0</v>
      </c>
      <c r="P183" s="7"/>
      <c r="Q183" s="72">
        <f t="shared" si="124"/>
        <v>3.9540000000000002</v>
      </c>
      <c r="R183" s="72">
        <f t="shared" si="96"/>
        <v>0</v>
      </c>
      <c r="S183" s="7"/>
      <c r="T183" s="5">
        <f t="shared" si="97"/>
        <v>30</v>
      </c>
      <c r="U183" s="45">
        <f t="shared" si="98"/>
        <v>42302</v>
      </c>
      <c r="V183" s="5">
        <f t="shared" si="99"/>
        <v>5413</v>
      </c>
      <c r="W183" s="55">
        <f t="shared" si="100"/>
        <v>6.040116061409001E-2</v>
      </c>
      <c r="X183" s="47">
        <f t="shared" si="101"/>
        <v>0.41399823807880792</v>
      </c>
      <c r="Y183" s="5">
        <f t="shared" si="102"/>
        <v>0</v>
      </c>
      <c r="Z183" s="5">
        <f t="shared" si="103"/>
        <v>0</v>
      </c>
      <c r="AB183" s="39">
        <f t="shared" si="104"/>
        <v>0</v>
      </c>
      <c r="AC183" s="39">
        <f t="shared" si="105"/>
        <v>0</v>
      </c>
      <c r="AD183" s="39">
        <f t="shared" si="106"/>
        <v>0</v>
      </c>
      <c r="AE183" s="39">
        <f t="shared" si="107"/>
        <v>0</v>
      </c>
      <c r="AF183" s="39">
        <f t="shared" si="108"/>
        <v>0</v>
      </c>
      <c r="AG183" s="39">
        <f t="shared" si="109"/>
        <v>0</v>
      </c>
      <c r="AH183" s="39">
        <f t="shared" si="110"/>
        <v>0</v>
      </c>
      <c r="AI183" s="39">
        <f t="shared" si="111"/>
        <v>0</v>
      </c>
      <c r="AJ183" s="39">
        <f t="shared" si="112"/>
        <v>0</v>
      </c>
      <c r="AK183" s="43"/>
      <c r="AL183" s="39">
        <f t="shared" si="113"/>
        <v>0</v>
      </c>
      <c r="AM183" s="39">
        <f t="shared" si="114"/>
        <v>0</v>
      </c>
      <c r="AN183" s="39">
        <f t="shared" si="115"/>
        <v>0</v>
      </c>
      <c r="AO183" s="40">
        <f t="shared" si="116"/>
        <v>0</v>
      </c>
      <c r="AQ183" s="39">
        <f t="shared" si="117"/>
        <v>0</v>
      </c>
      <c r="AR183" s="39">
        <f t="shared" si="118"/>
        <v>0</v>
      </c>
      <c r="AS183" s="39">
        <f t="shared" si="119"/>
        <v>0</v>
      </c>
      <c r="AT183" s="40">
        <f t="shared" si="120"/>
        <v>0</v>
      </c>
      <c r="AU183" s="40"/>
      <c r="AV183" s="52">
        <f t="shared" si="121"/>
        <v>0</v>
      </c>
      <c r="AX183" s="52">
        <f t="shared" si="122"/>
        <v>0</v>
      </c>
      <c r="AY183" s="70"/>
      <c r="AZ183" s="2">
        <f t="shared" si="125"/>
        <v>0</v>
      </c>
    </row>
    <row r="184" spans="1:52" ht="12" customHeight="1">
      <c r="A184" s="44">
        <f t="shared" si="123"/>
        <v>42278</v>
      </c>
      <c r="B184" s="66">
        <f t="shared" si="85"/>
        <v>0</v>
      </c>
      <c r="C184" s="67"/>
      <c r="D184" s="68">
        <f t="shared" si="86"/>
        <v>0</v>
      </c>
      <c r="E184" s="35">
        <f t="shared" si="87"/>
        <v>0</v>
      </c>
      <c r="F184" s="35">
        <f t="shared" si="88"/>
        <v>0</v>
      </c>
      <c r="G184" s="55">
        <f t="shared" si="89"/>
        <v>3.97</v>
      </c>
      <c r="H184" s="69">
        <f t="shared" si="90"/>
        <v>3.97</v>
      </c>
      <c r="I184" s="55">
        <f t="shared" si="91"/>
        <v>0</v>
      </c>
      <c r="J184" s="55">
        <f t="shared" si="92"/>
        <v>-2.35E-2</v>
      </c>
      <c r="K184" s="69">
        <f t="shared" si="93"/>
        <v>-2.35E-2</v>
      </c>
      <c r="L184" s="72">
        <v>0</v>
      </c>
      <c r="M184" s="55">
        <f t="shared" si="94"/>
        <v>7.4999999999999997E-3</v>
      </c>
      <c r="N184" s="69">
        <f t="shared" si="95"/>
        <v>7.4999999999999997E-3</v>
      </c>
      <c r="O184" s="72">
        <v>0</v>
      </c>
      <c r="P184" s="7"/>
      <c r="Q184" s="72">
        <f t="shared" si="124"/>
        <v>3.9540000000000002</v>
      </c>
      <c r="R184" s="72">
        <f t="shared" si="96"/>
        <v>0</v>
      </c>
      <c r="S184" s="7"/>
      <c r="T184" s="5">
        <f t="shared" si="97"/>
        <v>31</v>
      </c>
      <c r="U184" s="45">
        <f t="shared" si="98"/>
        <v>42333</v>
      </c>
      <c r="V184" s="5">
        <f t="shared" si="99"/>
        <v>5444</v>
      </c>
      <c r="W184" s="55">
        <f t="shared" si="100"/>
        <v>6.040116061409001E-2</v>
      </c>
      <c r="X184" s="47">
        <f t="shared" si="101"/>
        <v>0.41191258497100808</v>
      </c>
      <c r="Y184" s="5">
        <f t="shared" si="102"/>
        <v>0</v>
      </c>
      <c r="Z184" s="5">
        <f t="shared" si="103"/>
        <v>0</v>
      </c>
      <c r="AB184" s="39">
        <f t="shared" si="104"/>
        <v>0</v>
      </c>
      <c r="AC184" s="39">
        <f t="shared" si="105"/>
        <v>0</v>
      </c>
      <c r="AD184" s="39">
        <f t="shared" si="106"/>
        <v>0</v>
      </c>
      <c r="AE184" s="39">
        <f t="shared" si="107"/>
        <v>0</v>
      </c>
      <c r="AF184" s="39">
        <f t="shared" si="108"/>
        <v>0</v>
      </c>
      <c r="AG184" s="39">
        <f t="shared" si="109"/>
        <v>0</v>
      </c>
      <c r="AH184" s="39">
        <f t="shared" si="110"/>
        <v>0</v>
      </c>
      <c r="AI184" s="39">
        <f t="shared" si="111"/>
        <v>0</v>
      </c>
      <c r="AJ184" s="39">
        <f t="shared" si="112"/>
        <v>0</v>
      </c>
      <c r="AK184" s="43"/>
      <c r="AL184" s="39">
        <f t="shared" si="113"/>
        <v>0</v>
      </c>
      <c r="AM184" s="39">
        <f t="shared" si="114"/>
        <v>0</v>
      </c>
      <c r="AN184" s="39">
        <f t="shared" si="115"/>
        <v>0</v>
      </c>
      <c r="AO184" s="40">
        <f t="shared" si="116"/>
        <v>0</v>
      </c>
      <c r="AQ184" s="39">
        <f t="shared" si="117"/>
        <v>0</v>
      </c>
      <c r="AR184" s="39">
        <f t="shared" si="118"/>
        <v>0</v>
      </c>
      <c r="AS184" s="39">
        <f t="shared" si="119"/>
        <v>0</v>
      </c>
      <c r="AT184" s="40">
        <f t="shared" si="120"/>
        <v>0</v>
      </c>
      <c r="AU184" s="40"/>
      <c r="AV184" s="52">
        <f t="shared" si="121"/>
        <v>0</v>
      </c>
      <c r="AX184" s="52">
        <f t="shared" si="122"/>
        <v>0</v>
      </c>
      <c r="AY184" s="70"/>
      <c r="AZ184" s="2">
        <f t="shared" si="125"/>
        <v>0</v>
      </c>
    </row>
    <row r="185" spans="1:52" ht="12" customHeight="1">
      <c r="A185" s="44">
        <f t="shared" si="123"/>
        <v>42309</v>
      </c>
      <c r="B185" s="66">
        <f t="shared" si="85"/>
        <v>0</v>
      </c>
      <c r="C185" s="67"/>
      <c r="D185" s="68">
        <f t="shared" si="86"/>
        <v>0</v>
      </c>
      <c r="E185" s="35">
        <f t="shared" si="87"/>
        <v>0</v>
      </c>
      <c r="F185" s="35">
        <f t="shared" si="88"/>
        <v>0</v>
      </c>
      <c r="G185" s="55">
        <f t="shared" si="89"/>
        <v>3.97</v>
      </c>
      <c r="H185" s="69">
        <f t="shared" si="90"/>
        <v>3.97</v>
      </c>
      <c r="I185" s="55">
        <f t="shared" si="91"/>
        <v>0</v>
      </c>
      <c r="J185" s="55">
        <f t="shared" si="92"/>
        <v>-2.35E-2</v>
      </c>
      <c r="K185" s="69">
        <f t="shared" si="93"/>
        <v>-2.35E-2</v>
      </c>
      <c r="L185" s="72">
        <v>0</v>
      </c>
      <c r="M185" s="55">
        <f t="shared" si="94"/>
        <v>7.4999999999999997E-3</v>
      </c>
      <c r="N185" s="69">
        <f t="shared" si="95"/>
        <v>7.4999999999999997E-3</v>
      </c>
      <c r="O185" s="72">
        <v>0</v>
      </c>
      <c r="P185" s="7"/>
      <c r="Q185" s="72">
        <f t="shared" si="124"/>
        <v>3.9540000000000002</v>
      </c>
      <c r="R185" s="72">
        <f t="shared" si="96"/>
        <v>0</v>
      </c>
      <c r="S185" s="7"/>
      <c r="T185" s="5">
        <f t="shared" si="97"/>
        <v>30</v>
      </c>
      <c r="U185" s="45">
        <f t="shared" si="98"/>
        <v>42363</v>
      </c>
      <c r="V185" s="5">
        <f t="shared" si="99"/>
        <v>5474</v>
      </c>
      <c r="W185" s="55">
        <f t="shared" si="100"/>
        <v>6.040116061409001E-2</v>
      </c>
      <c r="X185" s="47">
        <f t="shared" si="101"/>
        <v>0.4099042157614366</v>
      </c>
      <c r="Y185" s="5">
        <f t="shared" si="102"/>
        <v>0</v>
      </c>
      <c r="Z185" s="5">
        <f t="shared" si="103"/>
        <v>0</v>
      </c>
      <c r="AB185" s="39">
        <f t="shared" si="104"/>
        <v>0</v>
      </c>
      <c r="AC185" s="39">
        <f t="shared" si="105"/>
        <v>0</v>
      </c>
      <c r="AD185" s="39">
        <f t="shared" si="106"/>
        <v>0</v>
      </c>
      <c r="AE185" s="39">
        <f t="shared" si="107"/>
        <v>0</v>
      </c>
      <c r="AF185" s="39">
        <f t="shared" si="108"/>
        <v>0</v>
      </c>
      <c r="AG185" s="39">
        <f t="shared" si="109"/>
        <v>0</v>
      </c>
      <c r="AH185" s="39">
        <f t="shared" si="110"/>
        <v>0</v>
      </c>
      <c r="AI185" s="39">
        <f t="shared" si="111"/>
        <v>0</v>
      </c>
      <c r="AJ185" s="39">
        <f t="shared" si="112"/>
        <v>0</v>
      </c>
      <c r="AK185" s="43"/>
      <c r="AL185" s="39">
        <f t="shared" si="113"/>
        <v>0</v>
      </c>
      <c r="AM185" s="39">
        <f t="shared" si="114"/>
        <v>0</v>
      </c>
      <c r="AN185" s="39">
        <f t="shared" si="115"/>
        <v>0</v>
      </c>
      <c r="AO185" s="40">
        <f t="shared" si="116"/>
        <v>0</v>
      </c>
      <c r="AQ185" s="39">
        <f t="shared" si="117"/>
        <v>0</v>
      </c>
      <c r="AR185" s="39">
        <f t="shared" si="118"/>
        <v>0</v>
      </c>
      <c r="AS185" s="39">
        <f t="shared" si="119"/>
        <v>0</v>
      </c>
      <c r="AT185" s="40">
        <f t="shared" si="120"/>
        <v>0</v>
      </c>
      <c r="AU185" s="40"/>
      <c r="AV185" s="52">
        <f t="shared" si="121"/>
        <v>0</v>
      </c>
      <c r="AX185" s="52">
        <f t="shared" si="122"/>
        <v>0</v>
      </c>
      <c r="AY185" s="70"/>
      <c r="AZ185" s="2">
        <f t="shared" si="125"/>
        <v>0</v>
      </c>
    </row>
    <row r="186" spans="1:52" ht="12" customHeight="1">
      <c r="A186" s="44">
        <f t="shared" si="123"/>
        <v>42339</v>
      </c>
      <c r="B186" s="66">
        <f t="shared" si="85"/>
        <v>0</v>
      </c>
      <c r="C186" s="67"/>
      <c r="D186" s="68">
        <f t="shared" si="86"/>
        <v>0</v>
      </c>
      <c r="E186" s="35">
        <f t="shared" si="87"/>
        <v>0</v>
      </c>
      <c r="F186" s="35">
        <f t="shared" si="88"/>
        <v>0</v>
      </c>
      <c r="G186" s="55">
        <f t="shared" si="89"/>
        <v>3.97</v>
      </c>
      <c r="H186" s="69">
        <f t="shared" si="90"/>
        <v>3.97</v>
      </c>
      <c r="I186" s="55">
        <f t="shared" si="91"/>
        <v>0</v>
      </c>
      <c r="J186" s="55">
        <f t="shared" si="92"/>
        <v>-2.35E-2</v>
      </c>
      <c r="K186" s="69">
        <f t="shared" si="93"/>
        <v>-2.35E-2</v>
      </c>
      <c r="L186" s="72">
        <v>0</v>
      </c>
      <c r="M186" s="55">
        <f t="shared" si="94"/>
        <v>7.4999999999999997E-3</v>
      </c>
      <c r="N186" s="69">
        <f t="shared" si="95"/>
        <v>7.4999999999999997E-3</v>
      </c>
      <c r="O186" s="72">
        <v>0</v>
      </c>
      <c r="P186" s="7"/>
      <c r="Q186" s="72">
        <f t="shared" si="124"/>
        <v>3.9540000000000002</v>
      </c>
      <c r="R186" s="72">
        <f t="shared" si="96"/>
        <v>0</v>
      </c>
      <c r="S186" s="7"/>
      <c r="T186" s="5">
        <f t="shared" si="97"/>
        <v>31</v>
      </c>
      <c r="U186" s="45">
        <f t="shared" si="98"/>
        <v>42394</v>
      </c>
      <c r="V186" s="5">
        <f t="shared" si="99"/>
        <v>5505</v>
      </c>
      <c r="W186" s="55">
        <f t="shared" si="100"/>
        <v>6.040116061409001E-2</v>
      </c>
      <c r="X186" s="47">
        <f t="shared" si="101"/>
        <v>0.40783918764568811</v>
      </c>
      <c r="Y186" s="5">
        <f t="shared" si="102"/>
        <v>0</v>
      </c>
      <c r="Z186" s="5">
        <f t="shared" si="103"/>
        <v>0</v>
      </c>
      <c r="AB186" s="39">
        <f t="shared" si="104"/>
        <v>0</v>
      </c>
      <c r="AC186" s="39">
        <f t="shared" si="105"/>
        <v>0</v>
      </c>
      <c r="AD186" s="39">
        <f t="shared" si="106"/>
        <v>0</v>
      </c>
      <c r="AE186" s="39">
        <f t="shared" si="107"/>
        <v>0</v>
      </c>
      <c r="AF186" s="39">
        <f t="shared" si="108"/>
        <v>0</v>
      </c>
      <c r="AG186" s="39">
        <f t="shared" si="109"/>
        <v>0</v>
      </c>
      <c r="AH186" s="39">
        <f t="shared" si="110"/>
        <v>0</v>
      </c>
      <c r="AI186" s="39">
        <f t="shared" si="111"/>
        <v>0</v>
      </c>
      <c r="AJ186" s="39">
        <f t="shared" si="112"/>
        <v>0</v>
      </c>
      <c r="AK186" s="43"/>
      <c r="AL186" s="39">
        <f t="shared" si="113"/>
        <v>0</v>
      </c>
      <c r="AM186" s="39">
        <f t="shared" si="114"/>
        <v>0</v>
      </c>
      <c r="AN186" s="39">
        <f t="shared" si="115"/>
        <v>0</v>
      </c>
      <c r="AO186" s="40">
        <f t="shared" si="116"/>
        <v>0</v>
      </c>
      <c r="AQ186" s="39">
        <f t="shared" si="117"/>
        <v>0</v>
      </c>
      <c r="AR186" s="39">
        <f t="shared" si="118"/>
        <v>0</v>
      </c>
      <c r="AS186" s="39">
        <f t="shared" si="119"/>
        <v>0</v>
      </c>
      <c r="AT186" s="40">
        <f t="shared" si="120"/>
        <v>0</v>
      </c>
      <c r="AU186" s="40"/>
      <c r="AV186" s="52">
        <f t="shared" si="121"/>
        <v>0</v>
      </c>
      <c r="AX186" s="52">
        <f t="shared" si="122"/>
        <v>0</v>
      </c>
      <c r="AY186" s="70"/>
      <c r="AZ186" s="2">
        <f t="shared" si="125"/>
        <v>0</v>
      </c>
    </row>
    <row r="187" spans="1:52" ht="12" customHeight="1">
      <c r="A187" s="44">
        <f t="shared" si="123"/>
        <v>42370</v>
      </c>
      <c r="B187" s="66">
        <f t="shared" si="85"/>
        <v>0</v>
      </c>
      <c r="C187" s="67"/>
      <c r="D187" s="68">
        <f t="shared" si="86"/>
        <v>0</v>
      </c>
      <c r="E187" s="35">
        <f t="shared" si="87"/>
        <v>0</v>
      </c>
      <c r="F187" s="35">
        <f t="shared" si="88"/>
        <v>0</v>
      </c>
      <c r="G187" s="55">
        <f t="shared" si="89"/>
        <v>3.97</v>
      </c>
      <c r="H187" s="69">
        <f t="shared" si="90"/>
        <v>3.97</v>
      </c>
      <c r="I187" s="55">
        <f t="shared" si="91"/>
        <v>0</v>
      </c>
      <c r="J187" s="55">
        <f t="shared" si="92"/>
        <v>-2.35E-2</v>
      </c>
      <c r="K187" s="69">
        <f t="shared" si="93"/>
        <v>-2.35E-2</v>
      </c>
      <c r="L187" s="72">
        <v>0</v>
      </c>
      <c r="M187" s="55">
        <f t="shared" si="94"/>
        <v>7.4999999999999997E-3</v>
      </c>
      <c r="N187" s="69">
        <f t="shared" si="95"/>
        <v>7.4999999999999997E-3</v>
      </c>
      <c r="O187" s="72">
        <v>0</v>
      </c>
      <c r="P187" s="7"/>
      <c r="Q187" s="72">
        <f t="shared" si="124"/>
        <v>3.9540000000000002</v>
      </c>
      <c r="R187" s="72">
        <f t="shared" si="96"/>
        <v>0</v>
      </c>
      <c r="S187" s="7"/>
      <c r="T187" s="5">
        <f t="shared" si="97"/>
        <v>31</v>
      </c>
      <c r="U187" s="45">
        <f t="shared" si="98"/>
        <v>42425</v>
      </c>
      <c r="V187" s="5">
        <f t="shared" si="99"/>
        <v>5536</v>
      </c>
      <c r="W187" s="55">
        <f t="shared" si="100"/>
        <v>6.040116061409001E-2</v>
      </c>
      <c r="X187" s="47">
        <f t="shared" si="101"/>
        <v>0.40578456279234781</v>
      </c>
      <c r="Y187" s="5">
        <f t="shared" si="102"/>
        <v>0</v>
      </c>
      <c r="Z187" s="5">
        <f t="shared" si="103"/>
        <v>0</v>
      </c>
      <c r="AB187" s="39">
        <f t="shared" si="104"/>
        <v>0</v>
      </c>
      <c r="AC187" s="39">
        <f t="shared" si="105"/>
        <v>0</v>
      </c>
      <c r="AD187" s="39">
        <f t="shared" si="106"/>
        <v>0</v>
      </c>
      <c r="AE187" s="39">
        <f t="shared" si="107"/>
        <v>0</v>
      </c>
      <c r="AF187" s="39">
        <f t="shared" si="108"/>
        <v>0</v>
      </c>
      <c r="AG187" s="39">
        <f t="shared" si="109"/>
        <v>0</v>
      </c>
      <c r="AH187" s="39">
        <f t="shared" si="110"/>
        <v>0</v>
      </c>
      <c r="AI187" s="39">
        <f t="shared" si="111"/>
        <v>0</v>
      </c>
      <c r="AJ187" s="39">
        <f t="shared" si="112"/>
        <v>0</v>
      </c>
      <c r="AK187" s="43"/>
      <c r="AL187" s="39">
        <f t="shared" si="113"/>
        <v>0</v>
      </c>
      <c r="AM187" s="39">
        <f t="shared" si="114"/>
        <v>0</v>
      </c>
      <c r="AN187" s="39">
        <f t="shared" si="115"/>
        <v>0</v>
      </c>
      <c r="AO187" s="40">
        <f t="shared" si="116"/>
        <v>0</v>
      </c>
      <c r="AQ187" s="39">
        <f t="shared" si="117"/>
        <v>0</v>
      </c>
      <c r="AR187" s="39">
        <f t="shared" si="118"/>
        <v>0</v>
      </c>
      <c r="AS187" s="39">
        <f t="shared" si="119"/>
        <v>0</v>
      </c>
      <c r="AT187" s="40">
        <f t="shared" si="120"/>
        <v>0</v>
      </c>
      <c r="AU187" s="40"/>
      <c r="AV187" s="52">
        <f t="shared" si="121"/>
        <v>0</v>
      </c>
      <c r="AX187" s="52">
        <f t="shared" si="122"/>
        <v>0</v>
      </c>
      <c r="AY187" s="70"/>
      <c r="AZ187" s="2">
        <f t="shared" si="125"/>
        <v>0</v>
      </c>
    </row>
    <row r="188" spans="1:52" ht="12" customHeight="1">
      <c r="A188" s="44">
        <f t="shared" si="123"/>
        <v>42401</v>
      </c>
      <c r="B188" s="66">
        <f t="shared" si="85"/>
        <v>0</v>
      </c>
      <c r="C188" s="67"/>
      <c r="D188" s="68">
        <f t="shared" si="86"/>
        <v>0</v>
      </c>
      <c r="E188" s="35">
        <f t="shared" si="87"/>
        <v>0</v>
      </c>
      <c r="F188" s="35">
        <f t="shared" si="88"/>
        <v>0</v>
      </c>
      <c r="G188" s="55">
        <f t="shared" si="89"/>
        <v>3.97</v>
      </c>
      <c r="H188" s="69">
        <f t="shared" si="90"/>
        <v>3.97</v>
      </c>
      <c r="I188" s="55">
        <f t="shared" si="91"/>
        <v>0</v>
      </c>
      <c r="J188" s="55">
        <f t="shared" si="92"/>
        <v>-2.35E-2</v>
      </c>
      <c r="K188" s="69">
        <f t="shared" si="93"/>
        <v>-2.35E-2</v>
      </c>
      <c r="L188" s="72">
        <v>0</v>
      </c>
      <c r="M188" s="55">
        <f t="shared" si="94"/>
        <v>7.4999999999999997E-3</v>
      </c>
      <c r="N188" s="69">
        <f t="shared" si="95"/>
        <v>7.4999999999999997E-3</v>
      </c>
      <c r="O188" s="72">
        <v>0</v>
      </c>
      <c r="P188" s="7"/>
      <c r="Q188" s="72">
        <f t="shared" si="124"/>
        <v>3.9540000000000002</v>
      </c>
      <c r="R188" s="72">
        <f t="shared" si="96"/>
        <v>0</v>
      </c>
      <c r="S188" s="7"/>
      <c r="T188" s="5">
        <f t="shared" si="97"/>
        <v>29</v>
      </c>
      <c r="U188" s="45">
        <f t="shared" si="98"/>
        <v>42454</v>
      </c>
      <c r="V188" s="5">
        <f t="shared" si="99"/>
        <v>5565</v>
      </c>
      <c r="W188" s="55">
        <f t="shared" si="100"/>
        <v>6.040116061409001E-2</v>
      </c>
      <c r="X188" s="47">
        <f t="shared" si="101"/>
        <v>0.40387186609671039</v>
      </c>
      <c r="Y188" s="5">
        <f t="shared" si="102"/>
        <v>0</v>
      </c>
      <c r="Z188" s="5">
        <f t="shared" si="103"/>
        <v>0</v>
      </c>
      <c r="AB188" s="39">
        <f t="shared" si="104"/>
        <v>0</v>
      </c>
      <c r="AC188" s="39">
        <f t="shared" si="105"/>
        <v>0</v>
      </c>
      <c r="AD188" s="39">
        <f t="shared" si="106"/>
        <v>0</v>
      </c>
      <c r="AE188" s="39">
        <f t="shared" si="107"/>
        <v>0</v>
      </c>
      <c r="AF188" s="39">
        <f t="shared" si="108"/>
        <v>0</v>
      </c>
      <c r="AG188" s="39">
        <f t="shared" si="109"/>
        <v>0</v>
      </c>
      <c r="AH188" s="39">
        <f t="shared" si="110"/>
        <v>0</v>
      </c>
      <c r="AI188" s="39">
        <f t="shared" si="111"/>
        <v>0</v>
      </c>
      <c r="AJ188" s="39">
        <f t="shared" si="112"/>
        <v>0</v>
      </c>
      <c r="AK188" s="43"/>
      <c r="AL188" s="39">
        <f t="shared" si="113"/>
        <v>0</v>
      </c>
      <c r="AM188" s="39">
        <f t="shared" si="114"/>
        <v>0</v>
      </c>
      <c r="AN188" s="39">
        <f t="shared" si="115"/>
        <v>0</v>
      </c>
      <c r="AO188" s="40">
        <f t="shared" si="116"/>
        <v>0</v>
      </c>
      <c r="AQ188" s="39">
        <f t="shared" si="117"/>
        <v>0</v>
      </c>
      <c r="AR188" s="39">
        <f t="shared" si="118"/>
        <v>0</v>
      </c>
      <c r="AS188" s="39">
        <f t="shared" si="119"/>
        <v>0</v>
      </c>
      <c r="AT188" s="40">
        <f t="shared" si="120"/>
        <v>0</v>
      </c>
      <c r="AU188" s="40"/>
      <c r="AV188" s="52">
        <f t="shared" si="121"/>
        <v>0</v>
      </c>
      <c r="AX188" s="52">
        <f t="shared" si="122"/>
        <v>0</v>
      </c>
      <c r="AY188" s="70"/>
      <c r="AZ188" s="2">
        <f t="shared" si="125"/>
        <v>0</v>
      </c>
    </row>
    <row r="189" spans="1:52" ht="12" customHeight="1">
      <c r="A189" s="44">
        <f t="shared" si="123"/>
        <v>42430</v>
      </c>
      <c r="B189" s="66">
        <f t="shared" si="85"/>
        <v>0</v>
      </c>
      <c r="C189" s="67"/>
      <c r="D189" s="68">
        <f t="shared" si="86"/>
        <v>0</v>
      </c>
      <c r="E189" s="35">
        <f t="shared" si="87"/>
        <v>0</v>
      </c>
      <c r="F189" s="35">
        <f t="shared" si="88"/>
        <v>0</v>
      </c>
      <c r="G189" s="55">
        <f t="shared" si="89"/>
        <v>3.97</v>
      </c>
      <c r="H189" s="69">
        <f t="shared" si="90"/>
        <v>3.97</v>
      </c>
      <c r="I189" s="55">
        <f t="shared" si="91"/>
        <v>0</v>
      </c>
      <c r="J189" s="55">
        <f t="shared" si="92"/>
        <v>-2.35E-2</v>
      </c>
      <c r="K189" s="69">
        <f t="shared" si="93"/>
        <v>-2.35E-2</v>
      </c>
      <c r="L189" s="72">
        <v>0</v>
      </c>
      <c r="M189" s="55">
        <f t="shared" si="94"/>
        <v>7.4999999999999997E-3</v>
      </c>
      <c r="N189" s="69">
        <f t="shared" si="95"/>
        <v>7.4999999999999997E-3</v>
      </c>
      <c r="O189" s="72">
        <v>0</v>
      </c>
      <c r="P189" s="7"/>
      <c r="Q189" s="72">
        <f t="shared" si="124"/>
        <v>3.9540000000000002</v>
      </c>
      <c r="R189" s="72">
        <f t="shared" si="96"/>
        <v>0</v>
      </c>
      <c r="S189" s="7"/>
      <c r="T189" s="5">
        <f t="shared" si="97"/>
        <v>31</v>
      </c>
      <c r="U189" s="45">
        <f t="shared" si="98"/>
        <v>42485</v>
      </c>
      <c r="V189" s="5">
        <f t="shared" si="99"/>
        <v>5596</v>
      </c>
      <c r="W189" s="55">
        <f t="shared" si="100"/>
        <v>6.040116061409001E-2</v>
      </c>
      <c r="X189" s="47">
        <f t="shared" si="101"/>
        <v>0.40183722793837801</v>
      </c>
      <c r="Y189" s="5">
        <f t="shared" si="102"/>
        <v>0</v>
      </c>
      <c r="Z189" s="5">
        <f t="shared" si="103"/>
        <v>0</v>
      </c>
      <c r="AB189" s="39">
        <f t="shared" si="104"/>
        <v>0</v>
      </c>
      <c r="AC189" s="39">
        <f t="shared" si="105"/>
        <v>0</v>
      </c>
      <c r="AD189" s="39">
        <f t="shared" si="106"/>
        <v>0</v>
      </c>
      <c r="AE189" s="39">
        <f t="shared" si="107"/>
        <v>0</v>
      </c>
      <c r="AF189" s="39">
        <f t="shared" si="108"/>
        <v>0</v>
      </c>
      <c r="AG189" s="39">
        <f t="shared" si="109"/>
        <v>0</v>
      </c>
      <c r="AH189" s="39">
        <f t="shared" si="110"/>
        <v>0</v>
      </c>
      <c r="AI189" s="39">
        <f t="shared" si="111"/>
        <v>0</v>
      </c>
      <c r="AJ189" s="39">
        <f t="shared" si="112"/>
        <v>0</v>
      </c>
      <c r="AK189" s="43"/>
      <c r="AL189" s="39">
        <f t="shared" si="113"/>
        <v>0</v>
      </c>
      <c r="AM189" s="39">
        <f t="shared" si="114"/>
        <v>0</v>
      </c>
      <c r="AN189" s="39">
        <f t="shared" si="115"/>
        <v>0</v>
      </c>
      <c r="AO189" s="40">
        <f t="shared" si="116"/>
        <v>0</v>
      </c>
      <c r="AQ189" s="39">
        <f t="shared" si="117"/>
        <v>0</v>
      </c>
      <c r="AR189" s="39">
        <f t="shared" si="118"/>
        <v>0</v>
      </c>
      <c r="AS189" s="39">
        <f t="shared" si="119"/>
        <v>0</v>
      </c>
      <c r="AT189" s="40">
        <f t="shared" si="120"/>
        <v>0</v>
      </c>
      <c r="AU189" s="40"/>
      <c r="AV189" s="52">
        <f t="shared" si="121"/>
        <v>0</v>
      </c>
      <c r="AX189" s="52">
        <f t="shared" si="122"/>
        <v>0</v>
      </c>
      <c r="AY189" s="70"/>
      <c r="AZ189" s="2">
        <f t="shared" si="125"/>
        <v>0</v>
      </c>
    </row>
    <row r="190" spans="1:52" ht="12" customHeight="1">
      <c r="A190" s="44">
        <f t="shared" si="123"/>
        <v>42461</v>
      </c>
      <c r="B190" s="66">
        <f t="shared" si="85"/>
        <v>0</v>
      </c>
      <c r="C190" s="67"/>
      <c r="D190" s="68">
        <f t="shared" si="86"/>
        <v>0</v>
      </c>
      <c r="E190" s="35">
        <f t="shared" si="87"/>
        <v>0</v>
      </c>
      <c r="F190" s="35">
        <f t="shared" si="88"/>
        <v>0</v>
      </c>
      <c r="G190" s="55">
        <f t="shared" si="89"/>
        <v>3.97</v>
      </c>
      <c r="H190" s="69">
        <f t="shared" si="90"/>
        <v>3.97</v>
      </c>
      <c r="I190" s="55">
        <f t="shared" si="91"/>
        <v>0</v>
      </c>
      <c r="J190" s="55">
        <f t="shared" si="92"/>
        <v>-2.35E-2</v>
      </c>
      <c r="K190" s="69">
        <f t="shared" si="93"/>
        <v>-2.35E-2</v>
      </c>
      <c r="L190" s="72">
        <v>0</v>
      </c>
      <c r="M190" s="55">
        <f t="shared" si="94"/>
        <v>7.4999999999999997E-3</v>
      </c>
      <c r="N190" s="69">
        <f t="shared" si="95"/>
        <v>7.4999999999999997E-3</v>
      </c>
      <c r="O190" s="72">
        <v>0</v>
      </c>
      <c r="P190" s="7"/>
      <c r="Q190" s="72">
        <f t="shared" si="124"/>
        <v>3.9540000000000002</v>
      </c>
      <c r="R190" s="72">
        <f t="shared" si="96"/>
        <v>0</v>
      </c>
      <c r="S190" s="7"/>
      <c r="T190" s="5">
        <f t="shared" si="97"/>
        <v>30</v>
      </c>
      <c r="U190" s="45">
        <f t="shared" si="98"/>
        <v>42515</v>
      </c>
      <c r="V190" s="5">
        <f t="shared" si="99"/>
        <v>5626</v>
      </c>
      <c r="W190" s="55">
        <f t="shared" si="100"/>
        <v>6.040116061409001E-2</v>
      </c>
      <c r="X190" s="47">
        <f t="shared" si="101"/>
        <v>0.39987798331877555</v>
      </c>
      <c r="Y190" s="5">
        <f t="shared" si="102"/>
        <v>0</v>
      </c>
      <c r="Z190" s="5">
        <f t="shared" si="103"/>
        <v>0</v>
      </c>
      <c r="AB190" s="39">
        <f t="shared" si="104"/>
        <v>0</v>
      </c>
      <c r="AC190" s="39">
        <f t="shared" si="105"/>
        <v>0</v>
      </c>
      <c r="AD190" s="39">
        <f t="shared" si="106"/>
        <v>0</v>
      </c>
      <c r="AE190" s="39">
        <f t="shared" si="107"/>
        <v>0</v>
      </c>
      <c r="AF190" s="39">
        <f t="shared" si="108"/>
        <v>0</v>
      </c>
      <c r="AG190" s="39">
        <f t="shared" si="109"/>
        <v>0</v>
      </c>
      <c r="AH190" s="39">
        <f t="shared" si="110"/>
        <v>0</v>
      </c>
      <c r="AI190" s="39">
        <f t="shared" si="111"/>
        <v>0</v>
      </c>
      <c r="AJ190" s="39">
        <f t="shared" si="112"/>
        <v>0</v>
      </c>
      <c r="AK190" s="43"/>
      <c r="AL190" s="39">
        <f t="shared" si="113"/>
        <v>0</v>
      </c>
      <c r="AM190" s="39">
        <f t="shared" si="114"/>
        <v>0</v>
      </c>
      <c r="AN190" s="39">
        <f t="shared" si="115"/>
        <v>0</v>
      </c>
      <c r="AO190" s="40">
        <f t="shared" si="116"/>
        <v>0</v>
      </c>
      <c r="AQ190" s="39">
        <f t="shared" si="117"/>
        <v>0</v>
      </c>
      <c r="AR190" s="39">
        <f t="shared" si="118"/>
        <v>0</v>
      </c>
      <c r="AS190" s="39">
        <f t="shared" si="119"/>
        <v>0</v>
      </c>
      <c r="AT190" s="40">
        <f t="shared" si="120"/>
        <v>0</v>
      </c>
      <c r="AU190" s="40"/>
      <c r="AV190" s="52">
        <f t="shared" si="121"/>
        <v>0</v>
      </c>
      <c r="AX190" s="52">
        <f t="shared" si="122"/>
        <v>0</v>
      </c>
      <c r="AY190" s="70"/>
      <c r="AZ190" s="2">
        <f t="shared" si="125"/>
        <v>0</v>
      </c>
    </row>
    <row r="191" spans="1:52" ht="12" customHeight="1">
      <c r="A191" s="44">
        <f t="shared" si="123"/>
        <v>42491</v>
      </c>
      <c r="B191" s="66">
        <f t="shared" si="85"/>
        <v>0</v>
      </c>
      <c r="C191" s="67"/>
      <c r="D191" s="68">
        <f t="shared" si="86"/>
        <v>0</v>
      </c>
      <c r="E191" s="35">
        <f t="shared" si="87"/>
        <v>0</v>
      </c>
      <c r="F191" s="35">
        <f t="shared" si="88"/>
        <v>0</v>
      </c>
      <c r="G191" s="55">
        <f t="shared" si="89"/>
        <v>3.97</v>
      </c>
      <c r="H191" s="69">
        <f t="shared" si="90"/>
        <v>3.97</v>
      </c>
      <c r="I191" s="55">
        <f t="shared" si="91"/>
        <v>0</v>
      </c>
      <c r="J191" s="55">
        <f t="shared" si="92"/>
        <v>-2.35E-2</v>
      </c>
      <c r="K191" s="69">
        <f t="shared" si="93"/>
        <v>-2.35E-2</v>
      </c>
      <c r="L191" s="72">
        <v>0</v>
      </c>
      <c r="M191" s="55">
        <f t="shared" si="94"/>
        <v>7.4999999999999997E-3</v>
      </c>
      <c r="N191" s="69">
        <f t="shared" si="95"/>
        <v>7.4999999999999997E-3</v>
      </c>
      <c r="O191" s="72">
        <v>0</v>
      </c>
      <c r="P191" s="7"/>
      <c r="Q191" s="72">
        <f t="shared" si="124"/>
        <v>3.9540000000000002</v>
      </c>
      <c r="R191" s="72">
        <f t="shared" si="96"/>
        <v>0</v>
      </c>
      <c r="S191" s="7"/>
      <c r="T191" s="5">
        <f t="shared" si="97"/>
        <v>31</v>
      </c>
      <c r="U191" s="45">
        <f t="shared" si="98"/>
        <v>42546</v>
      </c>
      <c r="V191" s="5">
        <f t="shared" si="99"/>
        <v>5657</v>
      </c>
      <c r="W191" s="55">
        <f t="shared" si="100"/>
        <v>6.040116061409001E-2</v>
      </c>
      <c r="X191" s="47">
        <f t="shared" si="101"/>
        <v>0.39786346566643044</v>
      </c>
      <c r="Y191" s="5">
        <f t="shared" si="102"/>
        <v>0</v>
      </c>
      <c r="Z191" s="5">
        <f t="shared" si="103"/>
        <v>0</v>
      </c>
      <c r="AB191" s="39">
        <f t="shared" si="104"/>
        <v>0</v>
      </c>
      <c r="AC191" s="39">
        <f t="shared" si="105"/>
        <v>0</v>
      </c>
      <c r="AD191" s="39">
        <f t="shared" si="106"/>
        <v>0</v>
      </c>
      <c r="AE191" s="39">
        <f t="shared" si="107"/>
        <v>0</v>
      </c>
      <c r="AF191" s="39">
        <f t="shared" si="108"/>
        <v>0</v>
      </c>
      <c r="AG191" s="39">
        <f t="shared" si="109"/>
        <v>0</v>
      </c>
      <c r="AH191" s="39">
        <f t="shared" si="110"/>
        <v>0</v>
      </c>
      <c r="AI191" s="39">
        <f t="shared" si="111"/>
        <v>0</v>
      </c>
      <c r="AJ191" s="39">
        <f t="shared" si="112"/>
        <v>0</v>
      </c>
      <c r="AK191" s="43"/>
      <c r="AL191" s="39">
        <f t="shared" si="113"/>
        <v>0</v>
      </c>
      <c r="AM191" s="39">
        <f t="shared" si="114"/>
        <v>0</v>
      </c>
      <c r="AN191" s="39">
        <f t="shared" si="115"/>
        <v>0</v>
      </c>
      <c r="AO191" s="40">
        <f t="shared" si="116"/>
        <v>0</v>
      </c>
      <c r="AQ191" s="39">
        <f t="shared" si="117"/>
        <v>0</v>
      </c>
      <c r="AR191" s="39">
        <f t="shared" si="118"/>
        <v>0</v>
      </c>
      <c r="AS191" s="39">
        <f t="shared" si="119"/>
        <v>0</v>
      </c>
      <c r="AT191" s="40">
        <f t="shared" si="120"/>
        <v>0</v>
      </c>
      <c r="AU191" s="40"/>
      <c r="AV191" s="52">
        <f t="shared" si="121"/>
        <v>0</v>
      </c>
      <c r="AX191" s="52">
        <f t="shared" si="122"/>
        <v>0</v>
      </c>
      <c r="AY191" s="70"/>
      <c r="AZ191" s="2">
        <f t="shared" si="125"/>
        <v>0</v>
      </c>
    </row>
    <row r="192" spans="1:52" ht="12" customHeight="1">
      <c r="A192" s="44">
        <f t="shared" si="123"/>
        <v>42522</v>
      </c>
      <c r="B192" s="66">
        <f t="shared" si="85"/>
        <v>0</v>
      </c>
      <c r="C192" s="67"/>
      <c r="D192" s="68">
        <f t="shared" si="86"/>
        <v>0</v>
      </c>
      <c r="E192" s="35">
        <f t="shared" si="87"/>
        <v>0</v>
      </c>
      <c r="F192" s="35">
        <f t="shared" si="88"/>
        <v>0</v>
      </c>
      <c r="G192" s="55">
        <f t="shared" si="89"/>
        <v>3.97</v>
      </c>
      <c r="H192" s="69">
        <f t="shared" si="90"/>
        <v>3.97</v>
      </c>
      <c r="I192" s="55">
        <f t="shared" si="91"/>
        <v>0</v>
      </c>
      <c r="J192" s="55">
        <f t="shared" si="92"/>
        <v>-2.35E-2</v>
      </c>
      <c r="K192" s="69">
        <f t="shared" si="93"/>
        <v>-2.35E-2</v>
      </c>
      <c r="L192" s="72">
        <v>0</v>
      </c>
      <c r="M192" s="55">
        <f t="shared" si="94"/>
        <v>7.4999999999999997E-3</v>
      </c>
      <c r="N192" s="69">
        <f t="shared" si="95"/>
        <v>7.4999999999999997E-3</v>
      </c>
      <c r="O192" s="72">
        <v>0</v>
      </c>
      <c r="P192" s="7"/>
      <c r="Q192" s="72">
        <f t="shared" si="124"/>
        <v>3.9540000000000002</v>
      </c>
      <c r="R192" s="72">
        <f t="shared" si="96"/>
        <v>0</v>
      </c>
      <c r="S192" s="7"/>
      <c r="T192" s="5">
        <f t="shared" si="97"/>
        <v>30</v>
      </c>
      <c r="U192" s="45">
        <f t="shared" si="98"/>
        <v>42576</v>
      </c>
      <c r="V192" s="5">
        <f t="shared" si="99"/>
        <v>5687</v>
      </c>
      <c r="W192" s="55">
        <f t="shared" si="100"/>
        <v>6.040116061409001E-2</v>
      </c>
      <c r="X192" s="47">
        <f t="shared" si="101"/>
        <v>0.39592359598725063</v>
      </c>
      <c r="Y192" s="5">
        <f t="shared" si="102"/>
        <v>0</v>
      </c>
      <c r="Z192" s="5">
        <f t="shared" si="103"/>
        <v>0</v>
      </c>
      <c r="AB192" s="39">
        <f t="shared" si="104"/>
        <v>0</v>
      </c>
      <c r="AC192" s="39">
        <f t="shared" si="105"/>
        <v>0</v>
      </c>
      <c r="AD192" s="39">
        <f t="shared" si="106"/>
        <v>0</v>
      </c>
      <c r="AE192" s="39">
        <f t="shared" si="107"/>
        <v>0</v>
      </c>
      <c r="AF192" s="39">
        <f t="shared" si="108"/>
        <v>0</v>
      </c>
      <c r="AG192" s="39">
        <f t="shared" si="109"/>
        <v>0</v>
      </c>
      <c r="AH192" s="39">
        <f t="shared" si="110"/>
        <v>0</v>
      </c>
      <c r="AI192" s="39">
        <f t="shared" si="111"/>
        <v>0</v>
      </c>
      <c r="AJ192" s="39">
        <f t="shared" si="112"/>
        <v>0</v>
      </c>
      <c r="AK192" s="43"/>
      <c r="AL192" s="39">
        <f t="shared" si="113"/>
        <v>0</v>
      </c>
      <c r="AM192" s="39">
        <f t="shared" si="114"/>
        <v>0</v>
      </c>
      <c r="AN192" s="39">
        <f t="shared" si="115"/>
        <v>0</v>
      </c>
      <c r="AO192" s="40">
        <f t="shared" si="116"/>
        <v>0</v>
      </c>
      <c r="AQ192" s="39">
        <f t="shared" si="117"/>
        <v>0</v>
      </c>
      <c r="AR192" s="39">
        <f t="shared" si="118"/>
        <v>0</v>
      </c>
      <c r="AS192" s="39">
        <f t="shared" si="119"/>
        <v>0</v>
      </c>
      <c r="AT192" s="40">
        <f t="shared" si="120"/>
        <v>0</v>
      </c>
      <c r="AU192" s="40"/>
      <c r="AV192" s="52">
        <f t="shared" si="121"/>
        <v>0</v>
      </c>
      <c r="AX192" s="52">
        <f t="shared" si="122"/>
        <v>0</v>
      </c>
      <c r="AY192" s="70"/>
      <c r="AZ192" s="2">
        <f t="shared" si="125"/>
        <v>0</v>
      </c>
    </row>
    <row r="193" spans="1:52" ht="12" customHeight="1">
      <c r="A193" s="44">
        <f t="shared" si="123"/>
        <v>42552</v>
      </c>
      <c r="B193" s="66">
        <f t="shared" si="85"/>
        <v>0</v>
      </c>
      <c r="C193" s="67"/>
      <c r="D193" s="68">
        <f t="shared" si="86"/>
        <v>0</v>
      </c>
      <c r="E193" s="35">
        <f t="shared" si="87"/>
        <v>0</v>
      </c>
      <c r="F193" s="35">
        <f t="shared" si="88"/>
        <v>0</v>
      </c>
      <c r="G193" s="55">
        <f t="shared" si="89"/>
        <v>3.97</v>
      </c>
      <c r="H193" s="69">
        <f t="shared" si="90"/>
        <v>3.97</v>
      </c>
      <c r="I193" s="55">
        <f t="shared" si="91"/>
        <v>0</v>
      </c>
      <c r="J193" s="55">
        <f t="shared" si="92"/>
        <v>-2.35E-2</v>
      </c>
      <c r="K193" s="69">
        <f t="shared" si="93"/>
        <v>-2.35E-2</v>
      </c>
      <c r="L193" s="72">
        <v>0</v>
      </c>
      <c r="M193" s="55">
        <f t="shared" si="94"/>
        <v>7.4999999999999997E-3</v>
      </c>
      <c r="N193" s="69">
        <f t="shared" si="95"/>
        <v>7.4999999999999997E-3</v>
      </c>
      <c r="O193" s="72">
        <v>0</v>
      </c>
      <c r="P193" s="7"/>
      <c r="Q193" s="72">
        <f t="shared" si="124"/>
        <v>3.9540000000000002</v>
      </c>
      <c r="R193" s="72">
        <f t="shared" si="96"/>
        <v>0</v>
      </c>
      <c r="S193" s="7"/>
      <c r="T193" s="5">
        <f t="shared" si="97"/>
        <v>31</v>
      </c>
      <c r="U193" s="45">
        <f t="shared" si="98"/>
        <v>42607</v>
      </c>
      <c r="V193" s="5">
        <f t="shared" si="99"/>
        <v>5718</v>
      </c>
      <c r="W193" s="55">
        <f t="shared" si="100"/>
        <v>6.040116061409001E-2</v>
      </c>
      <c r="X193" s="47">
        <f t="shared" si="101"/>
        <v>0.3939289998695133</v>
      </c>
      <c r="Y193" s="5">
        <f t="shared" si="102"/>
        <v>0</v>
      </c>
      <c r="Z193" s="5">
        <f t="shared" si="103"/>
        <v>0</v>
      </c>
      <c r="AB193" s="39">
        <f t="shared" si="104"/>
        <v>0</v>
      </c>
      <c r="AC193" s="39">
        <f t="shared" si="105"/>
        <v>0</v>
      </c>
      <c r="AD193" s="39">
        <f t="shared" si="106"/>
        <v>0</v>
      </c>
      <c r="AE193" s="39">
        <f t="shared" si="107"/>
        <v>0</v>
      </c>
      <c r="AF193" s="39">
        <f t="shared" si="108"/>
        <v>0</v>
      </c>
      <c r="AG193" s="39">
        <f t="shared" si="109"/>
        <v>0</v>
      </c>
      <c r="AH193" s="39">
        <f t="shared" si="110"/>
        <v>0</v>
      </c>
      <c r="AI193" s="39">
        <f t="shared" si="111"/>
        <v>0</v>
      </c>
      <c r="AJ193" s="39">
        <f t="shared" si="112"/>
        <v>0</v>
      </c>
      <c r="AK193" s="43"/>
      <c r="AL193" s="39">
        <f t="shared" si="113"/>
        <v>0</v>
      </c>
      <c r="AM193" s="39">
        <f t="shared" si="114"/>
        <v>0</v>
      </c>
      <c r="AN193" s="39">
        <f t="shared" si="115"/>
        <v>0</v>
      </c>
      <c r="AO193" s="40">
        <f t="shared" si="116"/>
        <v>0</v>
      </c>
      <c r="AQ193" s="39">
        <f t="shared" si="117"/>
        <v>0</v>
      </c>
      <c r="AR193" s="39">
        <f t="shared" si="118"/>
        <v>0</v>
      </c>
      <c r="AS193" s="39">
        <f t="shared" si="119"/>
        <v>0</v>
      </c>
      <c r="AT193" s="40">
        <f t="shared" si="120"/>
        <v>0</v>
      </c>
      <c r="AU193" s="40"/>
      <c r="AV193" s="52">
        <f t="shared" si="121"/>
        <v>0</v>
      </c>
      <c r="AX193" s="52">
        <f t="shared" si="122"/>
        <v>0</v>
      </c>
      <c r="AY193" s="70"/>
      <c r="AZ193" s="2">
        <f t="shared" si="125"/>
        <v>0</v>
      </c>
    </row>
    <row r="194" spans="1:52" ht="12" customHeight="1">
      <c r="A194" s="44">
        <f t="shared" si="123"/>
        <v>42583</v>
      </c>
      <c r="B194" s="66">
        <f t="shared" si="85"/>
        <v>0</v>
      </c>
      <c r="C194" s="67"/>
      <c r="D194" s="68">
        <f t="shared" si="86"/>
        <v>0</v>
      </c>
      <c r="E194" s="35">
        <f t="shared" si="87"/>
        <v>0</v>
      </c>
      <c r="F194" s="35">
        <f t="shared" si="88"/>
        <v>0</v>
      </c>
      <c r="G194" s="55">
        <f t="shared" si="89"/>
        <v>3.97</v>
      </c>
      <c r="H194" s="69">
        <f t="shared" si="90"/>
        <v>3.97</v>
      </c>
      <c r="I194" s="55">
        <f t="shared" si="91"/>
        <v>0</v>
      </c>
      <c r="J194" s="55">
        <f t="shared" si="92"/>
        <v>-2.35E-2</v>
      </c>
      <c r="K194" s="69">
        <f t="shared" si="93"/>
        <v>-2.35E-2</v>
      </c>
      <c r="L194" s="72">
        <v>0</v>
      </c>
      <c r="M194" s="55">
        <f t="shared" si="94"/>
        <v>7.4999999999999997E-3</v>
      </c>
      <c r="N194" s="69">
        <f t="shared" si="95"/>
        <v>7.4999999999999997E-3</v>
      </c>
      <c r="O194" s="72">
        <v>0</v>
      </c>
      <c r="P194" s="7"/>
      <c r="Q194" s="72">
        <f t="shared" si="124"/>
        <v>3.9540000000000002</v>
      </c>
      <c r="R194" s="72">
        <f t="shared" si="96"/>
        <v>0</v>
      </c>
      <c r="S194" s="7"/>
      <c r="T194" s="5">
        <f t="shared" si="97"/>
        <v>31</v>
      </c>
      <c r="U194" s="45">
        <f t="shared" si="98"/>
        <v>42638</v>
      </c>
      <c r="V194" s="5">
        <f t="shared" si="99"/>
        <v>5749</v>
      </c>
      <c r="W194" s="55">
        <f t="shared" si="100"/>
        <v>6.040116061409001E-2</v>
      </c>
      <c r="X194" s="47">
        <f t="shared" si="101"/>
        <v>0.39194445218968976</v>
      </c>
      <c r="Y194" s="5">
        <f t="shared" si="102"/>
        <v>0</v>
      </c>
      <c r="Z194" s="5">
        <f t="shared" si="103"/>
        <v>0</v>
      </c>
      <c r="AB194" s="39">
        <f t="shared" si="104"/>
        <v>0</v>
      </c>
      <c r="AC194" s="39">
        <f t="shared" si="105"/>
        <v>0</v>
      </c>
      <c r="AD194" s="39">
        <f t="shared" si="106"/>
        <v>0</v>
      </c>
      <c r="AE194" s="39">
        <f t="shared" si="107"/>
        <v>0</v>
      </c>
      <c r="AF194" s="39">
        <f t="shared" si="108"/>
        <v>0</v>
      </c>
      <c r="AG194" s="39">
        <f t="shared" si="109"/>
        <v>0</v>
      </c>
      <c r="AH194" s="39">
        <f t="shared" si="110"/>
        <v>0</v>
      </c>
      <c r="AI194" s="39">
        <f t="shared" si="111"/>
        <v>0</v>
      </c>
      <c r="AJ194" s="39">
        <f t="shared" si="112"/>
        <v>0</v>
      </c>
      <c r="AK194" s="43"/>
      <c r="AL194" s="39">
        <f t="shared" si="113"/>
        <v>0</v>
      </c>
      <c r="AM194" s="39">
        <f t="shared" si="114"/>
        <v>0</v>
      </c>
      <c r="AN194" s="39">
        <f t="shared" si="115"/>
        <v>0</v>
      </c>
      <c r="AO194" s="40">
        <f t="shared" si="116"/>
        <v>0</v>
      </c>
      <c r="AQ194" s="39">
        <f t="shared" si="117"/>
        <v>0</v>
      </c>
      <c r="AR194" s="39">
        <f t="shared" si="118"/>
        <v>0</v>
      </c>
      <c r="AS194" s="39">
        <f t="shared" si="119"/>
        <v>0</v>
      </c>
      <c r="AT194" s="40">
        <f t="shared" si="120"/>
        <v>0</v>
      </c>
      <c r="AU194" s="40"/>
      <c r="AV194" s="52">
        <f t="shared" si="121"/>
        <v>0</v>
      </c>
      <c r="AX194" s="52">
        <f t="shared" si="122"/>
        <v>0</v>
      </c>
      <c r="AY194" s="70"/>
      <c r="AZ194" s="2">
        <f t="shared" si="125"/>
        <v>0</v>
      </c>
    </row>
    <row r="195" spans="1:52" ht="12" customHeight="1">
      <c r="A195" s="44">
        <f t="shared" si="123"/>
        <v>42614</v>
      </c>
      <c r="B195" s="66">
        <f t="shared" si="85"/>
        <v>0</v>
      </c>
      <c r="C195" s="67"/>
      <c r="D195" s="68">
        <f t="shared" si="86"/>
        <v>0</v>
      </c>
      <c r="E195" s="35">
        <f t="shared" si="87"/>
        <v>0</v>
      </c>
      <c r="F195" s="35">
        <f t="shared" si="88"/>
        <v>0</v>
      </c>
      <c r="G195" s="55">
        <f t="shared" si="89"/>
        <v>3.97</v>
      </c>
      <c r="H195" s="69">
        <f t="shared" si="90"/>
        <v>3.97</v>
      </c>
      <c r="I195" s="55">
        <f t="shared" si="91"/>
        <v>0</v>
      </c>
      <c r="J195" s="55">
        <f t="shared" si="92"/>
        <v>-2.35E-2</v>
      </c>
      <c r="K195" s="69">
        <f t="shared" si="93"/>
        <v>-2.35E-2</v>
      </c>
      <c r="L195" s="72">
        <v>0</v>
      </c>
      <c r="M195" s="55">
        <f t="shared" si="94"/>
        <v>7.4999999999999997E-3</v>
      </c>
      <c r="N195" s="69">
        <f t="shared" si="95"/>
        <v>7.4999999999999997E-3</v>
      </c>
      <c r="O195" s="72">
        <v>0</v>
      </c>
      <c r="P195" s="7"/>
      <c r="Q195" s="72">
        <f t="shared" si="124"/>
        <v>3.9540000000000002</v>
      </c>
      <c r="R195" s="72">
        <f t="shared" si="96"/>
        <v>0</v>
      </c>
      <c r="S195" s="7"/>
      <c r="T195" s="5">
        <f t="shared" si="97"/>
        <v>30</v>
      </c>
      <c r="U195" s="45">
        <f t="shared" si="98"/>
        <v>42668</v>
      </c>
      <c r="V195" s="5">
        <f t="shared" si="99"/>
        <v>5779</v>
      </c>
      <c r="W195" s="55">
        <f t="shared" si="100"/>
        <v>6.040116061409001E-2</v>
      </c>
      <c r="X195" s="47">
        <f t="shared" si="101"/>
        <v>0.39003344194537909</v>
      </c>
      <c r="Y195" s="5">
        <f t="shared" si="102"/>
        <v>0</v>
      </c>
      <c r="Z195" s="5">
        <f t="shared" si="103"/>
        <v>0</v>
      </c>
      <c r="AB195" s="39">
        <f t="shared" si="104"/>
        <v>0</v>
      </c>
      <c r="AC195" s="39">
        <f t="shared" si="105"/>
        <v>0</v>
      </c>
      <c r="AD195" s="39">
        <f t="shared" si="106"/>
        <v>0</v>
      </c>
      <c r="AE195" s="39">
        <f t="shared" si="107"/>
        <v>0</v>
      </c>
      <c r="AF195" s="39">
        <f t="shared" si="108"/>
        <v>0</v>
      </c>
      <c r="AG195" s="39">
        <f t="shared" si="109"/>
        <v>0</v>
      </c>
      <c r="AH195" s="39">
        <f t="shared" si="110"/>
        <v>0</v>
      </c>
      <c r="AI195" s="39">
        <f t="shared" si="111"/>
        <v>0</v>
      </c>
      <c r="AJ195" s="39">
        <f t="shared" si="112"/>
        <v>0</v>
      </c>
      <c r="AK195" s="43"/>
      <c r="AL195" s="39">
        <f t="shared" si="113"/>
        <v>0</v>
      </c>
      <c r="AM195" s="39">
        <f t="shared" si="114"/>
        <v>0</v>
      </c>
      <c r="AN195" s="39">
        <f t="shared" si="115"/>
        <v>0</v>
      </c>
      <c r="AO195" s="40">
        <f t="shared" si="116"/>
        <v>0</v>
      </c>
      <c r="AQ195" s="39">
        <f t="shared" si="117"/>
        <v>0</v>
      </c>
      <c r="AR195" s="39">
        <f t="shared" si="118"/>
        <v>0</v>
      </c>
      <c r="AS195" s="39">
        <f t="shared" si="119"/>
        <v>0</v>
      </c>
      <c r="AT195" s="40">
        <f t="shared" si="120"/>
        <v>0</v>
      </c>
      <c r="AU195" s="40"/>
      <c r="AV195" s="52">
        <f t="shared" si="121"/>
        <v>0</v>
      </c>
      <c r="AX195" s="52">
        <f t="shared" si="122"/>
        <v>0</v>
      </c>
      <c r="AY195" s="70"/>
      <c r="AZ195" s="2">
        <f t="shared" si="125"/>
        <v>0</v>
      </c>
    </row>
    <row r="196" spans="1:52" ht="12" customHeight="1">
      <c r="A196" s="44">
        <f t="shared" si="123"/>
        <v>42644</v>
      </c>
      <c r="B196" s="66">
        <f t="shared" si="85"/>
        <v>0</v>
      </c>
      <c r="C196" s="67"/>
      <c r="D196" s="68">
        <f t="shared" si="86"/>
        <v>0</v>
      </c>
      <c r="E196" s="35">
        <f t="shared" si="87"/>
        <v>0</v>
      </c>
      <c r="F196" s="35">
        <f t="shared" si="88"/>
        <v>0</v>
      </c>
      <c r="G196" s="55">
        <f t="shared" si="89"/>
        <v>3.97</v>
      </c>
      <c r="H196" s="69">
        <f t="shared" si="90"/>
        <v>3.97</v>
      </c>
      <c r="I196" s="55">
        <f t="shared" si="91"/>
        <v>0</v>
      </c>
      <c r="J196" s="55">
        <f t="shared" si="92"/>
        <v>-2.35E-2</v>
      </c>
      <c r="K196" s="69">
        <f t="shared" si="93"/>
        <v>-2.35E-2</v>
      </c>
      <c r="L196" s="72">
        <v>0</v>
      </c>
      <c r="M196" s="55">
        <f t="shared" si="94"/>
        <v>7.4999999999999997E-3</v>
      </c>
      <c r="N196" s="69">
        <f t="shared" si="95"/>
        <v>7.4999999999999997E-3</v>
      </c>
      <c r="O196" s="72">
        <v>0</v>
      </c>
      <c r="P196" s="7"/>
      <c r="Q196" s="72">
        <f t="shared" si="124"/>
        <v>3.9540000000000002</v>
      </c>
      <c r="R196" s="72">
        <f t="shared" si="96"/>
        <v>0</v>
      </c>
      <c r="S196" s="7"/>
      <c r="T196" s="5">
        <f t="shared" si="97"/>
        <v>31</v>
      </c>
      <c r="U196" s="45">
        <f t="shared" si="98"/>
        <v>42699</v>
      </c>
      <c r="V196" s="5">
        <f t="shared" si="99"/>
        <v>5810</v>
      </c>
      <c r="W196" s="55">
        <f t="shared" si="100"/>
        <v>6.040116061409001E-2</v>
      </c>
      <c r="X196" s="47">
        <f t="shared" si="101"/>
        <v>0.3880685194275581</v>
      </c>
      <c r="Y196" s="5">
        <f t="shared" si="102"/>
        <v>0</v>
      </c>
      <c r="Z196" s="5">
        <f t="shared" si="103"/>
        <v>0</v>
      </c>
      <c r="AB196" s="39">
        <f t="shared" si="104"/>
        <v>0</v>
      </c>
      <c r="AC196" s="39">
        <f t="shared" si="105"/>
        <v>0</v>
      </c>
      <c r="AD196" s="39">
        <f t="shared" si="106"/>
        <v>0</v>
      </c>
      <c r="AE196" s="39">
        <f t="shared" si="107"/>
        <v>0</v>
      </c>
      <c r="AF196" s="39">
        <f t="shared" si="108"/>
        <v>0</v>
      </c>
      <c r="AG196" s="39">
        <f t="shared" si="109"/>
        <v>0</v>
      </c>
      <c r="AH196" s="39">
        <f t="shared" si="110"/>
        <v>0</v>
      </c>
      <c r="AI196" s="39">
        <f t="shared" si="111"/>
        <v>0</v>
      </c>
      <c r="AJ196" s="39">
        <f t="shared" si="112"/>
        <v>0</v>
      </c>
      <c r="AK196" s="43"/>
      <c r="AL196" s="39">
        <f t="shared" si="113"/>
        <v>0</v>
      </c>
      <c r="AM196" s="39">
        <f t="shared" si="114"/>
        <v>0</v>
      </c>
      <c r="AN196" s="39">
        <f t="shared" si="115"/>
        <v>0</v>
      </c>
      <c r="AO196" s="40">
        <f t="shared" si="116"/>
        <v>0</v>
      </c>
      <c r="AQ196" s="39">
        <f t="shared" si="117"/>
        <v>0</v>
      </c>
      <c r="AR196" s="39">
        <f t="shared" si="118"/>
        <v>0</v>
      </c>
      <c r="AS196" s="39">
        <f t="shared" si="119"/>
        <v>0</v>
      </c>
      <c r="AT196" s="40">
        <f t="shared" si="120"/>
        <v>0</v>
      </c>
      <c r="AU196" s="40"/>
      <c r="AV196" s="52">
        <f t="shared" si="121"/>
        <v>0</v>
      </c>
      <c r="AX196" s="52">
        <f t="shared" si="122"/>
        <v>0</v>
      </c>
      <c r="AY196" s="70"/>
      <c r="AZ196" s="2">
        <f t="shared" si="125"/>
        <v>0</v>
      </c>
    </row>
    <row r="197" spans="1:52" ht="12" customHeight="1">
      <c r="A197" s="44">
        <f t="shared" si="123"/>
        <v>42675</v>
      </c>
      <c r="B197" s="66">
        <f t="shared" si="85"/>
        <v>0</v>
      </c>
      <c r="C197" s="67"/>
      <c r="D197" s="68">
        <f t="shared" si="86"/>
        <v>0</v>
      </c>
      <c r="E197" s="35">
        <f t="shared" si="87"/>
        <v>0</v>
      </c>
      <c r="F197" s="35">
        <f t="shared" si="88"/>
        <v>0</v>
      </c>
      <c r="G197" s="55">
        <f t="shared" si="89"/>
        <v>3.97</v>
      </c>
      <c r="H197" s="69">
        <f t="shared" si="90"/>
        <v>3.97</v>
      </c>
      <c r="I197" s="55">
        <f t="shared" si="91"/>
        <v>0</v>
      </c>
      <c r="J197" s="55">
        <f t="shared" si="92"/>
        <v>-2.35E-2</v>
      </c>
      <c r="K197" s="69">
        <f t="shared" si="93"/>
        <v>-2.35E-2</v>
      </c>
      <c r="L197" s="72">
        <v>0</v>
      </c>
      <c r="M197" s="55">
        <f t="shared" si="94"/>
        <v>7.4999999999999997E-3</v>
      </c>
      <c r="N197" s="69">
        <f t="shared" si="95"/>
        <v>7.4999999999999997E-3</v>
      </c>
      <c r="O197" s="72">
        <v>0</v>
      </c>
      <c r="P197" s="7"/>
      <c r="Q197" s="72">
        <f t="shared" si="124"/>
        <v>3.9540000000000002</v>
      </c>
      <c r="R197" s="72">
        <f t="shared" si="96"/>
        <v>0</v>
      </c>
      <c r="S197" s="7"/>
      <c r="T197" s="5">
        <f t="shared" si="97"/>
        <v>30</v>
      </c>
      <c r="U197" s="45">
        <f t="shared" si="98"/>
        <v>42729</v>
      </c>
      <c r="V197" s="5">
        <f t="shared" si="99"/>
        <v>5840</v>
      </c>
      <c r="W197" s="55">
        <f t="shared" si="100"/>
        <v>6.040116061409001E-2</v>
      </c>
      <c r="X197" s="47">
        <f t="shared" si="101"/>
        <v>0.38617640713466195</v>
      </c>
      <c r="Y197" s="5">
        <f t="shared" si="102"/>
        <v>0</v>
      </c>
      <c r="Z197" s="5">
        <f t="shared" si="103"/>
        <v>0</v>
      </c>
      <c r="AB197" s="39">
        <f t="shared" si="104"/>
        <v>0</v>
      </c>
      <c r="AC197" s="39">
        <f t="shared" si="105"/>
        <v>0</v>
      </c>
      <c r="AD197" s="39">
        <f t="shared" si="106"/>
        <v>0</v>
      </c>
      <c r="AE197" s="39">
        <f t="shared" si="107"/>
        <v>0</v>
      </c>
      <c r="AF197" s="39">
        <f t="shared" si="108"/>
        <v>0</v>
      </c>
      <c r="AG197" s="39">
        <f t="shared" si="109"/>
        <v>0</v>
      </c>
      <c r="AH197" s="39">
        <f t="shared" si="110"/>
        <v>0</v>
      </c>
      <c r="AI197" s="39">
        <f t="shared" si="111"/>
        <v>0</v>
      </c>
      <c r="AJ197" s="39">
        <f t="shared" si="112"/>
        <v>0</v>
      </c>
      <c r="AK197" s="43"/>
      <c r="AL197" s="39">
        <f t="shared" si="113"/>
        <v>0</v>
      </c>
      <c r="AM197" s="39">
        <f t="shared" si="114"/>
        <v>0</v>
      </c>
      <c r="AN197" s="39">
        <f t="shared" si="115"/>
        <v>0</v>
      </c>
      <c r="AO197" s="40">
        <f t="shared" si="116"/>
        <v>0</v>
      </c>
      <c r="AQ197" s="39">
        <f t="shared" si="117"/>
        <v>0</v>
      </c>
      <c r="AR197" s="39">
        <f t="shared" si="118"/>
        <v>0</v>
      </c>
      <c r="AS197" s="39">
        <f t="shared" si="119"/>
        <v>0</v>
      </c>
      <c r="AT197" s="40">
        <f t="shared" si="120"/>
        <v>0</v>
      </c>
      <c r="AU197" s="40"/>
      <c r="AV197" s="52">
        <f t="shared" si="121"/>
        <v>0</v>
      </c>
      <c r="AX197" s="52">
        <f t="shared" si="122"/>
        <v>0</v>
      </c>
      <c r="AY197" s="70"/>
      <c r="AZ197" s="2">
        <f t="shared" si="125"/>
        <v>0</v>
      </c>
    </row>
    <row r="198" spans="1:52" ht="12" customHeight="1">
      <c r="A198" s="44">
        <f t="shared" si="123"/>
        <v>42705</v>
      </c>
      <c r="B198" s="66">
        <f t="shared" si="85"/>
        <v>0</v>
      </c>
      <c r="C198" s="67"/>
      <c r="D198" s="68">
        <f t="shared" si="86"/>
        <v>0</v>
      </c>
      <c r="E198" s="35">
        <f t="shared" si="87"/>
        <v>0</v>
      </c>
      <c r="F198" s="35">
        <f t="shared" si="88"/>
        <v>0</v>
      </c>
      <c r="G198" s="55">
        <f t="shared" si="89"/>
        <v>3.97</v>
      </c>
      <c r="H198" s="69">
        <f t="shared" si="90"/>
        <v>3.97</v>
      </c>
      <c r="I198" s="55">
        <f t="shared" si="91"/>
        <v>0</v>
      </c>
      <c r="J198" s="55">
        <f t="shared" si="92"/>
        <v>-2.35E-2</v>
      </c>
      <c r="K198" s="69">
        <f t="shared" si="93"/>
        <v>-2.35E-2</v>
      </c>
      <c r="L198" s="72">
        <v>0</v>
      </c>
      <c r="M198" s="55">
        <f t="shared" si="94"/>
        <v>7.4999999999999997E-3</v>
      </c>
      <c r="N198" s="69">
        <f t="shared" si="95"/>
        <v>7.4999999999999997E-3</v>
      </c>
      <c r="O198" s="72">
        <v>0</v>
      </c>
      <c r="P198" s="7"/>
      <c r="Q198" s="72">
        <f t="shared" si="124"/>
        <v>3.9540000000000002</v>
      </c>
      <c r="R198" s="72">
        <f t="shared" si="96"/>
        <v>0</v>
      </c>
      <c r="S198" s="7"/>
      <c r="T198" s="5">
        <f t="shared" si="97"/>
        <v>31</v>
      </c>
      <c r="U198" s="45">
        <f t="shared" si="98"/>
        <v>42760</v>
      </c>
      <c r="V198" s="5">
        <f t="shared" si="99"/>
        <v>5871</v>
      </c>
      <c r="W198" s="55">
        <f t="shared" si="100"/>
        <v>6.040116061409001E-2</v>
      </c>
      <c r="X198" s="47">
        <f t="shared" si="101"/>
        <v>0.38423091570591328</v>
      </c>
      <c r="Y198" s="5">
        <f t="shared" si="102"/>
        <v>0</v>
      </c>
      <c r="Z198" s="5">
        <f t="shared" si="103"/>
        <v>0</v>
      </c>
      <c r="AB198" s="39">
        <f t="shared" si="104"/>
        <v>0</v>
      </c>
      <c r="AC198" s="39">
        <f t="shared" si="105"/>
        <v>0</v>
      </c>
      <c r="AD198" s="39">
        <f t="shared" si="106"/>
        <v>0</v>
      </c>
      <c r="AE198" s="39">
        <f t="shared" si="107"/>
        <v>0</v>
      </c>
      <c r="AF198" s="39">
        <f t="shared" si="108"/>
        <v>0</v>
      </c>
      <c r="AG198" s="39">
        <f t="shared" si="109"/>
        <v>0</v>
      </c>
      <c r="AH198" s="39">
        <f t="shared" si="110"/>
        <v>0</v>
      </c>
      <c r="AI198" s="39">
        <f t="shared" si="111"/>
        <v>0</v>
      </c>
      <c r="AJ198" s="39">
        <f t="shared" si="112"/>
        <v>0</v>
      </c>
      <c r="AK198" s="43"/>
      <c r="AL198" s="39">
        <f t="shared" si="113"/>
        <v>0</v>
      </c>
      <c r="AM198" s="39">
        <f t="shared" si="114"/>
        <v>0</v>
      </c>
      <c r="AN198" s="39">
        <f t="shared" si="115"/>
        <v>0</v>
      </c>
      <c r="AO198" s="40">
        <f t="shared" si="116"/>
        <v>0</v>
      </c>
      <c r="AQ198" s="39">
        <f t="shared" si="117"/>
        <v>0</v>
      </c>
      <c r="AR198" s="39">
        <f t="shared" si="118"/>
        <v>0</v>
      </c>
      <c r="AS198" s="39">
        <f t="shared" si="119"/>
        <v>0</v>
      </c>
      <c r="AT198" s="40">
        <f t="shared" si="120"/>
        <v>0</v>
      </c>
      <c r="AU198" s="40"/>
      <c r="AV198" s="52">
        <f t="shared" si="121"/>
        <v>0</v>
      </c>
      <c r="AX198" s="52">
        <f t="shared" si="122"/>
        <v>0</v>
      </c>
      <c r="AY198" s="70"/>
      <c r="AZ198" s="2">
        <f t="shared" si="125"/>
        <v>0</v>
      </c>
    </row>
    <row r="199" spans="1:52" ht="12" customHeight="1">
      <c r="A199" s="44">
        <f t="shared" si="123"/>
        <v>42736</v>
      </c>
      <c r="B199" s="66">
        <f t="shared" si="85"/>
        <v>0</v>
      </c>
      <c r="C199" s="67"/>
      <c r="D199" s="68">
        <f t="shared" si="86"/>
        <v>0</v>
      </c>
      <c r="E199" s="35">
        <f t="shared" si="87"/>
        <v>0</v>
      </c>
      <c r="F199" s="35">
        <f t="shared" si="88"/>
        <v>0</v>
      </c>
      <c r="G199" s="55">
        <f t="shared" si="89"/>
        <v>3.97</v>
      </c>
      <c r="H199" s="69">
        <f t="shared" si="90"/>
        <v>3.97</v>
      </c>
      <c r="I199" s="55">
        <f t="shared" si="91"/>
        <v>0</v>
      </c>
      <c r="J199" s="55">
        <f t="shared" si="92"/>
        <v>-2.35E-2</v>
      </c>
      <c r="K199" s="69">
        <f t="shared" si="93"/>
        <v>-2.35E-2</v>
      </c>
      <c r="L199" s="72">
        <v>0</v>
      </c>
      <c r="M199" s="55">
        <f t="shared" si="94"/>
        <v>7.4999999999999997E-3</v>
      </c>
      <c r="N199" s="69">
        <f t="shared" si="95"/>
        <v>7.4999999999999997E-3</v>
      </c>
      <c r="O199" s="72">
        <v>0</v>
      </c>
      <c r="P199" s="7"/>
      <c r="Q199" s="72">
        <f t="shared" si="124"/>
        <v>3.9540000000000002</v>
      </c>
      <c r="R199" s="72">
        <f t="shared" si="96"/>
        <v>0</v>
      </c>
      <c r="S199" s="7"/>
      <c r="T199" s="5">
        <f t="shared" si="97"/>
        <v>31</v>
      </c>
      <c r="U199" s="45">
        <f t="shared" si="98"/>
        <v>42791</v>
      </c>
      <c r="V199" s="5">
        <f t="shared" si="99"/>
        <v>5902</v>
      </c>
      <c r="W199" s="55">
        <f t="shared" si="100"/>
        <v>6.040116061409001E-2</v>
      </c>
      <c r="X199" s="47">
        <f t="shared" si="101"/>
        <v>0.38229522533395988</v>
      </c>
      <c r="Y199" s="5">
        <f t="shared" si="102"/>
        <v>0</v>
      </c>
      <c r="Z199" s="5">
        <f t="shared" si="103"/>
        <v>0</v>
      </c>
      <c r="AB199" s="39">
        <f t="shared" si="104"/>
        <v>0</v>
      </c>
      <c r="AC199" s="39">
        <f t="shared" si="105"/>
        <v>0</v>
      </c>
      <c r="AD199" s="39">
        <f t="shared" si="106"/>
        <v>0</v>
      </c>
      <c r="AE199" s="39">
        <f t="shared" si="107"/>
        <v>0</v>
      </c>
      <c r="AF199" s="39">
        <f t="shared" si="108"/>
        <v>0</v>
      </c>
      <c r="AG199" s="39">
        <f t="shared" si="109"/>
        <v>0</v>
      </c>
      <c r="AH199" s="39">
        <f t="shared" si="110"/>
        <v>0</v>
      </c>
      <c r="AI199" s="39">
        <f t="shared" si="111"/>
        <v>0</v>
      </c>
      <c r="AJ199" s="39">
        <f t="shared" si="112"/>
        <v>0</v>
      </c>
      <c r="AK199" s="43"/>
      <c r="AL199" s="39">
        <f t="shared" si="113"/>
        <v>0</v>
      </c>
      <c r="AM199" s="39">
        <f t="shared" si="114"/>
        <v>0</v>
      </c>
      <c r="AN199" s="39">
        <f t="shared" si="115"/>
        <v>0</v>
      </c>
      <c r="AO199" s="40">
        <f t="shared" si="116"/>
        <v>0</v>
      </c>
      <c r="AQ199" s="39">
        <f t="shared" si="117"/>
        <v>0</v>
      </c>
      <c r="AR199" s="39">
        <f t="shared" si="118"/>
        <v>0</v>
      </c>
      <c r="AS199" s="39">
        <f t="shared" si="119"/>
        <v>0</v>
      </c>
      <c r="AT199" s="40">
        <f t="shared" si="120"/>
        <v>0</v>
      </c>
      <c r="AU199" s="40"/>
      <c r="AV199" s="52">
        <f t="shared" si="121"/>
        <v>0</v>
      </c>
      <c r="AX199" s="52">
        <f t="shared" si="122"/>
        <v>0</v>
      </c>
      <c r="AY199" s="70"/>
      <c r="AZ199" s="2">
        <f t="shared" si="125"/>
        <v>0</v>
      </c>
    </row>
    <row r="200" spans="1:52" ht="12" customHeight="1">
      <c r="A200" s="44">
        <f t="shared" si="123"/>
        <v>42767</v>
      </c>
      <c r="B200" s="66">
        <f t="shared" si="85"/>
        <v>0</v>
      </c>
      <c r="C200" s="67"/>
      <c r="D200" s="68">
        <f t="shared" si="86"/>
        <v>0</v>
      </c>
      <c r="E200" s="35">
        <f t="shared" si="87"/>
        <v>0</v>
      </c>
      <c r="F200" s="35">
        <f t="shared" si="88"/>
        <v>0</v>
      </c>
      <c r="G200" s="55">
        <f t="shared" si="89"/>
        <v>3.97</v>
      </c>
      <c r="H200" s="69">
        <f t="shared" si="90"/>
        <v>3.97</v>
      </c>
      <c r="I200" s="55">
        <f t="shared" si="91"/>
        <v>0</v>
      </c>
      <c r="J200" s="55">
        <f t="shared" si="92"/>
        <v>-2.35E-2</v>
      </c>
      <c r="K200" s="69">
        <f t="shared" si="93"/>
        <v>-2.35E-2</v>
      </c>
      <c r="L200" s="72">
        <v>0</v>
      </c>
      <c r="M200" s="55">
        <f t="shared" si="94"/>
        <v>7.4999999999999997E-3</v>
      </c>
      <c r="N200" s="69">
        <f t="shared" si="95"/>
        <v>7.4999999999999997E-3</v>
      </c>
      <c r="O200" s="72">
        <v>0</v>
      </c>
      <c r="P200" s="7"/>
      <c r="Q200" s="72">
        <f t="shared" si="124"/>
        <v>3.9540000000000002</v>
      </c>
      <c r="R200" s="72">
        <f t="shared" si="96"/>
        <v>0</v>
      </c>
      <c r="S200" s="7"/>
      <c r="T200" s="5">
        <f t="shared" si="97"/>
        <v>28</v>
      </c>
      <c r="U200" s="45">
        <f t="shared" si="98"/>
        <v>42819</v>
      </c>
      <c r="V200" s="5">
        <f t="shared" si="99"/>
        <v>5930</v>
      </c>
      <c r="W200" s="55">
        <f t="shared" si="100"/>
        <v>6.040116061409001E-2</v>
      </c>
      <c r="X200" s="47">
        <f t="shared" si="101"/>
        <v>0.38055524297833421</v>
      </c>
      <c r="Y200" s="5">
        <f t="shared" si="102"/>
        <v>0</v>
      </c>
      <c r="Z200" s="5">
        <f t="shared" si="103"/>
        <v>0</v>
      </c>
      <c r="AB200" s="39">
        <f t="shared" si="104"/>
        <v>0</v>
      </c>
      <c r="AC200" s="39">
        <f t="shared" si="105"/>
        <v>0</v>
      </c>
      <c r="AD200" s="39">
        <f t="shared" si="106"/>
        <v>0</v>
      </c>
      <c r="AE200" s="39">
        <f t="shared" si="107"/>
        <v>0</v>
      </c>
      <c r="AF200" s="39">
        <f t="shared" si="108"/>
        <v>0</v>
      </c>
      <c r="AG200" s="39">
        <f t="shared" si="109"/>
        <v>0</v>
      </c>
      <c r="AH200" s="39">
        <f t="shared" si="110"/>
        <v>0</v>
      </c>
      <c r="AI200" s="39">
        <f t="shared" si="111"/>
        <v>0</v>
      </c>
      <c r="AJ200" s="39">
        <f t="shared" si="112"/>
        <v>0</v>
      </c>
      <c r="AK200" s="43"/>
      <c r="AL200" s="39">
        <f t="shared" si="113"/>
        <v>0</v>
      </c>
      <c r="AM200" s="39">
        <f t="shared" si="114"/>
        <v>0</v>
      </c>
      <c r="AN200" s="39">
        <f t="shared" si="115"/>
        <v>0</v>
      </c>
      <c r="AO200" s="40">
        <f t="shared" si="116"/>
        <v>0</v>
      </c>
      <c r="AQ200" s="39">
        <f t="shared" si="117"/>
        <v>0</v>
      </c>
      <c r="AR200" s="39">
        <f t="shared" si="118"/>
        <v>0</v>
      </c>
      <c r="AS200" s="39">
        <f t="shared" si="119"/>
        <v>0</v>
      </c>
      <c r="AT200" s="40">
        <f t="shared" si="120"/>
        <v>0</v>
      </c>
      <c r="AU200" s="40"/>
      <c r="AV200" s="52">
        <f t="shared" si="121"/>
        <v>0</v>
      </c>
      <c r="AX200" s="52">
        <f t="shared" si="122"/>
        <v>0</v>
      </c>
      <c r="AY200" s="70"/>
      <c r="AZ200" s="2">
        <f t="shared" si="125"/>
        <v>0</v>
      </c>
    </row>
    <row r="201" spans="1:52" ht="12" customHeight="1">
      <c r="A201" s="44">
        <f t="shared" si="123"/>
        <v>42795</v>
      </c>
      <c r="B201" s="66">
        <f t="shared" si="85"/>
        <v>0</v>
      </c>
      <c r="C201" s="67"/>
      <c r="D201" s="68">
        <f t="shared" si="86"/>
        <v>0</v>
      </c>
      <c r="E201" s="35">
        <f t="shared" si="87"/>
        <v>0</v>
      </c>
      <c r="F201" s="35">
        <f t="shared" si="88"/>
        <v>0</v>
      </c>
      <c r="G201" s="55">
        <f t="shared" si="89"/>
        <v>3.97</v>
      </c>
      <c r="H201" s="69">
        <f t="shared" si="90"/>
        <v>3.97</v>
      </c>
      <c r="I201" s="55">
        <f t="shared" si="91"/>
        <v>0</v>
      </c>
      <c r="J201" s="55">
        <f t="shared" si="92"/>
        <v>-2.35E-2</v>
      </c>
      <c r="K201" s="69">
        <f t="shared" si="93"/>
        <v>-2.35E-2</v>
      </c>
      <c r="L201" s="72">
        <v>0</v>
      </c>
      <c r="M201" s="55">
        <f t="shared" si="94"/>
        <v>7.4999999999999997E-3</v>
      </c>
      <c r="N201" s="69">
        <f t="shared" si="95"/>
        <v>7.4999999999999997E-3</v>
      </c>
      <c r="O201" s="72">
        <v>0</v>
      </c>
      <c r="P201" s="7"/>
      <c r="Q201" s="72">
        <f t="shared" si="124"/>
        <v>3.9540000000000002</v>
      </c>
      <c r="R201" s="72">
        <f t="shared" si="96"/>
        <v>0</v>
      </c>
      <c r="S201" s="7"/>
      <c r="T201" s="5">
        <f t="shared" si="97"/>
        <v>31</v>
      </c>
      <c r="U201" s="45">
        <f t="shared" si="98"/>
        <v>42850</v>
      </c>
      <c r="V201" s="5">
        <f t="shared" si="99"/>
        <v>5961</v>
      </c>
      <c r="W201" s="55">
        <f t="shared" si="100"/>
        <v>6.040116061409001E-2</v>
      </c>
      <c r="X201" s="47">
        <f t="shared" si="101"/>
        <v>0.37863807002395033</v>
      </c>
      <c r="Y201" s="5">
        <f t="shared" si="102"/>
        <v>0</v>
      </c>
      <c r="Z201" s="5">
        <f t="shared" si="103"/>
        <v>0</v>
      </c>
      <c r="AB201" s="39">
        <f t="shared" si="104"/>
        <v>0</v>
      </c>
      <c r="AC201" s="39">
        <f t="shared" si="105"/>
        <v>0</v>
      </c>
      <c r="AD201" s="39">
        <f t="shared" si="106"/>
        <v>0</v>
      </c>
      <c r="AE201" s="39">
        <f t="shared" si="107"/>
        <v>0</v>
      </c>
      <c r="AF201" s="39">
        <f t="shared" si="108"/>
        <v>0</v>
      </c>
      <c r="AG201" s="39">
        <f t="shared" si="109"/>
        <v>0</v>
      </c>
      <c r="AH201" s="39">
        <f t="shared" si="110"/>
        <v>0</v>
      </c>
      <c r="AI201" s="39">
        <f t="shared" si="111"/>
        <v>0</v>
      </c>
      <c r="AJ201" s="39">
        <f t="shared" si="112"/>
        <v>0</v>
      </c>
      <c r="AK201" s="43"/>
      <c r="AL201" s="39">
        <f t="shared" si="113"/>
        <v>0</v>
      </c>
      <c r="AM201" s="39">
        <f t="shared" si="114"/>
        <v>0</v>
      </c>
      <c r="AN201" s="39">
        <f t="shared" si="115"/>
        <v>0</v>
      </c>
      <c r="AO201" s="40">
        <f t="shared" si="116"/>
        <v>0</v>
      </c>
      <c r="AQ201" s="39">
        <f t="shared" si="117"/>
        <v>0</v>
      </c>
      <c r="AR201" s="39">
        <f t="shared" si="118"/>
        <v>0</v>
      </c>
      <c r="AS201" s="39">
        <f t="shared" si="119"/>
        <v>0</v>
      </c>
      <c r="AT201" s="40">
        <f t="shared" si="120"/>
        <v>0</v>
      </c>
      <c r="AU201" s="40"/>
      <c r="AV201" s="52">
        <f t="shared" si="121"/>
        <v>0</v>
      </c>
      <c r="AX201" s="52">
        <f t="shared" si="122"/>
        <v>0</v>
      </c>
      <c r="AY201" s="70"/>
      <c r="AZ201" s="2">
        <f t="shared" si="125"/>
        <v>0</v>
      </c>
    </row>
    <row r="202" spans="1:52" ht="12" customHeight="1">
      <c r="A202" s="44">
        <f t="shared" si="123"/>
        <v>42826</v>
      </c>
      <c r="B202" s="66">
        <f t="shared" ref="B202:B265" si="126">VLOOKUP($A202,Table2,MATCH(I$3,Curves2,0))</f>
        <v>0</v>
      </c>
      <c r="C202" s="67"/>
      <c r="D202" s="68">
        <f t="shared" ref="D202:D265" si="127">B202+C202</f>
        <v>0</v>
      </c>
      <c r="E202" s="35">
        <f t="shared" ref="E202:E265" si="128">IF(Y202=0,0,IF(AND(Y202=1,$H$3=1),D202*T202,IF($H$3=2,D202,"N/A")))</f>
        <v>0</v>
      </c>
      <c r="F202" s="35">
        <f t="shared" ref="F202:F265" si="129">E202*X202</f>
        <v>0</v>
      </c>
      <c r="G202" s="55">
        <f t="shared" ref="G202:G265" si="130">VLOOKUP($A202,Table,MATCH(G$4,Curves,0))</f>
        <v>3.97</v>
      </c>
      <c r="H202" s="69">
        <f t="shared" ref="H202:H265" si="131">G202</f>
        <v>3.97</v>
      </c>
      <c r="I202" s="55">
        <f t="shared" ref="I202:I265" si="132">VLOOKUP($A202,Table1,MATCH(I$3,Curves1,0))</f>
        <v>0</v>
      </c>
      <c r="J202" s="55">
        <f t="shared" ref="J202:J265" si="133">VLOOKUP($A202,Table,MATCH(J$4,Curves,0))</f>
        <v>-2.35E-2</v>
      </c>
      <c r="K202" s="69">
        <f t="shared" ref="K202:K265" si="134">J202</f>
        <v>-2.35E-2</v>
      </c>
      <c r="L202" s="72">
        <v>0</v>
      </c>
      <c r="M202" s="55">
        <f t="shared" ref="M202:M265" si="135">VLOOKUP($A202,Table,MATCH(M$4,Curves,0))</f>
        <v>7.4999999999999997E-3</v>
      </c>
      <c r="N202" s="69">
        <f t="shared" ref="N202:N265" si="136">M202</f>
        <v>7.4999999999999997E-3</v>
      </c>
      <c r="O202" s="72">
        <v>0</v>
      </c>
      <c r="P202" s="7"/>
      <c r="Q202" s="72">
        <f t="shared" si="124"/>
        <v>3.9540000000000002</v>
      </c>
      <c r="R202" s="72">
        <f t="shared" ref="R202:R265" si="137">O202+L202+I202</f>
        <v>0</v>
      </c>
      <c r="S202" s="7"/>
      <c r="T202" s="5">
        <f t="shared" ref="T202:T265" si="138">A203-A202</f>
        <v>30</v>
      </c>
      <c r="U202" s="45">
        <f t="shared" ref="U202:U265" si="139">CHOOSE(F$3,A203+24,A202)</f>
        <v>42880</v>
      </c>
      <c r="V202" s="5">
        <f t="shared" ref="V202:V265" si="140">U202-C$3</f>
        <v>5991</v>
      </c>
      <c r="W202" s="55">
        <f t="shared" ref="W202:W265" si="141">VLOOKUP($A202,Table,MATCH(W$4,Curves,0))</f>
        <v>6.040116061409001E-2</v>
      </c>
      <c r="X202" s="47">
        <f t="shared" ref="X202:X265" si="142">1/(1+CHOOSE(F$3,(W203+($K$3/10000))/2,(W202+($K$3/10000))/2))^(2*V202/365.25)</f>
        <v>0.37679193793390708</v>
      </c>
      <c r="Y202" s="5">
        <f t="shared" ref="Y202:Y265" si="143">IF(AND(mthbeg&lt;=A202,mthend&gt;=A202),1,0)</f>
        <v>0</v>
      </c>
      <c r="Z202" s="5">
        <f t="shared" ref="Z202:Z265" si="144">T202*Y202</f>
        <v>0</v>
      </c>
      <c r="AB202" s="39">
        <f t="shared" ref="AB202:AB265" si="145">F202*G202</f>
        <v>0</v>
      </c>
      <c r="AC202" s="39">
        <f t="shared" ref="AC202:AC265" si="146">$F202*H202</f>
        <v>0</v>
      </c>
      <c r="AD202" s="39">
        <f t="shared" ref="AD202:AD265" si="147">$F202*I202</f>
        <v>0</v>
      </c>
      <c r="AE202" s="39">
        <f t="shared" ref="AE202:AE265" si="148">$F202*J202</f>
        <v>0</v>
      </c>
      <c r="AF202" s="39">
        <f t="shared" ref="AF202:AF265" si="149">$F202*K202</f>
        <v>0</v>
      </c>
      <c r="AG202" s="39">
        <f t="shared" ref="AG202:AG265" si="150">$F202*L202</f>
        <v>0</v>
      </c>
      <c r="AH202" s="39">
        <f t="shared" ref="AH202:AH265" si="151">$F202*M202</f>
        <v>0</v>
      </c>
      <c r="AI202" s="39">
        <f t="shared" ref="AI202:AI265" si="152">$F202*N202</f>
        <v>0</v>
      </c>
      <c r="AJ202" s="39">
        <f t="shared" ref="AJ202:AJ265" si="153">F202*O202</f>
        <v>0</v>
      </c>
      <c r="AK202" s="43"/>
      <c r="AL202" s="39">
        <f t="shared" ref="AL202:AL265" si="154">CHOOSE($G$3,AC202-AD202,AD202-AC202)</f>
        <v>0</v>
      </c>
      <c r="AM202" s="39">
        <f t="shared" ref="AM202:AM265" si="155">CHOOSE($G$3,AF202-AG202,AG202-AF202)</f>
        <v>0</v>
      </c>
      <c r="AN202" s="39">
        <f t="shared" ref="AN202:AN265" si="156">CHOOSE($G$3,AI202-AJ202,AJ202-AI202)</f>
        <v>0</v>
      </c>
      <c r="AO202" s="40">
        <f t="shared" ref="AO202:AO265" si="157">SUM(AL202:AN202)</f>
        <v>0</v>
      </c>
      <c r="AQ202" s="39">
        <f t="shared" ref="AQ202:AQ265" si="158">CHOOSE($G$3,AB202-AC202,AC202-AB202)</f>
        <v>0</v>
      </c>
      <c r="AR202" s="39">
        <f t="shared" ref="AR202:AR265" si="159">CHOOSE($G$3,AE202-AF202,AF202-AE202)</f>
        <v>0</v>
      </c>
      <c r="AS202" s="39">
        <f t="shared" ref="AS202:AS265" si="160">CHOOSE($G$3,AH202-AI202,AI202-AH202)</f>
        <v>0</v>
      </c>
      <c r="AT202" s="40">
        <f t="shared" ref="AT202:AT265" si="161">AQ202+AR202+AS202</f>
        <v>0</v>
      </c>
      <c r="AU202" s="40"/>
      <c r="AV202" s="52">
        <f t="shared" ref="AV202:AV265" si="162">AT202+AO202</f>
        <v>0</v>
      </c>
      <c r="AX202" s="52">
        <f t="shared" ref="AX202:AX265" si="163">AJ202+AG202+AD202</f>
        <v>0</v>
      </c>
      <c r="AY202" s="70"/>
      <c r="AZ202" s="2">
        <f t="shared" si="125"/>
        <v>0</v>
      </c>
    </row>
    <row r="203" spans="1:52" ht="12" customHeight="1">
      <c r="A203" s="44">
        <f t="shared" ref="A203:A266" si="164">EDATE(A202,1)</f>
        <v>42856</v>
      </c>
      <c r="B203" s="66">
        <f t="shared" si="126"/>
        <v>0</v>
      </c>
      <c r="C203" s="67"/>
      <c r="D203" s="68">
        <f t="shared" si="127"/>
        <v>0</v>
      </c>
      <c r="E203" s="35">
        <f t="shared" si="128"/>
        <v>0</v>
      </c>
      <c r="F203" s="35">
        <f t="shared" si="129"/>
        <v>0</v>
      </c>
      <c r="G203" s="55">
        <f t="shared" si="130"/>
        <v>3.97</v>
      </c>
      <c r="H203" s="69">
        <f t="shared" si="131"/>
        <v>3.97</v>
      </c>
      <c r="I203" s="55">
        <f t="shared" si="132"/>
        <v>0</v>
      </c>
      <c r="J203" s="55">
        <f t="shared" si="133"/>
        <v>-2.35E-2</v>
      </c>
      <c r="K203" s="69">
        <f t="shared" si="134"/>
        <v>-2.35E-2</v>
      </c>
      <c r="L203" s="72">
        <v>0</v>
      </c>
      <c r="M203" s="55">
        <f t="shared" si="135"/>
        <v>7.4999999999999997E-3</v>
      </c>
      <c r="N203" s="69">
        <f t="shared" si="136"/>
        <v>7.4999999999999997E-3</v>
      </c>
      <c r="O203" s="72">
        <v>0</v>
      </c>
      <c r="P203" s="7"/>
      <c r="Q203" s="72">
        <f t="shared" ref="Q203:Q266" si="165">M203+J203+G203</f>
        <v>3.9540000000000002</v>
      </c>
      <c r="R203" s="72">
        <f t="shared" si="137"/>
        <v>0</v>
      </c>
      <c r="S203" s="7"/>
      <c r="T203" s="5">
        <f t="shared" si="138"/>
        <v>31</v>
      </c>
      <c r="U203" s="45">
        <f t="shared" si="139"/>
        <v>42911</v>
      </c>
      <c r="V203" s="5">
        <f t="shared" si="140"/>
        <v>6022</v>
      </c>
      <c r="W203" s="55">
        <f t="shared" si="141"/>
        <v>6.040116061409001E-2</v>
      </c>
      <c r="X203" s="47">
        <f t="shared" si="142"/>
        <v>0.37489372387388448</v>
      </c>
      <c r="Y203" s="5">
        <f t="shared" si="143"/>
        <v>0</v>
      </c>
      <c r="Z203" s="5">
        <f t="shared" si="144"/>
        <v>0</v>
      </c>
      <c r="AB203" s="39">
        <f t="shared" si="145"/>
        <v>0</v>
      </c>
      <c r="AC203" s="39">
        <f t="shared" si="146"/>
        <v>0</v>
      </c>
      <c r="AD203" s="39">
        <f t="shared" si="147"/>
        <v>0</v>
      </c>
      <c r="AE203" s="39">
        <f t="shared" si="148"/>
        <v>0</v>
      </c>
      <c r="AF203" s="39">
        <f t="shared" si="149"/>
        <v>0</v>
      </c>
      <c r="AG203" s="39">
        <f t="shared" si="150"/>
        <v>0</v>
      </c>
      <c r="AH203" s="39">
        <f t="shared" si="151"/>
        <v>0</v>
      </c>
      <c r="AI203" s="39">
        <f t="shared" si="152"/>
        <v>0</v>
      </c>
      <c r="AJ203" s="39">
        <f t="shared" si="153"/>
        <v>0</v>
      </c>
      <c r="AK203" s="43"/>
      <c r="AL203" s="39">
        <f t="shared" si="154"/>
        <v>0</v>
      </c>
      <c r="AM203" s="39">
        <f t="shared" si="155"/>
        <v>0</v>
      </c>
      <c r="AN203" s="39">
        <f t="shared" si="156"/>
        <v>0</v>
      </c>
      <c r="AO203" s="40">
        <f t="shared" si="157"/>
        <v>0</v>
      </c>
      <c r="AQ203" s="39">
        <f t="shared" si="158"/>
        <v>0</v>
      </c>
      <c r="AR203" s="39">
        <f t="shared" si="159"/>
        <v>0</v>
      </c>
      <c r="AS203" s="39">
        <f t="shared" si="160"/>
        <v>0</v>
      </c>
      <c r="AT203" s="40">
        <f t="shared" si="161"/>
        <v>0</v>
      </c>
      <c r="AU203" s="40"/>
      <c r="AV203" s="52">
        <f t="shared" si="162"/>
        <v>0</v>
      </c>
      <c r="AX203" s="52">
        <f t="shared" si="163"/>
        <v>0</v>
      </c>
      <c r="AY203" s="70"/>
      <c r="AZ203" s="2">
        <f t="shared" ref="AZ203:AZ266" si="166">R203*E203</f>
        <v>0</v>
      </c>
    </row>
    <row r="204" spans="1:52" ht="12" customHeight="1">
      <c r="A204" s="44">
        <f t="shared" si="164"/>
        <v>42887</v>
      </c>
      <c r="B204" s="66">
        <f t="shared" si="126"/>
        <v>0</v>
      </c>
      <c r="C204" s="67"/>
      <c r="D204" s="68">
        <f t="shared" si="127"/>
        <v>0</v>
      </c>
      <c r="E204" s="35">
        <f t="shared" si="128"/>
        <v>0</v>
      </c>
      <c r="F204" s="35">
        <f t="shared" si="129"/>
        <v>0</v>
      </c>
      <c r="G204" s="55">
        <f t="shared" si="130"/>
        <v>3.97</v>
      </c>
      <c r="H204" s="69">
        <f t="shared" si="131"/>
        <v>3.97</v>
      </c>
      <c r="I204" s="55">
        <f t="shared" si="132"/>
        <v>0</v>
      </c>
      <c r="J204" s="55">
        <f t="shared" si="133"/>
        <v>-2.35E-2</v>
      </c>
      <c r="K204" s="69">
        <f t="shared" si="134"/>
        <v>-2.35E-2</v>
      </c>
      <c r="L204" s="72">
        <v>0</v>
      </c>
      <c r="M204" s="55">
        <f t="shared" si="135"/>
        <v>7.4999999999999997E-3</v>
      </c>
      <c r="N204" s="69">
        <f t="shared" si="136"/>
        <v>7.4999999999999997E-3</v>
      </c>
      <c r="O204" s="72">
        <v>0</v>
      </c>
      <c r="P204" s="7"/>
      <c r="Q204" s="72">
        <f t="shared" si="165"/>
        <v>3.9540000000000002</v>
      </c>
      <c r="R204" s="72">
        <f t="shared" si="137"/>
        <v>0</v>
      </c>
      <c r="S204" s="7"/>
      <c r="T204" s="5">
        <f t="shared" si="138"/>
        <v>30</v>
      </c>
      <c r="U204" s="45">
        <f t="shared" si="139"/>
        <v>42941</v>
      </c>
      <c r="V204" s="5">
        <f t="shared" si="140"/>
        <v>6052</v>
      </c>
      <c r="W204" s="55">
        <f t="shared" si="141"/>
        <v>6.040116061409001E-2</v>
      </c>
      <c r="X204" s="47">
        <f t="shared" si="142"/>
        <v>0.37306584815616911</v>
      </c>
      <c r="Y204" s="5">
        <f t="shared" si="143"/>
        <v>0</v>
      </c>
      <c r="Z204" s="5">
        <f t="shared" si="144"/>
        <v>0</v>
      </c>
      <c r="AB204" s="39">
        <f t="shared" si="145"/>
        <v>0</v>
      </c>
      <c r="AC204" s="39">
        <f t="shared" si="146"/>
        <v>0</v>
      </c>
      <c r="AD204" s="39">
        <f t="shared" si="147"/>
        <v>0</v>
      </c>
      <c r="AE204" s="39">
        <f t="shared" si="148"/>
        <v>0</v>
      </c>
      <c r="AF204" s="39">
        <f t="shared" si="149"/>
        <v>0</v>
      </c>
      <c r="AG204" s="39">
        <f t="shared" si="150"/>
        <v>0</v>
      </c>
      <c r="AH204" s="39">
        <f t="shared" si="151"/>
        <v>0</v>
      </c>
      <c r="AI204" s="39">
        <f t="shared" si="152"/>
        <v>0</v>
      </c>
      <c r="AJ204" s="39">
        <f t="shared" si="153"/>
        <v>0</v>
      </c>
      <c r="AK204" s="43"/>
      <c r="AL204" s="39">
        <f t="shared" si="154"/>
        <v>0</v>
      </c>
      <c r="AM204" s="39">
        <f t="shared" si="155"/>
        <v>0</v>
      </c>
      <c r="AN204" s="39">
        <f t="shared" si="156"/>
        <v>0</v>
      </c>
      <c r="AO204" s="40">
        <f t="shared" si="157"/>
        <v>0</v>
      </c>
      <c r="AQ204" s="39">
        <f t="shared" si="158"/>
        <v>0</v>
      </c>
      <c r="AR204" s="39">
        <f t="shared" si="159"/>
        <v>0</v>
      </c>
      <c r="AS204" s="39">
        <f t="shared" si="160"/>
        <v>0</v>
      </c>
      <c r="AT204" s="40">
        <f t="shared" si="161"/>
        <v>0</v>
      </c>
      <c r="AU204" s="40"/>
      <c r="AV204" s="52">
        <f t="shared" si="162"/>
        <v>0</v>
      </c>
      <c r="AX204" s="52">
        <f t="shared" si="163"/>
        <v>0</v>
      </c>
      <c r="AY204" s="70"/>
      <c r="AZ204" s="2">
        <f t="shared" si="166"/>
        <v>0</v>
      </c>
    </row>
    <row r="205" spans="1:52" ht="12" customHeight="1">
      <c r="A205" s="44">
        <f t="shared" si="164"/>
        <v>42917</v>
      </c>
      <c r="B205" s="66">
        <f t="shared" si="126"/>
        <v>0</v>
      </c>
      <c r="C205" s="67"/>
      <c r="D205" s="68">
        <f t="shared" si="127"/>
        <v>0</v>
      </c>
      <c r="E205" s="35">
        <f t="shared" si="128"/>
        <v>0</v>
      </c>
      <c r="F205" s="35">
        <f t="shared" si="129"/>
        <v>0</v>
      </c>
      <c r="G205" s="55">
        <f t="shared" si="130"/>
        <v>3.97</v>
      </c>
      <c r="H205" s="69">
        <f t="shared" si="131"/>
        <v>3.97</v>
      </c>
      <c r="I205" s="55">
        <f t="shared" si="132"/>
        <v>0</v>
      </c>
      <c r="J205" s="55">
        <f t="shared" si="133"/>
        <v>-2.35E-2</v>
      </c>
      <c r="K205" s="69">
        <f t="shared" si="134"/>
        <v>-2.35E-2</v>
      </c>
      <c r="L205" s="72">
        <v>0</v>
      </c>
      <c r="M205" s="55">
        <f t="shared" si="135"/>
        <v>7.4999999999999997E-3</v>
      </c>
      <c r="N205" s="69">
        <f t="shared" si="136"/>
        <v>7.4999999999999997E-3</v>
      </c>
      <c r="O205" s="72">
        <v>0</v>
      </c>
      <c r="P205" s="7"/>
      <c r="Q205" s="72">
        <f t="shared" si="165"/>
        <v>3.9540000000000002</v>
      </c>
      <c r="R205" s="72">
        <f t="shared" si="137"/>
        <v>0</v>
      </c>
      <c r="S205" s="7"/>
      <c r="T205" s="5">
        <f t="shared" si="138"/>
        <v>31</v>
      </c>
      <c r="U205" s="45">
        <f t="shared" si="139"/>
        <v>42972</v>
      </c>
      <c r="V205" s="5">
        <f t="shared" si="140"/>
        <v>6083</v>
      </c>
      <c r="W205" s="55">
        <f t="shared" si="141"/>
        <v>6.040116061409001E-2</v>
      </c>
      <c r="X205" s="47">
        <f t="shared" si="142"/>
        <v>0.37118640550628806</v>
      </c>
      <c r="Y205" s="5">
        <f t="shared" si="143"/>
        <v>0</v>
      </c>
      <c r="Z205" s="5">
        <f t="shared" si="144"/>
        <v>0</v>
      </c>
      <c r="AB205" s="39">
        <f t="shared" si="145"/>
        <v>0</v>
      </c>
      <c r="AC205" s="39">
        <f t="shared" si="146"/>
        <v>0</v>
      </c>
      <c r="AD205" s="39">
        <f t="shared" si="147"/>
        <v>0</v>
      </c>
      <c r="AE205" s="39">
        <f t="shared" si="148"/>
        <v>0</v>
      </c>
      <c r="AF205" s="39">
        <f t="shared" si="149"/>
        <v>0</v>
      </c>
      <c r="AG205" s="39">
        <f t="shared" si="150"/>
        <v>0</v>
      </c>
      <c r="AH205" s="39">
        <f t="shared" si="151"/>
        <v>0</v>
      </c>
      <c r="AI205" s="39">
        <f t="shared" si="152"/>
        <v>0</v>
      </c>
      <c r="AJ205" s="39">
        <f t="shared" si="153"/>
        <v>0</v>
      </c>
      <c r="AK205" s="43"/>
      <c r="AL205" s="39">
        <f t="shared" si="154"/>
        <v>0</v>
      </c>
      <c r="AM205" s="39">
        <f t="shared" si="155"/>
        <v>0</v>
      </c>
      <c r="AN205" s="39">
        <f t="shared" si="156"/>
        <v>0</v>
      </c>
      <c r="AO205" s="40">
        <f t="shared" si="157"/>
        <v>0</v>
      </c>
      <c r="AQ205" s="39">
        <f t="shared" si="158"/>
        <v>0</v>
      </c>
      <c r="AR205" s="39">
        <f t="shared" si="159"/>
        <v>0</v>
      </c>
      <c r="AS205" s="39">
        <f t="shared" si="160"/>
        <v>0</v>
      </c>
      <c r="AT205" s="40">
        <f t="shared" si="161"/>
        <v>0</v>
      </c>
      <c r="AU205" s="40"/>
      <c r="AV205" s="52">
        <f t="shared" si="162"/>
        <v>0</v>
      </c>
      <c r="AX205" s="52">
        <f t="shared" si="163"/>
        <v>0</v>
      </c>
      <c r="AY205" s="70"/>
      <c r="AZ205" s="2">
        <f t="shared" si="166"/>
        <v>0</v>
      </c>
    </row>
    <row r="206" spans="1:52" ht="12" customHeight="1">
      <c r="A206" s="44">
        <f t="shared" si="164"/>
        <v>42948</v>
      </c>
      <c r="B206" s="66">
        <f t="shared" si="126"/>
        <v>0</v>
      </c>
      <c r="C206" s="67"/>
      <c r="D206" s="68">
        <f t="shared" si="127"/>
        <v>0</v>
      </c>
      <c r="E206" s="35">
        <f t="shared" si="128"/>
        <v>0</v>
      </c>
      <c r="F206" s="35">
        <f t="shared" si="129"/>
        <v>0</v>
      </c>
      <c r="G206" s="55">
        <f t="shared" si="130"/>
        <v>3.97</v>
      </c>
      <c r="H206" s="69">
        <f t="shared" si="131"/>
        <v>3.97</v>
      </c>
      <c r="I206" s="55">
        <f t="shared" si="132"/>
        <v>0</v>
      </c>
      <c r="J206" s="55">
        <f t="shared" si="133"/>
        <v>-2.35E-2</v>
      </c>
      <c r="K206" s="69">
        <f t="shared" si="134"/>
        <v>-2.35E-2</v>
      </c>
      <c r="L206" s="72">
        <v>0</v>
      </c>
      <c r="M206" s="55">
        <f t="shared" si="135"/>
        <v>7.4999999999999997E-3</v>
      </c>
      <c r="N206" s="69">
        <f t="shared" si="136"/>
        <v>7.4999999999999997E-3</v>
      </c>
      <c r="O206" s="72">
        <v>0</v>
      </c>
      <c r="P206" s="7"/>
      <c r="Q206" s="72">
        <f t="shared" si="165"/>
        <v>3.9540000000000002</v>
      </c>
      <c r="R206" s="72">
        <f t="shared" si="137"/>
        <v>0</v>
      </c>
      <c r="S206" s="7"/>
      <c r="T206" s="5">
        <f t="shared" si="138"/>
        <v>31</v>
      </c>
      <c r="U206" s="45">
        <f t="shared" si="139"/>
        <v>43003</v>
      </c>
      <c r="V206" s="5">
        <f t="shared" si="140"/>
        <v>6114</v>
      </c>
      <c r="W206" s="55">
        <f t="shared" si="141"/>
        <v>6.040116061409001E-2</v>
      </c>
      <c r="X206" s="47">
        <f t="shared" si="142"/>
        <v>0.36931643117062468</v>
      </c>
      <c r="Y206" s="5">
        <f t="shared" si="143"/>
        <v>0</v>
      </c>
      <c r="Z206" s="5">
        <f t="shared" si="144"/>
        <v>0</v>
      </c>
      <c r="AB206" s="39">
        <f t="shared" si="145"/>
        <v>0</v>
      </c>
      <c r="AC206" s="39">
        <f t="shared" si="146"/>
        <v>0</v>
      </c>
      <c r="AD206" s="39">
        <f t="shared" si="147"/>
        <v>0</v>
      </c>
      <c r="AE206" s="39">
        <f t="shared" si="148"/>
        <v>0</v>
      </c>
      <c r="AF206" s="39">
        <f t="shared" si="149"/>
        <v>0</v>
      </c>
      <c r="AG206" s="39">
        <f t="shared" si="150"/>
        <v>0</v>
      </c>
      <c r="AH206" s="39">
        <f t="shared" si="151"/>
        <v>0</v>
      </c>
      <c r="AI206" s="39">
        <f t="shared" si="152"/>
        <v>0</v>
      </c>
      <c r="AJ206" s="39">
        <f t="shared" si="153"/>
        <v>0</v>
      </c>
      <c r="AK206" s="43"/>
      <c r="AL206" s="39">
        <f t="shared" si="154"/>
        <v>0</v>
      </c>
      <c r="AM206" s="39">
        <f t="shared" si="155"/>
        <v>0</v>
      </c>
      <c r="AN206" s="39">
        <f t="shared" si="156"/>
        <v>0</v>
      </c>
      <c r="AO206" s="40">
        <f t="shared" si="157"/>
        <v>0</v>
      </c>
      <c r="AQ206" s="39">
        <f t="shared" si="158"/>
        <v>0</v>
      </c>
      <c r="AR206" s="39">
        <f t="shared" si="159"/>
        <v>0</v>
      </c>
      <c r="AS206" s="39">
        <f t="shared" si="160"/>
        <v>0</v>
      </c>
      <c r="AT206" s="40">
        <f t="shared" si="161"/>
        <v>0</v>
      </c>
      <c r="AU206" s="40"/>
      <c r="AV206" s="52">
        <f t="shared" si="162"/>
        <v>0</v>
      </c>
      <c r="AX206" s="52">
        <f t="shared" si="163"/>
        <v>0</v>
      </c>
      <c r="AY206" s="70"/>
      <c r="AZ206" s="2">
        <f t="shared" si="166"/>
        <v>0</v>
      </c>
    </row>
    <row r="207" spans="1:52" ht="12" customHeight="1">
      <c r="A207" s="44">
        <f t="shared" si="164"/>
        <v>42979</v>
      </c>
      <c r="B207" s="66">
        <f t="shared" si="126"/>
        <v>0</v>
      </c>
      <c r="C207" s="67"/>
      <c r="D207" s="68">
        <f t="shared" si="127"/>
        <v>0</v>
      </c>
      <c r="E207" s="35">
        <f t="shared" si="128"/>
        <v>0</v>
      </c>
      <c r="F207" s="35">
        <f t="shared" si="129"/>
        <v>0</v>
      </c>
      <c r="G207" s="55">
        <f t="shared" si="130"/>
        <v>3.97</v>
      </c>
      <c r="H207" s="69">
        <f t="shared" si="131"/>
        <v>3.97</v>
      </c>
      <c r="I207" s="55">
        <f t="shared" si="132"/>
        <v>0</v>
      </c>
      <c r="J207" s="55">
        <f t="shared" si="133"/>
        <v>-2.35E-2</v>
      </c>
      <c r="K207" s="69">
        <f t="shared" si="134"/>
        <v>-2.35E-2</v>
      </c>
      <c r="L207" s="72">
        <v>0</v>
      </c>
      <c r="M207" s="55">
        <f t="shared" si="135"/>
        <v>7.4999999999999997E-3</v>
      </c>
      <c r="N207" s="69">
        <f t="shared" si="136"/>
        <v>7.4999999999999997E-3</v>
      </c>
      <c r="O207" s="72">
        <v>0</v>
      </c>
      <c r="P207" s="7"/>
      <c r="Q207" s="72">
        <f t="shared" si="165"/>
        <v>3.9540000000000002</v>
      </c>
      <c r="R207" s="72">
        <f t="shared" si="137"/>
        <v>0</v>
      </c>
      <c r="S207" s="7"/>
      <c r="T207" s="5">
        <f t="shared" si="138"/>
        <v>30</v>
      </c>
      <c r="U207" s="45">
        <f t="shared" si="139"/>
        <v>43033</v>
      </c>
      <c r="V207" s="5">
        <f t="shared" si="140"/>
        <v>6144</v>
      </c>
      <c r="W207" s="55">
        <f t="shared" si="141"/>
        <v>6.040116061409001E-2</v>
      </c>
      <c r="X207" s="47">
        <f t="shared" si="142"/>
        <v>0.36751574875398019</v>
      </c>
      <c r="Y207" s="5">
        <f t="shared" si="143"/>
        <v>0</v>
      </c>
      <c r="Z207" s="5">
        <f t="shared" si="144"/>
        <v>0</v>
      </c>
      <c r="AB207" s="39">
        <f t="shared" si="145"/>
        <v>0</v>
      </c>
      <c r="AC207" s="39">
        <f t="shared" si="146"/>
        <v>0</v>
      </c>
      <c r="AD207" s="39">
        <f t="shared" si="147"/>
        <v>0</v>
      </c>
      <c r="AE207" s="39">
        <f t="shared" si="148"/>
        <v>0</v>
      </c>
      <c r="AF207" s="39">
        <f t="shared" si="149"/>
        <v>0</v>
      </c>
      <c r="AG207" s="39">
        <f t="shared" si="150"/>
        <v>0</v>
      </c>
      <c r="AH207" s="39">
        <f t="shared" si="151"/>
        <v>0</v>
      </c>
      <c r="AI207" s="39">
        <f t="shared" si="152"/>
        <v>0</v>
      </c>
      <c r="AJ207" s="39">
        <f t="shared" si="153"/>
        <v>0</v>
      </c>
      <c r="AK207" s="43"/>
      <c r="AL207" s="39">
        <f t="shared" si="154"/>
        <v>0</v>
      </c>
      <c r="AM207" s="39">
        <f t="shared" si="155"/>
        <v>0</v>
      </c>
      <c r="AN207" s="39">
        <f t="shared" si="156"/>
        <v>0</v>
      </c>
      <c r="AO207" s="40">
        <f t="shared" si="157"/>
        <v>0</v>
      </c>
      <c r="AQ207" s="39">
        <f t="shared" si="158"/>
        <v>0</v>
      </c>
      <c r="AR207" s="39">
        <f t="shared" si="159"/>
        <v>0</v>
      </c>
      <c r="AS207" s="39">
        <f t="shared" si="160"/>
        <v>0</v>
      </c>
      <c r="AT207" s="40">
        <f t="shared" si="161"/>
        <v>0</v>
      </c>
      <c r="AU207" s="40"/>
      <c r="AV207" s="52">
        <f t="shared" si="162"/>
        <v>0</v>
      </c>
      <c r="AX207" s="52">
        <f t="shared" si="163"/>
        <v>0</v>
      </c>
      <c r="AY207" s="70"/>
      <c r="AZ207" s="2">
        <f t="shared" si="166"/>
        <v>0</v>
      </c>
    </row>
    <row r="208" spans="1:52" ht="12" customHeight="1">
      <c r="A208" s="44">
        <f t="shared" si="164"/>
        <v>43009</v>
      </c>
      <c r="B208" s="66">
        <f t="shared" si="126"/>
        <v>0</v>
      </c>
      <c r="C208" s="67"/>
      <c r="D208" s="68">
        <f t="shared" si="127"/>
        <v>0</v>
      </c>
      <c r="E208" s="35">
        <f t="shared" si="128"/>
        <v>0</v>
      </c>
      <c r="F208" s="35">
        <f t="shared" si="129"/>
        <v>0</v>
      </c>
      <c r="G208" s="55">
        <f t="shared" si="130"/>
        <v>3.97</v>
      </c>
      <c r="H208" s="69">
        <f t="shared" si="131"/>
        <v>3.97</v>
      </c>
      <c r="I208" s="55">
        <f t="shared" si="132"/>
        <v>0</v>
      </c>
      <c r="J208" s="55">
        <f t="shared" si="133"/>
        <v>-2.35E-2</v>
      </c>
      <c r="K208" s="69">
        <f t="shared" si="134"/>
        <v>-2.35E-2</v>
      </c>
      <c r="L208" s="72">
        <v>0</v>
      </c>
      <c r="M208" s="55">
        <f t="shared" si="135"/>
        <v>7.4999999999999997E-3</v>
      </c>
      <c r="N208" s="69">
        <f t="shared" si="136"/>
        <v>7.4999999999999997E-3</v>
      </c>
      <c r="O208" s="72">
        <v>0</v>
      </c>
      <c r="P208" s="7"/>
      <c r="Q208" s="72">
        <f t="shared" si="165"/>
        <v>3.9540000000000002</v>
      </c>
      <c r="R208" s="72">
        <f t="shared" si="137"/>
        <v>0</v>
      </c>
      <c r="S208" s="7"/>
      <c r="T208" s="5">
        <f t="shared" si="138"/>
        <v>31</v>
      </c>
      <c r="U208" s="45">
        <f t="shared" si="139"/>
        <v>43064</v>
      </c>
      <c r="V208" s="5">
        <f t="shared" si="140"/>
        <v>6175</v>
      </c>
      <c r="W208" s="55">
        <f t="shared" si="141"/>
        <v>6.040116061409001E-2</v>
      </c>
      <c r="X208" s="47">
        <f t="shared" si="142"/>
        <v>0.36566426656625112</v>
      </c>
      <c r="Y208" s="5">
        <f t="shared" si="143"/>
        <v>0</v>
      </c>
      <c r="Z208" s="5">
        <f t="shared" si="144"/>
        <v>0</v>
      </c>
      <c r="AB208" s="39">
        <f t="shared" si="145"/>
        <v>0</v>
      </c>
      <c r="AC208" s="39">
        <f t="shared" si="146"/>
        <v>0</v>
      </c>
      <c r="AD208" s="39">
        <f t="shared" si="147"/>
        <v>0</v>
      </c>
      <c r="AE208" s="39">
        <f t="shared" si="148"/>
        <v>0</v>
      </c>
      <c r="AF208" s="39">
        <f t="shared" si="149"/>
        <v>0</v>
      </c>
      <c r="AG208" s="39">
        <f t="shared" si="150"/>
        <v>0</v>
      </c>
      <c r="AH208" s="39">
        <f t="shared" si="151"/>
        <v>0</v>
      </c>
      <c r="AI208" s="39">
        <f t="shared" si="152"/>
        <v>0</v>
      </c>
      <c r="AJ208" s="39">
        <f t="shared" si="153"/>
        <v>0</v>
      </c>
      <c r="AK208" s="43"/>
      <c r="AL208" s="39">
        <f t="shared" si="154"/>
        <v>0</v>
      </c>
      <c r="AM208" s="39">
        <f t="shared" si="155"/>
        <v>0</v>
      </c>
      <c r="AN208" s="39">
        <f t="shared" si="156"/>
        <v>0</v>
      </c>
      <c r="AO208" s="40">
        <f t="shared" si="157"/>
        <v>0</v>
      </c>
      <c r="AQ208" s="39">
        <f t="shared" si="158"/>
        <v>0</v>
      </c>
      <c r="AR208" s="39">
        <f t="shared" si="159"/>
        <v>0</v>
      </c>
      <c r="AS208" s="39">
        <f t="shared" si="160"/>
        <v>0</v>
      </c>
      <c r="AT208" s="40">
        <f t="shared" si="161"/>
        <v>0</v>
      </c>
      <c r="AU208" s="40"/>
      <c r="AV208" s="52">
        <f t="shared" si="162"/>
        <v>0</v>
      </c>
      <c r="AX208" s="52">
        <f t="shared" si="163"/>
        <v>0</v>
      </c>
      <c r="AY208" s="70"/>
      <c r="AZ208" s="2">
        <f t="shared" si="166"/>
        <v>0</v>
      </c>
    </row>
    <row r="209" spans="1:52" ht="12" customHeight="1">
      <c r="A209" s="44">
        <f t="shared" si="164"/>
        <v>43040</v>
      </c>
      <c r="B209" s="66">
        <f t="shared" si="126"/>
        <v>0</v>
      </c>
      <c r="C209" s="67"/>
      <c r="D209" s="68">
        <f t="shared" si="127"/>
        <v>0</v>
      </c>
      <c r="E209" s="35">
        <f t="shared" si="128"/>
        <v>0</v>
      </c>
      <c r="F209" s="35">
        <f t="shared" si="129"/>
        <v>0</v>
      </c>
      <c r="G209" s="55">
        <f t="shared" si="130"/>
        <v>3.97</v>
      </c>
      <c r="H209" s="69">
        <f t="shared" si="131"/>
        <v>3.97</v>
      </c>
      <c r="I209" s="55">
        <f t="shared" si="132"/>
        <v>0</v>
      </c>
      <c r="J209" s="55">
        <f t="shared" si="133"/>
        <v>-2.35E-2</v>
      </c>
      <c r="K209" s="69">
        <f t="shared" si="134"/>
        <v>-2.35E-2</v>
      </c>
      <c r="L209" s="72">
        <v>0</v>
      </c>
      <c r="M209" s="55">
        <f t="shared" si="135"/>
        <v>7.4999999999999997E-3</v>
      </c>
      <c r="N209" s="69">
        <f t="shared" si="136"/>
        <v>7.4999999999999997E-3</v>
      </c>
      <c r="O209" s="72">
        <v>0</v>
      </c>
      <c r="P209" s="7"/>
      <c r="Q209" s="72">
        <f t="shared" si="165"/>
        <v>3.9540000000000002</v>
      </c>
      <c r="R209" s="72">
        <f t="shared" si="137"/>
        <v>0</v>
      </c>
      <c r="S209" s="7"/>
      <c r="T209" s="5">
        <f t="shared" si="138"/>
        <v>30</v>
      </c>
      <c r="U209" s="45">
        <f t="shared" si="139"/>
        <v>43094</v>
      </c>
      <c r="V209" s="5">
        <f t="shared" si="140"/>
        <v>6205</v>
      </c>
      <c r="W209" s="55">
        <f t="shared" si="141"/>
        <v>6.040116061409001E-2</v>
      </c>
      <c r="X209" s="47">
        <f t="shared" si="142"/>
        <v>0.36388139107080136</v>
      </c>
      <c r="Y209" s="5">
        <f t="shared" si="143"/>
        <v>0</v>
      </c>
      <c r="Z209" s="5">
        <f t="shared" si="144"/>
        <v>0</v>
      </c>
      <c r="AB209" s="39">
        <f t="shared" si="145"/>
        <v>0</v>
      </c>
      <c r="AC209" s="39">
        <f t="shared" si="146"/>
        <v>0</v>
      </c>
      <c r="AD209" s="39">
        <f t="shared" si="147"/>
        <v>0</v>
      </c>
      <c r="AE209" s="39">
        <f t="shared" si="148"/>
        <v>0</v>
      </c>
      <c r="AF209" s="39">
        <f t="shared" si="149"/>
        <v>0</v>
      </c>
      <c r="AG209" s="39">
        <f t="shared" si="150"/>
        <v>0</v>
      </c>
      <c r="AH209" s="39">
        <f t="shared" si="151"/>
        <v>0</v>
      </c>
      <c r="AI209" s="39">
        <f t="shared" si="152"/>
        <v>0</v>
      </c>
      <c r="AJ209" s="39">
        <f t="shared" si="153"/>
        <v>0</v>
      </c>
      <c r="AK209" s="43"/>
      <c r="AL209" s="39">
        <f t="shared" si="154"/>
        <v>0</v>
      </c>
      <c r="AM209" s="39">
        <f t="shared" si="155"/>
        <v>0</v>
      </c>
      <c r="AN209" s="39">
        <f t="shared" si="156"/>
        <v>0</v>
      </c>
      <c r="AO209" s="40">
        <f t="shared" si="157"/>
        <v>0</v>
      </c>
      <c r="AQ209" s="39">
        <f t="shared" si="158"/>
        <v>0</v>
      </c>
      <c r="AR209" s="39">
        <f t="shared" si="159"/>
        <v>0</v>
      </c>
      <c r="AS209" s="39">
        <f t="shared" si="160"/>
        <v>0</v>
      </c>
      <c r="AT209" s="40">
        <f t="shared" si="161"/>
        <v>0</v>
      </c>
      <c r="AU209" s="40"/>
      <c r="AV209" s="52">
        <f t="shared" si="162"/>
        <v>0</v>
      </c>
      <c r="AX209" s="52">
        <f t="shared" si="163"/>
        <v>0</v>
      </c>
      <c r="AY209" s="70"/>
      <c r="AZ209" s="2">
        <f t="shared" si="166"/>
        <v>0</v>
      </c>
    </row>
    <row r="210" spans="1:52" ht="12" customHeight="1">
      <c r="A210" s="44">
        <f t="shared" si="164"/>
        <v>43070</v>
      </c>
      <c r="B210" s="66">
        <f t="shared" si="126"/>
        <v>0</v>
      </c>
      <c r="C210" s="67"/>
      <c r="D210" s="68">
        <f t="shared" si="127"/>
        <v>0</v>
      </c>
      <c r="E210" s="35">
        <f t="shared" si="128"/>
        <v>0</v>
      </c>
      <c r="F210" s="35">
        <f t="shared" si="129"/>
        <v>0</v>
      </c>
      <c r="G210" s="55">
        <f t="shared" si="130"/>
        <v>3.97</v>
      </c>
      <c r="H210" s="69">
        <f t="shared" si="131"/>
        <v>3.97</v>
      </c>
      <c r="I210" s="55">
        <f t="shared" si="132"/>
        <v>0</v>
      </c>
      <c r="J210" s="55">
        <f t="shared" si="133"/>
        <v>-2.35E-2</v>
      </c>
      <c r="K210" s="69">
        <f t="shared" si="134"/>
        <v>-2.35E-2</v>
      </c>
      <c r="L210" s="72">
        <v>0</v>
      </c>
      <c r="M210" s="55">
        <f t="shared" si="135"/>
        <v>7.4999999999999997E-3</v>
      </c>
      <c r="N210" s="69">
        <f t="shared" si="136"/>
        <v>7.4999999999999997E-3</v>
      </c>
      <c r="O210" s="72">
        <v>0</v>
      </c>
      <c r="P210" s="7"/>
      <c r="Q210" s="72">
        <f t="shared" si="165"/>
        <v>3.9540000000000002</v>
      </c>
      <c r="R210" s="72">
        <f t="shared" si="137"/>
        <v>0</v>
      </c>
      <c r="S210" s="7"/>
      <c r="T210" s="5">
        <f t="shared" si="138"/>
        <v>31</v>
      </c>
      <c r="U210" s="45">
        <f t="shared" si="139"/>
        <v>43125</v>
      </c>
      <c r="V210" s="5">
        <f t="shared" si="140"/>
        <v>6236</v>
      </c>
      <c r="W210" s="55">
        <f t="shared" si="141"/>
        <v>6.040116061409001E-2</v>
      </c>
      <c r="X210" s="47">
        <f t="shared" si="142"/>
        <v>0.36204821816243532</v>
      </c>
      <c r="Y210" s="5">
        <f t="shared" si="143"/>
        <v>0</v>
      </c>
      <c r="Z210" s="5">
        <f t="shared" si="144"/>
        <v>0</v>
      </c>
      <c r="AB210" s="39">
        <f t="shared" si="145"/>
        <v>0</v>
      </c>
      <c r="AC210" s="39">
        <f t="shared" si="146"/>
        <v>0</v>
      </c>
      <c r="AD210" s="39">
        <f t="shared" si="147"/>
        <v>0</v>
      </c>
      <c r="AE210" s="39">
        <f t="shared" si="148"/>
        <v>0</v>
      </c>
      <c r="AF210" s="39">
        <f t="shared" si="149"/>
        <v>0</v>
      </c>
      <c r="AG210" s="39">
        <f t="shared" si="150"/>
        <v>0</v>
      </c>
      <c r="AH210" s="39">
        <f t="shared" si="151"/>
        <v>0</v>
      </c>
      <c r="AI210" s="39">
        <f t="shared" si="152"/>
        <v>0</v>
      </c>
      <c r="AJ210" s="39">
        <f t="shared" si="153"/>
        <v>0</v>
      </c>
      <c r="AK210" s="43"/>
      <c r="AL210" s="39">
        <f t="shared" si="154"/>
        <v>0</v>
      </c>
      <c r="AM210" s="39">
        <f t="shared" si="155"/>
        <v>0</v>
      </c>
      <c r="AN210" s="39">
        <f t="shared" si="156"/>
        <v>0</v>
      </c>
      <c r="AO210" s="40">
        <f t="shared" si="157"/>
        <v>0</v>
      </c>
      <c r="AQ210" s="39">
        <f t="shared" si="158"/>
        <v>0</v>
      </c>
      <c r="AR210" s="39">
        <f t="shared" si="159"/>
        <v>0</v>
      </c>
      <c r="AS210" s="39">
        <f t="shared" si="160"/>
        <v>0</v>
      </c>
      <c r="AT210" s="40">
        <f t="shared" si="161"/>
        <v>0</v>
      </c>
      <c r="AU210" s="40"/>
      <c r="AV210" s="52">
        <f t="shared" si="162"/>
        <v>0</v>
      </c>
      <c r="AX210" s="52">
        <f t="shared" si="163"/>
        <v>0</v>
      </c>
      <c r="AY210" s="70"/>
      <c r="AZ210" s="2">
        <f t="shared" si="166"/>
        <v>0</v>
      </c>
    </row>
    <row r="211" spans="1:52" ht="12" customHeight="1">
      <c r="A211" s="44">
        <f t="shared" si="164"/>
        <v>43101</v>
      </c>
      <c r="B211" s="66">
        <f t="shared" si="126"/>
        <v>0</v>
      </c>
      <c r="C211" s="67"/>
      <c r="D211" s="68">
        <f t="shared" si="127"/>
        <v>0</v>
      </c>
      <c r="E211" s="35">
        <f t="shared" si="128"/>
        <v>0</v>
      </c>
      <c r="F211" s="35">
        <f t="shared" si="129"/>
        <v>0</v>
      </c>
      <c r="G211" s="55">
        <f t="shared" si="130"/>
        <v>3.97</v>
      </c>
      <c r="H211" s="69">
        <f t="shared" si="131"/>
        <v>3.97</v>
      </c>
      <c r="I211" s="55">
        <f t="shared" si="132"/>
        <v>0</v>
      </c>
      <c r="J211" s="55">
        <f t="shared" si="133"/>
        <v>-2.35E-2</v>
      </c>
      <c r="K211" s="69">
        <f t="shared" si="134"/>
        <v>-2.35E-2</v>
      </c>
      <c r="L211" s="72">
        <v>0</v>
      </c>
      <c r="M211" s="55">
        <f t="shared" si="135"/>
        <v>7.4999999999999997E-3</v>
      </c>
      <c r="N211" s="69">
        <f t="shared" si="136"/>
        <v>7.4999999999999997E-3</v>
      </c>
      <c r="O211" s="72">
        <v>0</v>
      </c>
      <c r="P211" s="7"/>
      <c r="Q211" s="72">
        <f t="shared" si="165"/>
        <v>3.9540000000000002</v>
      </c>
      <c r="R211" s="72">
        <f t="shared" si="137"/>
        <v>0</v>
      </c>
      <c r="S211" s="7"/>
      <c r="T211" s="5">
        <f t="shared" si="138"/>
        <v>31</v>
      </c>
      <c r="U211" s="45">
        <f t="shared" si="139"/>
        <v>43156</v>
      </c>
      <c r="V211" s="5">
        <f t="shared" si="140"/>
        <v>6267</v>
      </c>
      <c r="W211" s="55">
        <f t="shared" si="141"/>
        <v>6.040116061409001E-2</v>
      </c>
      <c r="X211" s="47">
        <f t="shared" si="142"/>
        <v>0.36022428046915428</v>
      </c>
      <c r="Y211" s="5">
        <f t="shared" si="143"/>
        <v>0</v>
      </c>
      <c r="Z211" s="5">
        <f t="shared" si="144"/>
        <v>0</v>
      </c>
      <c r="AB211" s="39">
        <f t="shared" si="145"/>
        <v>0</v>
      </c>
      <c r="AC211" s="39">
        <f t="shared" si="146"/>
        <v>0</v>
      </c>
      <c r="AD211" s="39">
        <f t="shared" si="147"/>
        <v>0</v>
      </c>
      <c r="AE211" s="39">
        <f t="shared" si="148"/>
        <v>0</v>
      </c>
      <c r="AF211" s="39">
        <f t="shared" si="149"/>
        <v>0</v>
      </c>
      <c r="AG211" s="39">
        <f t="shared" si="150"/>
        <v>0</v>
      </c>
      <c r="AH211" s="39">
        <f t="shared" si="151"/>
        <v>0</v>
      </c>
      <c r="AI211" s="39">
        <f t="shared" si="152"/>
        <v>0</v>
      </c>
      <c r="AJ211" s="39">
        <f t="shared" si="153"/>
        <v>0</v>
      </c>
      <c r="AK211" s="43"/>
      <c r="AL211" s="39">
        <f t="shared" si="154"/>
        <v>0</v>
      </c>
      <c r="AM211" s="39">
        <f t="shared" si="155"/>
        <v>0</v>
      </c>
      <c r="AN211" s="39">
        <f t="shared" si="156"/>
        <v>0</v>
      </c>
      <c r="AO211" s="40">
        <f t="shared" si="157"/>
        <v>0</v>
      </c>
      <c r="AQ211" s="39">
        <f t="shared" si="158"/>
        <v>0</v>
      </c>
      <c r="AR211" s="39">
        <f t="shared" si="159"/>
        <v>0</v>
      </c>
      <c r="AS211" s="39">
        <f t="shared" si="160"/>
        <v>0</v>
      </c>
      <c r="AT211" s="40">
        <f t="shared" si="161"/>
        <v>0</v>
      </c>
      <c r="AU211" s="40"/>
      <c r="AV211" s="52">
        <f t="shared" si="162"/>
        <v>0</v>
      </c>
      <c r="AX211" s="52">
        <f t="shared" si="163"/>
        <v>0</v>
      </c>
      <c r="AY211" s="70"/>
      <c r="AZ211" s="2">
        <f t="shared" si="166"/>
        <v>0</v>
      </c>
    </row>
    <row r="212" spans="1:52" ht="12" customHeight="1">
      <c r="A212" s="44">
        <f t="shared" si="164"/>
        <v>43132</v>
      </c>
      <c r="B212" s="66">
        <f t="shared" si="126"/>
        <v>0</v>
      </c>
      <c r="C212" s="67"/>
      <c r="D212" s="68">
        <f t="shared" si="127"/>
        <v>0</v>
      </c>
      <c r="E212" s="35">
        <f t="shared" si="128"/>
        <v>0</v>
      </c>
      <c r="F212" s="35">
        <f t="shared" si="129"/>
        <v>0</v>
      </c>
      <c r="G212" s="55">
        <f t="shared" si="130"/>
        <v>3.97</v>
      </c>
      <c r="H212" s="69">
        <f t="shared" si="131"/>
        <v>3.97</v>
      </c>
      <c r="I212" s="55">
        <f t="shared" si="132"/>
        <v>0</v>
      </c>
      <c r="J212" s="55">
        <f t="shared" si="133"/>
        <v>-2.35E-2</v>
      </c>
      <c r="K212" s="69">
        <f t="shared" si="134"/>
        <v>-2.35E-2</v>
      </c>
      <c r="L212" s="72">
        <v>0</v>
      </c>
      <c r="M212" s="55">
        <f t="shared" si="135"/>
        <v>7.4999999999999997E-3</v>
      </c>
      <c r="N212" s="69">
        <f t="shared" si="136"/>
        <v>7.4999999999999997E-3</v>
      </c>
      <c r="O212" s="72">
        <v>0</v>
      </c>
      <c r="P212" s="7"/>
      <c r="Q212" s="72">
        <f t="shared" si="165"/>
        <v>3.9540000000000002</v>
      </c>
      <c r="R212" s="72">
        <f t="shared" si="137"/>
        <v>0</v>
      </c>
      <c r="S212" s="7"/>
      <c r="T212" s="5">
        <f t="shared" si="138"/>
        <v>28</v>
      </c>
      <c r="U212" s="45">
        <f t="shared" si="139"/>
        <v>43184</v>
      </c>
      <c r="V212" s="5">
        <f t="shared" si="140"/>
        <v>6295</v>
      </c>
      <c r="W212" s="55">
        <f t="shared" si="141"/>
        <v>6.040116061409001E-2</v>
      </c>
      <c r="X212" s="47">
        <f t="shared" si="142"/>
        <v>0.35858475203524109</v>
      </c>
      <c r="Y212" s="5">
        <f t="shared" si="143"/>
        <v>0</v>
      </c>
      <c r="Z212" s="5">
        <f t="shared" si="144"/>
        <v>0</v>
      </c>
      <c r="AB212" s="39">
        <f t="shared" si="145"/>
        <v>0</v>
      </c>
      <c r="AC212" s="39">
        <f t="shared" si="146"/>
        <v>0</v>
      </c>
      <c r="AD212" s="39">
        <f t="shared" si="147"/>
        <v>0</v>
      </c>
      <c r="AE212" s="39">
        <f t="shared" si="148"/>
        <v>0</v>
      </c>
      <c r="AF212" s="39">
        <f t="shared" si="149"/>
        <v>0</v>
      </c>
      <c r="AG212" s="39">
        <f t="shared" si="150"/>
        <v>0</v>
      </c>
      <c r="AH212" s="39">
        <f t="shared" si="151"/>
        <v>0</v>
      </c>
      <c r="AI212" s="39">
        <f t="shared" si="152"/>
        <v>0</v>
      </c>
      <c r="AJ212" s="39">
        <f t="shared" si="153"/>
        <v>0</v>
      </c>
      <c r="AK212" s="43"/>
      <c r="AL212" s="39">
        <f t="shared" si="154"/>
        <v>0</v>
      </c>
      <c r="AM212" s="39">
        <f t="shared" si="155"/>
        <v>0</v>
      </c>
      <c r="AN212" s="39">
        <f t="shared" si="156"/>
        <v>0</v>
      </c>
      <c r="AO212" s="40">
        <f t="shared" si="157"/>
        <v>0</v>
      </c>
      <c r="AQ212" s="39">
        <f t="shared" si="158"/>
        <v>0</v>
      </c>
      <c r="AR212" s="39">
        <f t="shared" si="159"/>
        <v>0</v>
      </c>
      <c r="AS212" s="39">
        <f t="shared" si="160"/>
        <v>0</v>
      </c>
      <c r="AT212" s="40">
        <f t="shared" si="161"/>
        <v>0</v>
      </c>
      <c r="AU212" s="40"/>
      <c r="AV212" s="52">
        <f t="shared" si="162"/>
        <v>0</v>
      </c>
      <c r="AX212" s="52">
        <f t="shared" si="163"/>
        <v>0</v>
      </c>
      <c r="AY212" s="70"/>
      <c r="AZ212" s="2">
        <f t="shared" si="166"/>
        <v>0</v>
      </c>
    </row>
    <row r="213" spans="1:52" ht="12" customHeight="1">
      <c r="A213" s="44">
        <f t="shared" si="164"/>
        <v>43160</v>
      </c>
      <c r="B213" s="66">
        <f t="shared" si="126"/>
        <v>0</v>
      </c>
      <c r="C213" s="67"/>
      <c r="D213" s="68">
        <f t="shared" si="127"/>
        <v>0</v>
      </c>
      <c r="E213" s="35">
        <f t="shared" si="128"/>
        <v>0</v>
      </c>
      <c r="F213" s="35">
        <f t="shared" si="129"/>
        <v>0</v>
      </c>
      <c r="G213" s="55">
        <f t="shared" si="130"/>
        <v>3.97</v>
      </c>
      <c r="H213" s="69">
        <f t="shared" si="131"/>
        <v>3.97</v>
      </c>
      <c r="I213" s="55">
        <f t="shared" si="132"/>
        <v>0</v>
      </c>
      <c r="J213" s="55">
        <f t="shared" si="133"/>
        <v>-2.35E-2</v>
      </c>
      <c r="K213" s="69">
        <f t="shared" si="134"/>
        <v>-2.35E-2</v>
      </c>
      <c r="L213" s="72">
        <v>0</v>
      </c>
      <c r="M213" s="55">
        <f t="shared" si="135"/>
        <v>7.4999999999999997E-3</v>
      </c>
      <c r="N213" s="69">
        <f t="shared" si="136"/>
        <v>7.4999999999999997E-3</v>
      </c>
      <c r="O213" s="72">
        <v>0</v>
      </c>
      <c r="P213" s="7"/>
      <c r="Q213" s="72">
        <f t="shared" si="165"/>
        <v>3.9540000000000002</v>
      </c>
      <c r="R213" s="72">
        <f t="shared" si="137"/>
        <v>0</v>
      </c>
      <c r="S213" s="7"/>
      <c r="T213" s="5">
        <f t="shared" si="138"/>
        <v>31</v>
      </c>
      <c r="U213" s="45">
        <f t="shared" si="139"/>
        <v>43215</v>
      </c>
      <c r="V213" s="5">
        <f t="shared" si="140"/>
        <v>6326</v>
      </c>
      <c r="W213" s="55">
        <f t="shared" si="141"/>
        <v>6.040116061409001E-2</v>
      </c>
      <c r="X213" s="47">
        <f t="shared" si="142"/>
        <v>0.35677826269856527</v>
      </c>
      <c r="Y213" s="5">
        <f t="shared" si="143"/>
        <v>0</v>
      </c>
      <c r="Z213" s="5">
        <f t="shared" si="144"/>
        <v>0</v>
      </c>
      <c r="AB213" s="39">
        <f t="shared" si="145"/>
        <v>0</v>
      </c>
      <c r="AC213" s="39">
        <f t="shared" si="146"/>
        <v>0</v>
      </c>
      <c r="AD213" s="39">
        <f t="shared" si="147"/>
        <v>0</v>
      </c>
      <c r="AE213" s="39">
        <f t="shared" si="148"/>
        <v>0</v>
      </c>
      <c r="AF213" s="39">
        <f t="shared" si="149"/>
        <v>0</v>
      </c>
      <c r="AG213" s="39">
        <f t="shared" si="150"/>
        <v>0</v>
      </c>
      <c r="AH213" s="39">
        <f t="shared" si="151"/>
        <v>0</v>
      </c>
      <c r="AI213" s="39">
        <f t="shared" si="152"/>
        <v>0</v>
      </c>
      <c r="AJ213" s="39">
        <f t="shared" si="153"/>
        <v>0</v>
      </c>
      <c r="AK213" s="43"/>
      <c r="AL213" s="39">
        <f t="shared" si="154"/>
        <v>0</v>
      </c>
      <c r="AM213" s="39">
        <f t="shared" si="155"/>
        <v>0</v>
      </c>
      <c r="AN213" s="39">
        <f t="shared" si="156"/>
        <v>0</v>
      </c>
      <c r="AO213" s="40">
        <f t="shared" si="157"/>
        <v>0</v>
      </c>
      <c r="AQ213" s="39">
        <f t="shared" si="158"/>
        <v>0</v>
      </c>
      <c r="AR213" s="39">
        <f t="shared" si="159"/>
        <v>0</v>
      </c>
      <c r="AS213" s="39">
        <f t="shared" si="160"/>
        <v>0</v>
      </c>
      <c r="AT213" s="40">
        <f t="shared" si="161"/>
        <v>0</v>
      </c>
      <c r="AU213" s="40"/>
      <c r="AV213" s="52">
        <f t="shared" si="162"/>
        <v>0</v>
      </c>
      <c r="AX213" s="52">
        <f t="shared" si="163"/>
        <v>0</v>
      </c>
      <c r="AY213" s="70"/>
      <c r="AZ213" s="2">
        <f t="shared" si="166"/>
        <v>0</v>
      </c>
    </row>
    <row r="214" spans="1:52" ht="12" customHeight="1">
      <c r="A214" s="44">
        <f t="shared" si="164"/>
        <v>43191</v>
      </c>
      <c r="B214" s="66">
        <f t="shared" si="126"/>
        <v>0</v>
      </c>
      <c r="C214" s="67"/>
      <c r="D214" s="68">
        <f t="shared" si="127"/>
        <v>0</v>
      </c>
      <c r="E214" s="35">
        <f t="shared" si="128"/>
        <v>0</v>
      </c>
      <c r="F214" s="35">
        <f t="shared" si="129"/>
        <v>0</v>
      </c>
      <c r="G214" s="55">
        <f t="shared" si="130"/>
        <v>3.97</v>
      </c>
      <c r="H214" s="69">
        <f t="shared" si="131"/>
        <v>3.97</v>
      </c>
      <c r="I214" s="55">
        <f t="shared" si="132"/>
        <v>0</v>
      </c>
      <c r="J214" s="55">
        <f t="shared" si="133"/>
        <v>-2.35E-2</v>
      </c>
      <c r="K214" s="69">
        <f t="shared" si="134"/>
        <v>-2.35E-2</v>
      </c>
      <c r="L214" s="72">
        <v>0</v>
      </c>
      <c r="M214" s="55">
        <f t="shared" si="135"/>
        <v>7.4999999999999997E-3</v>
      </c>
      <c r="N214" s="69">
        <f t="shared" si="136"/>
        <v>7.4999999999999997E-3</v>
      </c>
      <c r="O214" s="72">
        <v>0</v>
      </c>
      <c r="P214" s="7"/>
      <c r="Q214" s="72">
        <f t="shared" si="165"/>
        <v>3.9540000000000002</v>
      </c>
      <c r="R214" s="72">
        <f t="shared" si="137"/>
        <v>0</v>
      </c>
      <c r="S214" s="7"/>
      <c r="T214" s="5">
        <f t="shared" si="138"/>
        <v>30</v>
      </c>
      <c r="U214" s="45">
        <f t="shared" si="139"/>
        <v>43245</v>
      </c>
      <c r="V214" s="5">
        <f t="shared" si="140"/>
        <v>6356</v>
      </c>
      <c r="W214" s="55">
        <f t="shared" si="141"/>
        <v>6.040116061409001E-2</v>
      </c>
      <c r="X214" s="47">
        <f t="shared" si="142"/>
        <v>0.35503871284359151</v>
      </c>
      <c r="Y214" s="5">
        <f t="shared" si="143"/>
        <v>0</v>
      </c>
      <c r="Z214" s="5">
        <f t="shared" si="144"/>
        <v>0</v>
      </c>
      <c r="AB214" s="39">
        <f t="shared" si="145"/>
        <v>0</v>
      </c>
      <c r="AC214" s="39">
        <f t="shared" si="146"/>
        <v>0</v>
      </c>
      <c r="AD214" s="39">
        <f t="shared" si="147"/>
        <v>0</v>
      </c>
      <c r="AE214" s="39">
        <f t="shared" si="148"/>
        <v>0</v>
      </c>
      <c r="AF214" s="39">
        <f t="shared" si="149"/>
        <v>0</v>
      </c>
      <c r="AG214" s="39">
        <f t="shared" si="150"/>
        <v>0</v>
      </c>
      <c r="AH214" s="39">
        <f t="shared" si="151"/>
        <v>0</v>
      </c>
      <c r="AI214" s="39">
        <f t="shared" si="152"/>
        <v>0</v>
      </c>
      <c r="AJ214" s="39">
        <f t="shared" si="153"/>
        <v>0</v>
      </c>
      <c r="AK214" s="43"/>
      <c r="AL214" s="39">
        <f t="shared" si="154"/>
        <v>0</v>
      </c>
      <c r="AM214" s="39">
        <f t="shared" si="155"/>
        <v>0</v>
      </c>
      <c r="AN214" s="39">
        <f t="shared" si="156"/>
        <v>0</v>
      </c>
      <c r="AO214" s="40">
        <f t="shared" si="157"/>
        <v>0</v>
      </c>
      <c r="AQ214" s="39">
        <f t="shared" si="158"/>
        <v>0</v>
      </c>
      <c r="AR214" s="39">
        <f t="shared" si="159"/>
        <v>0</v>
      </c>
      <c r="AS214" s="39">
        <f t="shared" si="160"/>
        <v>0</v>
      </c>
      <c r="AT214" s="40">
        <f t="shared" si="161"/>
        <v>0</v>
      </c>
      <c r="AU214" s="40"/>
      <c r="AV214" s="52">
        <f t="shared" si="162"/>
        <v>0</v>
      </c>
      <c r="AX214" s="52">
        <f t="shared" si="163"/>
        <v>0</v>
      </c>
      <c r="AY214" s="70"/>
      <c r="AZ214" s="2">
        <f t="shared" si="166"/>
        <v>0</v>
      </c>
    </row>
    <row r="215" spans="1:52" ht="12" customHeight="1">
      <c r="A215" s="44">
        <f t="shared" si="164"/>
        <v>43221</v>
      </c>
      <c r="B215" s="66">
        <f t="shared" si="126"/>
        <v>0</v>
      </c>
      <c r="C215" s="67"/>
      <c r="D215" s="68">
        <f t="shared" si="127"/>
        <v>0</v>
      </c>
      <c r="E215" s="35">
        <f t="shared" si="128"/>
        <v>0</v>
      </c>
      <c r="F215" s="35">
        <f t="shared" si="129"/>
        <v>0</v>
      </c>
      <c r="G215" s="55">
        <f t="shared" si="130"/>
        <v>3.97</v>
      </c>
      <c r="H215" s="69">
        <f t="shared" si="131"/>
        <v>3.97</v>
      </c>
      <c r="I215" s="55">
        <f t="shared" si="132"/>
        <v>0</v>
      </c>
      <c r="J215" s="55">
        <f t="shared" si="133"/>
        <v>-2.35E-2</v>
      </c>
      <c r="K215" s="69">
        <f t="shared" si="134"/>
        <v>-2.35E-2</v>
      </c>
      <c r="L215" s="72">
        <v>0</v>
      </c>
      <c r="M215" s="55">
        <f t="shared" si="135"/>
        <v>7.4999999999999997E-3</v>
      </c>
      <c r="N215" s="69">
        <f t="shared" si="136"/>
        <v>7.4999999999999997E-3</v>
      </c>
      <c r="O215" s="72">
        <v>0</v>
      </c>
      <c r="P215" s="7"/>
      <c r="Q215" s="72">
        <f t="shared" si="165"/>
        <v>3.9540000000000002</v>
      </c>
      <c r="R215" s="72">
        <f t="shared" si="137"/>
        <v>0</v>
      </c>
      <c r="S215" s="7"/>
      <c r="T215" s="5">
        <f t="shared" si="138"/>
        <v>31</v>
      </c>
      <c r="U215" s="45">
        <f t="shared" si="139"/>
        <v>43276</v>
      </c>
      <c r="V215" s="5">
        <f t="shared" si="140"/>
        <v>6387</v>
      </c>
      <c r="W215" s="55">
        <f t="shared" si="141"/>
        <v>6.040116061409001E-2</v>
      </c>
      <c r="X215" s="47">
        <f t="shared" si="142"/>
        <v>0.35325008785265488</v>
      </c>
      <c r="Y215" s="5">
        <f t="shared" si="143"/>
        <v>0</v>
      </c>
      <c r="Z215" s="5">
        <f t="shared" si="144"/>
        <v>0</v>
      </c>
      <c r="AB215" s="39">
        <f t="shared" si="145"/>
        <v>0</v>
      </c>
      <c r="AC215" s="39">
        <f t="shared" si="146"/>
        <v>0</v>
      </c>
      <c r="AD215" s="39">
        <f t="shared" si="147"/>
        <v>0</v>
      </c>
      <c r="AE215" s="39">
        <f t="shared" si="148"/>
        <v>0</v>
      </c>
      <c r="AF215" s="39">
        <f t="shared" si="149"/>
        <v>0</v>
      </c>
      <c r="AG215" s="39">
        <f t="shared" si="150"/>
        <v>0</v>
      </c>
      <c r="AH215" s="39">
        <f t="shared" si="151"/>
        <v>0</v>
      </c>
      <c r="AI215" s="39">
        <f t="shared" si="152"/>
        <v>0</v>
      </c>
      <c r="AJ215" s="39">
        <f t="shared" si="153"/>
        <v>0</v>
      </c>
      <c r="AK215" s="43"/>
      <c r="AL215" s="39">
        <f t="shared" si="154"/>
        <v>0</v>
      </c>
      <c r="AM215" s="39">
        <f t="shared" si="155"/>
        <v>0</v>
      </c>
      <c r="AN215" s="39">
        <f t="shared" si="156"/>
        <v>0</v>
      </c>
      <c r="AO215" s="40">
        <f t="shared" si="157"/>
        <v>0</v>
      </c>
      <c r="AQ215" s="39">
        <f t="shared" si="158"/>
        <v>0</v>
      </c>
      <c r="AR215" s="39">
        <f t="shared" si="159"/>
        <v>0</v>
      </c>
      <c r="AS215" s="39">
        <f t="shared" si="160"/>
        <v>0</v>
      </c>
      <c r="AT215" s="40">
        <f t="shared" si="161"/>
        <v>0</v>
      </c>
      <c r="AU215" s="40"/>
      <c r="AV215" s="52">
        <f t="shared" si="162"/>
        <v>0</v>
      </c>
      <c r="AX215" s="52">
        <f t="shared" si="163"/>
        <v>0</v>
      </c>
      <c r="AY215" s="70"/>
      <c r="AZ215" s="2">
        <f t="shared" si="166"/>
        <v>0</v>
      </c>
    </row>
    <row r="216" spans="1:52" ht="12" customHeight="1">
      <c r="A216" s="44">
        <f t="shared" si="164"/>
        <v>43252</v>
      </c>
      <c r="B216" s="66">
        <f t="shared" si="126"/>
        <v>0</v>
      </c>
      <c r="C216" s="67"/>
      <c r="D216" s="68">
        <f t="shared" si="127"/>
        <v>0</v>
      </c>
      <c r="E216" s="35">
        <f t="shared" si="128"/>
        <v>0</v>
      </c>
      <c r="F216" s="35">
        <f t="shared" si="129"/>
        <v>0</v>
      </c>
      <c r="G216" s="55">
        <f t="shared" si="130"/>
        <v>3.97</v>
      </c>
      <c r="H216" s="69">
        <f t="shared" si="131"/>
        <v>3.97</v>
      </c>
      <c r="I216" s="55">
        <f t="shared" si="132"/>
        <v>0</v>
      </c>
      <c r="J216" s="55">
        <f t="shared" si="133"/>
        <v>-2.35E-2</v>
      </c>
      <c r="K216" s="69">
        <f t="shared" si="134"/>
        <v>-2.35E-2</v>
      </c>
      <c r="L216" s="72">
        <v>0</v>
      </c>
      <c r="M216" s="55">
        <f t="shared" si="135"/>
        <v>7.4999999999999997E-3</v>
      </c>
      <c r="N216" s="69">
        <f t="shared" si="136"/>
        <v>7.4999999999999997E-3</v>
      </c>
      <c r="O216" s="72">
        <v>0</v>
      </c>
      <c r="P216" s="7"/>
      <c r="Q216" s="72">
        <f t="shared" si="165"/>
        <v>3.9540000000000002</v>
      </c>
      <c r="R216" s="72">
        <f t="shared" si="137"/>
        <v>0</v>
      </c>
      <c r="S216" s="7"/>
      <c r="T216" s="5">
        <f t="shared" si="138"/>
        <v>30</v>
      </c>
      <c r="U216" s="45">
        <f t="shared" si="139"/>
        <v>43306</v>
      </c>
      <c r="V216" s="5">
        <f t="shared" si="140"/>
        <v>6417</v>
      </c>
      <c r="W216" s="55">
        <f t="shared" si="141"/>
        <v>6.040116061409001E-2</v>
      </c>
      <c r="X216" s="47">
        <f t="shared" si="142"/>
        <v>0.35152774037989781</v>
      </c>
      <c r="Y216" s="5">
        <f t="shared" si="143"/>
        <v>0</v>
      </c>
      <c r="Z216" s="5">
        <f t="shared" si="144"/>
        <v>0</v>
      </c>
      <c r="AB216" s="39">
        <f t="shared" si="145"/>
        <v>0</v>
      </c>
      <c r="AC216" s="39">
        <f t="shared" si="146"/>
        <v>0</v>
      </c>
      <c r="AD216" s="39">
        <f t="shared" si="147"/>
        <v>0</v>
      </c>
      <c r="AE216" s="39">
        <f t="shared" si="148"/>
        <v>0</v>
      </c>
      <c r="AF216" s="39">
        <f t="shared" si="149"/>
        <v>0</v>
      </c>
      <c r="AG216" s="39">
        <f t="shared" si="150"/>
        <v>0</v>
      </c>
      <c r="AH216" s="39">
        <f t="shared" si="151"/>
        <v>0</v>
      </c>
      <c r="AI216" s="39">
        <f t="shared" si="152"/>
        <v>0</v>
      </c>
      <c r="AJ216" s="39">
        <f t="shared" si="153"/>
        <v>0</v>
      </c>
      <c r="AK216" s="43"/>
      <c r="AL216" s="39">
        <f t="shared" si="154"/>
        <v>0</v>
      </c>
      <c r="AM216" s="39">
        <f t="shared" si="155"/>
        <v>0</v>
      </c>
      <c r="AN216" s="39">
        <f t="shared" si="156"/>
        <v>0</v>
      </c>
      <c r="AO216" s="40">
        <f t="shared" si="157"/>
        <v>0</v>
      </c>
      <c r="AQ216" s="39">
        <f t="shared" si="158"/>
        <v>0</v>
      </c>
      <c r="AR216" s="39">
        <f t="shared" si="159"/>
        <v>0</v>
      </c>
      <c r="AS216" s="39">
        <f t="shared" si="160"/>
        <v>0</v>
      </c>
      <c r="AT216" s="40">
        <f t="shared" si="161"/>
        <v>0</v>
      </c>
      <c r="AU216" s="40"/>
      <c r="AV216" s="52">
        <f t="shared" si="162"/>
        <v>0</v>
      </c>
      <c r="AX216" s="52">
        <f t="shared" si="163"/>
        <v>0</v>
      </c>
      <c r="AY216" s="70"/>
      <c r="AZ216" s="2">
        <f t="shared" si="166"/>
        <v>0</v>
      </c>
    </row>
    <row r="217" spans="1:52" ht="12" customHeight="1">
      <c r="A217" s="44">
        <f t="shared" si="164"/>
        <v>43282</v>
      </c>
      <c r="B217" s="66">
        <f t="shared" si="126"/>
        <v>0</v>
      </c>
      <c r="C217" s="67"/>
      <c r="D217" s="68">
        <f t="shared" si="127"/>
        <v>0</v>
      </c>
      <c r="E217" s="35">
        <f t="shared" si="128"/>
        <v>0</v>
      </c>
      <c r="F217" s="35">
        <f t="shared" si="129"/>
        <v>0</v>
      </c>
      <c r="G217" s="55">
        <f t="shared" si="130"/>
        <v>3.97</v>
      </c>
      <c r="H217" s="69">
        <f t="shared" si="131"/>
        <v>3.97</v>
      </c>
      <c r="I217" s="55">
        <f t="shared" si="132"/>
        <v>0</v>
      </c>
      <c r="J217" s="55">
        <f t="shared" si="133"/>
        <v>-2.35E-2</v>
      </c>
      <c r="K217" s="69">
        <f t="shared" si="134"/>
        <v>-2.35E-2</v>
      </c>
      <c r="L217" s="72">
        <v>0</v>
      </c>
      <c r="M217" s="55">
        <f t="shared" si="135"/>
        <v>7.4999999999999997E-3</v>
      </c>
      <c r="N217" s="69">
        <f t="shared" si="136"/>
        <v>7.4999999999999997E-3</v>
      </c>
      <c r="O217" s="72">
        <v>0</v>
      </c>
      <c r="P217" s="7"/>
      <c r="Q217" s="72">
        <f t="shared" si="165"/>
        <v>3.9540000000000002</v>
      </c>
      <c r="R217" s="72">
        <f t="shared" si="137"/>
        <v>0</v>
      </c>
      <c r="S217" s="7"/>
      <c r="T217" s="5">
        <f t="shared" si="138"/>
        <v>31</v>
      </c>
      <c r="U217" s="45">
        <f t="shared" si="139"/>
        <v>43337</v>
      </c>
      <c r="V217" s="5">
        <f t="shared" si="140"/>
        <v>6448</v>
      </c>
      <c r="W217" s="55">
        <f t="shared" si="141"/>
        <v>6.040116061409001E-2</v>
      </c>
      <c r="X217" s="47">
        <f t="shared" si="142"/>
        <v>0.34975680307445539</v>
      </c>
      <c r="Y217" s="5">
        <f t="shared" si="143"/>
        <v>0</v>
      </c>
      <c r="Z217" s="5">
        <f t="shared" si="144"/>
        <v>0</v>
      </c>
      <c r="AB217" s="39">
        <f t="shared" si="145"/>
        <v>0</v>
      </c>
      <c r="AC217" s="39">
        <f t="shared" si="146"/>
        <v>0</v>
      </c>
      <c r="AD217" s="39">
        <f t="shared" si="147"/>
        <v>0</v>
      </c>
      <c r="AE217" s="39">
        <f t="shared" si="148"/>
        <v>0</v>
      </c>
      <c r="AF217" s="39">
        <f t="shared" si="149"/>
        <v>0</v>
      </c>
      <c r="AG217" s="39">
        <f t="shared" si="150"/>
        <v>0</v>
      </c>
      <c r="AH217" s="39">
        <f t="shared" si="151"/>
        <v>0</v>
      </c>
      <c r="AI217" s="39">
        <f t="shared" si="152"/>
        <v>0</v>
      </c>
      <c r="AJ217" s="39">
        <f t="shared" si="153"/>
        <v>0</v>
      </c>
      <c r="AK217" s="43"/>
      <c r="AL217" s="39">
        <f t="shared" si="154"/>
        <v>0</v>
      </c>
      <c r="AM217" s="39">
        <f t="shared" si="155"/>
        <v>0</v>
      </c>
      <c r="AN217" s="39">
        <f t="shared" si="156"/>
        <v>0</v>
      </c>
      <c r="AO217" s="40">
        <f t="shared" si="157"/>
        <v>0</v>
      </c>
      <c r="AQ217" s="39">
        <f t="shared" si="158"/>
        <v>0</v>
      </c>
      <c r="AR217" s="39">
        <f t="shared" si="159"/>
        <v>0</v>
      </c>
      <c r="AS217" s="39">
        <f t="shared" si="160"/>
        <v>0</v>
      </c>
      <c r="AT217" s="40">
        <f t="shared" si="161"/>
        <v>0</v>
      </c>
      <c r="AU217" s="40"/>
      <c r="AV217" s="52">
        <f t="shared" si="162"/>
        <v>0</v>
      </c>
      <c r="AX217" s="52">
        <f t="shared" si="163"/>
        <v>0</v>
      </c>
      <c r="AY217" s="70"/>
      <c r="AZ217" s="2">
        <f t="shared" si="166"/>
        <v>0</v>
      </c>
    </row>
    <row r="218" spans="1:52" ht="12" customHeight="1">
      <c r="A218" s="44">
        <f t="shared" si="164"/>
        <v>43313</v>
      </c>
      <c r="B218" s="66">
        <f t="shared" si="126"/>
        <v>0</v>
      </c>
      <c r="C218" s="67"/>
      <c r="D218" s="68">
        <f t="shared" si="127"/>
        <v>0</v>
      </c>
      <c r="E218" s="35">
        <f t="shared" si="128"/>
        <v>0</v>
      </c>
      <c r="F218" s="35">
        <f t="shared" si="129"/>
        <v>0</v>
      </c>
      <c r="G218" s="55">
        <f t="shared" si="130"/>
        <v>3.97</v>
      </c>
      <c r="H218" s="69">
        <f t="shared" si="131"/>
        <v>3.97</v>
      </c>
      <c r="I218" s="55">
        <f t="shared" si="132"/>
        <v>0</v>
      </c>
      <c r="J218" s="55">
        <f t="shared" si="133"/>
        <v>-2.35E-2</v>
      </c>
      <c r="K218" s="69">
        <f t="shared" si="134"/>
        <v>-2.35E-2</v>
      </c>
      <c r="L218" s="72">
        <v>0</v>
      </c>
      <c r="M218" s="55">
        <f t="shared" si="135"/>
        <v>7.4999999999999997E-3</v>
      </c>
      <c r="N218" s="69">
        <f t="shared" si="136"/>
        <v>7.4999999999999997E-3</v>
      </c>
      <c r="O218" s="72">
        <v>0</v>
      </c>
      <c r="P218" s="7"/>
      <c r="Q218" s="72">
        <f t="shared" si="165"/>
        <v>3.9540000000000002</v>
      </c>
      <c r="R218" s="72">
        <f t="shared" si="137"/>
        <v>0</v>
      </c>
      <c r="S218" s="7"/>
      <c r="T218" s="5">
        <f t="shared" si="138"/>
        <v>31</v>
      </c>
      <c r="U218" s="45">
        <f t="shared" si="139"/>
        <v>43368</v>
      </c>
      <c r="V218" s="5">
        <f t="shared" si="140"/>
        <v>6479</v>
      </c>
      <c r="W218" s="55">
        <f t="shared" si="141"/>
        <v>6.040116061409001E-2</v>
      </c>
      <c r="X218" s="47">
        <f t="shared" si="142"/>
        <v>0.34799478745165574</v>
      </c>
      <c r="Y218" s="5">
        <f t="shared" si="143"/>
        <v>0</v>
      </c>
      <c r="Z218" s="5">
        <f t="shared" si="144"/>
        <v>0</v>
      </c>
      <c r="AB218" s="39">
        <f t="shared" si="145"/>
        <v>0</v>
      </c>
      <c r="AC218" s="39">
        <f t="shared" si="146"/>
        <v>0</v>
      </c>
      <c r="AD218" s="39">
        <f t="shared" si="147"/>
        <v>0</v>
      </c>
      <c r="AE218" s="39">
        <f t="shared" si="148"/>
        <v>0</v>
      </c>
      <c r="AF218" s="39">
        <f t="shared" si="149"/>
        <v>0</v>
      </c>
      <c r="AG218" s="39">
        <f t="shared" si="150"/>
        <v>0</v>
      </c>
      <c r="AH218" s="39">
        <f t="shared" si="151"/>
        <v>0</v>
      </c>
      <c r="AI218" s="39">
        <f t="shared" si="152"/>
        <v>0</v>
      </c>
      <c r="AJ218" s="39">
        <f t="shared" si="153"/>
        <v>0</v>
      </c>
      <c r="AK218" s="43"/>
      <c r="AL218" s="39">
        <f t="shared" si="154"/>
        <v>0</v>
      </c>
      <c r="AM218" s="39">
        <f t="shared" si="155"/>
        <v>0</v>
      </c>
      <c r="AN218" s="39">
        <f t="shared" si="156"/>
        <v>0</v>
      </c>
      <c r="AO218" s="40">
        <f t="shared" si="157"/>
        <v>0</v>
      </c>
      <c r="AQ218" s="39">
        <f t="shared" si="158"/>
        <v>0</v>
      </c>
      <c r="AR218" s="39">
        <f t="shared" si="159"/>
        <v>0</v>
      </c>
      <c r="AS218" s="39">
        <f t="shared" si="160"/>
        <v>0</v>
      </c>
      <c r="AT218" s="40">
        <f t="shared" si="161"/>
        <v>0</v>
      </c>
      <c r="AU218" s="40"/>
      <c r="AV218" s="52">
        <f t="shared" si="162"/>
        <v>0</v>
      </c>
      <c r="AX218" s="52">
        <f t="shared" si="163"/>
        <v>0</v>
      </c>
      <c r="AY218" s="70"/>
      <c r="AZ218" s="2">
        <f t="shared" si="166"/>
        <v>0</v>
      </c>
    </row>
    <row r="219" spans="1:52" ht="12" customHeight="1">
      <c r="A219" s="44">
        <f t="shared" si="164"/>
        <v>43344</v>
      </c>
      <c r="B219" s="66">
        <f t="shared" si="126"/>
        <v>0</v>
      </c>
      <c r="C219" s="67"/>
      <c r="D219" s="68">
        <f t="shared" si="127"/>
        <v>0</v>
      </c>
      <c r="E219" s="35">
        <f t="shared" si="128"/>
        <v>0</v>
      </c>
      <c r="F219" s="35">
        <f t="shared" si="129"/>
        <v>0</v>
      </c>
      <c r="G219" s="55">
        <f t="shared" si="130"/>
        <v>3.97</v>
      </c>
      <c r="H219" s="69">
        <f t="shared" si="131"/>
        <v>3.97</v>
      </c>
      <c r="I219" s="55">
        <f t="shared" si="132"/>
        <v>0</v>
      </c>
      <c r="J219" s="55">
        <f t="shared" si="133"/>
        <v>-2.35E-2</v>
      </c>
      <c r="K219" s="69">
        <f t="shared" si="134"/>
        <v>-2.35E-2</v>
      </c>
      <c r="L219" s="72">
        <v>0</v>
      </c>
      <c r="M219" s="55">
        <f t="shared" si="135"/>
        <v>7.4999999999999997E-3</v>
      </c>
      <c r="N219" s="69">
        <f t="shared" si="136"/>
        <v>7.4999999999999997E-3</v>
      </c>
      <c r="O219" s="72">
        <v>0</v>
      </c>
      <c r="P219" s="7"/>
      <c r="Q219" s="72">
        <f t="shared" si="165"/>
        <v>3.9540000000000002</v>
      </c>
      <c r="R219" s="72">
        <f t="shared" si="137"/>
        <v>0</v>
      </c>
      <c r="S219" s="7"/>
      <c r="T219" s="5">
        <f t="shared" si="138"/>
        <v>30</v>
      </c>
      <c r="U219" s="45">
        <f t="shared" si="139"/>
        <v>43398</v>
      </c>
      <c r="V219" s="5">
        <f t="shared" si="140"/>
        <v>6509</v>
      </c>
      <c r="W219" s="55">
        <f t="shared" si="141"/>
        <v>6.040116061409001E-2</v>
      </c>
      <c r="X219" s="47">
        <f t="shared" si="142"/>
        <v>0.34629806333661461</v>
      </c>
      <c r="Y219" s="5">
        <f t="shared" si="143"/>
        <v>0</v>
      </c>
      <c r="Z219" s="5">
        <f t="shared" si="144"/>
        <v>0</v>
      </c>
      <c r="AB219" s="39">
        <f t="shared" si="145"/>
        <v>0</v>
      </c>
      <c r="AC219" s="39">
        <f t="shared" si="146"/>
        <v>0</v>
      </c>
      <c r="AD219" s="39">
        <f t="shared" si="147"/>
        <v>0</v>
      </c>
      <c r="AE219" s="39">
        <f t="shared" si="148"/>
        <v>0</v>
      </c>
      <c r="AF219" s="39">
        <f t="shared" si="149"/>
        <v>0</v>
      </c>
      <c r="AG219" s="39">
        <f t="shared" si="150"/>
        <v>0</v>
      </c>
      <c r="AH219" s="39">
        <f t="shared" si="151"/>
        <v>0</v>
      </c>
      <c r="AI219" s="39">
        <f t="shared" si="152"/>
        <v>0</v>
      </c>
      <c r="AJ219" s="39">
        <f t="shared" si="153"/>
        <v>0</v>
      </c>
      <c r="AK219" s="43"/>
      <c r="AL219" s="39">
        <f t="shared" si="154"/>
        <v>0</v>
      </c>
      <c r="AM219" s="39">
        <f t="shared" si="155"/>
        <v>0</v>
      </c>
      <c r="AN219" s="39">
        <f t="shared" si="156"/>
        <v>0</v>
      </c>
      <c r="AO219" s="40">
        <f t="shared" si="157"/>
        <v>0</v>
      </c>
      <c r="AQ219" s="39">
        <f t="shared" si="158"/>
        <v>0</v>
      </c>
      <c r="AR219" s="39">
        <f t="shared" si="159"/>
        <v>0</v>
      </c>
      <c r="AS219" s="39">
        <f t="shared" si="160"/>
        <v>0</v>
      </c>
      <c r="AT219" s="40">
        <f t="shared" si="161"/>
        <v>0</v>
      </c>
      <c r="AU219" s="40"/>
      <c r="AV219" s="52">
        <f t="shared" si="162"/>
        <v>0</v>
      </c>
      <c r="AX219" s="52">
        <f t="shared" si="163"/>
        <v>0</v>
      </c>
      <c r="AY219" s="70"/>
      <c r="AZ219" s="2">
        <f t="shared" si="166"/>
        <v>0</v>
      </c>
    </row>
    <row r="220" spans="1:52" ht="12" customHeight="1">
      <c r="A220" s="44">
        <f t="shared" si="164"/>
        <v>43374</v>
      </c>
      <c r="B220" s="66">
        <f t="shared" si="126"/>
        <v>0</v>
      </c>
      <c r="C220" s="67"/>
      <c r="D220" s="68">
        <f t="shared" si="127"/>
        <v>0</v>
      </c>
      <c r="E220" s="35">
        <f t="shared" si="128"/>
        <v>0</v>
      </c>
      <c r="F220" s="35">
        <f t="shared" si="129"/>
        <v>0</v>
      </c>
      <c r="G220" s="55">
        <f t="shared" si="130"/>
        <v>3.97</v>
      </c>
      <c r="H220" s="69">
        <f t="shared" si="131"/>
        <v>3.97</v>
      </c>
      <c r="I220" s="55">
        <f t="shared" si="132"/>
        <v>0</v>
      </c>
      <c r="J220" s="55">
        <f t="shared" si="133"/>
        <v>-2.35E-2</v>
      </c>
      <c r="K220" s="69">
        <f t="shared" si="134"/>
        <v>-2.35E-2</v>
      </c>
      <c r="L220" s="72">
        <v>0</v>
      </c>
      <c r="M220" s="55">
        <f t="shared" si="135"/>
        <v>7.4999999999999997E-3</v>
      </c>
      <c r="N220" s="69">
        <f t="shared" si="136"/>
        <v>7.4999999999999997E-3</v>
      </c>
      <c r="O220" s="72">
        <v>0</v>
      </c>
      <c r="P220" s="7"/>
      <c r="Q220" s="72">
        <f t="shared" si="165"/>
        <v>3.9540000000000002</v>
      </c>
      <c r="R220" s="72">
        <f t="shared" si="137"/>
        <v>0</v>
      </c>
      <c r="S220" s="7"/>
      <c r="T220" s="5">
        <f t="shared" si="138"/>
        <v>31</v>
      </c>
      <c r="U220" s="45">
        <f t="shared" si="139"/>
        <v>43429</v>
      </c>
      <c r="V220" s="5">
        <f t="shared" si="140"/>
        <v>6540</v>
      </c>
      <c r="W220" s="55">
        <f t="shared" si="141"/>
        <v>6.040116061409001E-2</v>
      </c>
      <c r="X220" s="47">
        <f t="shared" si="142"/>
        <v>0.34455347225967003</v>
      </c>
      <c r="Y220" s="5">
        <f t="shared" si="143"/>
        <v>0</v>
      </c>
      <c r="Z220" s="5">
        <f t="shared" si="144"/>
        <v>0</v>
      </c>
      <c r="AB220" s="39">
        <f t="shared" si="145"/>
        <v>0</v>
      </c>
      <c r="AC220" s="39">
        <f t="shared" si="146"/>
        <v>0</v>
      </c>
      <c r="AD220" s="39">
        <f t="shared" si="147"/>
        <v>0</v>
      </c>
      <c r="AE220" s="39">
        <f t="shared" si="148"/>
        <v>0</v>
      </c>
      <c r="AF220" s="39">
        <f t="shared" si="149"/>
        <v>0</v>
      </c>
      <c r="AG220" s="39">
        <f t="shared" si="150"/>
        <v>0</v>
      </c>
      <c r="AH220" s="39">
        <f t="shared" si="151"/>
        <v>0</v>
      </c>
      <c r="AI220" s="39">
        <f t="shared" si="152"/>
        <v>0</v>
      </c>
      <c r="AJ220" s="39">
        <f t="shared" si="153"/>
        <v>0</v>
      </c>
      <c r="AK220" s="43"/>
      <c r="AL220" s="39">
        <f t="shared" si="154"/>
        <v>0</v>
      </c>
      <c r="AM220" s="39">
        <f t="shared" si="155"/>
        <v>0</v>
      </c>
      <c r="AN220" s="39">
        <f t="shared" si="156"/>
        <v>0</v>
      </c>
      <c r="AO220" s="40">
        <f t="shared" si="157"/>
        <v>0</v>
      </c>
      <c r="AQ220" s="39">
        <f t="shared" si="158"/>
        <v>0</v>
      </c>
      <c r="AR220" s="39">
        <f t="shared" si="159"/>
        <v>0</v>
      </c>
      <c r="AS220" s="39">
        <f t="shared" si="160"/>
        <v>0</v>
      </c>
      <c r="AT220" s="40">
        <f t="shared" si="161"/>
        <v>0</v>
      </c>
      <c r="AU220" s="40"/>
      <c r="AV220" s="52">
        <f t="shared" si="162"/>
        <v>0</v>
      </c>
      <c r="AX220" s="52">
        <f t="shared" si="163"/>
        <v>0</v>
      </c>
      <c r="AY220" s="70"/>
      <c r="AZ220" s="2">
        <f t="shared" si="166"/>
        <v>0</v>
      </c>
    </row>
    <row r="221" spans="1:52" ht="12" customHeight="1">
      <c r="A221" s="44">
        <f t="shared" si="164"/>
        <v>43405</v>
      </c>
      <c r="B221" s="66">
        <f t="shared" si="126"/>
        <v>0</v>
      </c>
      <c r="C221" s="67"/>
      <c r="D221" s="68">
        <f t="shared" si="127"/>
        <v>0</v>
      </c>
      <c r="E221" s="35">
        <f t="shared" si="128"/>
        <v>0</v>
      </c>
      <c r="F221" s="35">
        <f t="shared" si="129"/>
        <v>0</v>
      </c>
      <c r="G221" s="55">
        <f t="shared" si="130"/>
        <v>3.97</v>
      </c>
      <c r="H221" s="69">
        <f t="shared" si="131"/>
        <v>3.97</v>
      </c>
      <c r="I221" s="55">
        <f t="shared" si="132"/>
        <v>0</v>
      </c>
      <c r="J221" s="55">
        <f t="shared" si="133"/>
        <v>-2.35E-2</v>
      </c>
      <c r="K221" s="69">
        <f t="shared" si="134"/>
        <v>-2.35E-2</v>
      </c>
      <c r="L221" s="72">
        <v>0</v>
      </c>
      <c r="M221" s="55">
        <f t="shared" si="135"/>
        <v>7.4999999999999997E-3</v>
      </c>
      <c r="N221" s="69">
        <f t="shared" si="136"/>
        <v>7.4999999999999997E-3</v>
      </c>
      <c r="O221" s="72">
        <v>0</v>
      </c>
      <c r="P221" s="7"/>
      <c r="Q221" s="72">
        <f t="shared" si="165"/>
        <v>3.9540000000000002</v>
      </c>
      <c r="R221" s="72">
        <f t="shared" si="137"/>
        <v>0</v>
      </c>
      <c r="S221" s="7"/>
      <c r="T221" s="5">
        <f t="shared" si="138"/>
        <v>30</v>
      </c>
      <c r="U221" s="45">
        <f t="shared" si="139"/>
        <v>43459</v>
      </c>
      <c r="V221" s="5">
        <f t="shared" si="140"/>
        <v>6570</v>
      </c>
      <c r="W221" s="55">
        <f t="shared" si="141"/>
        <v>6.040116061409001E-2</v>
      </c>
      <c r="X221" s="47">
        <f t="shared" si="142"/>
        <v>0.34287352702375085</v>
      </c>
      <c r="Y221" s="5">
        <f t="shared" si="143"/>
        <v>0</v>
      </c>
      <c r="Z221" s="5">
        <f t="shared" si="144"/>
        <v>0</v>
      </c>
      <c r="AB221" s="39">
        <f t="shared" si="145"/>
        <v>0</v>
      </c>
      <c r="AC221" s="39">
        <f t="shared" si="146"/>
        <v>0</v>
      </c>
      <c r="AD221" s="39">
        <f t="shared" si="147"/>
        <v>0</v>
      </c>
      <c r="AE221" s="39">
        <f t="shared" si="148"/>
        <v>0</v>
      </c>
      <c r="AF221" s="39">
        <f t="shared" si="149"/>
        <v>0</v>
      </c>
      <c r="AG221" s="39">
        <f t="shared" si="150"/>
        <v>0</v>
      </c>
      <c r="AH221" s="39">
        <f t="shared" si="151"/>
        <v>0</v>
      </c>
      <c r="AI221" s="39">
        <f t="shared" si="152"/>
        <v>0</v>
      </c>
      <c r="AJ221" s="39">
        <f t="shared" si="153"/>
        <v>0</v>
      </c>
      <c r="AK221" s="43"/>
      <c r="AL221" s="39">
        <f t="shared" si="154"/>
        <v>0</v>
      </c>
      <c r="AM221" s="39">
        <f t="shared" si="155"/>
        <v>0</v>
      </c>
      <c r="AN221" s="39">
        <f t="shared" si="156"/>
        <v>0</v>
      </c>
      <c r="AO221" s="40">
        <f t="shared" si="157"/>
        <v>0</v>
      </c>
      <c r="AQ221" s="39">
        <f t="shared" si="158"/>
        <v>0</v>
      </c>
      <c r="AR221" s="39">
        <f t="shared" si="159"/>
        <v>0</v>
      </c>
      <c r="AS221" s="39">
        <f t="shared" si="160"/>
        <v>0</v>
      </c>
      <c r="AT221" s="40">
        <f t="shared" si="161"/>
        <v>0</v>
      </c>
      <c r="AU221" s="40"/>
      <c r="AV221" s="52">
        <f t="shared" si="162"/>
        <v>0</v>
      </c>
      <c r="AX221" s="52">
        <f t="shared" si="163"/>
        <v>0</v>
      </c>
      <c r="AY221" s="70"/>
      <c r="AZ221" s="2">
        <f t="shared" si="166"/>
        <v>0</v>
      </c>
    </row>
    <row r="222" spans="1:52" ht="12" customHeight="1">
      <c r="A222" s="44">
        <f t="shared" si="164"/>
        <v>43435</v>
      </c>
      <c r="B222" s="66">
        <f t="shared" si="126"/>
        <v>0</v>
      </c>
      <c r="C222" s="67"/>
      <c r="D222" s="68">
        <f t="shared" si="127"/>
        <v>0</v>
      </c>
      <c r="E222" s="35">
        <f t="shared" si="128"/>
        <v>0</v>
      </c>
      <c r="F222" s="35">
        <f t="shared" si="129"/>
        <v>0</v>
      </c>
      <c r="G222" s="55">
        <f t="shared" si="130"/>
        <v>3.97</v>
      </c>
      <c r="H222" s="69">
        <f t="shared" si="131"/>
        <v>3.97</v>
      </c>
      <c r="I222" s="55">
        <f t="shared" si="132"/>
        <v>0</v>
      </c>
      <c r="J222" s="55">
        <f t="shared" si="133"/>
        <v>-2.35E-2</v>
      </c>
      <c r="K222" s="69">
        <f t="shared" si="134"/>
        <v>-2.35E-2</v>
      </c>
      <c r="L222" s="72">
        <v>0</v>
      </c>
      <c r="M222" s="55">
        <f t="shared" si="135"/>
        <v>7.4999999999999997E-3</v>
      </c>
      <c r="N222" s="69">
        <f t="shared" si="136"/>
        <v>7.4999999999999997E-3</v>
      </c>
      <c r="O222" s="72">
        <v>0</v>
      </c>
      <c r="P222" s="7"/>
      <c r="Q222" s="72">
        <f t="shared" si="165"/>
        <v>3.9540000000000002</v>
      </c>
      <c r="R222" s="72">
        <f t="shared" si="137"/>
        <v>0</v>
      </c>
      <c r="S222" s="7"/>
      <c r="T222" s="5">
        <f t="shared" si="138"/>
        <v>31</v>
      </c>
      <c r="U222" s="45">
        <f t="shared" si="139"/>
        <v>43490</v>
      </c>
      <c r="V222" s="5">
        <f t="shared" si="140"/>
        <v>6601</v>
      </c>
      <c r="W222" s="55">
        <f t="shared" si="141"/>
        <v>6.040116061409001E-2</v>
      </c>
      <c r="X222" s="47">
        <f t="shared" si="142"/>
        <v>0.3411461881815907</v>
      </c>
      <c r="Y222" s="5">
        <f t="shared" si="143"/>
        <v>0</v>
      </c>
      <c r="Z222" s="5">
        <f t="shared" si="144"/>
        <v>0</v>
      </c>
      <c r="AB222" s="39">
        <f t="shared" si="145"/>
        <v>0</v>
      </c>
      <c r="AC222" s="39">
        <f t="shared" si="146"/>
        <v>0</v>
      </c>
      <c r="AD222" s="39">
        <f t="shared" si="147"/>
        <v>0</v>
      </c>
      <c r="AE222" s="39">
        <f t="shared" si="148"/>
        <v>0</v>
      </c>
      <c r="AF222" s="39">
        <f t="shared" si="149"/>
        <v>0</v>
      </c>
      <c r="AG222" s="39">
        <f t="shared" si="150"/>
        <v>0</v>
      </c>
      <c r="AH222" s="39">
        <f t="shared" si="151"/>
        <v>0</v>
      </c>
      <c r="AI222" s="39">
        <f t="shared" si="152"/>
        <v>0</v>
      </c>
      <c r="AJ222" s="39">
        <f t="shared" si="153"/>
        <v>0</v>
      </c>
      <c r="AK222" s="43"/>
      <c r="AL222" s="39">
        <f t="shared" si="154"/>
        <v>0</v>
      </c>
      <c r="AM222" s="39">
        <f t="shared" si="155"/>
        <v>0</v>
      </c>
      <c r="AN222" s="39">
        <f t="shared" si="156"/>
        <v>0</v>
      </c>
      <c r="AO222" s="40">
        <f t="shared" si="157"/>
        <v>0</v>
      </c>
      <c r="AQ222" s="39">
        <f t="shared" si="158"/>
        <v>0</v>
      </c>
      <c r="AR222" s="39">
        <f t="shared" si="159"/>
        <v>0</v>
      </c>
      <c r="AS222" s="39">
        <f t="shared" si="160"/>
        <v>0</v>
      </c>
      <c r="AT222" s="40">
        <f t="shared" si="161"/>
        <v>0</v>
      </c>
      <c r="AU222" s="40"/>
      <c r="AV222" s="52">
        <f t="shared" si="162"/>
        <v>0</v>
      </c>
      <c r="AX222" s="52">
        <f t="shared" si="163"/>
        <v>0</v>
      </c>
      <c r="AY222" s="70"/>
      <c r="AZ222" s="2">
        <f t="shared" si="166"/>
        <v>0</v>
      </c>
    </row>
    <row r="223" spans="1:52" ht="12" customHeight="1">
      <c r="A223" s="44">
        <f t="shared" si="164"/>
        <v>43466</v>
      </c>
      <c r="B223" s="66">
        <f t="shared" si="126"/>
        <v>0</v>
      </c>
      <c r="C223" s="67"/>
      <c r="D223" s="68">
        <f t="shared" si="127"/>
        <v>0</v>
      </c>
      <c r="E223" s="35">
        <f t="shared" si="128"/>
        <v>0</v>
      </c>
      <c r="F223" s="35">
        <f t="shared" si="129"/>
        <v>0</v>
      </c>
      <c r="G223" s="55">
        <f t="shared" si="130"/>
        <v>3.97</v>
      </c>
      <c r="H223" s="69">
        <f t="shared" si="131"/>
        <v>3.97</v>
      </c>
      <c r="I223" s="55">
        <f t="shared" si="132"/>
        <v>0</v>
      </c>
      <c r="J223" s="55">
        <f t="shared" si="133"/>
        <v>-2.35E-2</v>
      </c>
      <c r="K223" s="69">
        <f t="shared" si="134"/>
        <v>-2.35E-2</v>
      </c>
      <c r="L223" s="72">
        <v>0</v>
      </c>
      <c r="M223" s="55">
        <f t="shared" si="135"/>
        <v>7.4999999999999997E-3</v>
      </c>
      <c r="N223" s="69">
        <f t="shared" si="136"/>
        <v>7.4999999999999997E-3</v>
      </c>
      <c r="O223" s="72">
        <v>0</v>
      </c>
      <c r="P223" s="7"/>
      <c r="Q223" s="72">
        <f t="shared" si="165"/>
        <v>3.9540000000000002</v>
      </c>
      <c r="R223" s="72">
        <f t="shared" si="137"/>
        <v>0</v>
      </c>
      <c r="S223" s="7"/>
      <c r="T223" s="5">
        <f t="shared" si="138"/>
        <v>31</v>
      </c>
      <c r="U223" s="45">
        <f t="shared" si="139"/>
        <v>43521</v>
      </c>
      <c r="V223" s="5">
        <f t="shared" si="140"/>
        <v>6632</v>
      </c>
      <c r="W223" s="55">
        <f t="shared" si="141"/>
        <v>6.040116061409001E-2</v>
      </c>
      <c r="X223" s="47">
        <f t="shared" si="142"/>
        <v>0.33942755138038877</v>
      </c>
      <c r="Y223" s="5">
        <f t="shared" si="143"/>
        <v>0</v>
      </c>
      <c r="Z223" s="5">
        <f t="shared" si="144"/>
        <v>0</v>
      </c>
      <c r="AB223" s="39">
        <f t="shared" si="145"/>
        <v>0</v>
      </c>
      <c r="AC223" s="39">
        <f t="shared" si="146"/>
        <v>0</v>
      </c>
      <c r="AD223" s="39">
        <f t="shared" si="147"/>
        <v>0</v>
      </c>
      <c r="AE223" s="39">
        <f t="shared" si="148"/>
        <v>0</v>
      </c>
      <c r="AF223" s="39">
        <f t="shared" si="149"/>
        <v>0</v>
      </c>
      <c r="AG223" s="39">
        <f t="shared" si="150"/>
        <v>0</v>
      </c>
      <c r="AH223" s="39">
        <f t="shared" si="151"/>
        <v>0</v>
      </c>
      <c r="AI223" s="39">
        <f t="shared" si="152"/>
        <v>0</v>
      </c>
      <c r="AJ223" s="39">
        <f t="shared" si="153"/>
        <v>0</v>
      </c>
      <c r="AK223" s="43"/>
      <c r="AL223" s="39">
        <f t="shared" si="154"/>
        <v>0</v>
      </c>
      <c r="AM223" s="39">
        <f t="shared" si="155"/>
        <v>0</v>
      </c>
      <c r="AN223" s="39">
        <f t="shared" si="156"/>
        <v>0</v>
      </c>
      <c r="AO223" s="40">
        <f t="shared" si="157"/>
        <v>0</v>
      </c>
      <c r="AQ223" s="39">
        <f t="shared" si="158"/>
        <v>0</v>
      </c>
      <c r="AR223" s="39">
        <f t="shared" si="159"/>
        <v>0</v>
      </c>
      <c r="AS223" s="39">
        <f t="shared" si="160"/>
        <v>0</v>
      </c>
      <c r="AT223" s="40">
        <f t="shared" si="161"/>
        <v>0</v>
      </c>
      <c r="AU223" s="40"/>
      <c r="AV223" s="52">
        <f t="shared" si="162"/>
        <v>0</v>
      </c>
      <c r="AX223" s="52">
        <f t="shared" si="163"/>
        <v>0</v>
      </c>
      <c r="AY223" s="70"/>
      <c r="AZ223" s="2">
        <f t="shared" si="166"/>
        <v>0</v>
      </c>
    </row>
    <row r="224" spans="1:52" ht="12" customHeight="1">
      <c r="A224" s="44">
        <f t="shared" si="164"/>
        <v>43497</v>
      </c>
      <c r="B224" s="66">
        <f t="shared" si="126"/>
        <v>0</v>
      </c>
      <c r="C224" s="67"/>
      <c r="D224" s="68">
        <f t="shared" si="127"/>
        <v>0</v>
      </c>
      <c r="E224" s="35">
        <f t="shared" si="128"/>
        <v>0</v>
      </c>
      <c r="F224" s="35">
        <f t="shared" si="129"/>
        <v>0</v>
      </c>
      <c r="G224" s="55">
        <f t="shared" si="130"/>
        <v>3.97</v>
      </c>
      <c r="H224" s="69">
        <f t="shared" si="131"/>
        <v>3.97</v>
      </c>
      <c r="I224" s="55">
        <f t="shared" si="132"/>
        <v>0</v>
      </c>
      <c r="J224" s="55">
        <f t="shared" si="133"/>
        <v>-2.35E-2</v>
      </c>
      <c r="K224" s="69">
        <f t="shared" si="134"/>
        <v>-2.35E-2</v>
      </c>
      <c r="L224" s="72">
        <v>0</v>
      </c>
      <c r="M224" s="55">
        <f t="shared" si="135"/>
        <v>7.4999999999999997E-3</v>
      </c>
      <c r="N224" s="69">
        <f t="shared" si="136"/>
        <v>7.4999999999999997E-3</v>
      </c>
      <c r="O224" s="72">
        <v>0</v>
      </c>
      <c r="P224" s="7"/>
      <c r="Q224" s="72">
        <f t="shared" si="165"/>
        <v>3.9540000000000002</v>
      </c>
      <c r="R224" s="72">
        <f t="shared" si="137"/>
        <v>0</v>
      </c>
      <c r="S224" s="7"/>
      <c r="T224" s="5">
        <f t="shared" si="138"/>
        <v>28</v>
      </c>
      <c r="U224" s="45">
        <f t="shared" si="139"/>
        <v>43549</v>
      </c>
      <c r="V224" s="5">
        <f t="shared" si="140"/>
        <v>6660</v>
      </c>
      <c r="W224" s="55">
        <f t="shared" si="141"/>
        <v>6.040116061409001E-2</v>
      </c>
      <c r="X224" s="47">
        <f t="shared" si="142"/>
        <v>0.3378826773896158</v>
      </c>
      <c r="Y224" s="5">
        <f t="shared" si="143"/>
        <v>0</v>
      </c>
      <c r="Z224" s="5">
        <f t="shared" si="144"/>
        <v>0</v>
      </c>
      <c r="AB224" s="39">
        <f t="shared" si="145"/>
        <v>0</v>
      </c>
      <c r="AC224" s="39">
        <f t="shared" si="146"/>
        <v>0</v>
      </c>
      <c r="AD224" s="39">
        <f t="shared" si="147"/>
        <v>0</v>
      </c>
      <c r="AE224" s="39">
        <f t="shared" si="148"/>
        <v>0</v>
      </c>
      <c r="AF224" s="39">
        <f t="shared" si="149"/>
        <v>0</v>
      </c>
      <c r="AG224" s="39">
        <f t="shared" si="150"/>
        <v>0</v>
      </c>
      <c r="AH224" s="39">
        <f t="shared" si="151"/>
        <v>0</v>
      </c>
      <c r="AI224" s="39">
        <f t="shared" si="152"/>
        <v>0</v>
      </c>
      <c r="AJ224" s="39">
        <f t="shared" si="153"/>
        <v>0</v>
      </c>
      <c r="AK224" s="43"/>
      <c r="AL224" s="39">
        <f t="shared" si="154"/>
        <v>0</v>
      </c>
      <c r="AM224" s="39">
        <f t="shared" si="155"/>
        <v>0</v>
      </c>
      <c r="AN224" s="39">
        <f t="shared" si="156"/>
        <v>0</v>
      </c>
      <c r="AO224" s="40">
        <f t="shared" si="157"/>
        <v>0</v>
      </c>
      <c r="AQ224" s="39">
        <f t="shared" si="158"/>
        <v>0</v>
      </c>
      <c r="AR224" s="39">
        <f t="shared" si="159"/>
        <v>0</v>
      </c>
      <c r="AS224" s="39">
        <f t="shared" si="160"/>
        <v>0</v>
      </c>
      <c r="AT224" s="40">
        <f t="shared" si="161"/>
        <v>0</v>
      </c>
      <c r="AU224" s="40"/>
      <c r="AV224" s="52">
        <f t="shared" si="162"/>
        <v>0</v>
      </c>
      <c r="AX224" s="52">
        <f t="shared" si="163"/>
        <v>0</v>
      </c>
      <c r="AY224" s="70"/>
      <c r="AZ224" s="2">
        <f t="shared" si="166"/>
        <v>0</v>
      </c>
    </row>
    <row r="225" spans="1:52" ht="12" customHeight="1">
      <c r="A225" s="44">
        <f t="shared" si="164"/>
        <v>43525</v>
      </c>
      <c r="B225" s="66">
        <f t="shared" si="126"/>
        <v>0</v>
      </c>
      <c r="C225" s="67"/>
      <c r="D225" s="68">
        <f t="shared" si="127"/>
        <v>0</v>
      </c>
      <c r="E225" s="35">
        <f t="shared" si="128"/>
        <v>0</v>
      </c>
      <c r="F225" s="35">
        <f t="shared" si="129"/>
        <v>0</v>
      </c>
      <c r="G225" s="55">
        <f t="shared" si="130"/>
        <v>3.97</v>
      </c>
      <c r="H225" s="69">
        <f t="shared" si="131"/>
        <v>3.97</v>
      </c>
      <c r="I225" s="55">
        <f t="shared" si="132"/>
        <v>0</v>
      </c>
      <c r="J225" s="55">
        <f t="shared" si="133"/>
        <v>-2.35E-2</v>
      </c>
      <c r="K225" s="69">
        <f t="shared" si="134"/>
        <v>-2.35E-2</v>
      </c>
      <c r="L225" s="72">
        <v>0</v>
      </c>
      <c r="M225" s="55">
        <f t="shared" si="135"/>
        <v>7.4999999999999997E-3</v>
      </c>
      <c r="N225" s="69">
        <f t="shared" si="136"/>
        <v>7.4999999999999997E-3</v>
      </c>
      <c r="O225" s="72">
        <v>0</v>
      </c>
      <c r="P225" s="7"/>
      <c r="Q225" s="72">
        <f t="shared" si="165"/>
        <v>3.9540000000000002</v>
      </c>
      <c r="R225" s="72">
        <f t="shared" si="137"/>
        <v>0</v>
      </c>
      <c r="S225" s="7"/>
      <c r="T225" s="5">
        <f t="shared" si="138"/>
        <v>31</v>
      </c>
      <c r="U225" s="45">
        <f t="shared" si="139"/>
        <v>43580</v>
      </c>
      <c r="V225" s="5">
        <f t="shared" si="140"/>
        <v>6691</v>
      </c>
      <c r="W225" s="55">
        <f t="shared" si="141"/>
        <v>6.040116061409001E-2</v>
      </c>
      <c r="X225" s="47">
        <f t="shared" si="142"/>
        <v>0.33618048160385677</v>
      </c>
      <c r="Y225" s="5">
        <f t="shared" si="143"/>
        <v>0</v>
      </c>
      <c r="Z225" s="5">
        <f t="shared" si="144"/>
        <v>0</v>
      </c>
      <c r="AB225" s="39">
        <f t="shared" si="145"/>
        <v>0</v>
      </c>
      <c r="AC225" s="39">
        <f t="shared" si="146"/>
        <v>0</v>
      </c>
      <c r="AD225" s="39">
        <f t="shared" si="147"/>
        <v>0</v>
      </c>
      <c r="AE225" s="39">
        <f t="shared" si="148"/>
        <v>0</v>
      </c>
      <c r="AF225" s="39">
        <f t="shared" si="149"/>
        <v>0</v>
      </c>
      <c r="AG225" s="39">
        <f t="shared" si="150"/>
        <v>0</v>
      </c>
      <c r="AH225" s="39">
        <f t="shared" si="151"/>
        <v>0</v>
      </c>
      <c r="AI225" s="39">
        <f t="shared" si="152"/>
        <v>0</v>
      </c>
      <c r="AJ225" s="39">
        <f t="shared" si="153"/>
        <v>0</v>
      </c>
      <c r="AK225" s="43"/>
      <c r="AL225" s="39">
        <f t="shared" si="154"/>
        <v>0</v>
      </c>
      <c r="AM225" s="39">
        <f t="shared" si="155"/>
        <v>0</v>
      </c>
      <c r="AN225" s="39">
        <f t="shared" si="156"/>
        <v>0</v>
      </c>
      <c r="AO225" s="40">
        <f t="shared" si="157"/>
        <v>0</v>
      </c>
      <c r="AQ225" s="39">
        <f t="shared" si="158"/>
        <v>0</v>
      </c>
      <c r="AR225" s="39">
        <f t="shared" si="159"/>
        <v>0</v>
      </c>
      <c r="AS225" s="39">
        <f t="shared" si="160"/>
        <v>0</v>
      </c>
      <c r="AT225" s="40">
        <f t="shared" si="161"/>
        <v>0</v>
      </c>
      <c r="AU225" s="40"/>
      <c r="AV225" s="52">
        <f t="shared" si="162"/>
        <v>0</v>
      </c>
      <c r="AX225" s="52">
        <f t="shared" si="163"/>
        <v>0</v>
      </c>
      <c r="AY225" s="70"/>
      <c r="AZ225" s="2">
        <f t="shared" si="166"/>
        <v>0</v>
      </c>
    </row>
    <row r="226" spans="1:52" ht="12" customHeight="1">
      <c r="A226" s="44">
        <f t="shared" si="164"/>
        <v>43556</v>
      </c>
      <c r="B226" s="66">
        <f t="shared" si="126"/>
        <v>0</v>
      </c>
      <c r="C226" s="67"/>
      <c r="D226" s="68">
        <f t="shared" si="127"/>
        <v>0</v>
      </c>
      <c r="E226" s="35">
        <f t="shared" si="128"/>
        <v>0</v>
      </c>
      <c r="F226" s="35">
        <f t="shared" si="129"/>
        <v>0</v>
      </c>
      <c r="G226" s="55">
        <f t="shared" si="130"/>
        <v>3.97</v>
      </c>
      <c r="H226" s="69">
        <f t="shared" si="131"/>
        <v>3.97</v>
      </c>
      <c r="I226" s="55">
        <f t="shared" si="132"/>
        <v>0</v>
      </c>
      <c r="J226" s="55">
        <f t="shared" si="133"/>
        <v>-2.35E-2</v>
      </c>
      <c r="K226" s="69">
        <f t="shared" si="134"/>
        <v>-2.35E-2</v>
      </c>
      <c r="L226" s="72">
        <v>0</v>
      </c>
      <c r="M226" s="55">
        <f t="shared" si="135"/>
        <v>7.4999999999999997E-3</v>
      </c>
      <c r="N226" s="69">
        <f t="shared" si="136"/>
        <v>7.4999999999999997E-3</v>
      </c>
      <c r="O226" s="72">
        <v>0</v>
      </c>
      <c r="P226" s="7"/>
      <c r="Q226" s="72">
        <f t="shared" si="165"/>
        <v>3.9540000000000002</v>
      </c>
      <c r="R226" s="72">
        <f t="shared" si="137"/>
        <v>0</v>
      </c>
      <c r="S226" s="7"/>
      <c r="T226" s="5">
        <f t="shared" si="138"/>
        <v>30</v>
      </c>
      <c r="U226" s="45">
        <f t="shared" si="139"/>
        <v>43610</v>
      </c>
      <c r="V226" s="5">
        <f t="shared" si="140"/>
        <v>6721</v>
      </c>
      <c r="W226" s="55">
        <f t="shared" si="141"/>
        <v>6.040116061409001E-2</v>
      </c>
      <c r="X226" s="47">
        <f t="shared" si="142"/>
        <v>0.33454136070115464</v>
      </c>
      <c r="Y226" s="5">
        <f t="shared" si="143"/>
        <v>0</v>
      </c>
      <c r="Z226" s="5">
        <f t="shared" si="144"/>
        <v>0</v>
      </c>
      <c r="AB226" s="39">
        <f t="shared" si="145"/>
        <v>0</v>
      </c>
      <c r="AC226" s="39">
        <f t="shared" si="146"/>
        <v>0</v>
      </c>
      <c r="AD226" s="39">
        <f t="shared" si="147"/>
        <v>0</v>
      </c>
      <c r="AE226" s="39">
        <f t="shared" si="148"/>
        <v>0</v>
      </c>
      <c r="AF226" s="39">
        <f t="shared" si="149"/>
        <v>0</v>
      </c>
      <c r="AG226" s="39">
        <f t="shared" si="150"/>
        <v>0</v>
      </c>
      <c r="AH226" s="39">
        <f t="shared" si="151"/>
        <v>0</v>
      </c>
      <c r="AI226" s="39">
        <f t="shared" si="152"/>
        <v>0</v>
      </c>
      <c r="AJ226" s="39">
        <f t="shared" si="153"/>
        <v>0</v>
      </c>
      <c r="AK226" s="43"/>
      <c r="AL226" s="39">
        <f t="shared" si="154"/>
        <v>0</v>
      </c>
      <c r="AM226" s="39">
        <f t="shared" si="155"/>
        <v>0</v>
      </c>
      <c r="AN226" s="39">
        <f t="shared" si="156"/>
        <v>0</v>
      </c>
      <c r="AO226" s="40">
        <f t="shared" si="157"/>
        <v>0</v>
      </c>
      <c r="AQ226" s="39">
        <f t="shared" si="158"/>
        <v>0</v>
      </c>
      <c r="AR226" s="39">
        <f t="shared" si="159"/>
        <v>0</v>
      </c>
      <c r="AS226" s="39">
        <f t="shared" si="160"/>
        <v>0</v>
      </c>
      <c r="AT226" s="40">
        <f t="shared" si="161"/>
        <v>0</v>
      </c>
      <c r="AU226" s="40"/>
      <c r="AV226" s="52">
        <f t="shared" si="162"/>
        <v>0</v>
      </c>
      <c r="AX226" s="52">
        <f t="shared" si="163"/>
        <v>0</v>
      </c>
      <c r="AY226" s="70"/>
      <c r="AZ226" s="2">
        <f t="shared" si="166"/>
        <v>0</v>
      </c>
    </row>
    <row r="227" spans="1:52" ht="12" customHeight="1">
      <c r="A227" s="44">
        <f t="shared" si="164"/>
        <v>43586</v>
      </c>
      <c r="B227" s="66">
        <f t="shared" si="126"/>
        <v>0</v>
      </c>
      <c r="C227" s="67"/>
      <c r="D227" s="68">
        <f t="shared" si="127"/>
        <v>0</v>
      </c>
      <c r="E227" s="35">
        <f t="shared" si="128"/>
        <v>0</v>
      </c>
      <c r="F227" s="35">
        <f t="shared" si="129"/>
        <v>0</v>
      </c>
      <c r="G227" s="55">
        <f t="shared" si="130"/>
        <v>3.97</v>
      </c>
      <c r="H227" s="69">
        <f t="shared" si="131"/>
        <v>3.97</v>
      </c>
      <c r="I227" s="55">
        <f t="shared" si="132"/>
        <v>0</v>
      </c>
      <c r="J227" s="55">
        <f t="shared" si="133"/>
        <v>-2.35E-2</v>
      </c>
      <c r="K227" s="69">
        <f t="shared" si="134"/>
        <v>-2.35E-2</v>
      </c>
      <c r="L227" s="72">
        <v>0</v>
      </c>
      <c r="M227" s="55">
        <f t="shared" si="135"/>
        <v>7.4999999999999997E-3</v>
      </c>
      <c r="N227" s="69">
        <f t="shared" si="136"/>
        <v>7.4999999999999997E-3</v>
      </c>
      <c r="O227" s="72">
        <v>0</v>
      </c>
      <c r="P227" s="7"/>
      <c r="Q227" s="72">
        <f t="shared" si="165"/>
        <v>3.9540000000000002</v>
      </c>
      <c r="R227" s="72">
        <f t="shared" si="137"/>
        <v>0</v>
      </c>
      <c r="S227" s="7"/>
      <c r="T227" s="5">
        <f t="shared" si="138"/>
        <v>31</v>
      </c>
      <c r="U227" s="45">
        <f t="shared" si="139"/>
        <v>43641</v>
      </c>
      <c r="V227" s="5">
        <f t="shared" si="140"/>
        <v>6752</v>
      </c>
      <c r="W227" s="55">
        <f t="shared" si="141"/>
        <v>6.040116061409001E-2</v>
      </c>
      <c r="X227" s="47">
        <f t="shared" si="142"/>
        <v>0.33285599790378656</v>
      </c>
      <c r="Y227" s="5">
        <f t="shared" si="143"/>
        <v>0</v>
      </c>
      <c r="Z227" s="5">
        <f t="shared" si="144"/>
        <v>0</v>
      </c>
      <c r="AB227" s="39">
        <f t="shared" si="145"/>
        <v>0</v>
      </c>
      <c r="AC227" s="39">
        <f t="shared" si="146"/>
        <v>0</v>
      </c>
      <c r="AD227" s="39">
        <f t="shared" si="147"/>
        <v>0</v>
      </c>
      <c r="AE227" s="39">
        <f t="shared" si="148"/>
        <v>0</v>
      </c>
      <c r="AF227" s="39">
        <f t="shared" si="149"/>
        <v>0</v>
      </c>
      <c r="AG227" s="39">
        <f t="shared" si="150"/>
        <v>0</v>
      </c>
      <c r="AH227" s="39">
        <f t="shared" si="151"/>
        <v>0</v>
      </c>
      <c r="AI227" s="39">
        <f t="shared" si="152"/>
        <v>0</v>
      </c>
      <c r="AJ227" s="39">
        <f t="shared" si="153"/>
        <v>0</v>
      </c>
      <c r="AK227" s="43"/>
      <c r="AL227" s="39">
        <f t="shared" si="154"/>
        <v>0</v>
      </c>
      <c r="AM227" s="39">
        <f t="shared" si="155"/>
        <v>0</v>
      </c>
      <c r="AN227" s="39">
        <f t="shared" si="156"/>
        <v>0</v>
      </c>
      <c r="AO227" s="40">
        <f t="shared" si="157"/>
        <v>0</v>
      </c>
      <c r="AQ227" s="39">
        <f t="shared" si="158"/>
        <v>0</v>
      </c>
      <c r="AR227" s="39">
        <f t="shared" si="159"/>
        <v>0</v>
      </c>
      <c r="AS227" s="39">
        <f t="shared" si="160"/>
        <v>0</v>
      </c>
      <c r="AT227" s="40">
        <f t="shared" si="161"/>
        <v>0</v>
      </c>
      <c r="AU227" s="40"/>
      <c r="AV227" s="52">
        <f t="shared" si="162"/>
        <v>0</v>
      </c>
      <c r="AX227" s="52">
        <f t="shared" si="163"/>
        <v>0</v>
      </c>
      <c r="AY227" s="70"/>
      <c r="AZ227" s="2">
        <f t="shared" si="166"/>
        <v>0</v>
      </c>
    </row>
    <row r="228" spans="1:52" ht="12" customHeight="1">
      <c r="A228" s="44">
        <f t="shared" si="164"/>
        <v>43617</v>
      </c>
      <c r="B228" s="66">
        <f t="shared" si="126"/>
        <v>0</v>
      </c>
      <c r="C228" s="67"/>
      <c r="D228" s="68">
        <f t="shared" si="127"/>
        <v>0</v>
      </c>
      <c r="E228" s="35">
        <f t="shared" si="128"/>
        <v>0</v>
      </c>
      <c r="F228" s="35">
        <f t="shared" si="129"/>
        <v>0</v>
      </c>
      <c r="G228" s="55">
        <f t="shared" si="130"/>
        <v>3.97</v>
      </c>
      <c r="H228" s="69">
        <f t="shared" si="131"/>
        <v>3.97</v>
      </c>
      <c r="I228" s="55">
        <f t="shared" si="132"/>
        <v>0</v>
      </c>
      <c r="J228" s="55">
        <f t="shared" si="133"/>
        <v>-2.35E-2</v>
      </c>
      <c r="K228" s="69">
        <f t="shared" si="134"/>
        <v>-2.35E-2</v>
      </c>
      <c r="L228" s="72">
        <v>0</v>
      </c>
      <c r="M228" s="55">
        <f t="shared" si="135"/>
        <v>7.4999999999999997E-3</v>
      </c>
      <c r="N228" s="69">
        <f t="shared" si="136"/>
        <v>7.4999999999999997E-3</v>
      </c>
      <c r="O228" s="72">
        <v>0</v>
      </c>
      <c r="P228" s="7"/>
      <c r="Q228" s="72">
        <f t="shared" si="165"/>
        <v>3.9540000000000002</v>
      </c>
      <c r="R228" s="72">
        <f t="shared" si="137"/>
        <v>0</v>
      </c>
      <c r="S228" s="7"/>
      <c r="T228" s="5">
        <f t="shared" si="138"/>
        <v>30</v>
      </c>
      <c r="U228" s="45">
        <f t="shared" si="139"/>
        <v>43671</v>
      </c>
      <c r="V228" s="5">
        <f t="shared" si="140"/>
        <v>6782</v>
      </c>
      <c r="W228" s="55">
        <f t="shared" si="141"/>
        <v>6.040116061409001E-2</v>
      </c>
      <c r="X228" s="47">
        <f t="shared" si="142"/>
        <v>0.33123308624291037</v>
      </c>
      <c r="Y228" s="5">
        <f t="shared" si="143"/>
        <v>0</v>
      </c>
      <c r="Z228" s="5">
        <f t="shared" si="144"/>
        <v>0</v>
      </c>
      <c r="AB228" s="39">
        <f t="shared" si="145"/>
        <v>0</v>
      </c>
      <c r="AC228" s="39">
        <f t="shared" si="146"/>
        <v>0</v>
      </c>
      <c r="AD228" s="39">
        <f t="shared" si="147"/>
        <v>0</v>
      </c>
      <c r="AE228" s="39">
        <f t="shared" si="148"/>
        <v>0</v>
      </c>
      <c r="AF228" s="39">
        <f t="shared" si="149"/>
        <v>0</v>
      </c>
      <c r="AG228" s="39">
        <f t="shared" si="150"/>
        <v>0</v>
      </c>
      <c r="AH228" s="39">
        <f t="shared" si="151"/>
        <v>0</v>
      </c>
      <c r="AI228" s="39">
        <f t="shared" si="152"/>
        <v>0</v>
      </c>
      <c r="AJ228" s="39">
        <f t="shared" si="153"/>
        <v>0</v>
      </c>
      <c r="AK228" s="43"/>
      <c r="AL228" s="39">
        <f t="shared" si="154"/>
        <v>0</v>
      </c>
      <c r="AM228" s="39">
        <f t="shared" si="155"/>
        <v>0</v>
      </c>
      <c r="AN228" s="39">
        <f t="shared" si="156"/>
        <v>0</v>
      </c>
      <c r="AO228" s="40">
        <f t="shared" si="157"/>
        <v>0</v>
      </c>
      <c r="AQ228" s="39">
        <f t="shared" si="158"/>
        <v>0</v>
      </c>
      <c r="AR228" s="39">
        <f t="shared" si="159"/>
        <v>0</v>
      </c>
      <c r="AS228" s="39">
        <f t="shared" si="160"/>
        <v>0</v>
      </c>
      <c r="AT228" s="40">
        <f t="shared" si="161"/>
        <v>0</v>
      </c>
      <c r="AU228" s="40"/>
      <c r="AV228" s="52">
        <f t="shared" si="162"/>
        <v>0</v>
      </c>
      <c r="AX228" s="52">
        <f t="shared" si="163"/>
        <v>0</v>
      </c>
      <c r="AY228" s="70"/>
      <c r="AZ228" s="2">
        <f t="shared" si="166"/>
        <v>0</v>
      </c>
    </row>
    <row r="229" spans="1:52" ht="12" customHeight="1">
      <c r="A229" s="44">
        <f t="shared" si="164"/>
        <v>43647</v>
      </c>
      <c r="B229" s="66">
        <f t="shared" si="126"/>
        <v>0</v>
      </c>
      <c r="C229" s="67"/>
      <c r="D229" s="68">
        <f t="shared" si="127"/>
        <v>0</v>
      </c>
      <c r="E229" s="35">
        <f t="shared" si="128"/>
        <v>0</v>
      </c>
      <c r="F229" s="35">
        <f t="shared" si="129"/>
        <v>0</v>
      </c>
      <c r="G229" s="55">
        <f t="shared" si="130"/>
        <v>3.97</v>
      </c>
      <c r="H229" s="69">
        <f t="shared" si="131"/>
        <v>3.97</v>
      </c>
      <c r="I229" s="55">
        <f t="shared" si="132"/>
        <v>0</v>
      </c>
      <c r="J229" s="55">
        <f t="shared" si="133"/>
        <v>-2.35E-2</v>
      </c>
      <c r="K229" s="69">
        <f t="shared" si="134"/>
        <v>-2.35E-2</v>
      </c>
      <c r="L229" s="72">
        <v>0</v>
      </c>
      <c r="M229" s="55">
        <f t="shared" si="135"/>
        <v>7.4999999999999997E-3</v>
      </c>
      <c r="N229" s="69">
        <f t="shared" si="136"/>
        <v>7.4999999999999997E-3</v>
      </c>
      <c r="O229" s="72">
        <v>0</v>
      </c>
      <c r="P229" s="7"/>
      <c r="Q229" s="72">
        <f t="shared" si="165"/>
        <v>3.9540000000000002</v>
      </c>
      <c r="R229" s="72">
        <f t="shared" si="137"/>
        <v>0</v>
      </c>
      <c r="S229" s="7"/>
      <c r="T229" s="5">
        <f t="shared" si="138"/>
        <v>31</v>
      </c>
      <c r="U229" s="45">
        <f t="shared" si="139"/>
        <v>43702</v>
      </c>
      <c r="V229" s="5">
        <f t="shared" si="140"/>
        <v>6813</v>
      </c>
      <c r="W229" s="55">
        <f t="shared" si="141"/>
        <v>6.040116061409001E-2</v>
      </c>
      <c r="X229" s="47">
        <f t="shared" si="142"/>
        <v>0.32956438997276549</v>
      </c>
      <c r="Y229" s="5">
        <f t="shared" si="143"/>
        <v>0</v>
      </c>
      <c r="Z229" s="5">
        <f t="shared" si="144"/>
        <v>0</v>
      </c>
      <c r="AB229" s="39">
        <f t="shared" si="145"/>
        <v>0</v>
      </c>
      <c r="AC229" s="39">
        <f t="shared" si="146"/>
        <v>0</v>
      </c>
      <c r="AD229" s="39">
        <f t="shared" si="147"/>
        <v>0</v>
      </c>
      <c r="AE229" s="39">
        <f t="shared" si="148"/>
        <v>0</v>
      </c>
      <c r="AF229" s="39">
        <f t="shared" si="149"/>
        <v>0</v>
      </c>
      <c r="AG229" s="39">
        <f t="shared" si="150"/>
        <v>0</v>
      </c>
      <c r="AH229" s="39">
        <f t="shared" si="151"/>
        <v>0</v>
      </c>
      <c r="AI229" s="39">
        <f t="shared" si="152"/>
        <v>0</v>
      </c>
      <c r="AJ229" s="39">
        <f t="shared" si="153"/>
        <v>0</v>
      </c>
      <c r="AK229" s="43"/>
      <c r="AL229" s="39">
        <f t="shared" si="154"/>
        <v>0</v>
      </c>
      <c r="AM229" s="39">
        <f t="shared" si="155"/>
        <v>0</v>
      </c>
      <c r="AN229" s="39">
        <f t="shared" si="156"/>
        <v>0</v>
      </c>
      <c r="AO229" s="40">
        <f t="shared" si="157"/>
        <v>0</v>
      </c>
      <c r="AQ229" s="39">
        <f t="shared" si="158"/>
        <v>0</v>
      </c>
      <c r="AR229" s="39">
        <f t="shared" si="159"/>
        <v>0</v>
      </c>
      <c r="AS229" s="39">
        <f t="shared" si="160"/>
        <v>0</v>
      </c>
      <c r="AT229" s="40">
        <f t="shared" si="161"/>
        <v>0</v>
      </c>
      <c r="AU229" s="40"/>
      <c r="AV229" s="52">
        <f t="shared" si="162"/>
        <v>0</v>
      </c>
      <c r="AX229" s="52">
        <f t="shared" si="163"/>
        <v>0</v>
      </c>
      <c r="AY229" s="70"/>
      <c r="AZ229" s="2">
        <f t="shared" si="166"/>
        <v>0</v>
      </c>
    </row>
    <row r="230" spans="1:52" ht="12" customHeight="1">
      <c r="A230" s="44">
        <f t="shared" si="164"/>
        <v>43678</v>
      </c>
      <c r="B230" s="66">
        <f t="shared" si="126"/>
        <v>0</v>
      </c>
      <c r="C230" s="67"/>
      <c r="D230" s="68">
        <f t="shared" si="127"/>
        <v>0</v>
      </c>
      <c r="E230" s="35">
        <f t="shared" si="128"/>
        <v>0</v>
      </c>
      <c r="F230" s="35">
        <f t="shared" si="129"/>
        <v>0</v>
      </c>
      <c r="G230" s="55">
        <f t="shared" si="130"/>
        <v>3.97</v>
      </c>
      <c r="H230" s="69">
        <f t="shared" si="131"/>
        <v>3.97</v>
      </c>
      <c r="I230" s="55">
        <f t="shared" si="132"/>
        <v>0</v>
      </c>
      <c r="J230" s="55">
        <f t="shared" si="133"/>
        <v>-2.35E-2</v>
      </c>
      <c r="K230" s="69">
        <f t="shared" si="134"/>
        <v>-2.35E-2</v>
      </c>
      <c r="L230" s="72">
        <v>0</v>
      </c>
      <c r="M230" s="55">
        <f t="shared" si="135"/>
        <v>7.4999999999999997E-3</v>
      </c>
      <c r="N230" s="69">
        <f t="shared" si="136"/>
        <v>7.4999999999999997E-3</v>
      </c>
      <c r="O230" s="72">
        <v>0</v>
      </c>
      <c r="P230" s="7"/>
      <c r="Q230" s="72">
        <f t="shared" si="165"/>
        <v>3.9540000000000002</v>
      </c>
      <c r="R230" s="72">
        <f t="shared" si="137"/>
        <v>0</v>
      </c>
      <c r="S230" s="7"/>
      <c r="T230" s="5">
        <f t="shared" si="138"/>
        <v>31</v>
      </c>
      <c r="U230" s="45">
        <f t="shared" si="139"/>
        <v>43733</v>
      </c>
      <c r="V230" s="5">
        <f t="shared" si="140"/>
        <v>6844</v>
      </c>
      <c r="W230" s="55">
        <f t="shared" si="141"/>
        <v>6.040116061409001E-2</v>
      </c>
      <c r="X230" s="47">
        <f t="shared" si="142"/>
        <v>0.32790410031221867</v>
      </c>
      <c r="Y230" s="5">
        <f t="shared" si="143"/>
        <v>0</v>
      </c>
      <c r="Z230" s="5">
        <f t="shared" si="144"/>
        <v>0</v>
      </c>
      <c r="AB230" s="39">
        <f t="shared" si="145"/>
        <v>0</v>
      </c>
      <c r="AC230" s="39">
        <f t="shared" si="146"/>
        <v>0</v>
      </c>
      <c r="AD230" s="39">
        <f t="shared" si="147"/>
        <v>0</v>
      </c>
      <c r="AE230" s="39">
        <f t="shared" si="148"/>
        <v>0</v>
      </c>
      <c r="AF230" s="39">
        <f t="shared" si="149"/>
        <v>0</v>
      </c>
      <c r="AG230" s="39">
        <f t="shared" si="150"/>
        <v>0</v>
      </c>
      <c r="AH230" s="39">
        <f t="shared" si="151"/>
        <v>0</v>
      </c>
      <c r="AI230" s="39">
        <f t="shared" si="152"/>
        <v>0</v>
      </c>
      <c r="AJ230" s="39">
        <f t="shared" si="153"/>
        <v>0</v>
      </c>
      <c r="AK230" s="43"/>
      <c r="AL230" s="39">
        <f t="shared" si="154"/>
        <v>0</v>
      </c>
      <c r="AM230" s="39">
        <f t="shared" si="155"/>
        <v>0</v>
      </c>
      <c r="AN230" s="39">
        <f t="shared" si="156"/>
        <v>0</v>
      </c>
      <c r="AO230" s="40">
        <f t="shared" si="157"/>
        <v>0</v>
      </c>
      <c r="AQ230" s="39">
        <f t="shared" si="158"/>
        <v>0</v>
      </c>
      <c r="AR230" s="39">
        <f t="shared" si="159"/>
        <v>0</v>
      </c>
      <c r="AS230" s="39">
        <f t="shared" si="160"/>
        <v>0</v>
      </c>
      <c r="AT230" s="40">
        <f t="shared" si="161"/>
        <v>0</v>
      </c>
      <c r="AU230" s="40"/>
      <c r="AV230" s="52">
        <f t="shared" si="162"/>
        <v>0</v>
      </c>
      <c r="AX230" s="52">
        <f t="shared" si="163"/>
        <v>0</v>
      </c>
      <c r="AY230" s="70"/>
      <c r="AZ230" s="2">
        <f t="shared" si="166"/>
        <v>0</v>
      </c>
    </row>
    <row r="231" spans="1:52" ht="12" customHeight="1">
      <c r="A231" s="44">
        <f t="shared" si="164"/>
        <v>43709</v>
      </c>
      <c r="B231" s="66">
        <f t="shared" si="126"/>
        <v>0</v>
      </c>
      <c r="C231" s="67"/>
      <c r="D231" s="68">
        <f t="shared" si="127"/>
        <v>0</v>
      </c>
      <c r="E231" s="35">
        <f t="shared" si="128"/>
        <v>0</v>
      </c>
      <c r="F231" s="35">
        <f t="shared" si="129"/>
        <v>0</v>
      </c>
      <c r="G231" s="55">
        <f t="shared" si="130"/>
        <v>3.97</v>
      </c>
      <c r="H231" s="69">
        <f t="shared" si="131"/>
        <v>3.97</v>
      </c>
      <c r="I231" s="55">
        <f t="shared" si="132"/>
        <v>0</v>
      </c>
      <c r="J231" s="55">
        <f t="shared" si="133"/>
        <v>-2.35E-2</v>
      </c>
      <c r="K231" s="69">
        <f t="shared" si="134"/>
        <v>-2.35E-2</v>
      </c>
      <c r="L231" s="72">
        <v>0</v>
      </c>
      <c r="M231" s="55">
        <f t="shared" si="135"/>
        <v>7.4999999999999997E-3</v>
      </c>
      <c r="N231" s="69">
        <f t="shared" si="136"/>
        <v>7.4999999999999997E-3</v>
      </c>
      <c r="O231" s="72">
        <v>0</v>
      </c>
      <c r="P231" s="7"/>
      <c r="Q231" s="72">
        <f t="shared" si="165"/>
        <v>3.9540000000000002</v>
      </c>
      <c r="R231" s="72">
        <f t="shared" si="137"/>
        <v>0</v>
      </c>
      <c r="S231" s="7"/>
      <c r="T231" s="5">
        <f t="shared" si="138"/>
        <v>30</v>
      </c>
      <c r="U231" s="45">
        <f t="shared" si="139"/>
        <v>43763</v>
      </c>
      <c r="V231" s="5">
        <f t="shared" si="140"/>
        <v>6874</v>
      </c>
      <c r="W231" s="55">
        <f t="shared" si="141"/>
        <v>6.040116061409001E-2</v>
      </c>
      <c r="X231" s="47">
        <f t="shared" si="142"/>
        <v>0.32630533270281037</v>
      </c>
      <c r="Y231" s="5">
        <f t="shared" si="143"/>
        <v>0</v>
      </c>
      <c r="Z231" s="5">
        <f t="shared" si="144"/>
        <v>0</v>
      </c>
      <c r="AB231" s="39">
        <f t="shared" si="145"/>
        <v>0</v>
      </c>
      <c r="AC231" s="39">
        <f t="shared" si="146"/>
        <v>0</v>
      </c>
      <c r="AD231" s="39">
        <f t="shared" si="147"/>
        <v>0</v>
      </c>
      <c r="AE231" s="39">
        <f t="shared" si="148"/>
        <v>0</v>
      </c>
      <c r="AF231" s="39">
        <f t="shared" si="149"/>
        <v>0</v>
      </c>
      <c r="AG231" s="39">
        <f t="shared" si="150"/>
        <v>0</v>
      </c>
      <c r="AH231" s="39">
        <f t="shared" si="151"/>
        <v>0</v>
      </c>
      <c r="AI231" s="39">
        <f t="shared" si="152"/>
        <v>0</v>
      </c>
      <c r="AJ231" s="39">
        <f t="shared" si="153"/>
        <v>0</v>
      </c>
      <c r="AK231" s="43"/>
      <c r="AL231" s="39">
        <f t="shared" si="154"/>
        <v>0</v>
      </c>
      <c r="AM231" s="39">
        <f t="shared" si="155"/>
        <v>0</v>
      </c>
      <c r="AN231" s="39">
        <f t="shared" si="156"/>
        <v>0</v>
      </c>
      <c r="AO231" s="40">
        <f t="shared" si="157"/>
        <v>0</v>
      </c>
      <c r="AQ231" s="39">
        <f t="shared" si="158"/>
        <v>0</v>
      </c>
      <c r="AR231" s="39">
        <f t="shared" si="159"/>
        <v>0</v>
      </c>
      <c r="AS231" s="39">
        <f t="shared" si="160"/>
        <v>0</v>
      </c>
      <c r="AT231" s="40">
        <f t="shared" si="161"/>
        <v>0</v>
      </c>
      <c r="AU231" s="40"/>
      <c r="AV231" s="52">
        <f t="shared" si="162"/>
        <v>0</v>
      </c>
      <c r="AX231" s="52">
        <f t="shared" si="163"/>
        <v>0</v>
      </c>
      <c r="AY231" s="70"/>
      <c r="AZ231" s="2">
        <f t="shared" si="166"/>
        <v>0</v>
      </c>
    </row>
    <row r="232" spans="1:52" ht="12" customHeight="1">
      <c r="A232" s="44">
        <f t="shared" si="164"/>
        <v>43739</v>
      </c>
      <c r="B232" s="66">
        <f t="shared" si="126"/>
        <v>0</v>
      </c>
      <c r="C232" s="67"/>
      <c r="D232" s="68">
        <f t="shared" si="127"/>
        <v>0</v>
      </c>
      <c r="E232" s="35">
        <f t="shared" si="128"/>
        <v>0</v>
      </c>
      <c r="F232" s="35">
        <f t="shared" si="129"/>
        <v>0</v>
      </c>
      <c r="G232" s="55">
        <f t="shared" si="130"/>
        <v>3.97</v>
      </c>
      <c r="H232" s="69">
        <f t="shared" si="131"/>
        <v>3.97</v>
      </c>
      <c r="I232" s="55">
        <f t="shared" si="132"/>
        <v>0</v>
      </c>
      <c r="J232" s="55">
        <f t="shared" si="133"/>
        <v>-2.35E-2</v>
      </c>
      <c r="K232" s="69">
        <f t="shared" si="134"/>
        <v>-2.35E-2</v>
      </c>
      <c r="L232" s="72">
        <v>0</v>
      </c>
      <c r="M232" s="55">
        <f t="shared" si="135"/>
        <v>7.4999999999999997E-3</v>
      </c>
      <c r="N232" s="69">
        <f t="shared" si="136"/>
        <v>7.4999999999999997E-3</v>
      </c>
      <c r="O232" s="72">
        <v>0</v>
      </c>
      <c r="P232" s="7"/>
      <c r="Q232" s="72">
        <f t="shared" si="165"/>
        <v>3.9540000000000002</v>
      </c>
      <c r="R232" s="72">
        <f t="shared" si="137"/>
        <v>0</v>
      </c>
      <c r="S232" s="7"/>
      <c r="T232" s="5">
        <f t="shared" si="138"/>
        <v>31</v>
      </c>
      <c r="U232" s="45">
        <f t="shared" si="139"/>
        <v>43794</v>
      </c>
      <c r="V232" s="5">
        <f t="shared" si="140"/>
        <v>6905</v>
      </c>
      <c r="W232" s="55">
        <f t="shared" si="141"/>
        <v>6.040116061409001E-2</v>
      </c>
      <c r="X232" s="47">
        <f t="shared" si="142"/>
        <v>0.32466146162161574</v>
      </c>
      <c r="Y232" s="5">
        <f t="shared" si="143"/>
        <v>0</v>
      </c>
      <c r="Z232" s="5">
        <f t="shared" si="144"/>
        <v>0</v>
      </c>
      <c r="AB232" s="39">
        <f t="shared" si="145"/>
        <v>0</v>
      </c>
      <c r="AC232" s="39">
        <f t="shared" si="146"/>
        <v>0</v>
      </c>
      <c r="AD232" s="39">
        <f t="shared" si="147"/>
        <v>0</v>
      </c>
      <c r="AE232" s="39">
        <f t="shared" si="148"/>
        <v>0</v>
      </c>
      <c r="AF232" s="39">
        <f t="shared" si="149"/>
        <v>0</v>
      </c>
      <c r="AG232" s="39">
        <f t="shared" si="150"/>
        <v>0</v>
      </c>
      <c r="AH232" s="39">
        <f t="shared" si="151"/>
        <v>0</v>
      </c>
      <c r="AI232" s="39">
        <f t="shared" si="152"/>
        <v>0</v>
      </c>
      <c r="AJ232" s="39">
        <f t="shared" si="153"/>
        <v>0</v>
      </c>
      <c r="AK232" s="43"/>
      <c r="AL232" s="39">
        <f t="shared" si="154"/>
        <v>0</v>
      </c>
      <c r="AM232" s="39">
        <f t="shared" si="155"/>
        <v>0</v>
      </c>
      <c r="AN232" s="39">
        <f t="shared" si="156"/>
        <v>0</v>
      </c>
      <c r="AO232" s="40">
        <f t="shared" si="157"/>
        <v>0</v>
      </c>
      <c r="AQ232" s="39">
        <f t="shared" si="158"/>
        <v>0</v>
      </c>
      <c r="AR232" s="39">
        <f t="shared" si="159"/>
        <v>0</v>
      </c>
      <c r="AS232" s="39">
        <f t="shared" si="160"/>
        <v>0</v>
      </c>
      <c r="AT232" s="40">
        <f t="shared" si="161"/>
        <v>0</v>
      </c>
      <c r="AU232" s="40"/>
      <c r="AV232" s="52">
        <f t="shared" si="162"/>
        <v>0</v>
      </c>
      <c r="AX232" s="52">
        <f t="shared" si="163"/>
        <v>0</v>
      </c>
      <c r="AY232" s="70"/>
      <c r="AZ232" s="2">
        <f t="shared" si="166"/>
        <v>0</v>
      </c>
    </row>
    <row r="233" spans="1:52" ht="12" customHeight="1">
      <c r="A233" s="44">
        <f t="shared" si="164"/>
        <v>43770</v>
      </c>
      <c r="B233" s="66">
        <f t="shared" si="126"/>
        <v>0</v>
      </c>
      <c r="C233" s="67"/>
      <c r="D233" s="68">
        <f t="shared" si="127"/>
        <v>0</v>
      </c>
      <c r="E233" s="35">
        <f t="shared" si="128"/>
        <v>0</v>
      </c>
      <c r="F233" s="35">
        <f t="shared" si="129"/>
        <v>0</v>
      </c>
      <c r="G233" s="55">
        <f t="shared" si="130"/>
        <v>3.97</v>
      </c>
      <c r="H233" s="69">
        <f t="shared" si="131"/>
        <v>3.97</v>
      </c>
      <c r="I233" s="55">
        <f t="shared" si="132"/>
        <v>0</v>
      </c>
      <c r="J233" s="55">
        <f t="shared" si="133"/>
        <v>-2.35E-2</v>
      </c>
      <c r="K233" s="69">
        <f t="shared" si="134"/>
        <v>-2.35E-2</v>
      </c>
      <c r="L233" s="72">
        <v>0</v>
      </c>
      <c r="M233" s="55">
        <f t="shared" si="135"/>
        <v>7.4999999999999997E-3</v>
      </c>
      <c r="N233" s="69">
        <f t="shared" si="136"/>
        <v>7.4999999999999997E-3</v>
      </c>
      <c r="O233" s="72">
        <v>0</v>
      </c>
      <c r="P233" s="7"/>
      <c r="Q233" s="72">
        <f t="shared" si="165"/>
        <v>3.9540000000000002</v>
      </c>
      <c r="R233" s="72">
        <f t="shared" si="137"/>
        <v>0</v>
      </c>
      <c r="S233" s="7"/>
      <c r="T233" s="5">
        <f t="shared" si="138"/>
        <v>30</v>
      </c>
      <c r="U233" s="45">
        <f t="shared" si="139"/>
        <v>43824</v>
      </c>
      <c r="V233" s="5">
        <f t="shared" si="140"/>
        <v>6935</v>
      </c>
      <c r="W233" s="55">
        <f t="shared" si="141"/>
        <v>6.040116061409001E-2</v>
      </c>
      <c r="X233" s="47">
        <f t="shared" si="142"/>
        <v>0.32307850420092615</v>
      </c>
      <c r="Y233" s="5">
        <f t="shared" si="143"/>
        <v>0</v>
      </c>
      <c r="Z233" s="5">
        <f t="shared" si="144"/>
        <v>0</v>
      </c>
      <c r="AB233" s="39">
        <f t="shared" si="145"/>
        <v>0</v>
      </c>
      <c r="AC233" s="39">
        <f t="shared" si="146"/>
        <v>0</v>
      </c>
      <c r="AD233" s="39">
        <f t="shared" si="147"/>
        <v>0</v>
      </c>
      <c r="AE233" s="39">
        <f t="shared" si="148"/>
        <v>0</v>
      </c>
      <c r="AF233" s="39">
        <f t="shared" si="149"/>
        <v>0</v>
      </c>
      <c r="AG233" s="39">
        <f t="shared" si="150"/>
        <v>0</v>
      </c>
      <c r="AH233" s="39">
        <f t="shared" si="151"/>
        <v>0</v>
      </c>
      <c r="AI233" s="39">
        <f t="shared" si="152"/>
        <v>0</v>
      </c>
      <c r="AJ233" s="39">
        <f t="shared" si="153"/>
        <v>0</v>
      </c>
      <c r="AK233" s="43"/>
      <c r="AL233" s="39">
        <f t="shared" si="154"/>
        <v>0</v>
      </c>
      <c r="AM233" s="39">
        <f t="shared" si="155"/>
        <v>0</v>
      </c>
      <c r="AN233" s="39">
        <f t="shared" si="156"/>
        <v>0</v>
      </c>
      <c r="AO233" s="40">
        <f t="shared" si="157"/>
        <v>0</v>
      </c>
      <c r="AQ233" s="39">
        <f t="shared" si="158"/>
        <v>0</v>
      </c>
      <c r="AR233" s="39">
        <f t="shared" si="159"/>
        <v>0</v>
      </c>
      <c r="AS233" s="39">
        <f t="shared" si="160"/>
        <v>0</v>
      </c>
      <c r="AT233" s="40">
        <f t="shared" si="161"/>
        <v>0</v>
      </c>
      <c r="AU233" s="40"/>
      <c r="AV233" s="52">
        <f t="shared" si="162"/>
        <v>0</v>
      </c>
      <c r="AX233" s="52">
        <f t="shared" si="163"/>
        <v>0</v>
      </c>
      <c r="AY233" s="70"/>
      <c r="AZ233" s="2">
        <f t="shared" si="166"/>
        <v>0</v>
      </c>
    </row>
    <row r="234" spans="1:52" ht="12" customHeight="1">
      <c r="A234" s="44">
        <f t="shared" si="164"/>
        <v>43800</v>
      </c>
      <c r="B234" s="66">
        <f t="shared" si="126"/>
        <v>0</v>
      </c>
      <c r="C234" s="67"/>
      <c r="D234" s="68">
        <f t="shared" si="127"/>
        <v>0</v>
      </c>
      <c r="E234" s="35">
        <f t="shared" si="128"/>
        <v>0</v>
      </c>
      <c r="F234" s="35">
        <f t="shared" si="129"/>
        <v>0</v>
      </c>
      <c r="G234" s="55">
        <f t="shared" si="130"/>
        <v>3.97</v>
      </c>
      <c r="H234" s="69">
        <f t="shared" si="131"/>
        <v>3.97</v>
      </c>
      <c r="I234" s="55">
        <f t="shared" si="132"/>
        <v>0</v>
      </c>
      <c r="J234" s="55">
        <f t="shared" si="133"/>
        <v>-2.35E-2</v>
      </c>
      <c r="K234" s="69">
        <f t="shared" si="134"/>
        <v>-2.35E-2</v>
      </c>
      <c r="L234" s="72">
        <v>0</v>
      </c>
      <c r="M234" s="55">
        <f t="shared" si="135"/>
        <v>7.4999999999999997E-3</v>
      </c>
      <c r="N234" s="69">
        <f t="shared" si="136"/>
        <v>7.4999999999999997E-3</v>
      </c>
      <c r="O234" s="72">
        <v>0</v>
      </c>
      <c r="P234" s="7"/>
      <c r="Q234" s="72">
        <f t="shared" si="165"/>
        <v>3.9540000000000002</v>
      </c>
      <c r="R234" s="72">
        <f t="shared" si="137"/>
        <v>0</v>
      </c>
      <c r="S234" s="7"/>
      <c r="T234" s="5">
        <f t="shared" si="138"/>
        <v>31</v>
      </c>
      <c r="U234" s="45">
        <f t="shared" si="139"/>
        <v>43855</v>
      </c>
      <c r="V234" s="5">
        <f t="shared" si="140"/>
        <v>6966</v>
      </c>
      <c r="W234" s="55">
        <f t="shared" si="141"/>
        <v>6.040116061409001E-2</v>
      </c>
      <c r="X234" s="47">
        <f t="shared" si="142"/>
        <v>0.3214508893360008</v>
      </c>
      <c r="Y234" s="5">
        <f t="shared" si="143"/>
        <v>0</v>
      </c>
      <c r="Z234" s="5">
        <f t="shared" si="144"/>
        <v>0</v>
      </c>
      <c r="AB234" s="39">
        <f t="shared" si="145"/>
        <v>0</v>
      </c>
      <c r="AC234" s="39">
        <f t="shared" si="146"/>
        <v>0</v>
      </c>
      <c r="AD234" s="39">
        <f t="shared" si="147"/>
        <v>0</v>
      </c>
      <c r="AE234" s="39">
        <f t="shared" si="148"/>
        <v>0</v>
      </c>
      <c r="AF234" s="39">
        <f t="shared" si="149"/>
        <v>0</v>
      </c>
      <c r="AG234" s="39">
        <f t="shared" si="150"/>
        <v>0</v>
      </c>
      <c r="AH234" s="39">
        <f t="shared" si="151"/>
        <v>0</v>
      </c>
      <c r="AI234" s="39">
        <f t="shared" si="152"/>
        <v>0</v>
      </c>
      <c r="AJ234" s="39">
        <f t="shared" si="153"/>
        <v>0</v>
      </c>
      <c r="AK234" s="43"/>
      <c r="AL234" s="39">
        <f t="shared" si="154"/>
        <v>0</v>
      </c>
      <c r="AM234" s="39">
        <f t="shared" si="155"/>
        <v>0</v>
      </c>
      <c r="AN234" s="39">
        <f t="shared" si="156"/>
        <v>0</v>
      </c>
      <c r="AO234" s="40">
        <f t="shared" si="157"/>
        <v>0</v>
      </c>
      <c r="AQ234" s="39">
        <f t="shared" si="158"/>
        <v>0</v>
      </c>
      <c r="AR234" s="39">
        <f t="shared" si="159"/>
        <v>0</v>
      </c>
      <c r="AS234" s="39">
        <f t="shared" si="160"/>
        <v>0</v>
      </c>
      <c r="AT234" s="40">
        <f t="shared" si="161"/>
        <v>0</v>
      </c>
      <c r="AU234" s="40"/>
      <c r="AV234" s="52">
        <f t="shared" si="162"/>
        <v>0</v>
      </c>
      <c r="AX234" s="52">
        <f t="shared" si="163"/>
        <v>0</v>
      </c>
      <c r="AY234" s="70"/>
      <c r="AZ234" s="2">
        <f t="shared" si="166"/>
        <v>0</v>
      </c>
    </row>
    <row r="235" spans="1:52" ht="12" customHeight="1">
      <c r="A235" s="44">
        <f t="shared" si="164"/>
        <v>43831</v>
      </c>
      <c r="B235" s="66">
        <f t="shared" si="126"/>
        <v>0</v>
      </c>
      <c r="C235" s="67"/>
      <c r="D235" s="68">
        <f t="shared" si="127"/>
        <v>0</v>
      </c>
      <c r="E235" s="35">
        <f t="shared" si="128"/>
        <v>0</v>
      </c>
      <c r="F235" s="35">
        <f t="shared" si="129"/>
        <v>0</v>
      </c>
      <c r="G235" s="55">
        <f t="shared" si="130"/>
        <v>3.97</v>
      </c>
      <c r="H235" s="69">
        <f t="shared" si="131"/>
        <v>3.97</v>
      </c>
      <c r="I235" s="55">
        <f t="shared" si="132"/>
        <v>0</v>
      </c>
      <c r="J235" s="55">
        <f t="shared" si="133"/>
        <v>-2.35E-2</v>
      </c>
      <c r="K235" s="69">
        <f t="shared" si="134"/>
        <v>-2.35E-2</v>
      </c>
      <c r="L235" s="72">
        <v>0</v>
      </c>
      <c r="M235" s="55">
        <f t="shared" si="135"/>
        <v>7.4999999999999997E-3</v>
      </c>
      <c r="N235" s="69">
        <f t="shared" si="136"/>
        <v>7.4999999999999997E-3</v>
      </c>
      <c r="O235" s="72">
        <v>0</v>
      </c>
      <c r="P235" s="7"/>
      <c r="Q235" s="72">
        <f t="shared" si="165"/>
        <v>3.9540000000000002</v>
      </c>
      <c r="R235" s="72">
        <f t="shared" si="137"/>
        <v>0</v>
      </c>
      <c r="S235" s="7"/>
      <c r="T235" s="5">
        <f t="shared" si="138"/>
        <v>31</v>
      </c>
      <c r="U235" s="45">
        <f t="shared" si="139"/>
        <v>43886</v>
      </c>
      <c r="V235" s="5">
        <f t="shared" si="140"/>
        <v>6997</v>
      </c>
      <c r="W235" s="55">
        <f t="shared" si="141"/>
        <v>6.040116061409001E-2</v>
      </c>
      <c r="X235" s="47">
        <f t="shared" si="142"/>
        <v>0.31983147411950164</v>
      </c>
      <c r="Y235" s="5">
        <f t="shared" si="143"/>
        <v>0</v>
      </c>
      <c r="Z235" s="5">
        <f t="shared" si="144"/>
        <v>0</v>
      </c>
      <c r="AB235" s="39">
        <f t="shared" si="145"/>
        <v>0</v>
      </c>
      <c r="AC235" s="39">
        <f t="shared" si="146"/>
        <v>0</v>
      </c>
      <c r="AD235" s="39">
        <f t="shared" si="147"/>
        <v>0</v>
      </c>
      <c r="AE235" s="39">
        <f t="shared" si="148"/>
        <v>0</v>
      </c>
      <c r="AF235" s="39">
        <f t="shared" si="149"/>
        <v>0</v>
      </c>
      <c r="AG235" s="39">
        <f t="shared" si="150"/>
        <v>0</v>
      </c>
      <c r="AH235" s="39">
        <f t="shared" si="151"/>
        <v>0</v>
      </c>
      <c r="AI235" s="39">
        <f t="shared" si="152"/>
        <v>0</v>
      </c>
      <c r="AJ235" s="39">
        <f t="shared" si="153"/>
        <v>0</v>
      </c>
      <c r="AK235" s="43"/>
      <c r="AL235" s="39">
        <f t="shared" si="154"/>
        <v>0</v>
      </c>
      <c r="AM235" s="39">
        <f t="shared" si="155"/>
        <v>0</v>
      </c>
      <c r="AN235" s="39">
        <f t="shared" si="156"/>
        <v>0</v>
      </c>
      <c r="AO235" s="40">
        <f t="shared" si="157"/>
        <v>0</v>
      </c>
      <c r="AQ235" s="39">
        <f t="shared" si="158"/>
        <v>0</v>
      </c>
      <c r="AR235" s="39">
        <f t="shared" si="159"/>
        <v>0</v>
      </c>
      <c r="AS235" s="39">
        <f t="shared" si="160"/>
        <v>0</v>
      </c>
      <c r="AT235" s="40">
        <f t="shared" si="161"/>
        <v>0</v>
      </c>
      <c r="AU235" s="40"/>
      <c r="AV235" s="52">
        <f t="shared" si="162"/>
        <v>0</v>
      </c>
      <c r="AX235" s="52">
        <f t="shared" si="163"/>
        <v>0</v>
      </c>
      <c r="AY235" s="70"/>
      <c r="AZ235" s="2">
        <f t="shared" si="166"/>
        <v>0</v>
      </c>
    </row>
    <row r="236" spans="1:52" ht="12" customHeight="1">
      <c r="A236" s="44">
        <f t="shared" si="164"/>
        <v>43862</v>
      </c>
      <c r="B236" s="66">
        <f t="shared" si="126"/>
        <v>0</v>
      </c>
      <c r="C236" s="67"/>
      <c r="D236" s="68">
        <f t="shared" si="127"/>
        <v>0</v>
      </c>
      <c r="E236" s="35">
        <f t="shared" si="128"/>
        <v>0</v>
      </c>
      <c r="F236" s="35">
        <f t="shared" si="129"/>
        <v>0</v>
      </c>
      <c r="G236" s="55">
        <f t="shared" si="130"/>
        <v>3.97</v>
      </c>
      <c r="H236" s="69">
        <f t="shared" si="131"/>
        <v>3.97</v>
      </c>
      <c r="I236" s="55">
        <f t="shared" si="132"/>
        <v>0</v>
      </c>
      <c r="J236" s="55">
        <f t="shared" si="133"/>
        <v>-2.35E-2</v>
      </c>
      <c r="K236" s="69">
        <f t="shared" si="134"/>
        <v>-2.35E-2</v>
      </c>
      <c r="L236" s="72">
        <v>0</v>
      </c>
      <c r="M236" s="55">
        <f t="shared" si="135"/>
        <v>7.4999999999999997E-3</v>
      </c>
      <c r="N236" s="69">
        <f t="shared" si="136"/>
        <v>7.4999999999999997E-3</v>
      </c>
      <c r="O236" s="72">
        <v>0</v>
      </c>
      <c r="P236" s="7"/>
      <c r="Q236" s="72">
        <f t="shared" si="165"/>
        <v>3.9540000000000002</v>
      </c>
      <c r="R236" s="72">
        <f t="shared" si="137"/>
        <v>0</v>
      </c>
      <c r="S236" s="7"/>
      <c r="T236" s="5">
        <f t="shared" si="138"/>
        <v>29</v>
      </c>
      <c r="U236" s="45">
        <f t="shared" si="139"/>
        <v>43915</v>
      </c>
      <c r="V236" s="5">
        <f t="shared" si="140"/>
        <v>7026</v>
      </c>
      <c r="W236" s="55">
        <f t="shared" si="141"/>
        <v>6.040116061409001E-2</v>
      </c>
      <c r="X236" s="47">
        <f t="shared" si="142"/>
        <v>0.31832392390739001</v>
      </c>
      <c r="Y236" s="5">
        <f t="shared" si="143"/>
        <v>0</v>
      </c>
      <c r="Z236" s="5">
        <f t="shared" si="144"/>
        <v>0</v>
      </c>
      <c r="AB236" s="39">
        <f t="shared" si="145"/>
        <v>0</v>
      </c>
      <c r="AC236" s="39">
        <f t="shared" si="146"/>
        <v>0</v>
      </c>
      <c r="AD236" s="39">
        <f t="shared" si="147"/>
        <v>0</v>
      </c>
      <c r="AE236" s="39">
        <f t="shared" si="148"/>
        <v>0</v>
      </c>
      <c r="AF236" s="39">
        <f t="shared" si="149"/>
        <v>0</v>
      </c>
      <c r="AG236" s="39">
        <f t="shared" si="150"/>
        <v>0</v>
      </c>
      <c r="AH236" s="39">
        <f t="shared" si="151"/>
        <v>0</v>
      </c>
      <c r="AI236" s="39">
        <f t="shared" si="152"/>
        <v>0</v>
      </c>
      <c r="AJ236" s="39">
        <f t="shared" si="153"/>
        <v>0</v>
      </c>
      <c r="AK236" s="43"/>
      <c r="AL236" s="39">
        <f t="shared" si="154"/>
        <v>0</v>
      </c>
      <c r="AM236" s="39">
        <f t="shared" si="155"/>
        <v>0</v>
      </c>
      <c r="AN236" s="39">
        <f t="shared" si="156"/>
        <v>0</v>
      </c>
      <c r="AO236" s="40">
        <f t="shared" si="157"/>
        <v>0</v>
      </c>
      <c r="AQ236" s="39">
        <f t="shared" si="158"/>
        <v>0</v>
      </c>
      <c r="AR236" s="39">
        <f t="shared" si="159"/>
        <v>0</v>
      </c>
      <c r="AS236" s="39">
        <f t="shared" si="160"/>
        <v>0</v>
      </c>
      <c r="AT236" s="40">
        <f t="shared" si="161"/>
        <v>0</v>
      </c>
      <c r="AU236" s="40"/>
      <c r="AV236" s="52">
        <f t="shared" si="162"/>
        <v>0</v>
      </c>
      <c r="AX236" s="52">
        <f t="shared" si="163"/>
        <v>0</v>
      </c>
      <c r="AY236" s="70"/>
      <c r="AZ236" s="2">
        <f t="shared" si="166"/>
        <v>0</v>
      </c>
    </row>
    <row r="237" spans="1:52" ht="12" customHeight="1">
      <c r="A237" s="44">
        <f t="shared" si="164"/>
        <v>43891</v>
      </c>
      <c r="B237" s="66">
        <f t="shared" si="126"/>
        <v>0</v>
      </c>
      <c r="C237" s="67"/>
      <c r="D237" s="68">
        <f t="shared" si="127"/>
        <v>0</v>
      </c>
      <c r="E237" s="35">
        <f t="shared" si="128"/>
        <v>0</v>
      </c>
      <c r="F237" s="35">
        <f t="shared" si="129"/>
        <v>0</v>
      </c>
      <c r="G237" s="55">
        <f t="shared" si="130"/>
        <v>3.97</v>
      </c>
      <c r="H237" s="69">
        <f t="shared" si="131"/>
        <v>3.97</v>
      </c>
      <c r="I237" s="55">
        <f t="shared" si="132"/>
        <v>0</v>
      </c>
      <c r="J237" s="55">
        <f t="shared" si="133"/>
        <v>-2.35E-2</v>
      </c>
      <c r="K237" s="69">
        <f t="shared" si="134"/>
        <v>-2.35E-2</v>
      </c>
      <c r="L237" s="72">
        <v>0</v>
      </c>
      <c r="M237" s="55">
        <f t="shared" si="135"/>
        <v>7.4999999999999997E-3</v>
      </c>
      <c r="N237" s="69">
        <f t="shared" si="136"/>
        <v>7.4999999999999997E-3</v>
      </c>
      <c r="O237" s="72">
        <v>0</v>
      </c>
      <c r="P237" s="7"/>
      <c r="Q237" s="72">
        <f t="shared" si="165"/>
        <v>3.9540000000000002</v>
      </c>
      <c r="R237" s="72">
        <f t="shared" si="137"/>
        <v>0</v>
      </c>
      <c r="S237" s="7"/>
      <c r="T237" s="5">
        <f t="shared" si="138"/>
        <v>31</v>
      </c>
      <c r="U237" s="45">
        <f t="shared" si="139"/>
        <v>43946</v>
      </c>
      <c r="V237" s="5">
        <f t="shared" si="140"/>
        <v>7057</v>
      </c>
      <c r="W237" s="55">
        <f t="shared" si="141"/>
        <v>6.040116061409001E-2</v>
      </c>
      <c r="X237" s="47">
        <f t="shared" si="142"/>
        <v>0.31672026181388585</v>
      </c>
      <c r="Y237" s="5">
        <f t="shared" si="143"/>
        <v>0</v>
      </c>
      <c r="Z237" s="5">
        <f t="shared" si="144"/>
        <v>0</v>
      </c>
      <c r="AB237" s="39">
        <f t="shared" si="145"/>
        <v>0</v>
      </c>
      <c r="AC237" s="39">
        <f t="shared" si="146"/>
        <v>0</v>
      </c>
      <c r="AD237" s="39">
        <f t="shared" si="147"/>
        <v>0</v>
      </c>
      <c r="AE237" s="39">
        <f t="shared" si="148"/>
        <v>0</v>
      </c>
      <c r="AF237" s="39">
        <f t="shared" si="149"/>
        <v>0</v>
      </c>
      <c r="AG237" s="39">
        <f t="shared" si="150"/>
        <v>0</v>
      </c>
      <c r="AH237" s="39">
        <f t="shared" si="151"/>
        <v>0</v>
      </c>
      <c r="AI237" s="39">
        <f t="shared" si="152"/>
        <v>0</v>
      </c>
      <c r="AJ237" s="39">
        <f t="shared" si="153"/>
        <v>0</v>
      </c>
      <c r="AK237" s="43"/>
      <c r="AL237" s="39">
        <f t="shared" si="154"/>
        <v>0</v>
      </c>
      <c r="AM237" s="39">
        <f t="shared" si="155"/>
        <v>0</v>
      </c>
      <c r="AN237" s="39">
        <f t="shared" si="156"/>
        <v>0</v>
      </c>
      <c r="AO237" s="40">
        <f t="shared" si="157"/>
        <v>0</v>
      </c>
      <c r="AQ237" s="39">
        <f t="shared" si="158"/>
        <v>0</v>
      </c>
      <c r="AR237" s="39">
        <f t="shared" si="159"/>
        <v>0</v>
      </c>
      <c r="AS237" s="39">
        <f t="shared" si="160"/>
        <v>0</v>
      </c>
      <c r="AT237" s="40">
        <f t="shared" si="161"/>
        <v>0</v>
      </c>
      <c r="AU237" s="40"/>
      <c r="AV237" s="52">
        <f t="shared" si="162"/>
        <v>0</v>
      </c>
      <c r="AX237" s="52">
        <f t="shared" si="163"/>
        <v>0</v>
      </c>
      <c r="AY237" s="70"/>
      <c r="AZ237" s="2">
        <f t="shared" si="166"/>
        <v>0</v>
      </c>
    </row>
    <row r="238" spans="1:52" ht="12" customHeight="1">
      <c r="A238" s="44">
        <f t="shared" si="164"/>
        <v>43922</v>
      </c>
      <c r="B238" s="66">
        <f t="shared" si="126"/>
        <v>0</v>
      </c>
      <c r="C238" s="67"/>
      <c r="D238" s="68">
        <f t="shared" si="127"/>
        <v>0</v>
      </c>
      <c r="E238" s="35">
        <f t="shared" si="128"/>
        <v>0</v>
      </c>
      <c r="F238" s="35">
        <f t="shared" si="129"/>
        <v>0</v>
      </c>
      <c r="G238" s="55">
        <f t="shared" si="130"/>
        <v>3.97</v>
      </c>
      <c r="H238" s="69">
        <f t="shared" si="131"/>
        <v>3.97</v>
      </c>
      <c r="I238" s="55">
        <f t="shared" si="132"/>
        <v>0</v>
      </c>
      <c r="J238" s="55">
        <f t="shared" si="133"/>
        <v>-2.35E-2</v>
      </c>
      <c r="K238" s="69">
        <f t="shared" si="134"/>
        <v>-2.35E-2</v>
      </c>
      <c r="L238" s="72">
        <v>0</v>
      </c>
      <c r="M238" s="55">
        <f t="shared" si="135"/>
        <v>7.4999999999999997E-3</v>
      </c>
      <c r="N238" s="69">
        <f t="shared" si="136"/>
        <v>7.4999999999999997E-3</v>
      </c>
      <c r="O238" s="72">
        <v>0</v>
      </c>
      <c r="P238" s="7"/>
      <c r="Q238" s="72">
        <f t="shared" si="165"/>
        <v>3.9540000000000002</v>
      </c>
      <c r="R238" s="72">
        <f t="shared" si="137"/>
        <v>0</v>
      </c>
      <c r="S238" s="7"/>
      <c r="T238" s="5">
        <f t="shared" si="138"/>
        <v>30</v>
      </c>
      <c r="U238" s="45">
        <f t="shared" si="139"/>
        <v>43976</v>
      </c>
      <c r="V238" s="5">
        <f t="shared" si="140"/>
        <v>7087</v>
      </c>
      <c r="W238" s="55">
        <f t="shared" si="141"/>
        <v>6.040116061409001E-2</v>
      </c>
      <c r="X238" s="47">
        <f t="shared" si="142"/>
        <v>0.3151760234364176</v>
      </c>
      <c r="Y238" s="5">
        <f t="shared" si="143"/>
        <v>0</v>
      </c>
      <c r="Z238" s="5">
        <f t="shared" si="144"/>
        <v>0</v>
      </c>
      <c r="AB238" s="39">
        <f t="shared" si="145"/>
        <v>0</v>
      </c>
      <c r="AC238" s="39">
        <f t="shared" si="146"/>
        <v>0</v>
      </c>
      <c r="AD238" s="39">
        <f t="shared" si="147"/>
        <v>0</v>
      </c>
      <c r="AE238" s="39">
        <f t="shared" si="148"/>
        <v>0</v>
      </c>
      <c r="AF238" s="39">
        <f t="shared" si="149"/>
        <v>0</v>
      </c>
      <c r="AG238" s="39">
        <f t="shared" si="150"/>
        <v>0</v>
      </c>
      <c r="AH238" s="39">
        <f t="shared" si="151"/>
        <v>0</v>
      </c>
      <c r="AI238" s="39">
        <f t="shared" si="152"/>
        <v>0</v>
      </c>
      <c r="AJ238" s="39">
        <f t="shared" si="153"/>
        <v>0</v>
      </c>
      <c r="AK238" s="43"/>
      <c r="AL238" s="39">
        <f t="shared" si="154"/>
        <v>0</v>
      </c>
      <c r="AM238" s="39">
        <f t="shared" si="155"/>
        <v>0</v>
      </c>
      <c r="AN238" s="39">
        <f t="shared" si="156"/>
        <v>0</v>
      </c>
      <c r="AO238" s="40">
        <f t="shared" si="157"/>
        <v>0</v>
      </c>
      <c r="AQ238" s="39">
        <f t="shared" si="158"/>
        <v>0</v>
      </c>
      <c r="AR238" s="39">
        <f t="shared" si="159"/>
        <v>0</v>
      </c>
      <c r="AS238" s="39">
        <f t="shared" si="160"/>
        <v>0</v>
      </c>
      <c r="AT238" s="40">
        <f t="shared" si="161"/>
        <v>0</v>
      </c>
      <c r="AU238" s="40"/>
      <c r="AV238" s="52">
        <f t="shared" si="162"/>
        <v>0</v>
      </c>
      <c r="AX238" s="52">
        <f t="shared" si="163"/>
        <v>0</v>
      </c>
      <c r="AY238" s="70"/>
      <c r="AZ238" s="2">
        <f t="shared" si="166"/>
        <v>0</v>
      </c>
    </row>
    <row r="239" spans="1:52" ht="12" customHeight="1">
      <c r="A239" s="44">
        <f t="shared" si="164"/>
        <v>43952</v>
      </c>
      <c r="B239" s="66">
        <f t="shared" si="126"/>
        <v>0</v>
      </c>
      <c r="C239" s="67"/>
      <c r="D239" s="68">
        <f t="shared" si="127"/>
        <v>0</v>
      </c>
      <c r="E239" s="35">
        <f t="shared" si="128"/>
        <v>0</v>
      </c>
      <c r="F239" s="35">
        <f t="shared" si="129"/>
        <v>0</v>
      </c>
      <c r="G239" s="55">
        <f t="shared" si="130"/>
        <v>3.97</v>
      </c>
      <c r="H239" s="69">
        <f t="shared" si="131"/>
        <v>3.97</v>
      </c>
      <c r="I239" s="55">
        <f t="shared" si="132"/>
        <v>0</v>
      </c>
      <c r="J239" s="55">
        <f t="shared" si="133"/>
        <v>-2.35E-2</v>
      </c>
      <c r="K239" s="69">
        <f t="shared" si="134"/>
        <v>-2.35E-2</v>
      </c>
      <c r="L239" s="72">
        <v>0</v>
      </c>
      <c r="M239" s="55">
        <f t="shared" si="135"/>
        <v>7.4999999999999997E-3</v>
      </c>
      <c r="N239" s="69">
        <f t="shared" si="136"/>
        <v>7.4999999999999997E-3</v>
      </c>
      <c r="O239" s="72">
        <v>0</v>
      </c>
      <c r="P239" s="7"/>
      <c r="Q239" s="72">
        <f t="shared" si="165"/>
        <v>3.9540000000000002</v>
      </c>
      <c r="R239" s="72">
        <f t="shared" si="137"/>
        <v>0</v>
      </c>
      <c r="S239" s="7"/>
      <c r="T239" s="5">
        <f t="shared" si="138"/>
        <v>31</v>
      </c>
      <c r="U239" s="45">
        <f t="shared" si="139"/>
        <v>44007</v>
      </c>
      <c r="V239" s="5">
        <f t="shared" si="140"/>
        <v>7118</v>
      </c>
      <c r="W239" s="55">
        <f t="shared" si="141"/>
        <v>6.040116061409001E-2</v>
      </c>
      <c r="X239" s="47">
        <f t="shared" si="142"/>
        <v>0.31358821993311137</v>
      </c>
      <c r="Y239" s="5">
        <f t="shared" si="143"/>
        <v>0</v>
      </c>
      <c r="Z239" s="5">
        <f t="shared" si="144"/>
        <v>0</v>
      </c>
      <c r="AB239" s="39">
        <f t="shared" si="145"/>
        <v>0</v>
      </c>
      <c r="AC239" s="39">
        <f t="shared" si="146"/>
        <v>0</v>
      </c>
      <c r="AD239" s="39">
        <f t="shared" si="147"/>
        <v>0</v>
      </c>
      <c r="AE239" s="39">
        <f t="shared" si="148"/>
        <v>0</v>
      </c>
      <c r="AF239" s="39">
        <f t="shared" si="149"/>
        <v>0</v>
      </c>
      <c r="AG239" s="39">
        <f t="shared" si="150"/>
        <v>0</v>
      </c>
      <c r="AH239" s="39">
        <f t="shared" si="151"/>
        <v>0</v>
      </c>
      <c r="AI239" s="39">
        <f t="shared" si="152"/>
        <v>0</v>
      </c>
      <c r="AJ239" s="39">
        <f t="shared" si="153"/>
        <v>0</v>
      </c>
      <c r="AK239" s="43"/>
      <c r="AL239" s="39">
        <f t="shared" si="154"/>
        <v>0</v>
      </c>
      <c r="AM239" s="39">
        <f t="shared" si="155"/>
        <v>0</v>
      </c>
      <c r="AN239" s="39">
        <f t="shared" si="156"/>
        <v>0</v>
      </c>
      <c r="AO239" s="40">
        <f t="shared" si="157"/>
        <v>0</v>
      </c>
      <c r="AQ239" s="39">
        <f t="shared" si="158"/>
        <v>0</v>
      </c>
      <c r="AR239" s="39">
        <f t="shared" si="159"/>
        <v>0</v>
      </c>
      <c r="AS239" s="39">
        <f t="shared" si="160"/>
        <v>0</v>
      </c>
      <c r="AT239" s="40">
        <f t="shared" si="161"/>
        <v>0</v>
      </c>
      <c r="AU239" s="40"/>
      <c r="AV239" s="52">
        <f t="shared" si="162"/>
        <v>0</v>
      </c>
      <c r="AX239" s="52">
        <f t="shared" si="163"/>
        <v>0</v>
      </c>
      <c r="AY239" s="70"/>
      <c r="AZ239" s="2">
        <f t="shared" si="166"/>
        <v>0</v>
      </c>
    </row>
    <row r="240" spans="1:52" ht="12" customHeight="1">
      <c r="A240" s="44">
        <f t="shared" si="164"/>
        <v>43983</v>
      </c>
      <c r="B240" s="66">
        <f t="shared" si="126"/>
        <v>0</v>
      </c>
      <c r="C240" s="67"/>
      <c r="D240" s="68">
        <f t="shared" si="127"/>
        <v>0</v>
      </c>
      <c r="E240" s="35">
        <f t="shared" si="128"/>
        <v>0</v>
      </c>
      <c r="F240" s="35">
        <f t="shared" si="129"/>
        <v>0</v>
      </c>
      <c r="G240" s="55">
        <f t="shared" si="130"/>
        <v>3.97</v>
      </c>
      <c r="H240" s="69">
        <f t="shared" si="131"/>
        <v>3.97</v>
      </c>
      <c r="I240" s="55">
        <f t="shared" si="132"/>
        <v>0</v>
      </c>
      <c r="J240" s="55">
        <f t="shared" si="133"/>
        <v>-2.35E-2</v>
      </c>
      <c r="K240" s="69">
        <f t="shared" si="134"/>
        <v>-2.35E-2</v>
      </c>
      <c r="L240" s="72">
        <v>0</v>
      </c>
      <c r="M240" s="55">
        <f t="shared" si="135"/>
        <v>7.4999999999999997E-3</v>
      </c>
      <c r="N240" s="69">
        <f t="shared" si="136"/>
        <v>7.4999999999999997E-3</v>
      </c>
      <c r="O240" s="72">
        <v>0</v>
      </c>
      <c r="P240" s="7"/>
      <c r="Q240" s="72">
        <f t="shared" si="165"/>
        <v>3.9540000000000002</v>
      </c>
      <c r="R240" s="72">
        <f t="shared" si="137"/>
        <v>0</v>
      </c>
      <c r="S240" s="7"/>
      <c r="T240" s="5">
        <f t="shared" si="138"/>
        <v>30</v>
      </c>
      <c r="U240" s="45">
        <f t="shared" si="139"/>
        <v>44037</v>
      </c>
      <c r="V240" s="5">
        <f t="shared" si="140"/>
        <v>7148</v>
      </c>
      <c r="W240" s="55">
        <f t="shared" si="141"/>
        <v>6.040116061409001E-2</v>
      </c>
      <c r="X240" s="47">
        <f t="shared" si="142"/>
        <v>0.3120592525056114</v>
      </c>
      <c r="Y240" s="5">
        <f t="shared" si="143"/>
        <v>0</v>
      </c>
      <c r="Z240" s="5">
        <f t="shared" si="144"/>
        <v>0</v>
      </c>
      <c r="AB240" s="39">
        <f t="shared" si="145"/>
        <v>0</v>
      </c>
      <c r="AC240" s="39">
        <f t="shared" si="146"/>
        <v>0</v>
      </c>
      <c r="AD240" s="39">
        <f t="shared" si="147"/>
        <v>0</v>
      </c>
      <c r="AE240" s="39">
        <f t="shared" si="148"/>
        <v>0</v>
      </c>
      <c r="AF240" s="39">
        <f t="shared" si="149"/>
        <v>0</v>
      </c>
      <c r="AG240" s="39">
        <f t="shared" si="150"/>
        <v>0</v>
      </c>
      <c r="AH240" s="39">
        <f t="shared" si="151"/>
        <v>0</v>
      </c>
      <c r="AI240" s="39">
        <f t="shared" si="152"/>
        <v>0</v>
      </c>
      <c r="AJ240" s="39">
        <f t="shared" si="153"/>
        <v>0</v>
      </c>
      <c r="AK240" s="43"/>
      <c r="AL240" s="39">
        <f t="shared" si="154"/>
        <v>0</v>
      </c>
      <c r="AM240" s="39">
        <f t="shared" si="155"/>
        <v>0</v>
      </c>
      <c r="AN240" s="39">
        <f t="shared" si="156"/>
        <v>0</v>
      </c>
      <c r="AO240" s="40">
        <f t="shared" si="157"/>
        <v>0</v>
      </c>
      <c r="AQ240" s="39">
        <f t="shared" si="158"/>
        <v>0</v>
      </c>
      <c r="AR240" s="39">
        <f t="shared" si="159"/>
        <v>0</v>
      </c>
      <c r="AS240" s="39">
        <f t="shared" si="160"/>
        <v>0</v>
      </c>
      <c r="AT240" s="40">
        <f t="shared" si="161"/>
        <v>0</v>
      </c>
      <c r="AU240" s="40"/>
      <c r="AV240" s="52">
        <f t="shared" si="162"/>
        <v>0</v>
      </c>
      <c r="AX240" s="52">
        <f t="shared" si="163"/>
        <v>0</v>
      </c>
      <c r="AY240" s="70"/>
      <c r="AZ240" s="2">
        <f t="shared" si="166"/>
        <v>0</v>
      </c>
    </row>
    <row r="241" spans="1:52" ht="12" customHeight="1">
      <c r="A241" s="44">
        <f t="shared" si="164"/>
        <v>44013</v>
      </c>
      <c r="B241" s="66">
        <f t="shared" si="126"/>
        <v>0</v>
      </c>
      <c r="C241" s="67"/>
      <c r="D241" s="68">
        <f t="shared" si="127"/>
        <v>0</v>
      </c>
      <c r="E241" s="35">
        <f t="shared" si="128"/>
        <v>0</v>
      </c>
      <c r="F241" s="35">
        <f t="shared" si="129"/>
        <v>0</v>
      </c>
      <c r="G241" s="55">
        <f t="shared" si="130"/>
        <v>3.97</v>
      </c>
      <c r="H241" s="69">
        <f t="shared" si="131"/>
        <v>3.97</v>
      </c>
      <c r="I241" s="55">
        <f t="shared" si="132"/>
        <v>0</v>
      </c>
      <c r="J241" s="55">
        <f t="shared" si="133"/>
        <v>-2.35E-2</v>
      </c>
      <c r="K241" s="69">
        <f t="shared" si="134"/>
        <v>-2.35E-2</v>
      </c>
      <c r="L241" s="72">
        <v>0</v>
      </c>
      <c r="M241" s="55">
        <f t="shared" si="135"/>
        <v>7.4999999999999997E-3</v>
      </c>
      <c r="N241" s="69">
        <f t="shared" si="136"/>
        <v>7.4999999999999997E-3</v>
      </c>
      <c r="O241" s="72">
        <v>0</v>
      </c>
      <c r="P241" s="7"/>
      <c r="Q241" s="72">
        <f t="shared" si="165"/>
        <v>3.9540000000000002</v>
      </c>
      <c r="R241" s="72">
        <f t="shared" si="137"/>
        <v>0</v>
      </c>
      <c r="S241" s="7"/>
      <c r="T241" s="5">
        <f t="shared" si="138"/>
        <v>31</v>
      </c>
      <c r="U241" s="45">
        <f t="shared" si="139"/>
        <v>44068</v>
      </c>
      <c r="V241" s="5">
        <f t="shared" si="140"/>
        <v>7179</v>
      </c>
      <c r="W241" s="55">
        <f t="shared" si="141"/>
        <v>6.040116061409001E-2</v>
      </c>
      <c r="X241" s="47">
        <f t="shared" si="142"/>
        <v>0.31048715076714423</v>
      </c>
      <c r="Y241" s="5">
        <f t="shared" si="143"/>
        <v>0</v>
      </c>
      <c r="Z241" s="5">
        <f t="shared" si="144"/>
        <v>0</v>
      </c>
      <c r="AB241" s="39">
        <f t="shared" si="145"/>
        <v>0</v>
      </c>
      <c r="AC241" s="39">
        <f t="shared" si="146"/>
        <v>0</v>
      </c>
      <c r="AD241" s="39">
        <f t="shared" si="147"/>
        <v>0</v>
      </c>
      <c r="AE241" s="39">
        <f t="shared" si="148"/>
        <v>0</v>
      </c>
      <c r="AF241" s="39">
        <f t="shared" si="149"/>
        <v>0</v>
      </c>
      <c r="AG241" s="39">
        <f t="shared" si="150"/>
        <v>0</v>
      </c>
      <c r="AH241" s="39">
        <f t="shared" si="151"/>
        <v>0</v>
      </c>
      <c r="AI241" s="39">
        <f t="shared" si="152"/>
        <v>0</v>
      </c>
      <c r="AJ241" s="39">
        <f t="shared" si="153"/>
        <v>0</v>
      </c>
      <c r="AK241" s="43"/>
      <c r="AL241" s="39">
        <f t="shared" si="154"/>
        <v>0</v>
      </c>
      <c r="AM241" s="39">
        <f t="shared" si="155"/>
        <v>0</v>
      </c>
      <c r="AN241" s="39">
        <f t="shared" si="156"/>
        <v>0</v>
      </c>
      <c r="AO241" s="40">
        <f t="shared" si="157"/>
        <v>0</v>
      </c>
      <c r="AQ241" s="39">
        <f t="shared" si="158"/>
        <v>0</v>
      </c>
      <c r="AR241" s="39">
        <f t="shared" si="159"/>
        <v>0</v>
      </c>
      <c r="AS241" s="39">
        <f t="shared" si="160"/>
        <v>0</v>
      </c>
      <c r="AT241" s="40">
        <f t="shared" si="161"/>
        <v>0</v>
      </c>
      <c r="AU241" s="40"/>
      <c r="AV241" s="52">
        <f t="shared" si="162"/>
        <v>0</v>
      </c>
      <c r="AX241" s="52">
        <f t="shared" si="163"/>
        <v>0</v>
      </c>
      <c r="AY241" s="70"/>
      <c r="AZ241" s="2">
        <f t="shared" si="166"/>
        <v>0</v>
      </c>
    </row>
    <row r="242" spans="1:52" ht="12" customHeight="1">
      <c r="A242" s="44">
        <f t="shared" si="164"/>
        <v>44044</v>
      </c>
      <c r="B242" s="66">
        <f t="shared" si="126"/>
        <v>0</v>
      </c>
      <c r="C242" s="67"/>
      <c r="D242" s="68">
        <f t="shared" si="127"/>
        <v>0</v>
      </c>
      <c r="E242" s="35">
        <f t="shared" si="128"/>
        <v>0</v>
      </c>
      <c r="F242" s="35">
        <f t="shared" si="129"/>
        <v>0</v>
      </c>
      <c r="G242" s="55">
        <f t="shared" si="130"/>
        <v>3.97</v>
      </c>
      <c r="H242" s="69">
        <f t="shared" si="131"/>
        <v>3.97</v>
      </c>
      <c r="I242" s="55">
        <f t="shared" si="132"/>
        <v>0</v>
      </c>
      <c r="J242" s="55">
        <f t="shared" si="133"/>
        <v>-2.35E-2</v>
      </c>
      <c r="K242" s="69">
        <f t="shared" si="134"/>
        <v>-2.35E-2</v>
      </c>
      <c r="L242" s="72">
        <v>0</v>
      </c>
      <c r="M242" s="55">
        <f t="shared" si="135"/>
        <v>7.4999999999999997E-3</v>
      </c>
      <c r="N242" s="69">
        <f t="shared" si="136"/>
        <v>7.4999999999999997E-3</v>
      </c>
      <c r="O242" s="72">
        <v>0</v>
      </c>
      <c r="P242" s="7"/>
      <c r="Q242" s="72">
        <f t="shared" si="165"/>
        <v>3.9540000000000002</v>
      </c>
      <c r="R242" s="72">
        <f t="shared" si="137"/>
        <v>0</v>
      </c>
      <c r="S242" s="7"/>
      <c r="T242" s="5">
        <f t="shared" si="138"/>
        <v>31</v>
      </c>
      <c r="U242" s="45">
        <f t="shared" si="139"/>
        <v>44099</v>
      </c>
      <c r="V242" s="5">
        <f t="shared" si="140"/>
        <v>7210</v>
      </c>
      <c r="W242" s="55">
        <f t="shared" si="141"/>
        <v>6.040116061409001E-2</v>
      </c>
      <c r="X242" s="47">
        <f t="shared" si="142"/>
        <v>0.30892296901136074</v>
      </c>
      <c r="Y242" s="5">
        <f t="shared" si="143"/>
        <v>0</v>
      </c>
      <c r="Z242" s="5">
        <f t="shared" si="144"/>
        <v>0</v>
      </c>
      <c r="AB242" s="39">
        <f t="shared" si="145"/>
        <v>0</v>
      </c>
      <c r="AC242" s="39">
        <f t="shared" si="146"/>
        <v>0</v>
      </c>
      <c r="AD242" s="39">
        <f t="shared" si="147"/>
        <v>0</v>
      </c>
      <c r="AE242" s="39">
        <f t="shared" si="148"/>
        <v>0</v>
      </c>
      <c r="AF242" s="39">
        <f t="shared" si="149"/>
        <v>0</v>
      </c>
      <c r="AG242" s="39">
        <f t="shared" si="150"/>
        <v>0</v>
      </c>
      <c r="AH242" s="39">
        <f t="shared" si="151"/>
        <v>0</v>
      </c>
      <c r="AI242" s="39">
        <f t="shared" si="152"/>
        <v>0</v>
      </c>
      <c r="AJ242" s="39">
        <f t="shared" si="153"/>
        <v>0</v>
      </c>
      <c r="AK242" s="43"/>
      <c r="AL242" s="39">
        <f t="shared" si="154"/>
        <v>0</v>
      </c>
      <c r="AM242" s="39">
        <f t="shared" si="155"/>
        <v>0</v>
      </c>
      <c r="AN242" s="39">
        <f t="shared" si="156"/>
        <v>0</v>
      </c>
      <c r="AO242" s="40">
        <f t="shared" si="157"/>
        <v>0</v>
      </c>
      <c r="AQ242" s="39">
        <f t="shared" si="158"/>
        <v>0</v>
      </c>
      <c r="AR242" s="39">
        <f t="shared" si="159"/>
        <v>0</v>
      </c>
      <c r="AS242" s="39">
        <f t="shared" si="160"/>
        <v>0</v>
      </c>
      <c r="AT242" s="40">
        <f t="shared" si="161"/>
        <v>0</v>
      </c>
      <c r="AU242" s="40"/>
      <c r="AV242" s="52">
        <f t="shared" si="162"/>
        <v>0</v>
      </c>
      <c r="AX242" s="52">
        <f t="shared" si="163"/>
        <v>0</v>
      </c>
      <c r="AY242" s="70"/>
      <c r="AZ242" s="2">
        <f t="shared" si="166"/>
        <v>0</v>
      </c>
    </row>
    <row r="243" spans="1:52" ht="12" customHeight="1">
      <c r="A243" s="44">
        <f t="shared" si="164"/>
        <v>44075</v>
      </c>
      <c r="B243" s="66">
        <f t="shared" si="126"/>
        <v>0</v>
      </c>
      <c r="C243" s="67"/>
      <c r="D243" s="68">
        <f t="shared" si="127"/>
        <v>0</v>
      </c>
      <c r="E243" s="35">
        <f t="shared" si="128"/>
        <v>0</v>
      </c>
      <c r="F243" s="35">
        <f t="shared" si="129"/>
        <v>0</v>
      </c>
      <c r="G243" s="55">
        <f t="shared" si="130"/>
        <v>3.97</v>
      </c>
      <c r="H243" s="69">
        <f t="shared" si="131"/>
        <v>3.97</v>
      </c>
      <c r="I243" s="55">
        <f t="shared" si="132"/>
        <v>0</v>
      </c>
      <c r="J243" s="55">
        <f t="shared" si="133"/>
        <v>-2.35E-2</v>
      </c>
      <c r="K243" s="69">
        <f t="shared" si="134"/>
        <v>-2.35E-2</v>
      </c>
      <c r="L243" s="72">
        <v>0</v>
      </c>
      <c r="M243" s="55">
        <f t="shared" si="135"/>
        <v>7.4999999999999997E-3</v>
      </c>
      <c r="N243" s="69">
        <f t="shared" si="136"/>
        <v>7.4999999999999997E-3</v>
      </c>
      <c r="O243" s="72">
        <v>0</v>
      </c>
      <c r="P243" s="7"/>
      <c r="Q243" s="72">
        <f t="shared" si="165"/>
        <v>3.9540000000000002</v>
      </c>
      <c r="R243" s="72">
        <f t="shared" si="137"/>
        <v>0</v>
      </c>
      <c r="S243" s="7"/>
      <c r="T243" s="5">
        <f t="shared" si="138"/>
        <v>30</v>
      </c>
      <c r="U243" s="45">
        <f t="shared" si="139"/>
        <v>44129</v>
      </c>
      <c r="V243" s="5">
        <f t="shared" si="140"/>
        <v>7240</v>
      </c>
      <c r="W243" s="55">
        <f t="shared" si="141"/>
        <v>6.040116061409001E-2</v>
      </c>
      <c r="X243" s="47">
        <f t="shared" si="142"/>
        <v>0.3074167480272762</v>
      </c>
      <c r="Y243" s="5">
        <f t="shared" si="143"/>
        <v>0</v>
      </c>
      <c r="Z243" s="5">
        <f t="shared" si="144"/>
        <v>0</v>
      </c>
      <c r="AB243" s="39">
        <f t="shared" si="145"/>
        <v>0</v>
      </c>
      <c r="AC243" s="39">
        <f t="shared" si="146"/>
        <v>0</v>
      </c>
      <c r="AD243" s="39">
        <f t="shared" si="147"/>
        <v>0</v>
      </c>
      <c r="AE243" s="39">
        <f t="shared" si="148"/>
        <v>0</v>
      </c>
      <c r="AF243" s="39">
        <f t="shared" si="149"/>
        <v>0</v>
      </c>
      <c r="AG243" s="39">
        <f t="shared" si="150"/>
        <v>0</v>
      </c>
      <c r="AH243" s="39">
        <f t="shared" si="151"/>
        <v>0</v>
      </c>
      <c r="AI243" s="39">
        <f t="shared" si="152"/>
        <v>0</v>
      </c>
      <c r="AJ243" s="39">
        <f t="shared" si="153"/>
        <v>0</v>
      </c>
      <c r="AK243" s="43"/>
      <c r="AL243" s="39">
        <f t="shared" si="154"/>
        <v>0</v>
      </c>
      <c r="AM243" s="39">
        <f t="shared" si="155"/>
        <v>0</v>
      </c>
      <c r="AN243" s="39">
        <f t="shared" si="156"/>
        <v>0</v>
      </c>
      <c r="AO243" s="40">
        <f t="shared" si="157"/>
        <v>0</v>
      </c>
      <c r="AQ243" s="39">
        <f t="shared" si="158"/>
        <v>0</v>
      </c>
      <c r="AR243" s="39">
        <f t="shared" si="159"/>
        <v>0</v>
      </c>
      <c r="AS243" s="39">
        <f t="shared" si="160"/>
        <v>0</v>
      </c>
      <c r="AT243" s="40">
        <f t="shared" si="161"/>
        <v>0</v>
      </c>
      <c r="AU243" s="40"/>
      <c r="AV243" s="52">
        <f t="shared" si="162"/>
        <v>0</v>
      </c>
      <c r="AX243" s="52">
        <f t="shared" si="163"/>
        <v>0</v>
      </c>
      <c r="AY243" s="70"/>
      <c r="AZ243" s="2">
        <f t="shared" si="166"/>
        <v>0</v>
      </c>
    </row>
    <row r="244" spans="1:52" ht="12" customHeight="1">
      <c r="A244" s="44">
        <f t="shared" si="164"/>
        <v>44105</v>
      </c>
      <c r="B244" s="66">
        <f t="shared" si="126"/>
        <v>0</v>
      </c>
      <c r="C244" s="67"/>
      <c r="D244" s="68">
        <f t="shared" si="127"/>
        <v>0</v>
      </c>
      <c r="E244" s="35">
        <f t="shared" si="128"/>
        <v>0</v>
      </c>
      <c r="F244" s="35">
        <f t="shared" si="129"/>
        <v>0</v>
      </c>
      <c r="G244" s="55">
        <f t="shared" si="130"/>
        <v>3.97</v>
      </c>
      <c r="H244" s="69">
        <f t="shared" si="131"/>
        <v>3.97</v>
      </c>
      <c r="I244" s="55">
        <f t="shared" si="132"/>
        <v>0</v>
      </c>
      <c r="J244" s="55">
        <f t="shared" si="133"/>
        <v>-2.35E-2</v>
      </c>
      <c r="K244" s="69">
        <f t="shared" si="134"/>
        <v>-2.35E-2</v>
      </c>
      <c r="L244" s="72">
        <v>0</v>
      </c>
      <c r="M244" s="55">
        <f t="shared" si="135"/>
        <v>7.4999999999999997E-3</v>
      </c>
      <c r="N244" s="69">
        <f t="shared" si="136"/>
        <v>7.4999999999999997E-3</v>
      </c>
      <c r="O244" s="72">
        <v>0</v>
      </c>
      <c r="P244" s="7"/>
      <c r="Q244" s="72">
        <f t="shared" si="165"/>
        <v>3.9540000000000002</v>
      </c>
      <c r="R244" s="72">
        <f t="shared" si="137"/>
        <v>0</v>
      </c>
      <c r="S244" s="7"/>
      <c r="T244" s="5">
        <f t="shared" si="138"/>
        <v>31</v>
      </c>
      <c r="U244" s="45">
        <f t="shared" si="139"/>
        <v>44160</v>
      </c>
      <c r="V244" s="5">
        <f t="shared" si="140"/>
        <v>7271</v>
      </c>
      <c r="W244" s="55">
        <f t="shared" si="141"/>
        <v>6.040116061409001E-2</v>
      </c>
      <c r="X244" s="47">
        <f t="shared" si="142"/>
        <v>0.30586803444122768</v>
      </c>
      <c r="Y244" s="5">
        <f t="shared" si="143"/>
        <v>0</v>
      </c>
      <c r="Z244" s="5">
        <f t="shared" si="144"/>
        <v>0</v>
      </c>
      <c r="AB244" s="39">
        <f t="shared" si="145"/>
        <v>0</v>
      </c>
      <c r="AC244" s="39">
        <f t="shared" si="146"/>
        <v>0</v>
      </c>
      <c r="AD244" s="39">
        <f t="shared" si="147"/>
        <v>0</v>
      </c>
      <c r="AE244" s="39">
        <f t="shared" si="148"/>
        <v>0</v>
      </c>
      <c r="AF244" s="39">
        <f t="shared" si="149"/>
        <v>0</v>
      </c>
      <c r="AG244" s="39">
        <f t="shared" si="150"/>
        <v>0</v>
      </c>
      <c r="AH244" s="39">
        <f t="shared" si="151"/>
        <v>0</v>
      </c>
      <c r="AI244" s="39">
        <f t="shared" si="152"/>
        <v>0</v>
      </c>
      <c r="AJ244" s="39">
        <f t="shared" si="153"/>
        <v>0</v>
      </c>
      <c r="AK244" s="43"/>
      <c r="AL244" s="39">
        <f t="shared" si="154"/>
        <v>0</v>
      </c>
      <c r="AM244" s="39">
        <f t="shared" si="155"/>
        <v>0</v>
      </c>
      <c r="AN244" s="39">
        <f t="shared" si="156"/>
        <v>0</v>
      </c>
      <c r="AO244" s="40">
        <f t="shared" si="157"/>
        <v>0</v>
      </c>
      <c r="AQ244" s="39">
        <f t="shared" si="158"/>
        <v>0</v>
      </c>
      <c r="AR244" s="39">
        <f t="shared" si="159"/>
        <v>0</v>
      </c>
      <c r="AS244" s="39">
        <f t="shared" si="160"/>
        <v>0</v>
      </c>
      <c r="AT244" s="40">
        <f t="shared" si="161"/>
        <v>0</v>
      </c>
      <c r="AU244" s="40"/>
      <c r="AV244" s="52">
        <f t="shared" si="162"/>
        <v>0</v>
      </c>
      <c r="AX244" s="52">
        <f t="shared" si="163"/>
        <v>0</v>
      </c>
      <c r="AY244" s="70"/>
      <c r="AZ244" s="2">
        <f t="shared" si="166"/>
        <v>0</v>
      </c>
    </row>
    <row r="245" spans="1:52" ht="12" customHeight="1">
      <c r="A245" s="44">
        <f t="shared" si="164"/>
        <v>44136</v>
      </c>
      <c r="B245" s="66">
        <f t="shared" si="126"/>
        <v>0</v>
      </c>
      <c r="C245" s="67"/>
      <c r="D245" s="68">
        <f t="shared" si="127"/>
        <v>0</v>
      </c>
      <c r="E245" s="35">
        <f t="shared" si="128"/>
        <v>0</v>
      </c>
      <c r="F245" s="35">
        <f t="shared" si="129"/>
        <v>0</v>
      </c>
      <c r="G245" s="55">
        <f t="shared" si="130"/>
        <v>3.97</v>
      </c>
      <c r="H245" s="69">
        <f t="shared" si="131"/>
        <v>3.97</v>
      </c>
      <c r="I245" s="55">
        <f t="shared" si="132"/>
        <v>0</v>
      </c>
      <c r="J245" s="55">
        <f t="shared" si="133"/>
        <v>-2.35E-2</v>
      </c>
      <c r="K245" s="69">
        <f t="shared" si="134"/>
        <v>-2.35E-2</v>
      </c>
      <c r="L245" s="72">
        <v>0</v>
      </c>
      <c r="M245" s="55">
        <f t="shared" si="135"/>
        <v>7.4999999999999997E-3</v>
      </c>
      <c r="N245" s="69">
        <f t="shared" si="136"/>
        <v>7.4999999999999997E-3</v>
      </c>
      <c r="O245" s="72">
        <v>0</v>
      </c>
      <c r="P245" s="7"/>
      <c r="Q245" s="72">
        <f t="shared" si="165"/>
        <v>3.9540000000000002</v>
      </c>
      <c r="R245" s="72">
        <f t="shared" si="137"/>
        <v>0</v>
      </c>
      <c r="S245" s="7"/>
      <c r="T245" s="5">
        <f t="shared" si="138"/>
        <v>30</v>
      </c>
      <c r="U245" s="45">
        <f t="shared" si="139"/>
        <v>44190</v>
      </c>
      <c r="V245" s="5">
        <f t="shared" si="140"/>
        <v>7301</v>
      </c>
      <c r="W245" s="55">
        <f t="shared" si="141"/>
        <v>6.040116061409001E-2</v>
      </c>
      <c r="X245" s="47">
        <f t="shared" si="142"/>
        <v>0.30437670845368325</v>
      </c>
      <c r="Y245" s="5">
        <f t="shared" si="143"/>
        <v>0</v>
      </c>
      <c r="Z245" s="5">
        <f t="shared" si="144"/>
        <v>0</v>
      </c>
      <c r="AB245" s="39">
        <f t="shared" si="145"/>
        <v>0</v>
      </c>
      <c r="AC245" s="39">
        <f t="shared" si="146"/>
        <v>0</v>
      </c>
      <c r="AD245" s="39">
        <f t="shared" si="147"/>
        <v>0</v>
      </c>
      <c r="AE245" s="39">
        <f t="shared" si="148"/>
        <v>0</v>
      </c>
      <c r="AF245" s="39">
        <f t="shared" si="149"/>
        <v>0</v>
      </c>
      <c r="AG245" s="39">
        <f t="shared" si="150"/>
        <v>0</v>
      </c>
      <c r="AH245" s="39">
        <f t="shared" si="151"/>
        <v>0</v>
      </c>
      <c r="AI245" s="39">
        <f t="shared" si="152"/>
        <v>0</v>
      </c>
      <c r="AJ245" s="39">
        <f t="shared" si="153"/>
        <v>0</v>
      </c>
      <c r="AK245" s="43"/>
      <c r="AL245" s="39">
        <f t="shared" si="154"/>
        <v>0</v>
      </c>
      <c r="AM245" s="39">
        <f t="shared" si="155"/>
        <v>0</v>
      </c>
      <c r="AN245" s="39">
        <f t="shared" si="156"/>
        <v>0</v>
      </c>
      <c r="AO245" s="40">
        <f t="shared" si="157"/>
        <v>0</v>
      </c>
      <c r="AQ245" s="39">
        <f t="shared" si="158"/>
        <v>0</v>
      </c>
      <c r="AR245" s="39">
        <f t="shared" si="159"/>
        <v>0</v>
      </c>
      <c r="AS245" s="39">
        <f t="shared" si="160"/>
        <v>0</v>
      </c>
      <c r="AT245" s="40">
        <f t="shared" si="161"/>
        <v>0</v>
      </c>
      <c r="AU245" s="40"/>
      <c r="AV245" s="52">
        <f t="shared" si="162"/>
        <v>0</v>
      </c>
      <c r="AX245" s="52">
        <f t="shared" si="163"/>
        <v>0</v>
      </c>
      <c r="AY245" s="70"/>
      <c r="AZ245" s="2">
        <f t="shared" si="166"/>
        <v>0</v>
      </c>
    </row>
    <row r="246" spans="1:52" ht="12" customHeight="1">
      <c r="A246" s="44">
        <f t="shared" si="164"/>
        <v>44166</v>
      </c>
      <c r="B246" s="66">
        <f t="shared" si="126"/>
        <v>0</v>
      </c>
      <c r="C246" s="67"/>
      <c r="D246" s="68">
        <f t="shared" si="127"/>
        <v>0</v>
      </c>
      <c r="E246" s="35">
        <f t="shared" si="128"/>
        <v>0</v>
      </c>
      <c r="F246" s="35">
        <f t="shared" si="129"/>
        <v>0</v>
      </c>
      <c r="G246" s="55">
        <f t="shared" si="130"/>
        <v>3.97</v>
      </c>
      <c r="H246" s="69">
        <f t="shared" si="131"/>
        <v>3.97</v>
      </c>
      <c r="I246" s="55">
        <f t="shared" si="132"/>
        <v>0</v>
      </c>
      <c r="J246" s="55">
        <f t="shared" si="133"/>
        <v>-2.35E-2</v>
      </c>
      <c r="K246" s="69">
        <f t="shared" si="134"/>
        <v>-2.35E-2</v>
      </c>
      <c r="L246" s="72">
        <v>0</v>
      </c>
      <c r="M246" s="55">
        <f t="shared" si="135"/>
        <v>7.4999999999999997E-3</v>
      </c>
      <c r="N246" s="69">
        <f t="shared" si="136"/>
        <v>7.4999999999999997E-3</v>
      </c>
      <c r="O246" s="72">
        <v>0</v>
      </c>
      <c r="P246" s="7"/>
      <c r="Q246" s="72">
        <f t="shared" si="165"/>
        <v>3.9540000000000002</v>
      </c>
      <c r="R246" s="72">
        <f t="shared" si="137"/>
        <v>0</v>
      </c>
      <c r="S246" s="7"/>
      <c r="T246" s="5">
        <f t="shared" si="138"/>
        <v>31</v>
      </c>
      <c r="U246" s="45">
        <f t="shared" si="139"/>
        <v>44221</v>
      </c>
      <c r="V246" s="5">
        <f t="shared" si="140"/>
        <v>7332</v>
      </c>
      <c r="W246" s="55">
        <f t="shared" si="141"/>
        <v>6.040116061409001E-2</v>
      </c>
      <c r="X246" s="47">
        <f t="shared" si="142"/>
        <v>0.30284331007287302</v>
      </c>
      <c r="Y246" s="5">
        <f t="shared" si="143"/>
        <v>0</v>
      </c>
      <c r="Z246" s="5">
        <f t="shared" si="144"/>
        <v>0</v>
      </c>
      <c r="AB246" s="39">
        <f t="shared" si="145"/>
        <v>0</v>
      </c>
      <c r="AC246" s="39">
        <f t="shared" si="146"/>
        <v>0</v>
      </c>
      <c r="AD246" s="39">
        <f t="shared" si="147"/>
        <v>0</v>
      </c>
      <c r="AE246" s="39">
        <f t="shared" si="148"/>
        <v>0</v>
      </c>
      <c r="AF246" s="39">
        <f t="shared" si="149"/>
        <v>0</v>
      </c>
      <c r="AG246" s="39">
        <f t="shared" si="150"/>
        <v>0</v>
      </c>
      <c r="AH246" s="39">
        <f t="shared" si="151"/>
        <v>0</v>
      </c>
      <c r="AI246" s="39">
        <f t="shared" si="152"/>
        <v>0</v>
      </c>
      <c r="AJ246" s="39">
        <f t="shared" si="153"/>
        <v>0</v>
      </c>
      <c r="AK246" s="43"/>
      <c r="AL246" s="39">
        <f t="shared" si="154"/>
        <v>0</v>
      </c>
      <c r="AM246" s="39">
        <f t="shared" si="155"/>
        <v>0</v>
      </c>
      <c r="AN246" s="39">
        <f t="shared" si="156"/>
        <v>0</v>
      </c>
      <c r="AO246" s="40">
        <f t="shared" si="157"/>
        <v>0</v>
      </c>
      <c r="AQ246" s="39">
        <f t="shared" si="158"/>
        <v>0</v>
      </c>
      <c r="AR246" s="39">
        <f t="shared" si="159"/>
        <v>0</v>
      </c>
      <c r="AS246" s="39">
        <f t="shared" si="160"/>
        <v>0</v>
      </c>
      <c r="AT246" s="40">
        <f t="shared" si="161"/>
        <v>0</v>
      </c>
      <c r="AU246" s="40"/>
      <c r="AV246" s="52">
        <f t="shared" si="162"/>
        <v>0</v>
      </c>
      <c r="AX246" s="52">
        <f t="shared" si="163"/>
        <v>0</v>
      </c>
      <c r="AY246" s="70"/>
      <c r="AZ246" s="2">
        <f t="shared" si="166"/>
        <v>0</v>
      </c>
    </row>
    <row r="247" spans="1:52" ht="12" customHeight="1">
      <c r="A247" s="44">
        <f t="shared" si="164"/>
        <v>44197</v>
      </c>
      <c r="B247" s="66">
        <f t="shared" si="126"/>
        <v>0</v>
      </c>
      <c r="C247" s="67"/>
      <c r="D247" s="68">
        <f t="shared" si="127"/>
        <v>0</v>
      </c>
      <c r="E247" s="35">
        <f t="shared" si="128"/>
        <v>0</v>
      </c>
      <c r="F247" s="35">
        <f t="shared" si="129"/>
        <v>0</v>
      </c>
      <c r="G247" s="55">
        <f t="shared" si="130"/>
        <v>3.97</v>
      </c>
      <c r="H247" s="69">
        <f t="shared" si="131"/>
        <v>3.97</v>
      </c>
      <c r="I247" s="55">
        <f t="shared" si="132"/>
        <v>0</v>
      </c>
      <c r="J247" s="55">
        <f t="shared" si="133"/>
        <v>-2.35E-2</v>
      </c>
      <c r="K247" s="69">
        <f t="shared" si="134"/>
        <v>-2.35E-2</v>
      </c>
      <c r="L247" s="72">
        <v>0</v>
      </c>
      <c r="M247" s="55">
        <f t="shared" si="135"/>
        <v>7.4999999999999997E-3</v>
      </c>
      <c r="N247" s="69">
        <f t="shared" si="136"/>
        <v>7.4999999999999997E-3</v>
      </c>
      <c r="O247" s="72">
        <v>0</v>
      </c>
      <c r="P247" s="7"/>
      <c r="Q247" s="72">
        <f t="shared" si="165"/>
        <v>3.9540000000000002</v>
      </c>
      <c r="R247" s="72">
        <f t="shared" si="137"/>
        <v>0</v>
      </c>
      <c r="S247" s="7"/>
      <c r="T247" s="5">
        <f t="shared" si="138"/>
        <v>31</v>
      </c>
      <c r="U247" s="45">
        <f t="shared" si="139"/>
        <v>44252</v>
      </c>
      <c r="V247" s="5">
        <f t="shared" si="140"/>
        <v>7363</v>
      </c>
      <c r="W247" s="55">
        <f t="shared" si="141"/>
        <v>6.040116061409001E-2</v>
      </c>
      <c r="X247" s="47">
        <f t="shared" si="142"/>
        <v>0.30131763669377609</v>
      </c>
      <c r="Y247" s="5">
        <f t="shared" si="143"/>
        <v>0</v>
      </c>
      <c r="Z247" s="5">
        <f t="shared" si="144"/>
        <v>0</v>
      </c>
      <c r="AB247" s="39">
        <f t="shared" si="145"/>
        <v>0</v>
      </c>
      <c r="AC247" s="39">
        <f t="shared" si="146"/>
        <v>0</v>
      </c>
      <c r="AD247" s="39">
        <f t="shared" si="147"/>
        <v>0</v>
      </c>
      <c r="AE247" s="39">
        <f t="shared" si="148"/>
        <v>0</v>
      </c>
      <c r="AF247" s="39">
        <f t="shared" si="149"/>
        <v>0</v>
      </c>
      <c r="AG247" s="39">
        <f t="shared" si="150"/>
        <v>0</v>
      </c>
      <c r="AH247" s="39">
        <f t="shared" si="151"/>
        <v>0</v>
      </c>
      <c r="AI247" s="39">
        <f t="shared" si="152"/>
        <v>0</v>
      </c>
      <c r="AJ247" s="39">
        <f t="shared" si="153"/>
        <v>0</v>
      </c>
      <c r="AK247" s="43"/>
      <c r="AL247" s="39">
        <f t="shared" si="154"/>
        <v>0</v>
      </c>
      <c r="AM247" s="39">
        <f t="shared" si="155"/>
        <v>0</v>
      </c>
      <c r="AN247" s="39">
        <f t="shared" si="156"/>
        <v>0</v>
      </c>
      <c r="AO247" s="40">
        <f t="shared" si="157"/>
        <v>0</v>
      </c>
      <c r="AQ247" s="39">
        <f t="shared" si="158"/>
        <v>0</v>
      </c>
      <c r="AR247" s="39">
        <f t="shared" si="159"/>
        <v>0</v>
      </c>
      <c r="AS247" s="39">
        <f t="shared" si="160"/>
        <v>0</v>
      </c>
      <c r="AT247" s="40">
        <f t="shared" si="161"/>
        <v>0</v>
      </c>
      <c r="AU247" s="40"/>
      <c r="AV247" s="52">
        <f t="shared" si="162"/>
        <v>0</v>
      </c>
      <c r="AX247" s="52">
        <f t="shared" si="163"/>
        <v>0</v>
      </c>
      <c r="AY247" s="70"/>
      <c r="AZ247" s="2">
        <f t="shared" si="166"/>
        <v>0</v>
      </c>
    </row>
    <row r="248" spans="1:52" ht="12" customHeight="1">
      <c r="A248" s="44">
        <f t="shared" si="164"/>
        <v>44228</v>
      </c>
      <c r="B248" s="66">
        <f t="shared" si="126"/>
        <v>0</v>
      </c>
      <c r="C248" s="67"/>
      <c r="D248" s="68">
        <f t="shared" si="127"/>
        <v>0</v>
      </c>
      <c r="E248" s="35">
        <f t="shared" si="128"/>
        <v>0</v>
      </c>
      <c r="F248" s="35">
        <f t="shared" si="129"/>
        <v>0</v>
      </c>
      <c r="G248" s="55">
        <f t="shared" si="130"/>
        <v>3.97</v>
      </c>
      <c r="H248" s="69">
        <f t="shared" si="131"/>
        <v>3.97</v>
      </c>
      <c r="I248" s="55">
        <f t="shared" si="132"/>
        <v>0</v>
      </c>
      <c r="J248" s="55">
        <f t="shared" si="133"/>
        <v>-2.35E-2</v>
      </c>
      <c r="K248" s="69">
        <f t="shared" si="134"/>
        <v>-2.35E-2</v>
      </c>
      <c r="L248" s="72">
        <v>0</v>
      </c>
      <c r="M248" s="55">
        <f t="shared" si="135"/>
        <v>7.4999999999999997E-3</v>
      </c>
      <c r="N248" s="69">
        <f t="shared" si="136"/>
        <v>7.4999999999999997E-3</v>
      </c>
      <c r="O248" s="72">
        <v>0</v>
      </c>
      <c r="P248" s="7"/>
      <c r="Q248" s="72">
        <f t="shared" si="165"/>
        <v>3.9540000000000002</v>
      </c>
      <c r="R248" s="72">
        <f t="shared" si="137"/>
        <v>0</v>
      </c>
      <c r="S248" s="7"/>
      <c r="T248" s="5">
        <f t="shared" si="138"/>
        <v>28</v>
      </c>
      <c r="U248" s="45">
        <f t="shared" si="139"/>
        <v>44280</v>
      </c>
      <c r="V248" s="5">
        <f t="shared" si="140"/>
        <v>7391</v>
      </c>
      <c r="W248" s="55">
        <f t="shared" si="141"/>
        <v>6.040116061409001E-2</v>
      </c>
      <c r="X248" s="47">
        <f t="shared" si="142"/>
        <v>0.29994621655420212</v>
      </c>
      <c r="Y248" s="5">
        <f t="shared" si="143"/>
        <v>0</v>
      </c>
      <c r="Z248" s="5">
        <f t="shared" si="144"/>
        <v>0</v>
      </c>
      <c r="AB248" s="39">
        <f t="shared" si="145"/>
        <v>0</v>
      </c>
      <c r="AC248" s="39">
        <f t="shared" si="146"/>
        <v>0</v>
      </c>
      <c r="AD248" s="39">
        <f t="shared" si="147"/>
        <v>0</v>
      </c>
      <c r="AE248" s="39">
        <f t="shared" si="148"/>
        <v>0</v>
      </c>
      <c r="AF248" s="39">
        <f t="shared" si="149"/>
        <v>0</v>
      </c>
      <c r="AG248" s="39">
        <f t="shared" si="150"/>
        <v>0</v>
      </c>
      <c r="AH248" s="39">
        <f t="shared" si="151"/>
        <v>0</v>
      </c>
      <c r="AI248" s="39">
        <f t="shared" si="152"/>
        <v>0</v>
      </c>
      <c r="AJ248" s="39">
        <f t="shared" si="153"/>
        <v>0</v>
      </c>
      <c r="AK248" s="43"/>
      <c r="AL248" s="39">
        <f t="shared" si="154"/>
        <v>0</v>
      </c>
      <c r="AM248" s="39">
        <f t="shared" si="155"/>
        <v>0</v>
      </c>
      <c r="AN248" s="39">
        <f t="shared" si="156"/>
        <v>0</v>
      </c>
      <c r="AO248" s="40">
        <f t="shared" si="157"/>
        <v>0</v>
      </c>
      <c r="AQ248" s="39">
        <f t="shared" si="158"/>
        <v>0</v>
      </c>
      <c r="AR248" s="39">
        <f t="shared" si="159"/>
        <v>0</v>
      </c>
      <c r="AS248" s="39">
        <f t="shared" si="160"/>
        <v>0</v>
      </c>
      <c r="AT248" s="40">
        <f t="shared" si="161"/>
        <v>0</v>
      </c>
      <c r="AU248" s="40"/>
      <c r="AV248" s="52">
        <f t="shared" si="162"/>
        <v>0</v>
      </c>
      <c r="AX248" s="52">
        <f t="shared" si="163"/>
        <v>0</v>
      </c>
      <c r="AY248" s="70"/>
      <c r="AZ248" s="2">
        <f t="shared" si="166"/>
        <v>0</v>
      </c>
    </row>
    <row r="249" spans="1:52" ht="12" customHeight="1">
      <c r="A249" s="44">
        <f t="shared" si="164"/>
        <v>44256</v>
      </c>
      <c r="B249" s="66">
        <f t="shared" si="126"/>
        <v>0</v>
      </c>
      <c r="C249" s="67"/>
      <c r="D249" s="68">
        <f t="shared" si="127"/>
        <v>0</v>
      </c>
      <c r="E249" s="35">
        <f t="shared" si="128"/>
        <v>0</v>
      </c>
      <c r="F249" s="35">
        <f t="shared" si="129"/>
        <v>0</v>
      </c>
      <c r="G249" s="55">
        <f t="shared" si="130"/>
        <v>3.97</v>
      </c>
      <c r="H249" s="69">
        <f t="shared" si="131"/>
        <v>3.97</v>
      </c>
      <c r="I249" s="55">
        <f t="shared" si="132"/>
        <v>0</v>
      </c>
      <c r="J249" s="55">
        <f t="shared" si="133"/>
        <v>-2.35E-2</v>
      </c>
      <c r="K249" s="69">
        <f t="shared" si="134"/>
        <v>-2.35E-2</v>
      </c>
      <c r="L249" s="72">
        <v>0</v>
      </c>
      <c r="M249" s="55">
        <f t="shared" si="135"/>
        <v>7.4999999999999997E-3</v>
      </c>
      <c r="N249" s="69">
        <f t="shared" si="136"/>
        <v>7.4999999999999997E-3</v>
      </c>
      <c r="O249" s="72">
        <v>0</v>
      </c>
      <c r="P249" s="7"/>
      <c r="Q249" s="72">
        <f t="shared" si="165"/>
        <v>3.9540000000000002</v>
      </c>
      <c r="R249" s="72">
        <f t="shared" si="137"/>
        <v>0</v>
      </c>
      <c r="S249" s="7"/>
      <c r="T249" s="5">
        <f t="shared" si="138"/>
        <v>31</v>
      </c>
      <c r="U249" s="45">
        <f t="shared" si="139"/>
        <v>44311</v>
      </c>
      <c r="V249" s="5">
        <f t="shared" si="140"/>
        <v>7422</v>
      </c>
      <c r="W249" s="55">
        <f t="shared" si="141"/>
        <v>6.040116061409001E-2</v>
      </c>
      <c r="X249" s="47">
        <f t="shared" si="142"/>
        <v>0.29843513824229395</v>
      </c>
      <c r="Y249" s="5">
        <f t="shared" si="143"/>
        <v>0</v>
      </c>
      <c r="Z249" s="5">
        <f t="shared" si="144"/>
        <v>0</v>
      </c>
      <c r="AB249" s="39">
        <f t="shared" si="145"/>
        <v>0</v>
      </c>
      <c r="AC249" s="39">
        <f t="shared" si="146"/>
        <v>0</v>
      </c>
      <c r="AD249" s="39">
        <f t="shared" si="147"/>
        <v>0</v>
      </c>
      <c r="AE249" s="39">
        <f t="shared" si="148"/>
        <v>0</v>
      </c>
      <c r="AF249" s="39">
        <f t="shared" si="149"/>
        <v>0</v>
      </c>
      <c r="AG249" s="39">
        <f t="shared" si="150"/>
        <v>0</v>
      </c>
      <c r="AH249" s="39">
        <f t="shared" si="151"/>
        <v>0</v>
      </c>
      <c r="AI249" s="39">
        <f t="shared" si="152"/>
        <v>0</v>
      </c>
      <c r="AJ249" s="39">
        <f t="shared" si="153"/>
        <v>0</v>
      </c>
      <c r="AK249" s="43"/>
      <c r="AL249" s="39">
        <f t="shared" si="154"/>
        <v>0</v>
      </c>
      <c r="AM249" s="39">
        <f t="shared" si="155"/>
        <v>0</v>
      </c>
      <c r="AN249" s="39">
        <f t="shared" si="156"/>
        <v>0</v>
      </c>
      <c r="AO249" s="40">
        <f t="shared" si="157"/>
        <v>0</v>
      </c>
      <c r="AQ249" s="39">
        <f t="shared" si="158"/>
        <v>0</v>
      </c>
      <c r="AR249" s="39">
        <f t="shared" si="159"/>
        <v>0</v>
      </c>
      <c r="AS249" s="39">
        <f t="shared" si="160"/>
        <v>0</v>
      </c>
      <c r="AT249" s="40">
        <f t="shared" si="161"/>
        <v>0</v>
      </c>
      <c r="AU249" s="40"/>
      <c r="AV249" s="52">
        <f t="shared" si="162"/>
        <v>0</v>
      </c>
      <c r="AX249" s="52">
        <f t="shared" si="163"/>
        <v>0</v>
      </c>
      <c r="AY249" s="70"/>
      <c r="AZ249" s="2">
        <f t="shared" si="166"/>
        <v>0</v>
      </c>
    </row>
    <row r="250" spans="1:52" ht="12" customHeight="1">
      <c r="A250" s="44">
        <f t="shared" si="164"/>
        <v>44287</v>
      </c>
      <c r="B250" s="66">
        <f t="shared" si="126"/>
        <v>0</v>
      </c>
      <c r="C250" s="67"/>
      <c r="D250" s="68">
        <f t="shared" si="127"/>
        <v>0</v>
      </c>
      <c r="E250" s="35">
        <f t="shared" si="128"/>
        <v>0</v>
      </c>
      <c r="F250" s="35">
        <f t="shared" si="129"/>
        <v>0</v>
      </c>
      <c r="G250" s="55">
        <f t="shared" si="130"/>
        <v>3.97</v>
      </c>
      <c r="H250" s="69">
        <f t="shared" si="131"/>
        <v>3.97</v>
      </c>
      <c r="I250" s="55">
        <f t="shared" si="132"/>
        <v>0</v>
      </c>
      <c r="J250" s="55">
        <f t="shared" si="133"/>
        <v>-2.35E-2</v>
      </c>
      <c r="K250" s="69">
        <f t="shared" si="134"/>
        <v>-2.35E-2</v>
      </c>
      <c r="L250" s="72">
        <v>0</v>
      </c>
      <c r="M250" s="55">
        <f t="shared" si="135"/>
        <v>7.4999999999999997E-3</v>
      </c>
      <c r="N250" s="69">
        <f t="shared" si="136"/>
        <v>7.4999999999999997E-3</v>
      </c>
      <c r="O250" s="72">
        <v>0</v>
      </c>
      <c r="P250" s="7"/>
      <c r="Q250" s="72">
        <f t="shared" si="165"/>
        <v>3.9540000000000002</v>
      </c>
      <c r="R250" s="72">
        <f t="shared" si="137"/>
        <v>0</v>
      </c>
      <c r="S250" s="7"/>
      <c r="T250" s="5">
        <f t="shared" si="138"/>
        <v>30</v>
      </c>
      <c r="U250" s="45">
        <f t="shared" si="139"/>
        <v>44341</v>
      </c>
      <c r="V250" s="5">
        <f t="shared" si="140"/>
        <v>7452</v>
      </c>
      <c r="W250" s="55">
        <f t="shared" si="141"/>
        <v>6.040116061409001E-2</v>
      </c>
      <c r="X250" s="47">
        <f t="shared" si="142"/>
        <v>0.29698005295340385</v>
      </c>
      <c r="Y250" s="5">
        <f t="shared" si="143"/>
        <v>0</v>
      </c>
      <c r="Z250" s="5">
        <f t="shared" si="144"/>
        <v>0</v>
      </c>
      <c r="AB250" s="39">
        <f t="shared" si="145"/>
        <v>0</v>
      </c>
      <c r="AC250" s="39">
        <f t="shared" si="146"/>
        <v>0</v>
      </c>
      <c r="AD250" s="39">
        <f t="shared" si="147"/>
        <v>0</v>
      </c>
      <c r="AE250" s="39">
        <f t="shared" si="148"/>
        <v>0</v>
      </c>
      <c r="AF250" s="39">
        <f t="shared" si="149"/>
        <v>0</v>
      </c>
      <c r="AG250" s="39">
        <f t="shared" si="150"/>
        <v>0</v>
      </c>
      <c r="AH250" s="39">
        <f t="shared" si="151"/>
        <v>0</v>
      </c>
      <c r="AI250" s="39">
        <f t="shared" si="152"/>
        <v>0</v>
      </c>
      <c r="AJ250" s="39">
        <f t="shared" si="153"/>
        <v>0</v>
      </c>
      <c r="AK250" s="43"/>
      <c r="AL250" s="39">
        <f t="shared" si="154"/>
        <v>0</v>
      </c>
      <c r="AM250" s="39">
        <f t="shared" si="155"/>
        <v>0</v>
      </c>
      <c r="AN250" s="39">
        <f t="shared" si="156"/>
        <v>0</v>
      </c>
      <c r="AO250" s="40">
        <f t="shared" si="157"/>
        <v>0</v>
      </c>
      <c r="AQ250" s="39">
        <f t="shared" si="158"/>
        <v>0</v>
      </c>
      <c r="AR250" s="39">
        <f t="shared" si="159"/>
        <v>0</v>
      </c>
      <c r="AS250" s="39">
        <f t="shared" si="160"/>
        <v>0</v>
      </c>
      <c r="AT250" s="40">
        <f t="shared" si="161"/>
        <v>0</v>
      </c>
      <c r="AU250" s="40"/>
      <c r="AV250" s="52">
        <f t="shared" si="162"/>
        <v>0</v>
      </c>
      <c r="AX250" s="52">
        <f t="shared" si="163"/>
        <v>0</v>
      </c>
      <c r="AY250" s="70"/>
      <c r="AZ250" s="2">
        <f t="shared" si="166"/>
        <v>0</v>
      </c>
    </row>
    <row r="251" spans="1:52" ht="12" customHeight="1">
      <c r="A251" s="44">
        <f t="shared" si="164"/>
        <v>44317</v>
      </c>
      <c r="B251" s="66">
        <f t="shared" si="126"/>
        <v>0</v>
      </c>
      <c r="C251" s="67"/>
      <c r="D251" s="68">
        <f t="shared" si="127"/>
        <v>0</v>
      </c>
      <c r="E251" s="35">
        <f t="shared" si="128"/>
        <v>0</v>
      </c>
      <c r="F251" s="35">
        <f t="shared" si="129"/>
        <v>0</v>
      </c>
      <c r="G251" s="55">
        <f t="shared" si="130"/>
        <v>3.97</v>
      </c>
      <c r="H251" s="69">
        <f t="shared" si="131"/>
        <v>3.97</v>
      </c>
      <c r="I251" s="55">
        <f t="shared" si="132"/>
        <v>0</v>
      </c>
      <c r="J251" s="55">
        <f t="shared" si="133"/>
        <v>-2.35E-2</v>
      </c>
      <c r="K251" s="69">
        <f t="shared" si="134"/>
        <v>-2.35E-2</v>
      </c>
      <c r="L251" s="72">
        <v>0</v>
      </c>
      <c r="M251" s="55">
        <f t="shared" si="135"/>
        <v>7.4999999999999997E-3</v>
      </c>
      <c r="N251" s="69">
        <f t="shared" si="136"/>
        <v>7.4999999999999997E-3</v>
      </c>
      <c r="O251" s="72">
        <v>0</v>
      </c>
      <c r="P251" s="7"/>
      <c r="Q251" s="72">
        <f t="shared" si="165"/>
        <v>3.9540000000000002</v>
      </c>
      <c r="R251" s="72">
        <f t="shared" si="137"/>
        <v>0</v>
      </c>
      <c r="S251" s="7"/>
      <c r="T251" s="5">
        <f t="shared" si="138"/>
        <v>31</v>
      </c>
      <c r="U251" s="45">
        <f t="shared" si="139"/>
        <v>44372</v>
      </c>
      <c r="V251" s="5">
        <f t="shared" si="140"/>
        <v>7483</v>
      </c>
      <c r="W251" s="55">
        <f t="shared" si="141"/>
        <v>6.040116061409001E-2</v>
      </c>
      <c r="X251" s="47">
        <f t="shared" si="142"/>
        <v>0.29548391767207705</v>
      </c>
      <c r="Y251" s="5">
        <f t="shared" si="143"/>
        <v>0</v>
      </c>
      <c r="Z251" s="5">
        <f t="shared" si="144"/>
        <v>0</v>
      </c>
      <c r="AB251" s="39">
        <f t="shared" si="145"/>
        <v>0</v>
      </c>
      <c r="AC251" s="39">
        <f t="shared" si="146"/>
        <v>0</v>
      </c>
      <c r="AD251" s="39">
        <f t="shared" si="147"/>
        <v>0</v>
      </c>
      <c r="AE251" s="39">
        <f t="shared" si="148"/>
        <v>0</v>
      </c>
      <c r="AF251" s="39">
        <f t="shared" si="149"/>
        <v>0</v>
      </c>
      <c r="AG251" s="39">
        <f t="shared" si="150"/>
        <v>0</v>
      </c>
      <c r="AH251" s="39">
        <f t="shared" si="151"/>
        <v>0</v>
      </c>
      <c r="AI251" s="39">
        <f t="shared" si="152"/>
        <v>0</v>
      </c>
      <c r="AJ251" s="39">
        <f t="shared" si="153"/>
        <v>0</v>
      </c>
      <c r="AK251" s="43"/>
      <c r="AL251" s="39">
        <f t="shared" si="154"/>
        <v>0</v>
      </c>
      <c r="AM251" s="39">
        <f t="shared" si="155"/>
        <v>0</v>
      </c>
      <c r="AN251" s="39">
        <f t="shared" si="156"/>
        <v>0</v>
      </c>
      <c r="AO251" s="40">
        <f t="shared" si="157"/>
        <v>0</v>
      </c>
      <c r="AQ251" s="39">
        <f t="shared" si="158"/>
        <v>0</v>
      </c>
      <c r="AR251" s="39">
        <f t="shared" si="159"/>
        <v>0</v>
      </c>
      <c r="AS251" s="39">
        <f t="shared" si="160"/>
        <v>0</v>
      </c>
      <c r="AT251" s="40">
        <f t="shared" si="161"/>
        <v>0</v>
      </c>
      <c r="AU251" s="40"/>
      <c r="AV251" s="52">
        <f t="shared" si="162"/>
        <v>0</v>
      </c>
      <c r="AX251" s="52">
        <f t="shared" si="163"/>
        <v>0</v>
      </c>
      <c r="AY251" s="70"/>
      <c r="AZ251" s="2">
        <f t="shared" si="166"/>
        <v>0</v>
      </c>
    </row>
    <row r="252" spans="1:52" ht="12" customHeight="1">
      <c r="A252" s="44">
        <f t="shared" si="164"/>
        <v>44348</v>
      </c>
      <c r="B252" s="66">
        <f t="shared" si="126"/>
        <v>0</v>
      </c>
      <c r="C252" s="67"/>
      <c r="D252" s="68">
        <f t="shared" si="127"/>
        <v>0</v>
      </c>
      <c r="E252" s="35">
        <f t="shared" si="128"/>
        <v>0</v>
      </c>
      <c r="F252" s="35">
        <f t="shared" si="129"/>
        <v>0</v>
      </c>
      <c r="G252" s="55">
        <f t="shared" si="130"/>
        <v>3.97</v>
      </c>
      <c r="H252" s="69">
        <f t="shared" si="131"/>
        <v>3.97</v>
      </c>
      <c r="I252" s="55">
        <f t="shared" si="132"/>
        <v>0</v>
      </c>
      <c r="J252" s="55">
        <f t="shared" si="133"/>
        <v>-2.35E-2</v>
      </c>
      <c r="K252" s="69">
        <f t="shared" si="134"/>
        <v>-2.35E-2</v>
      </c>
      <c r="L252" s="72">
        <v>0</v>
      </c>
      <c r="M252" s="55">
        <f t="shared" si="135"/>
        <v>7.4999999999999997E-3</v>
      </c>
      <c r="N252" s="69">
        <f t="shared" si="136"/>
        <v>7.4999999999999997E-3</v>
      </c>
      <c r="O252" s="72">
        <v>0</v>
      </c>
      <c r="P252" s="7"/>
      <c r="Q252" s="72">
        <f t="shared" si="165"/>
        <v>3.9540000000000002</v>
      </c>
      <c r="R252" s="72">
        <f t="shared" si="137"/>
        <v>0</v>
      </c>
      <c r="S252" s="7"/>
      <c r="T252" s="5">
        <f t="shared" si="138"/>
        <v>30</v>
      </c>
      <c r="U252" s="45">
        <f t="shared" si="139"/>
        <v>44402</v>
      </c>
      <c r="V252" s="5">
        <f t="shared" si="140"/>
        <v>7513</v>
      </c>
      <c r="W252" s="55">
        <f t="shared" si="141"/>
        <v>6.040116061409001E-2</v>
      </c>
      <c r="X252" s="47">
        <f t="shared" si="142"/>
        <v>0.29404322169961017</v>
      </c>
      <c r="Y252" s="5">
        <f t="shared" si="143"/>
        <v>0</v>
      </c>
      <c r="Z252" s="5">
        <f t="shared" si="144"/>
        <v>0</v>
      </c>
      <c r="AB252" s="39">
        <f t="shared" si="145"/>
        <v>0</v>
      </c>
      <c r="AC252" s="39">
        <f t="shared" si="146"/>
        <v>0</v>
      </c>
      <c r="AD252" s="39">
        <f t="shared" si="147"/>
        <v>0</v>
      </c>
      <c r="AE252" s="39">
        <f t="shared" si="148"/>
        <v>0</v>
      </c>
      <c r="AF252" s="39">
        <f t="shared" si="149"/>
        <v>0</v>
      </c>
      <c r="AG252" s="39">
        <f t="shared" si="150"/>
        <v>0</v>
      </c>
      <c r="AH252" s="39">
        <f t="shared" si="151"/>
        <v>0</v>
      </c>
      <c r="AI252" s="39">
        <f t="shared" si="152"/>
        <v>0</v>
      </c>
      <c r="AJ252" s="39">
        <f t="shared" si="153"/>
        <v>0</v>
      </c>
      <c r="AK252" s="43"/>
      <c r="AL252" s="39">
        <f t="shared" si="154"/>
        <v>0</v>
      </c>
      <c r="AM252" s="39">
        <f t="shared" si="155"/>
        <v>0</v>
      </c>
      <c r="AN252" s="39">
        <f t="shared" si="156"/>
        <v>0</v>
      </c>
      <c r="AO252" s="40">
        <f t="shared" si="157"/>
        <v>0</v>
      </c>
      <c r="AQ252" s="39">
        <f t="shared" si="158"/>
        <v>0</v>
      </c>
      <c r="AR252" s="39">
        <f t="shared" si="159"/>
        <v>0</v>
      </c>
      <c r="AS252" s="39">
        <f t="shared" si="160"/>
        <v>0</v>
      </c>
      <c r="AT252" s="40">
        <f t="shared" si="161"/>
        <v>0</v>
      </c>
      <c r="AU252" s="40"/>
      <c r="AV252" s="52">
        <f t="shared" si="162"/>
        <v>0</v>
      </c>
      <c r="AX252" s="52">
        <f t="shared" si="163"/>
        <v>0</v>
      </c>
      <c r="AY252" s="70"/>
      <c r="AZ252" s="2">
        <f t="shared" si="166"/>
        <v>0</v>
      </c>
    </row>
    <row r="253" spans="1:52" ht="12" customHeight="1">
      <c r="A253" s="44">
        <f t="shared" si="164"/>
        <v>44378</v>
      </c>
      <c r="B253" s="66">
        <f t="shared" si="126"/>
        <v>0</v>
      </c>
      <c r="C253" s="67"/>
      <c r="D253" s="68">
        <f t="shared" si="127"/>
        <v>0</v>
      </c>
      <c r="E253" s="35">
        <f t="shared" si="128"/>
        <v>0</v>
      </c>
      <c r="F253" s="35">
        <f t="shared" si="129"/>
        <v>0</v>
      </c>
      <c r="G253" s="55">
        <f t="shared" si="130"/>
        <v>3.97</v>
      </c>
      <c r="H253" s="69">
        <f t="shared" si="131"/>
        <v>3.97</v>
      </c>
      <c r="I253" s="55">
        <f t="shared" si="132"/>
        <v>0</v>
      </c>
      <c r="J253" s="55">
        <f t="shared" si="133"/>
        <v>-2.35E-2</v>
      </c>
      <c r="K253" s="69">
        <f t="shared" si="134"/>
        <v>-2.35E-2</v>
      </c>
      <c r="L253" s="72">
        <v>0</v>
      </c>
      <c r="M253" s="55">
        <f t="shared" si="135"/>
        <v>7.4999999999999997E-3</v>
      </c>
      <c r="N253" s="69">
        <f t="shared" si="136"/>
        <v>7.4999999999999997E-3</v>
      </c>
      <c r="O253" s="72">
        <v>0</v>
      </c>
      <c r="P253" s="7"/>
      <c r="Q253" s="72">
        <f t="shared" si="165"/>
        <v>3.9540000000000002</v>
      </c>
      <c r="R253" s="72">
        <f t="shared" si="137"/>
        <v>0</v>
      </c>
      <c r="S253" s="7"/>
      <c r="T253" s="5">
        <f t="shared" si="138"/>
        <v>31</v>
      </c>
      <c r="U253" s="45">
        <f t="shared" si="139"/>
        <v>44433</v>
      </c>
      <c r="V253" s="5">
        <f t="shared" si="140"/>
        <v>7544</v>
      </c>
      <c r="W253" s="55">
        <f t="shared" si="141"/>
        <v>6.040116061409001E-2</v>
      </c>
      <c r="X253" s="47">
        <f t="shared" si="142"/>
        <v>0.29256188167746122</v>
      </c>
      <c r="Y253" s="5">
        <f t="shared" si="143"/>
        <v>0</v>
      </c>
      <c r="Z253" s="5">
        <f t="shared" si="144"/>
        <v>0</v>
      </c>
      <c r="AB253" s="39">
        <f t="shared" si="145"/>
        <v>0</v>
      </c>
      <c r="AC253" s="39">
        <f t="shared" si="146"/>
        <v>0</v>
      </c>
      <c r="AD253" s="39">
        <f t="shared" si="147"/>
        <v>0</v>
      </c>
      <c r="AE253" s="39">
        <f t="shared" si="148"/>
        <v>0</v>
      </c>
      <c r="AF253" s="39">
        <f t="shared" si="149"/>
        <v>0</v>
      </c>
      <c r="AG253" s="39">
        <f t="shared" si="150"/>
        <v>0</v>
      </c>
      <c r="AH253" s="39">
        <f t="shared" si="151"/>
        <v>0</v>
      </c>
      <c r="AI253" s="39">
        <f t="shared" si="152"/>
        <v>0</v>
      </c>
      <c r="AJ253" s="39">
        <f t="shared" si="153"/>
        <v>0</v>
      </c>
      <c r="AK253" s="43"/>
      <c r="AL253" s="39">
        <f t="shared" si="154"/>
        <v>0</v>
      </c>
      <c r="AM253" s="39">
        <f t="shared" si="155"/>
        <v>0</v>
      </c>
      <c r="AN253" s="39">
        <f t="shared" si="156"/>
        <v>0</v>
      </c>
      <c r="AO253" s="40">
        <f t="shared" si="157"/>
        <v>0</v>
      </c>
      <c r="AQ253" s="39">
        <f t="shared" si="158"/>
        <v>0</v>
      </c>
      <c r="AR253" s="39">
        <f t="shared" si="159"/>
        <v>0</v>
      </c>
      <c r="AS253" s="39">
        <f t="shared" si="160"/>
        <v>0</v>
      </c>
      <c r="AT253" s="40">
        <f t="shared" si="161"/>
        <v>0</v>
      </c>
      <c r="AU253" s="40"/>
      <c r="AV253" s="52">
        <f t="shared" si="162"/>
        <v>0</v>
      </c>
      <c r="AX253" s="52">
        <f t="shared" si="163"/>
        <v>0</v>
      </c>
      <c r="AY253" s="70"/>
      <c r="AZ253" s="2">
        <f t="shared" si="166"/>
        <v>0</v>
      </c>
    </row>
    <row r="254" spans="1:52" ht="12" customHeight="1">
      <c r="A254" s="44">
        <f t="shared" si="164"/>
        <v>44409</v>
      </c>
      <c r="B254" s="66">
        <f t="shared" si="126"/>
        <v>0</v>
      </c>
      <c r="C254" s="67"/>
      <c r="D254" s="68">
        <f t="shared" si="127"/>
        <v>0</v>
      </c>
      <c r="E254" s="35">
        <f t="shared" si="128"/>
        <v>0</v>
      </c>
      <c r="F254" s="35">
        <f t="shared" si="129"/>
        <v>0</v>
      </c>
      <c r="G254" s="55">
        <f t="shared" si="130"/>
        <v>3.97</v>
      </c>
      <c r="H254" s="69">
        <f t="shared" si="131"/>
        <v>3.97</v>
      </c>
      <c r="I254" s="55">
        <f t="shared" si="132"/>
        <v>0</v>
      </c>
      <c r="J254" s="55">
        <f t="shared" si="133"/>
        <v>-2.35E-2</v>
      </c>
      <c r="K254" s="69">
        <f t="shared" si="134"/>
        <v>-2.35E-2</v>
      </c>
      <c r="L254" s="72">
        <v>0</v>
      </c>
      <c r="M254" s="55">
        <f t="shared" si="135"/>
        <v>7.4999999999999997E-3</v>
      </c>
      <c r="N254" s="69">
        <f t="shared" si="136"/>
        <v>7.4999999999999997E-3</v>
      </c>
      <c r="O254" s="72">
        <v>0</v>
      </c>
      <c r="P254" s="7"/>
      <c r="Q254" s="72">
        <f t="shared" si="165"/>
        <v>3.9540000000000002</v>
      </c>
      <c r="R254" s="72">
        <f t="shared" si="137"/>
        <v>0</v>
      </c>
      <c r="S254" s="7"/>
      <c r="T254" s="5">
        <f t="shared" si="138"/>
        <v>31</v>
      </c>
      <c r="U254" s="45">
        <f t="shared" si="139"/>
        <v>44464</v>
      </c>
      <c r="V254" s="5">
        <f t="shared" si="140"/>
        <v>7575</v>
      </c>
      <c r="W254" s="55">
        <f t="shared" si="141"/>
        <v>6.040116061409001E-2</v>
      </c>
      <c r="X254" s="47">
        <f t="shared" si="142"/>
        <v>0.29108800439581883</v>
      </c>
      <c r="Y254" s="5">
        <f t="shared" si="143"/>
        <v>0</v>
      </c>
      <c r="Z254" s="5">
        <f t="shared" si="144"/>
        <v>0</v>
      </c>
      <c r="AB254" s="39">
        <f t="shared" si="145"/>
        <v>0</v>
      </c>
      <c r="AC254" s="39">
        <f t="shared" si="146"/>
        <v>0</v>
      </c>
      <c r="AD254" s="39">
        <f t="shared" si="147"/>
        <v>0</v>
      </c>
      <c r="AE254" s="39">
        <f t="shared" si="148"/>
        <v>0</v>
      </c>
      <c r="AF254" s="39">
        <f t="shared" si="149"/>
        <v>0</v>
      </c>
      <c r="AG254" s="39">
        <f t="shared" si="150"/>
        <v>0</v>
      </c>
      <c r="AH254" s="39">
        <f t="shared" si="151"/>
        <v>0</v>
      </c>
      <c r="AI254" s="39">
        <f t="shared" si="152"/>
        <v>0</v>
      </c>
      <c r="AJ254" s="39">
        <f t="shared" si="153"/>
        <v>0</v>
      </c>
      <c r="AK254" s="43"/>
      <c r="AL254" s="39">
        <f t="shared" si="154"/>
        <v>0</v>
      </c>
      <c r="AM254" s="39">
        <f t="shared" si="155"/>
        <v>0</v>
      </c>
      <c r="AN254" s="39">
        <f t="shared" si="156"/>
        <v>0</v>
      </c>
      <c r="AO254" s="40">
        <f t="shared" si="157"/>
        <v>0</v>
      </c>
      <c r="AQ254" s="39">
        <f t="shared" si="158"/>
        <v>0</v>
      </c>
      <c r="AR254" s="39">
        <f t="shared" si="159"/>
        <v>0</v>
      </c>
      <c r="AS254" s="39">
        <f t="shared" si="160"/>
        <v>0</v>
      </c>
      <c r="AT254" s="40">
        <f t="shared" si="161"/>
        <v>0</v>
      </c>
      <c r="AU254" s="40"/>
      <c r="AV254" s="52">
        <f t="shared" si="162"/>
        <v>0</v>
      </c>
      <c r="AX254" s="52">
        <f t="shared" si="163"/>
        <v>0</v>
      </c>
      <c r="AY254" s="70"/>
      <c r="AZ254" s="2">
        <f t="shared" si="166"/>
        <v>0</v>
      </c>
    </row>
    <row r="255" spans="1:52" ht="12" customHeight="1">
      <c r="A255" s="44">
        <f t="shared" si="164"/>
        <v>44440</v>
      </c>
      <c r="B255" s="66">
        <f t="shared" si="126"/>
        <v>0</v>
      </c>
      <c r="C255" s="67"/>
      <c r="D255" s="68">
        <f t="shared" si="127"/>
        <v>0</v>
      </c>
      <c r="E255" s="35">
        <f t="shared" si="128"/>
        <v>0</v>
      </c>
      <c r="F255" s="35">
        <f t="shared" si="129"/>
        <v>0</v>
      </c>
      <c r="G255" s="55">
        <f t="shared" si="130"/>
        <v>3.97</v>
      </c>
      <c r="H255" s="69">
        <f t="shared" si="131"/>
        <v>3.97</v>
      </c>
      <c r="I255" s="55">
        <f t="shared" si="132"/>
        <v>0</v>
      </c>
      <c r="J255" s="55">
        <f t="shared" si="133"/>
        <v>-2.35E-2</v>
      </c>
      <c r="K255" s="69">
        <f t="shared" si="134"/>
        <v>-2.35E-2</v>
      </c>
      <c r="L255" s="72">
        <v>0</v>
      </c>
      <c r="M255" s="55">
        <f t="shared" si="135"/>
        <v>7.4999999999999997E-3</v>
      </c>
      <c r="N255" s="69">
        <f t="shared" si="136"/>
        <v>7.4999999999999997E-3</v>
      </c>
      <c r="O255" s="72">
        <v>0</v>
      </c>
      <c r="P255" s="7"/>
      <c r="Q255" s="72">
        <f t="shared" si="165"/>
        <v>3.9540000000000002</v>
      </c>
      <c r="R255" s="72">
        <f t="shared" si="137"/>
        <v>0</v>
      </c>
      <c r="S255" s="7"/>
      <c r="T255" s="5">
        <f t="shared" si="138"/>
        <v>30</v>
      </c>
      <c r="U255" s="45">
        <f t="shared" si="139"/>
        <v>44494</v>
      </c>
      <c r="V255" s="5">
        <f t="shared" si="140"/>
        <v>7605</v>
      </c>
      <c r="W255" s="55">
        <f t="shared" si="141"/>
        <v>6.040116061409001E-2</v>
      </c>
      <c r="X255" s="47">
        <f t="shared" si="142"/>
        <v>0.2896687416526198</v>
      </c>
      <c r="Y255" s="5">
        <f t="shared" si="143"/>
        <v>0</v>
      </c>
      <c r="Z255" s="5">
        <f t="shared" si="144"/>
        <v>0</v>
      </c>
      <c r="AB255" s="39">
        <f t="shared" si="145"/>
        <v>0</v>
      </c>
      <c r="AC255" s="39">
        <f t="shared" si="146"/>
        <v>0</v>
      </c>
      <c r="AD255" s="39">
        <f t="shared" si="147"/>
        <v>0</v>
      </c>
      <c r="AE255" s="39">
        <f t="shared" si="148"/>
        <v>0</v>
      </c>
      <c r="AF255" s="39">
        <f t="shared" si="149"/>
        <v>0</v>
      </c>
      <c r="AG255" s="39">
        <f t="shared" si="150"/>
        <v>0</v>
      </c>
      <c r="AH255" s="39">
        <f t="shared" si="151"/>
        <v>0</v>
      </c>
      <c r="AI255" s="39">
        <f t="shared" si="152"/>
        <v>0</v>
      </c>
      <c r="AJ255" s="39">
        <f t="shared" si="153"/>
        <v>0</v>
      </c>
      <c r="AK255" s="43"/>
      <c r="AL255" s="39">
        <f t="shared" si="154"/>
        <v>0</v>
      </c>
      <c r="AM255" s="39">
        <f t="shared" si="155"/>
        <v>0</v>
      </c>
      <c r="AN255" s="39">
        <f t="shared" si="156"/>
        <v>0</v>
      </c>
      <c r="AO255" s="40">
        <f t="shared" si="157"/>
        <v>0</v>
      </c>
      <c r="AQ255" s="39">
        <f t="shared" si="158"/>
        <v>0</v>
      </c>
      <c r="AR255" s="39">
        <f t="shared" si="159"/>
        <v>0</v>
      </c>
      <c r="AS255" s="39">
        <f t="shared" si="160"/>
        <v>0</v>
      </c>
      <c r="AT255" s="40">
        <f t="shared" si="161"/>
        <v>0</v>
      </c>
      <c r="AU255" s="40"/>
      <c r="AV255" s="52">
        <f t="shared" si="162"/>
        <v>0</v>
      </c>
      <c r="AX255" s="52">
        <f t="shared" si="163"/>
        <v>0</v>
      </c>
      <c r="AY255" s="70"/>
      <c r="AZ255" s="2">
        <f t="shared" si="166"/>
        <v>0</v>
      </c>
    </row>
    <row r="256" spans="1:52" ht="12" customHeight="1">
      <c r="A256" s="44">
        <f t="shared" si="164"/>
        <v>44470</v>
      </c>
      <c r="B256" s="66">
        <f t="shared" si="126"/>
        <v>0</v>
      </c>
      <c r="C256" s="67"/>
      <c r="D256" s="68">
        <f t="shared" si="127"/>
        <v>0</v>
      </c>
      <c r="E256" s="35">
        <f t="shared" si="128"/>
        <v>0</v>
      </c>
      <c r="F256" s="35">
        <f t="shared" si="129"/>
        <v>0</v>
      </c>
      <c r="G256" s="55">
        <f t="shared" si="130"/>
        <v>3.97</v>
      </c>
      <c r="H256" s="69">
        <f t="shared" si="131"/>
        <v>3.97</v>
      </c>
      <c r="I256" s="55">
        <f t="shared" si="132"/>
        <v>0</v>
      </c>
      <c r="J256" s="55">
        <f t="shared" si="133"/>
        <v>-2.35E-2</v>
      </c>
      <c r="K256" s="69">
        <f t="shared" si="134"/>
        <v>-2.35E-2</v>
      </c>
      <c r="L256" s="72">
        <v>0</v>
      </c>
      <c r="M256" s="55">
        <f t="shared" si="135"/>
        <v>7.4999999999999997E-3</v>
      </c>
      <c r="N256" s="69">
        <f t="shared" si="136"/>
        <v>7.4999999999999997E-3</v>
      </c>
      <c r="O256" s="72">
        <v>0</v>
      </c>
      <c r="P256" s="7"/>
      <c r="Q256" s="72">
        <f t="shared" si="165"/>
        <v>3.9540000000000002</v>
      </c>
      <c r="R256" s="72">
        <f t="shared" si="137"/>
        <v>0</v>
      </c>
      <c r="S256" s="7"/>
      <c r="T256" s="5">
        <f t="shared" si="138"/>
        <v>31</v>
      </c>
      <c r="U256" s="45">
        <f t="shared" si="139"/>
        <v>44525</v>
      </c>
      <c r="V256" s="5">
        <f t="shared" si="140"/>
        <v>7636</v>
      </c>
      <c r="W256" s="55">
        <f t="shared" si="141"/>
        <v>6.040116061409001E-2</v>
      </c>
      <c r="X256" s="47">
        <f t="shared" si="142"/>
        <v>0.28820943952113276</v>
      </c>
      <c r="Y256" s="5">
        <f t="shared" si="143"/>
        <v>0</v>
      </c>
      <c r="Z256" s="5">
        <f t="shared" si="144"/>
        <v>0</v>
      </c>
      <c r="AB256" s="39">
        <f t="shared" si="145"/>
        <v>0</v>
      </c>
      <c r="AC256" s="39">
        <f t="shared" si="146"/>
        <v>0</v>
      </c>
      <c r="AD256" s="39">
        <f t="shared" si="147"/>
        <v>0</v>
      </c>
      <c r="AE256" s="39">
        <f t="shared" si="148"/>
        <v>0</v>
      </c>
      <c r="AF256" s="39">
        <f t="shared" si="149"/>
        <v>0</v>
      </c>
      <c r="AG256" s="39">
        <f t="shared" si="150"/>
        <v>0</v>
      </c>
      <c r="AH256" s="39">
        <f t="shared" si="151"/>
        <v>0</v>
      </c>
      <c r="AI256" s="39">
        <f t="shared" si="152"/>
        <v>0</v>
      </c>
      <c r="AJ256" s="39">
        <f t="shared" si="153"/>
        <v>0</v>
      </c>
      <c r="AK256" s="43"/>
      <c r="AL256" s="39">
        <f t="shared" si="154"/>
        <v>0</v>
      </c>
      <c r="AM256" s="39">
        <f t="shared" si="155"/>
        <v>0</v>
      </c>
      <c r="AN256" s="39">
        <f t="shared" si="156"/>
        <v>0</v>
      </c>
      <c r="AO256" s="40">
        <f t="shared" si="157"/>
        <v>0</v>
      </c>
      <c r="AQ256" s="39">
        <f t="shared" si="158"/>
        <v>0</v>
      </c>
      <c r="AR256" s="39">
        <f t="shared" si="159"/>
        <v>0</v>
      </c>
      <c r="AS256" s="39">
        <f t="shared" si="160"/>
        <v>0</v>
      </c>
      <c r="AT256" s="40">
        <f t="shared" si="161"/>
        <v>0</v>
      </c>
      <c r="AU256" s="40"/>
      <c r="AV256" s="52">
        <f t="shared" si="162"/>
        <v>0</v>
      </c>
      <c r="AX256" s="52">
        <f t="shared" si="163"/>
        <v>0</v>
      </c>
      <c r="AY256" s="70"/>
      <c r="AZ256" s="2">
        <f t="shared" si="166"/>
        <v>0</v>
      </c>
    </row>
    <row r="257" spans="1:52" ht="12" customHeight="1">
      <c r="A257" s="44">
        <f t="shared" si="164"/>
        <v>44501</v>
      </c>
      <c r="B257" s="66">
        <f t="shared" si="126"/>
        <v>0</v>
      </c>
      <c r="C257" s="67"/>
      <c r="D257" s="68">
        <f t="shared" si="127"/>
        <v>0</v>
      </c>
      <c r="E257" s="35">
        <f t="shared" si="128"/>
        <v>0</v>
      </c>
      <c r="F257" s="35">
        <f t="shared" si="129"/>
        <v>0</v>
      </c>
      <c r="G257" s="55">
        <f t="shared" si="130"/>
        <v>3.97</v>
      </c>
      <c r="H257" s="69">
        <f t="shared" si="131"/>
        <v>3.97</v>
      </c>
      <c r="I257" s="55">
        <f t="shared" si="132"/>
        <v>0</v>
      </c>
      <c r="J257" s="55">
        <f t="shared" si="133"/>
        <v>-2.35E-2</v>
      </c>
      <c r="K257" s="69">
        <f t="shared" si="134"/>
        <v>-2.35E-2</v>
      </c>
      <c r="L257" s="72">
        <v>0</v>
      </c>
      <c r="M257" s="55">
        <f t="shared" si="135"/>
        <v>7.4999999999999997E-3</v>
      </c>
      <c r="N257" s="69">
        <f t="shared" si="136"/>
        <v>7.4999999999999997E-3</v>
      </c>
      <c r="O257" s="72">
        <v>0</v>
      </c>
      <c r="P257" s="7"/>
      <c r="Q257" s="72">
        <f t="shared" si="165"/>
        <v>3.9540000000000002</v>
      </c>
      <c r="R257" s="72">
        <f t="shared" si="137"/>
        <v>0</v>
      </c>
      <c r="S257" s="7"/>
      <c r="T257" s="5">
        <f t="shared" si="138"/>
        <v>30</v>
      </c>
      <c r="U257" s="45">
        <f t="shared" si="139"/>
        <v>44555</v>
      </c>
      <c r="V257" s="5">
        <f t="shared" si="140"/>
        <v>7666</v>
      </c>
      <c r="W257" s="55">
        <f t="shared" si="141"/>
        <v>6.040116061409001E-2</v>
      </c>
      <c r="X257" s="47">
        <f t="shared" si="142"/>
        <v>0.28680421184574428</v>
      </c>
      <c r="Y257" s="5">
        <f t="shared" si="143"/>
        <v>0</v>
      </c>
      <c r="Z257" s="5">
        <f t="shared" si="144"/>
        <v>0</v>
      </c>
      <c r="AB257" s="39">
        <f t="shared" si="145"/>
        <v>0</v>
      </c>
      <c r="AC257" s="39">
        <f t="shared" si="146"/>
        <v>0</v>
      </c>
      <c r="AD257" s="39">
        <f t="shared" si="147"/>
        <v>0</v>
      </c>
      <c r="AE257" s="39">
        <f t="shared" si="148"/>
        <v>0</v>
      </c>
      <c r="AF257" s="39">
        <f t="shared" si="149"/>
        <v>0</v>
      </c>
      <c r="AG257" s="39">
        <f t="shared" si="150"/>
        <v>0</v>
      </c>
      <c r="AH257" s="39">
        <f t="shared" si="151"/>
        <v>0</v>
      </c>
      <c r="AI257" s="39">
        <f t="shared" si="152"/>
        <v>0</v>
      </c>
      <c r="AJ257" s="39">
        <f t="shared" si="153"/>
        <v>0</v>
      </c>
      <c r="AK257" s="43"/>
      <c r="AL257" s="39">
        <f t="shared" si="154"/>
        <v>0</v>
      </c>
      <c r="AM257" s="39">
        <f t="shared" si="155"/>
        <v>0</v>
      </c>
      <c r="AN257" s="39">
        <f t="shared" si="156"/>
        <v>0</v>
      </c>
      <c r="AO257" s="40">
        <f t="shared" si="157"/>
        <v>0</v>
      </c>
      <c r="AQ257" s="39">
        <f t="shared" si="158"/>
        <v>0</v>
      </c>
      <c r="AR257" s="39">
        <f t="shared" si="159"/>
        <v>0</v>
      </c>
      <c r="AS257" s="39">
        <f t="shared" si="160"/>
        <v>0</v>
      </c>
      <c r="AT257" s="40">
        <f t="shared" si="161"/>
        <v>0</v>
      </c>
      <c r="AU257" s="40"/>
      <c r="AV257" s="52">
        <f t="shared" si="162"/>
        <v>0</v>
      </c>
      <c r="AX257" s="52">
        <f t="shared" si="163"/>
        <v>0</v>
      </c>
      <c r="AY257" s="70"/>
      <c r="AZ257" s="2">
        <f t="shared" si="166"/>
        <v>0</v>
      </c>
    </row>
    <row r="258" spans="1:52" ht="12" customHeight="1">
      <c r="A258" s="44">
        <f t="shared" si="164"/>
        <v>44531</v>
      </c>
      <c r="B258" s="66">
        <f t="shared" si="126"/>
        <v>0</v>
      </c>
      <c r="C258" s="67"/>
      <c r="D258" s="68">
        <f t="shared" si="127"/>
        <v>0</v>
      </c>
      <c r="E258" s="35">
        <f t="shared" si="128"/>
        <v>0</v>
      </c>
      <c r="F258" s="35">
        <f t="shared" si="129"/>
        <v>0</v>
      </c>
      <c r="G258" s="55">
        <f t="shared" si="130"/>
        <v>3.97</v>
      </c>
      <c r="H258" s="69">
        <f t="shared" si="131"/>
        <v>3.97</v>
      </c>
      <c r="I258" s="55">
        <f t="shared" si="132"/>
        <v>0</v>
      </c>
      <c r="J258" s="55">
        <f t="shared" si="133"/>
        <v>-2.35E-2</v>
      </c>
      <c r="K258" s="69">
        <f t="shared" si="134"/>
        <v>-2.35E-2</v>
      </c>
      <c r="L258" s="72">
        <v>0</v>
      </c>
      <c r="M258" s="55">
        <f t="shared" si="135"/>
        <v>7.4999999999999997E-3</v>
      </c>
      <c r="N258" s="69">
        <f t="shared" si="136"/>
        <v>7.4999999999999997E-3</v>
      </c>
      <c r="O258" s="72">
        <v>0</v>
      </c>
      <c r="P258" s="7"/>
      <c r="Q258" s="72">
        <f t="shared" si="165"/>
        <v>3.9540000000000002</v>
      </c>
      <c r="R258" s="72">
        <f t="shared" si="137"/>
        <v>0</v>
      </c>
      <c r="S258" s="7"/>
      <c r="T258" s="5">
        <f t="shared" si="138"/>
        <v>31</v>
      </c>
      <c r="U258" s="45">
        <f t="shared" si="139"/>
        <v>44586</v>
      </c>
      <c r="V258" s="5">
        <f t="shared" si="140"/>
        <v>7697</v>
      </c>
      <c r="W258" s="55">
        <f t="shared" si="141"/>
        <v>6.040116061409001E-2</v>
      </c>
      <c r="X258" s="47">
        <f t="shared" si="142"/>
        <v>0.2853593407309733</v>
      </c>
      <c r="Y258" s="5">
        <f t="shared" si="143"/>
        <v>0</v>
      </c>
      <c r="Z258" s="5">
        <f t="shared" si="144"/>
        <v>0</v>
      </c>
      <c r="AB258" s="39">
        <f t="shared" si="145"/>
        <v>0</v>
      </c>
      <c r="AC258" s="39">
        <f t="shared" si="146"/>
        <v>0</v>
      </c>
      <c r="AD258" s="39">
        <f t="shared" si="147"/>
        <v>0</v>
      </c>
      <c r="AE258" s="39">
        <f t="shared" si="148"/>
        <v>0</v>
      </c>
      <c r="AF258" s="39">
        <f t="shared" si="149"/>
        <v>0</v>
      </c>
      <c r="AG258" s="39">
        <f t="shared" si="150"/>
        <v>0</v>
      </c>
      <c r="AH258" s="39">
        <f t="shared" si="151"/>
        <v>0</v>
      </c>
      <c r="AI258" s="39">
        <f t="shared" si="152"/>
        <v>0</v>
      </c>
      <c r="AJ258" s="39">
        <f t="shared" si="153"/>
        <v>0</v>
      </c>
      <c r="AK258" s="43"/>
      <c r="AL258" s="39">
        <f t="shared" si="154"/>
        <v>0</v>
      </c>
      <c r="AM258" s="39">
        <f t="shared" si="155"/>
        <v>0</v>
      </c>
      <c r="AN258" s="39">
        <f t="shared" si="156"/>
        <v>0</v>
      </c>
      <c r="AO258" s="40">
        <f t="shared" si="157"/>
        <v>0</v>
      </c>
      <c r="AQ258" s="39">
        <f t="shared" si="158"/>
        <v>0</v>
      </c>
      <c r="AR258" s="39">
        <f t="shared" si="159"/>
        <v>0</v>
      </c>
      <c r="AS258" s="39">
        <f t="shared" si="160"/>
        <v>0</v>
      </c>
      <c r="AT258" s="40">
        <f t="shared" si="161"/>
        <v>0</v>
      </c>
      <c r="AU258" s="40"/>
      <c r="AV258" s="52">
        <f t="shared" si="162"/>
        <v>0</v>
      </c>
      <c r="AX258" s="52">
        <f t="shared" si="163"/>
        <v>0</v>
      </c>
      <c r="AY258" s="70"/>
      <c r="AZ258" s="2">
        <f t="shared" si="166"/>
        <v>0</v>
      </c>
    </row>
    <row r="259" spans="1:52" ht="12" customHeight="1">
      <c r="A259" s="44">
        <f t="shared" si="164"/>
        <v>44562</v>
      </c>
      <c r="B259" s="66">
        <f t="shared" si="126"/>
        <v>0</v>
      </c>
      <c r="C259" s="67"/>
      <c r="D259" s="68">
        <f t="shared" si="127"/>
        <v>0</v>
      </c>
      <c r="E259" s="35">
        <f t="shared" si="128"/>
        <v>0</v>
      </c>
      <c r="F259" s="35">
        <f t="shared" si="129"/>
        <v>0</v>
      </c>
      <c r="G259" s="55">
        <f t="shared" si="130"/>
        <v>3.97</v>
      </c>
      <c r="H259" s="69">
        <f t="shared" si="131"/>
        <v>3.97</v>
      </c>
      <c r="I259" s="55">
        <f t="shared" si="132"/>
        <v>0</v>
      </c>
      <c r="J259" s="55">
        <f t="shared" si="133"/>
        <v>-2.35E-2</v>
      </c>
      <c r="K259" s="69">
        <f t="shared" si="134"/>
        <v>-2.35E-2</v>
      </c>
      <c r="L259" s="72">
        <v>0</v>
      </c>
      <c r="M259" s="55">
        <f t="shared" si="135"/>
        <v>7.4999999999999997E-3</v>
      </c>
      <c r="N259" s="69">
        <f t="shared" si="136"/>
        <v>7.4999999999999997E-3</v>
      </c>
      <c r="O259" s="72">
        <v>0</v>
      </c>
      <c r="P259" s="7"/>
      <c r="Q259" s="72">
        <f t="shared" si="165"/>
        <v>3.9540000000000002</v>
      </c>
      <c r="R259" s="72">
        <f t="shared" si="137"/>
        <v>0</v>
      </c>
      <c r="S259" s="7"/>
      <c r="T259" s="5">
        <f t="shared" si="138"/>
        <v>31</v>
      </c>
      <c r="U259" s="45">
        <f t="shared" si="139"/>
        <v>44617</v>
      </c>
      <c r="V259" s="5">
        <f t="shared" si="140"/>
        <v>7728</v>
      </c>
      <c r="W259" s="55">
        <f t="shared" si="141"/>
        <v>6.040116061409001E-2</v>
      </c>
      <c r="X259" s="47">
        <f t="shared" si="142"/>
        <v>0.28392174863252101</v>
      </c>
      <c r="Y259" s="5">
        <f t="shared" si="143"/>
        <v>0</v>
      </c>
      <c r="Z259" s="5">
        <f t="shared" si="144"/>
        <v>0</v>
      </c>
      <c r="AB259" s="39">
        <f t="shared" si="145"/>
        <v>0</v>
      </c>
      <c r="AC259" s="39">
        <f t="shared" si="146"/>
        <v>0</v>
      </c>
      <c r="AD259" s="39">
        <f t="shared" si="147"/>
        <v>0</v>
      </c>
      <c r="AE259" s="39">
        <f t="shared" si="148"/>
        <v>0</v>
      </c>
      <c r="AF259" s="39">
        <f t="shared" si="149"/>
        <v>0</v>
      </c>
      <c r="AG259" s="39">
        <f t="shared" si="150"/>
        <v>0</v>
      </c>
      <c r="AH259" s="39">
        <f t="shared" si="151"/>
        <v>0</v>
      </c>
      <c r="AI259" s="39">
        <f t="shared" si="152"/>
        <v>0</v>
      </c>
      <c r="AJ259" s="39">
        <f t="shared" si="153"/>
        <v>0</v>
      </c>
      <c r="AK259" s="43"/>
      <c r="AL259" s="39">
        <f t="shared" si="154"/>
        <v>0</v>
      </c>
      <c r="AM259" s="39">
        <f t="shared" si="155"/>
        <v>0</v>
      </c>
      <c r="AN259" s="39">
        <f t="shared" si="156"/>
        <v>0</v>
      </c>
      <c r="AO259" s="40">
        <f t="shared" si="157"/>
        <v>0</v>
      </c>
      <c r="AQ259" s="39">
        <f t="shared" si="158"/>
        <v>0</v>
      </c>
      <c r="AR259" s="39">
        <f t="shared" si="159"/>
        <v>0</v>
      </c>
      <c r="AS259" s="39">
        <f t="shared" si="160"/>
        <v>0</v>
      </c>
      <c r="AT259" s="40">
        <f t="shared" si="161"/>
        <v>0</v>
      </c>
      <c r="AU259" s="40"/>
      <c r="AV259" s="52">
        <f t="shared" si="162"/>
        <v>0</v>
      </c>
      <c r="AX259" s="52">
        <f t="shared" si="163"/>
        <v>0</v>
      </c>
      <c r="AY259" s="70"/>
      <c r="AZ259" s="2">
        <f t="shared" si="166"/>
        <v>0</v>
      </c>
    </row>
    <row r="260" spans="1:52" ht="12" customHeight="1">
      <c r="A260" s="44">
        <f t="shared" si="164"/>
        <v>44593</v>
      </c>
      <c r="B260" s="66">
        <f t="shared" si="126"/>
        <v>0</v>
      </c>
      <c r="C260" s="67"/>
      <c r="D260" s="68">
        <f t="shared" si="127"/>
        <v>0</v>
      </c>
      <c r="E260" s="35">
        <f t="shared" si="128"/>
        <v>0</v>
      </c>
      <c r="F260" s="35">
        <f t="shared" si="129"/>
        <v>0</v>
      </c>
      <c r="G260" s="55">
        <f t="shared" si="130"/>
        <v>3.97</v>
      </c>
      <c r="H260" s="69">
        <f t="shared" si="131"/>
        <v>3.97</v>
      </c>
      <c r="I260" s="55">
        <f t="shared" si="132"/>
        <v>0</v>
      </c>
      <c r="J260" s="55">
        <f t="shared" si="133"/>
        <v>-2.35E-2</v>
      </c>
      <c r="K260" s="69">
        <f t="shared" si="134"/>
        <v>-2.35E-2</v>
      </c>
      <c r="L260" s="72">
        <v>0</v>
      </c>
      <c r="M260" s="55">
        <f t="shared" si="135"/>
        <v>7.4999999999999997E-3</v>
      </c>
      <c r="N260" s="69">
        <f t="shared" si="136"/>
        <v>7.4999999999999997E-3</v>
      </c>
      <c r="O260" s="72">
        <v>0</v>
      </c>
      <c r="P260" s="7"/>
      <c r="Q260" s="72">
        <f t="shared" si="165"/>
        <v>3.9540000000000002</v>
      </c>
      <c r="R260" s="72">
        <f t="shared" si="137"/>
        <v>0</v>
      </c>
      <c r="S260" s="7"/>
      <c r="T260" s="5">
        <f t="shared" si="138"/>
        <v>28</v>
      </c>
      <c r="U260" s="45">
        <f t="shared" si="139"/>
        <v>44645</v>
      </c>
      <c r="V260" s="5">
        <f t="shared" si="140"/>
        <v>7756</v>
      </c>
      <c r="W260" s="55">
        <f t="shared" si="141"/>
        <v>6.040116061409001E-2</v>
      </c>
      <c r="X260" s="47">
        <f t="shared" si="142"/>
        <v>0.28262950431383405</v>
      </c>
      <c r="Y260" s="5">
        <f t="shared" si="143"/>
        <v>0</v>
      </c>
      <c r="Z260" s="5">
        <f t="shared" si="144"/>
        <v>0</v>
      </c>
      <c r="AB260" s="39">
        <f t="shared" si="145"/>
        <v>0</v>
      </c>
      <c r="AC260" s="39">
        <f t="shared" si="146"/>
        <v>0</v>
      </c>
      <c r="AD260" s="39">
        <f t="shared" si="147"/>
        <v>0</v>
      </c>
      <c r="AE260" s="39">
        <f t="shared" si="148"/>
        <v>0</v>
      </c>
      <c r="AF260" s="39">
        <f t="shared" si="149"/>
        <v>0</v>
      </c>
      <c r="AG260" s="39">
        <f t="shared" si="150"/>
        <v>0</v>
      </c>
      <c r="AH260" s="39">
        <f t="shared" si="151"/>
        <v>0</v>
      </c>
      <c r="AI260" s="39">
        <f t="shared" si="152"/>
        <v>0</v>
      </c>
      <c r="AJ260" s="39">
        <f t="shared" si="153"/>
        <v>0</v>
      </c>
      <c r="AK260" s="43"/>
      <c r="AL260" s="39">
        <f t="shared" si="154"/>
        <v>0</v>
      </c>
      <c r="AM260" s="39">
        <f t="shared" si="155"/>
        <v>0</v>
      </c>
      <c r="AN260" s="39">
        <f t="shared" si="156"/>
        <v>0</v>
      </c>
      <c r="AO260" s="40">
        <f t="shared" si="157"/>
        <v>0</v>
      </c>
      <c r="AQ260" s="39">
        <f t="shared" si="158"/>
        <v>0</v>
      </c>
      <c r="AR260" s="39">
        <f t="shared" si="159"/>
        <v>0</v>
      </c>
      <c r="AS260" s="39">
        <f t="shared" si="160"/>
        <v>0</v>
      </c>
      <c r="AT260" s="40">
        <f t="shared" si="161"/>
        <v>0</v>
      </c>
      <c r="AU260" s="40"/>
      <c r="AV260" s="52">
        <f t="shared" si="162"/>
        <v>0</v>
      </c>
      <c r="AX260" s="52">
        <f t="shared" si="163"/>
        <v>0</v>
      </c>
      <c r="AY260" s="70"/>
      <c r="AZ260" s="2">
        <f t="shared" si="166"/>
        <v>0</v>
      </c>
    </row>
    <row r="261" spans="1:52" ht="12" customHeight="1">
      <c r="A261" s="44">
        <f t="shared" si="164"/>
        <v>44621</v>
      </c>
      <c r="B261" s="66">
        <f t="shared" si="126"/>
        <v>0</v>
      </c>
      <c r="C261" s="67"/>
      <c r="D261" s="68">
        <f t="shared" si="127"/>
        <v>0</v>
      </c>
      <c r="E261" s="35">
        <f t="shared" si="128"/>
        <v>0</v>
      </c>
      <c r="F261" s="35">
        <f t="shared" si="129"/>
        <v>0</v>
      </c>
      <c r="G261" s="55">
        <f t="shared" si="130"/>
        <v>3.97</v>
      </c>
      <c r="H261" s="69">
        <f t="shared" si="131"/>
        <v>3.97</v>
      </c>
      <c r="I261" s="55">
        <f t="shared" si="132"/>
        <v>0</v>
      </c>
      <c r="J261" s="55">
        <f t="shared" si="133"/>
        <v>-2.35E-2</v>
      </c>
      <c r="K261" s="69">
        <f t="shared" si="134"/>
        <v>-2.35E-2</v>
      </c>
      <c r="L261" s="72">
        <v>0</v>
      </c>
      <c r="M261" s="55">
        <f t="shared" si="135"/>
        <v>7.4999999999999997E-3</v>
      </c>
      <c r="N261" s="69">
        <f t="shared" si="136"/>
        <v>7.4999999999999997E-3</v>
      </c>
      <c r="O261" s="72">
        <v>0</v>
      </c>
      <c r="P261" s="7"/>
      <c r="Q261" s="72">
        <f t="shared" si="165"/>
        <v>3.9540000000000002</v>
      </c>
      <c r="R261" s="72">
        <f t="shared" si="137"/>
        <v>0</v>
      </c>
      <c r="S261" s="7"/>
      <c r="T261" s="5">
        <f t="shared" si="138"/>
        <v>31</v>
      </c>
      <c r="U261" s="45">
        <f t="shared" si="139"/>
        <v>44676</v>
      </c>
      <c r="V261" s="5">
        <f t="shared" si="140"/>
        <v>7787</v>
      </c>
      <c r="W261" s="55">
        <f t="shared" si="141"/>
        <v>6.040116061409001E-2</v>
      </c>
      <c r="X261" s="47">
        <f t="shared" si="142"/>
        <v>0.28120566466957969</v>
      </c>
      <c r="Y261" s="5">
        <f t="shared" si="143"/>
        <v>0</v>
      </c>
      <c r="Z261" s="5">
        <f t="shared" si="144"/>
        <v>0</v>
      </c>
      <c r="AB261" s="39">
        <f t="shared" si="145"/>
        <v>0</v>
      </c>
      <c r="AC261" s="39">
        <f t="shared" si="146"/>
        <v>0</v>
      </c>
      <c r="AD261" s="39">
        <f t="shared" si="147"/>
        <v>0</v>
      </c>
      <c r="AE261" s="39">
        <f t="shared" si="148"/>
        <v>0</v>
      </c>
      <c r="AF261" s="39">
        <f t="shared" si="149"/>
        <v>0</v>
      </c>
      <c r="AG261" s="39">
        <f t="shared" si="150"/>
        <v>0</v>
      </c>
      <c r="AH261" s="39">
        <f t="shared" si="151"/>
        <v>0</v>
      </c>
      <c r="AI261" s="39">
        <f t="shared" si="152"/>
        <v>0</v>
      </c>
      <c r="AJ261" s="39">
        <f t="shared" si="153"/>
        <v>0</v>
      </c>
      <c r="AK261" s="43"/>
      <c r="AL261" s="39">
        <f t="shared" si="154"/>
        <v>0</v>
      </c>
      <c r="AM261" s="39">
        <f t="shared" si="155"/>
        <v>0</v>
      </c>
      <c r="AN261" s="39">
        <f t="shared" si="156"/>
        <v>0</v>
      </c>
      <c r="AO261" s="40">
        <f t="shared" si="157"/>
        <v>0</v>
      </c>
      <c r="AQ261" s="39">
        <f t="shared" si="158"/>
        <v>0</v>
      </c>
      <c r="AR261" s="39">
        <f t="shared" si="159"/>
        <v>0</v>
      </c>
      <c r="AS261" s="39">
        <f t="shared" si="160"/>
        <v>0</v>
      </c>
      <c r="AT261" s="40">
        <f t="shared" si="161"/>
        <v>0</v>
      </c>
      <c r="AU261" s="40"/>
      <c r="AV261" s="52">
        <f t="shared" si="162"/>
        <v>0</v>
      </c>
      <c r="AX261" s="52">
        <f t="shared" si="163"/>
        <v>0</v>
      </c>
      <c r="AY261" s="70"/>
      <c r="AZ261" s="2">
        <f t="shared" si="166"/>
        <v>0</v>
      </c>
    </row>
    <row r="262" spans="1:52" ht="12" customHeight="1">
      <c r="A262" s="44">
        <f t="shared" si="164"/>
        <v>44652</v>
      </c>
      <c r="B262" s="66">
        <f t="shared" si="126"/>
        <v>0</v>
      </c>
      <c r="C262" s="67"/>
      <c r="D262" s="68">
        <f t="shared" si="127"/>
        <v>0</v>
      </c>
      <c r="E262" s="35">
        <f t="shared" si="128"/>
        <v>0</v>
      </c>
      <c r="F262" s="35">
        <f t="shared" si="129"/>
        <v>0</v>
      </c>
      <c r="G262" s="55">
        <f t="shared" si="130"/>
        <v>3.97</v>
      </c>
      <c r="H262" s="69">
        <f t="shared" si="131"/>
        <v>3.97</v>
      </c>
      <c r="I262" s="55">
        <f t="shared" si="132"/>
        <v>0</v>
      </c>
      <c r="J262" s="55">
        <f t="shared" si="133"/>
        <v>-2.35E-2</v>
      </c>
      <c r="K262" s="69">
        <f t="shared" si="134"/>
        <v>-2.35E-2</v>
      </c>
      <c r="L262" s="72">
        <v>0</v>
      </c>
      <c r="M262" s="55">
        <f t="shared" si="135"/>
        <v>7.4999999999999997E-3</v>
      </c>
      <c r="N262" s="69">
        <f t="shared" si="136"/>
        <v>7.4999999999999997E-3</v>
      </c>
      <c r="O262" s="72">
        <v>0</v>
      </c>
      <c r="P262" s="7"/>
      <c r="Q262" s="72">
        <f t="shared" si="165"/>
        <v>3.9540000000000002</v>
      </c>
      <c r="R262" s="72">
        <f t="shared" si="137"/>
        <v>0</v>
      </c>
      <c r="S262" s="7"/>
      <c r="T262" s="5">
        <f t="shared" si="138"/>
        <v>30</v>
      </c>
      <c r="U262" s="45">
        <f t="shared" si="139"/>
        <v>44706</v>
      </c>
      <c r="V262" s="5">
        <f t="shared" si="140"/>
        <v>7817</v>
      </c>
      <c r="W262" s="55">
        <f t="shared" si="141"/>
        <v>6.040116061409001E-2</v>
      </c>
      <c r="X262" s="47">
        <f t="shared" si="142"/>
        <v>0.27983458541857986</v>
      </c>
      <c r="Y262" s="5">
        <f t="shared" si="143"/>
        <v>0</v>
      </c>
      <c r="Z262" s="5">
        <f t="shared" si="144"/>
        <v>0</v>
      </c>
      <c r="AB262" s="39">
        <f t="shared" si="145"/>
        <v>0</v>
      </c>
      <c r="AC262" s="39">
        <f t="shared" si="146"/>
        <v>0</v>
      </c>
      <c r="AD262" s="39">
        <f t="shared" si="147"/>
        <v>0</v>
      </c>
      <c r="AE262" s="39">
        <f t="shared" si="148"/>
        <v>0</v>
      </c>
      <c r="AF262" s="39">
        <f t="shared" si="149"/>
        <v>0</v>
      </c>
      <c r="AG262" s="39">
        <f t="shared" si="150"/>
        <v>0</v>
      </c>
      <c r="AH262" s="39">
        <f t="shared" si="151"/>
        <v>0</v>
      </c>
      <c r="AI262" s="39">
        <f t="shared" si="152"/>
        <v>0</v>
      </c>
      <c r="AJ262" s="39">
        <f t="shared" si="153"/>
        <v>0</v>
      </c>
      <c r="AK262" s="43"/>
      <c r="AL262" s="39">
        <f t="shared" si="154"/>
        <v>0</v>
      </c>
      <c r="AM262" s="39">
        <f t="shared" si="155"/>
        <v>0</v>
      </c>
      <c r="AN262" s="39">
        <f t="shared" si="156"/>
        <v>0</v>
      </c>
      <c r="AO262" s="40">
        <f t="shared" si="157"/>
        <v>0</v>
      </c>
      <c r="AQ262" s="39">
        <f t="shared" si="158"/>
        <v>0</v>
      </c>
      <c r="AR262" s="39">
        <f t="shared" si="159"/>
        <v>0</v>
      </c>
      <c r="AS262" s="39">
        <f t="shared" si="160"/>
        <v>0</v>
      </c>
      <c r="AT262" s="40">
        <f t="shared" si="161"/>
        <v>0</v>
      </c>
      <c r="AU262" s="40"/>
      <c r="AV262" s="52">
        <f t="shared" si="162"/>
        <v>0</v>
      </c>
      <c r="AX262" s="52">
        <f t="shared" si="163"/>
        <v>0</v>
      </c>
      <c r="AY262" s="70"/>
      <c r="AZ262" s="2">
        <f t="shared" si="166"/>
        <v>0</v>
      </c>
    </row>
    <row r="263" spans="1:52" ht="12" customHeight="1">
      <c r="A263" s="44">
        <f t="shared" si="164"/>
        <v>44682</v>
      </c>
      <c r="B263" s="66">
        <f t="shared" si="126"/>
        <v>0</v>
      </c>
      <c r="C263" s="67"/>
      <c r="D263" s="68">
        <f t="shared" si="127"/>
        <v>0</v>
      </c>
      <c r="E263" s="35">
        <f t="shared" si="128"/>
        <v>0</v>
      </c>
      <c r="F263" s="35">
        <f t="shared" si="129"/>
        <v>0</v>
      </c>
      <c r="G263" s="55">
        <f t="shared" si="130"/>
        <v>3.97</v>
      </c>
      <c r="H263" s="69">
        <f t="shared" si="131"/>
        <v>3.97</v>
      </c>
      <c r="I263" s="55">
        <f t="shared" si="132"/>
        <v>0</v>
      </c>
      <c r="J263" s="55">
        <f t="shared" si="133"/>
        <v>-2.35E-2</v>
      </c>
      <c r="K263" s="69">
        <f t="shared" si="134"/>
        <v>-2.35E-2</v>
      </c>
      <c r="L263" s="72">
        <v>0</v>
      </c>
      <c r="M263" s="55">
        <f t="shared" si="135"/>
        <v>7.4999999999999997E-3</v>
      </c>
      <c r="N263" s="69">
        <f t="shared" si="136"/>
        <v>7.4999999999999997E-3</v>
      </c>
      <c r="O263" s="72">
        <v>0</v>
      </c>
      <c r="P263" s="7"/>
      <c r="Q263" s="72">
        <f t="shared" si="165"/>
        <v>3.9540000000000002</v>
      </c>
      <c r="R263" s="72">
        <f t="shared" si="137"/>
        <v>0</v>
      </c>
      <c r="S263" s="7"/>
      <c r="T263" s="5">
        <f t="shared" si="138"/>
        <v>31</v>
      </c>
      <c r="U263" s="45">
        <f t="shared" si="139"/>
        <v>44737</v>
      </c>
      <c r="V263" s="5">
        <f t="shared" si="140"/>
        <v>7848</v>
      </c>
      <c r="W263" s="55">
        <f t="shared" si="141"/>
        <v>6.040116061409001E-2</v>
      </c>
      <c r="X263" s="47">
        <f t="shared" si="142"/>
        <v>0.27842482610304131</v>
      </c>
      <c r="Y263" s="5">
        <f t="shared" si="143"/>
        <v>0</v>
      </c>
      <c r="Z263" s="5">
        <f t="shared" si="144"/>
        <v>0</v>
      </c>
      <c r="AB263" s="39">
        <f t="shared" si="145"/>
        <v>0</v>
      </c>
      <c r="AC263" s="39">
        <f t="shared" si="146"/>
        <v>0</v>
      </c>
      <c r="AD263" s="39">
        <f t="shared" si="147"/>
        <v>0</v>
      </c>
      <c r="AE263" s="39">
        <f t="shared" si="148"/>
        <v>0</v>
      </c>
      <c r="AF263" s="39">
        <f t="shared" si="149"/>
        <v>0</v>
      </c>
      <c r="AG263" s="39">
        <f t="shared" si="150"/>
        <v>0</v>
      </c>
      <c r="AH263" s="39">
        <f t="shared" si="151"/>
        <v>0</v>
      </c>
      <c r="AI263" s="39">
        <f t="shared" si="152"/>
        <v>0</v>
      </c>
      <c r="AJ263" s="39">
        <f t="shared" si="153"/>
        <v>0</v>
      </c>
      <c r="AK263" s="43"/>
      <c r="AL263" s="39">
        <f t="shared" si="154"/>
        <v>0</v>
      </c>
      <c r="AM263" s="39">
        <f t="shared" si="155"/>
        <v>0</v>
      </c>
      <c r="AN263" s="39">
        <f t="shared" si="156"/>
        <v>0</v>
      </c>
      <c r="AO263" s="40">
        <f t="shared" si="157"/>
        <v>0</v>
      </c>
      <c r="AQ263" s="39">
        <f t="shared" si="158"/>
        <v>0</v>
      </c>
      <c r="AR263" s="39">
        <f t="shared" si="159"/>
        <v>0</v>
      </c>
      <c r="AS263" s="39">
        <f t="shared" si="160"/>
        <v>0</v>
      </c>
      <c r="AT263" s="40">
        <f t="shared" si="161"/>
        <v>0</v>
      </c>
      <c r="AU263" s="40"/>
      <c r="AV263" s="52">
        <f t="shared" si="162"/>
        <v>0</v>
      </c>
      <c r="AX263" s="52">
        <f t="shared" si="163"/>
        <v>0</v>
      </c>
      <c r="AY263" s="70"/>
      <c r="AZ263" s="2">
        <f t="shared" si="166"/>
        <v>0</v>
      </c>
    </row>
    <row r="264" spans="1:52" ht="12" customHeight="1">
      <c r="A264" s="44">
        <f t="shared" si="164"/>
        <v>44713</v>
      </c>
      <c r="B264" s="66">
        <f t="shared" si="126"/>
        <v>0</v>
      </c>
      <c r="C264" s="67"/>
      <c r="D264" s="68">
        <f t="shared" si="127"/>
        <v>0</v>
      </c>
      <c r="E264" s="35">
        <f t="shared" si="128"/>
        <v>0</v>
      </c>
      <c r="F264" s="35">
        <f t="shared" si="129"/>
        <v>0</v>
      </c>
      <c r="G264" s="55">
        <f t="shared" si="130"/>
        <v>3.97</v>
      </c>
      <c r="H264" s="69">
        <f t="shared" si="131"/>
        <v>3.97</v>
      </c>
      <c r="I264" s="55">
        <f t="shared" si="132"/>
        <v>0</v>
      </c>
      <c r="J264" s="55">
        <f t="shared" si="133"/>
        <v>-2.35E-2</v>
      </c>
      <c r="K264" s="69">
        <f t="shared" si="134"/>
        <v>-2.35E-2</v>
      </c>
      <c r="L264" s="72">
        <v>0</v>
      </c>
      <c r="M264" s="55">
        <f t="shared" si="135"/>
        <v>7.4999999999999997E-3</v>
      </c>
      <c r="N264" s="69">
        <f t="shared" si="136"/>
        <v>7.4999999999999997E-3</v>
      </c>
      <c r="O264" s="72">
        <v>0</v>
      </c>
      <c r="P264" s="7"/>
      <c r="Q264" s="72">
        <f t="shared" si="165"/>
        <v>3.9540000000000002</v>
      </c>
      <c r="R264" s="72">
        <f t="shared" si="137"/>
        <v>0</v>
      </c>
      <c r="S264" s="7"/>
      <c r="T264" s="5">
        <f t="shared" si="138"/>
        <v>30</v>
      </c>
      <c r="U264" s="45">
        <f t="shared" si="139"/>
        <v>44767</v>
      </c>
      <c r="V264" s="5">
        <f t="shared" si="140"/>
        <v>7878</v>
      </c>
      <c r="W264" s="55">
        <f t="shared" si="141"/>
        <v>6.040116061409001E-2</v>
      </c>
      <c r="X264" s="47">
        <f t="shared" si="142"/>
        <v>0.27706730543402608</v>
      </c>
      <c r="Y264" s="5">
        <f t="shared" si="143"/>
        <v>0</v>
      </c>
      <c r="Z264" s="5">
        <f t="shared" si="144"/>
        <v>0</v>
      </c>
      <c r="AB264" s="39">
        <f t="shared" si="145"/>
        <v>0</v>
      </c>
      <c r="AC264" s="39">
        <f t="shared" si="146"/>
        <v>0</v>
      </c>
      <c r="AD264" s="39">
        <f t="shared" si="147"/>
        <v>0</v>
      </c>
      <c r="AE264" s="39">
        <f t="shared" si="148"/>
        <v>0</v>
      </c>
      <c r="AF264" s="39">
        <f t="shared" si="149"/>
        <v>0</v>
      </c>
      <c r="AG264" s="39">
        <f t="shared" si="150"/>
        <v>0</v>
      </c>
      <c r="AH264" s="39">
        <f t="shared" si="151"/>
        <v>0</v>
      </c>
      <c r="AI264" s="39">
        <f t="shared" si="152"/>
        <v>0</v>
      </c>
      <c r="AJ264" s="39">
        <f t="shared" si="153"/>
        <v>0</v>
      </c>
      <c r="AK264" s="43"/>
      <c r="AL264" s="39">
        <f t="shared" si="154"/>
        <v>0</v>
      </c>
      <c r="AM264" s="39">
        <f t="shared" si="155"/>
        <v>0</v>
      </c>
      <c r="AN264" s="39">
        <f t="shared" si="156"/>
        <v>0</v>
      </c>
      <c r="AO264" s="40">
        <f t="shared" si="157"/>
        <v>0</v>
      </c>
      <c r="AQ264" s="39">
        <f t="shared" si="158"/>
        <v>0</v>
      </c>
      <c r="AR264" s="39">
        <f t="shared" si="159"/>
        <v>0</v>
      </c>
      <c r="AS264" s="39">
        <f t="shared" si="160"/>
        <v>0</v>
      </c>
      <c r="AT264" s="40">
        <f t="shared" si="161"/>
        <v>0</v>
      </c>
      <c r="AU264" s="40"/>
      <c r="AV264" s="52">
        <f t="shared" si="162"/>
        <v>0</v>
      </c>
      <c r="AX264" s="52">
        <f t="shared" si="163"/>
        <v>0</v>
      </c>
      <c r="AY264" s="70"/>
      <c r="AZ264" s="2">
        <f t="shared" si="166"/>
        <v>0</v>
      </c>
    </row>
    <row r="265" spans="1:52" ht="12" customHeight="1">
      <c r="A265" s="44">
        <f t="shared" si="164"/>
        <v>44743</v>
      </c>
      <c r="B265" s="66">
        <f t="shared" si="126"/>
        <v>0</v>
      </c>
      <c r="C265" s="67"/>
      <c r="D265" s="68">
        <f t="shared" si="127"/>
        <v>0</v>
      </c>
      <c r="E265" s="35">
        <f t="shared" si="128"/>
        <v>0</v>
      </c>
      <c r="F265" s="35">
        <f t="shared" si="129"/>
        <v>0</v>
      </c>
      <c r="G265" s="55">
        <f t="shared" si="130"/>
        <v>3.97</v>
      </c>
      <c r="H265" s="69">
        <f t="shared" si="131"/>
        <v>3.97</v>
      </c>
      <c r="I265" s="55">
        <f t="shared" si="132"/>
        <v>0</v>
      </c>
      <c r="J265" s="55">
        <f t="shared" si="133"/>
        <v>-2.35E-2</v>
      </c>
      <c r="K265" s="69">
        <f t="shared" si="134"/>
        <v>-2.35E-2</v>
      </c>
      <c r="L265" s="72">
        <v>0</v>
      </c>
      <c r="M265" s="55">
        <f t="shared" si="135"/>
        <v>7.4999999999999997E-3</v>
      </c>
      <c r="N265" s="69">
        <f t="shared" si="136"/>
        <v>7.4999999999999997E-3</v>
      </c>
      <c r="O265" s="72">
        <v>0</v>
      </c>
      <c r="P265" s="7"/>
      <c r="Q265" s="72">
        <f t="shared" si="165"/>
        <v>3.9540000000000002</v>
      </c>
      <c r="R265" s="72">
        <f t="shared" si="137"/>
        <v>0</v>
      </c>
      <c r="S265" s="7"/>
      <c r="T265" s="5">
        <f t="shared" si="138"/>
        <v>31</v>
      </c>
      <c r="U265" s="45">
        <f t="shared" si="139"/>
        <v>44798</v>
      </c>
      <c r="V265" s="5">
        <f t="shared" si="140"/>
        <v>7909</v>
      </c>
      <c r="W265" s="55">
        <f t="shared" si="141"/>
        <v>6.040116061409001E-2</v>
      </c>
      <c r="X265" s="47">
        <f t="shared" si="142"/>
        <v>0.2756714872070456</v>
      </c>
      <c r="Y265" s="5">
        <f t="shared" si="143"/>
        <v>0</v>
      </c>
      <c r="Z265" s="5">
        <f t="shared" si="144"/>
        <v>0</v>
      </c>
      <c r="AB265" s="39">
        <f t="shared" si="145"/>
        <v>0</v>
      </c>
      <c r="AC265" s="39">
        <f t="shared" si="146"/>
        <v>0</v>
      </c>
      <c r="AD265" s="39">
        <f t="shared" si="147"/>
        <v>0</v>
      </c>
      <c r="AE265" s="39">
        <f t="shared" si="148"/>
        <v>0</v>
      </c>
      <c r="AF265" s="39">
        <f t="shared" si="149"/>
        <v>0</v>
      </c>
      <c r="AG265" s="39">
        <f t="shared" si="150"/>
        <v>0</v>
      </c>
      <c r="AH265" s="39">
        <f t="shared" si="151"/>
        <v>0</v>
      </c>
      <c r="AI265" s="39">
        <f t="shared" si="152"/>
        <v>0</v>
      </c>
      <c r="AJ265" s="39">
        <f t="shared" si="153"/>
        <v>0</v>
      </c>
      <c r="AK265" s="43"/>
      <c r="AL265" s="39">
        <f t="shared" si="154"/>
        <v>0</v>
      </c>
      <c r="AM265" s="39">
        <f t="shared" si="155"/>
        <v>0</v>
      </c>
      <c r="AN265" s="39">
        <f t="shared" si="156"/>
        <v>0</v>
      </c>
      <c r="AO265" s="40">
        <f t="shared" si="157"/>
        <v>0</v>
      </c>
      <c r="AQ265" s="39">
        <f t="shared" si="158"/>
        <v>0</v>
      </c>
      <c r="AR265" s="39">
        <f t="shared" si="159"/>
        <v>0</v>
      </c>
      <c r="AS265" s="39">
        <f t="shared" si="160"/>
        <v>0</v>
      </c>
      <c r="AT265" s="40">
        <f t="shared" si="161"/>
        <v>0</v>
      </c>
      <c r="AU265" s="40"/>
      <c r="AV265" s="52">
        <f t="shared" si="162"/>
        <v>0</v>
      </c>
      <c r="AX265" s="52">
        <f t="shared" si="163"/>
        <v>0</v>
      </c>
      <c r="AY265" s="70"/>
      <c r="AZ265" s="2">
        <f t="shared" si="166"/>
        <v>0</v>
      </c>
    </row>
    <row r="266" spans="1:52" ht="12" customHeight="1">
      <c r="A266" s="44">
        <f t="shared" si="164"/>
        <v>44774</v>
      </c>
      <c r="B266" s="66">
        <f t="shared" ref="B266:B329" si="167">VLOOKUP($A266,Table2,MATCH(I$3,Curves2,0))</f>
        <v>0</v>
      </c>
      <c r="C266" s="67"/>
      <c r="D266" s="68">
        <f t="shared" ref="D266:D329" si="168">B266+C266</f>
        <v>0</v>
      </c>
      <c r="E266" s="35">
        <f t="shared" ref="E266:E329" si="169">IF(Y266=0,0,IF(AND(Y266=1,$H$3=1),D266*T266,IF($H$3=2,D266,"N/A")))</f>
        <v>0</v>
      </c>
      <c r="F266" s="35">
        <f t="shared" ref="F266:F329" si="170">E266*X266</f>
        <v>0</v>
      </c>
      <c r="G266" s="55">
        <f t="shared" ref="G266:G329" si="171">VLOOKUP($A266,Table,MATCH(G$4,Curves,0))</f>
        <v>3.97</v>
      </c>
      <c r="H266" s="69">
        <f t="shared" ref="H266:H329" si="172">G266</f>
        <v>3.97</v>
      </c>
      <c r="I266" s="55">
        <f t="shared" ref="I266:I329" si="173">VLOOKUP($A266,Table1,MATCH(I$3,Curves1,0))</f>
        <v>0</v>
      </c>
      <c r="J266" s="55">
        <f t="shared" ref="J266:J329" si="174">VLOOKUP($A266,Table,MATCH(J$4,Curves,0))</f>
        <v>-2.35E-2</v>
      </c>
      <c r="K266" s="69">
        <f t="shared" ref="K266:K329" si="175">J266</f>
        <v>-2.35E-2</v>
      </c>
      <c r="L266" s="72">
        <v>0</v>
      </c>
      <c r="M266" s="55">
        <f t="shared" ref="M266:M329" si="176">VLOOKUP($A266,Table,MATCH(M$4,Curves,0))</f>
        <v>7.4999999999999997E-3</v>
      </c>
      <c r="N266" s="69">
        <f t="shared" ref="N266:N329" si="177">M266</f>
        <v>7.4999999999999997E-3</v>
      </c>
      <c r="O266" s="72">
        <v>0</v>
      </c>
      <c r="P266" s="7"/>
      <c r="Q266" s="72">
        <f t="shared" si="165"/>
        <v>3.9540000000000002</v>
      </c>
      <c r="R266" s="72">
        <f t="shared" ref="R266:R329" si="178">O266+L266+I266</f>
        <v>0</v>
      </c>
      <c r="S266" s="7"/>
      <c r="T266" s="5">
        <f t="shared" ref="T266:T329" si="179">A267-A266</f>
        <v>31</v>
      </c>
      <c r="U266" s="45">
        <f t="shared" ref="U266:U329" si="180">CHOOSE(F$3,A267+24,A266)</f>
        <v>44829</v>
      </c>
      <c r="V266" s="5">
        <f t="shared" ref="V266:V329" si="181">U266-C$3</f>
        <v>7940</v>
      </c>
      <c r="W266" s="55">
        <f t="shared" ref="W266:W329" si="182">VLOOKUP($A266,Table,MATCH(W$4,Curves,0))</f>
        <v>6.040116061409001E-2</v>
      </c>
      <c r="X266" s="47">
        <f t="shared" ref="X266:X329" si="183">1/(1+CHOOSE(F$3,(W267+($K$3/10000))/2,(W266+($K$3/10000))/2))^(2*V266/365.25)</f>
        <v>0.27428270087623102</v>
      </c>
      <c r="Y266" s="5">
        <f t="shared" ref="Y266:Y329" si="184">IF(AND(mthbeg&lt;=A266,mthend&gt;=A266),1,0)</f>
        <v>0</v>
      </c>
      <c r="Z266" s="5">
        <f t="shared" ref="Z266:Z329" si="185">T266*Y266</f>
        <v>0</v>
      </c>
      <c r="AB266" s="39">
        <f t="shared" ref="AB266:AB329" si="186">F266*G266</f>
        <v>0</v>
      </c>
      <c r="AC266" s="39">
        <f t="shared" ref="AC266:AC329" si="187">$F266*H266</f>
        <v>0</v>
      </c>
      <c r="AD266" s="39">
        <f t="shared" ref="AD266:AD329" si="188">$F266*I266</f>
        <v>0</v>
      </c>
      <c r="AE266" s="39">
        <f t="shared" ref="AE266:AE329" si="189">$F266*J266</f>
        <v>0</v>
      </c>
      <c r="AF266" s="39">
        <f t="shared" ref="AF266:AF329" si="190">$F266*K266</f>
        <v>0</v>
      </c>
      <c r="AG266" s="39">
        <f t="shared" ref="AG266:AG329" si="191">$F266*L266</f>
        <v>0</v>
      </c>
      <c r="AH266" s="39">
        <f t="shared" ref="AH266:AH329" si="192">$F266*M266</f>
        <v>0</v>
      </c>
      <c r="AI266" s="39">
        <f t="shared" ref="AI266:AI329" si="193">$F266*N266</f>
        <v>0</v>
      </c>
      <c r="AJ266" s="39">
        <f t="shared" ref="AJ266:AJ329" si="194">F266*O266</f>
        <v>0</v>
      </c>
      <c r="AK266" s="43"/>
      <c r="AL266" s="39">
        <f t="shared" ref="AL266:AL329" si="195">CHOOSE($G$3,AC266-AD266,AD266-AC266)</f>
        <v>0</v>
      </c>
      <c r="AM266" s="39">
        <f t="shared" ref="AM266:AM329" si="196">CHOOSE($G$3,AF266-AG266,AG266-AF266)</f>
        <v>0</v>
      </c>
      <c r="AN266" s="39">
        <f t="shared" ref="AN266:AN329" si="197">CHOOSE($G$3,AI266-AJ266,AJ266-AI266)</f>
        <v>0</v>
      </c>
      <c r="AO266" s="40">
        <f t="shared" ref="AO266:AO329" si="198">SUM(AL266:AN266)</f>
        <v>0</v>
      </c>
      <c r="AQ266" s="39">
        <f t="shared" ref="AQ266:AQ329" si="199">CHOOSE($G$3,AB266-AC266,AC266-AB266)</f>
        <v>0</v>
      </c>
      <c r="AR266" s="39">
        <f t="shared" ref="AR266:AR329" si="200">CHOOSE($G$3,AE266-AF266,AF266-AE266)</f>
        <v>0</v>
      </c>
      <c r="AS266" s="39">
        <f t="shared" ref="AS266:AS329" si="201">CHOOSE($G$3,AH266-AI266,AI266-AH266)</f>
        <v>0</v>
      </c>
      <c r="AT266" s="40">
        <f t="shared" ref="AT266:AT329" si="202">AQ266+AR266+AS266</f>
        <v>0</v>
      </c>
      <c r="AU266" s="40"/>
      <c r="AV266" s="52">
        <f t="shared" ref="AV266:AV329" si="203">AT266+AO266</f>
        <v>0</v>
      </c>
      <c r="AX266" s="52">
        <f t="shared" ref="AX266:AX329" si="204">AJ266+AG266+AD266</f>
        <v>0</v>
      </c>
      <c r="AY266" s="70"/>
      <c r="AZ266" s="2">
        <f t="shared" si="166"/>
        <v>0</v>
      </c>
    </row>
    <row r="267" spans="1:52" ht="12" customHeight="1">
      <c r="A267" s="44">
        <f t="shared" ref="A267:A330" si="205">EDATE(A266,1)</f>
        <v>44805</v>
      </c>
      <c r="B267" s="66">
        <f t="shared" si="167"/>
        <v>0</v>
      </c>
      <c r="C267" s="67"/>
      <c r="D267" s="68">
        <f t="shared" si="168"/>
        <v>0</v>
      </c>
      <c r="E267" s="35">
        <f t="shared" si="169"/>
        <v>0</v>
      </c>
      <c r="F267" s="35">
        <f t="shared" si="170"/>
        <v>0</v>
      </c>
      <c r="G267" s="55">
        <f t="shared" si="171"/>
        <v>3.97</v>
      </c>
      <c r="H267" s="69">
        <f t="shared" si="172"/>
        <v>3.97</v>
      </c>
      <c r="I267" s="55">
        <f t="shared" si="173"/>
        <v>0</v>
      </c>
      <c r="J267" s="55">
        <f t="shared" si="174"/>
        <v>-2.35E-2</v>
      </c>
      <c r="K267" s="69">
        <f t="shared" si="175"/>
        <v>-2.35E-2</v>
      </c>
      <c r="L267" s="72">
        <v>0</v>
      </c>
      <c r="M267" s="55">
        <f t="shared" si="176"/>
        <v>7.4999999999999997E-3</v>
      </c>
      <c r="N267" s="69">
        <f t="shared" si="177"/>
        <v>7.4999999999999997E-3</v>
      </c>
      <c r="O267" s="72">
        <v>0</v>
      </c>
      <c r="P267" s="7"/>
      <c r="Q267" s="72">
        <f t="shared" ref="Q267:Q330" si="206">M267+J267+G267</f>
        <v>3.9540000000000002</v>
      </c>
      <c r="R267" s="72">
        <f t="shared" si="178"/>
        <v>0</v>
      </c>
      <c r="S267" s="7"/>
      <c r="T267" s="5">
        <f t="shared" si="179"/>
        <v>30</v>
      </c>
      <c r="U267" s="45">
        <f t="shared" si="180"/>
        <v>44859</v>
      </c>
      <c r="V267" s="5">
        <f t="shared" si="181"/>
        <v>7970</v>
      </c>
      <c r="W267" s="55">
        <f t="shared" si="182"/>
        <v>6.040116061409001E-2</v>
      </c>
      <c r="X267" s="47">
        <f t="shared" si="183"/>
        <v>0.27294537603776636</v>
      </c>
      <c r="Y267" s="5">
        <f t="shared" si="184"/>
        <v>0</v>
      </c>
      <c r="Z267" s="5">
        <f t="shared" si="185"/>
        <v>0</v>
      </c>
      <c r="AB267" s="39">
        <f t="shared" si="186"/>
        <v>0</v>
      </c>
      <c r="AC267" s="39">
        <f t="shared" si="187"/>
        <v>0</v>
      </c>
      <c r="AD267" s="39">
        <f t="shared" si="188"/>
        <v>0</v>
      </c>
      <c r="AE267" s="39">
        <f t="shared" si="189"/>
        <v>0</v>
      </c>
      <c r="AF267" s="39">
        <f t="shared" si="190"/>
        <v>0</v>
      </c>
      <c r="AG267" s="39">
        <f t="shared" si="191"/>
        <v>0</v>
      </c>
      <c r="AH267" s="39">
        <f t="shared" si="192"/>
        <v>0</v>
      </c>
      <c r="AI267" s="39">
        <f t="shared" si="193"/>
        <v>0</v>
      </c>
      <c r="AJ267" s="39">
        <f t="shared" si="194"/>
        <v>0</v>
      </c>
      <c r="AK267" s="43"/>
      <c r="AL267" s="39">
        <f t="shared" si="195"/>
        <v>0</v>
      </c>
      <c r="AM267" s="39">
        <f t="shared" si="196"/>
        <v>0</v>
      </c>
      <c r="AN267" s="39">
        <f t="shared" si="197"/>
        <v>0</v>
      </c>
      <c r="AO267" s="40">
        <f t="shared" si="198"/>
        <v>0</v>
      </c>
      <c r="AQ267" s="39">
        <f t="shared" si="199"/>
        <v>0</v>
      </c>
      <c r="AR267" s="39">
        <f t="shared" si="200"/>
        <v>0</v>
      </c>
      <c r="AS267" s="39">
        <f t="shared" si="201"/>
        <v>0</v>
      </c>
      <c r="AT267" s="40">
        <f t="shared" si="202"/>
        <v>0</v>
      </c>
      <c r="AU267" s="40"/>
      <c r="AV267" s="52">
        <f t="shared" si="203"/>
        <v>0</v>
      </c>
      <c r="AX267" s="52">
        <f t="shared" si="204"/>
        <v>0</v>
      </c>
      <c r="AY267" s="70"/>
      <c r="AZ267" s="2">
        <f t="shared" ref="AZ267:AZ330" si="207">R267*E267</f>
        <v>0</v>
      </c>
    </row>
    <row r="268" spans="1:52" ht="12" customHeight="1">
      <c r="A268" s="44">
        <f t="shared" si="205"/>
        <v>44835</v>
      </c>
      <c r="B268" s="66">
        <f t="shared" si="167"/>
        <v>0</v>
      </c>
      <c r="C268" s="67"/>
      <c r="D268" s="68">
        <f t="shared" si="168"/>
        <v>0</v>
      </c>
      <c r="E268" s="35">
        <f t="shared" si="169"/>
        <v>0</v>
      </c>
      <c r="F268" s="35">
        <f t="shared" si="170"/>
        <v>0</v>
      </c>
      <c r="G268" s="55">
        <f t="shared" si="171"/>
        <v>3.97</v>
      </c>
      <c r="H268" s="69">
        <f t="shared" si="172"/>
        <v>3.97</v>
      </c>
      <c r="I268" s="55">
        <f t="shared" si="173"/>
        <v>0</v>
      </c>
      <c r="J268" s="55">
        <f t="shared" si="174"/>
        <v>-2.35E-2</v>
      </c>
      <c r="K268" s="69">
        <f t="shared" si="175"/>
        <v>-2.35E-2</v>
      </c>
      <c r="L268" s="72">
        <v>0</v>
      </c>
      <c r="M268" s="55">
        <f t="shared" si="176"/>
        <v>7.4999999999999997E-3</v>
      </c>
      <c r="N268" s="69">
        <f t="shared" si="177"/>
        <v>7.4999999999999997E-3</v>
      </c>
      <c r="O268" s="72">
        <v>0</v>
      </c>
      <c r="P268" s="7"/>
      <c r="Q268" s="72">
        <f t="shared" si="206"/>
        <v>3.9540000000000002</v>
      </c>
      <c r="R268" s="72">
        <f t="shared" si="178"/>
        <v>0</v>
      </c>
      <c r="S268" s="7"/>
      <c r="T268" s="5">
        <f t="shared" si="179"/>
        <v>31</v>
      </c>
      <c r="U268" s="45">
        <f t="shared" si="180"/>
        <v>44890</v>
      </c>
      <c r="V268" s="5">
        <f t="shared" si="181"/>
        <v>8001</v>
      </c>
      <c r="W268" s="55">
        <f t="shared" si="182"/>
        <v>6.040116061409001E-2</v>
      </c>
      <c r="X268" s="47">
        <f t="shared" si="183"/>
        <v>0.27157032339398096</v>
      </c>
      <c r="Y268" s="5">
        <f t="shared" si="184"/>
        <v>0</v>
      </c>
      <c r="Z268" s="5">
        <f t="shared" si="185"/>
        <v>0</v>
      </c>
      <c r="AB268" s="39">
        <f t="shared" si="186"/>
        <v>0</v>
      </c>
      <c r="AC268" s="39">
        <f t="shared" si="187"/>
        <v>0</v>
      </c>
      <c r="AD268" s="39">
        <f t="shared" si="188"/>
        <v>0</v>
      </c>
      <c r="AE268" s="39">
        <f t="shared" si="189"/>
        <v>0</v>
      </c>
      <c r="AF268" s="39">
        <f t="shared" si="190"/>
        <v>0</v>
      </c>
      <c r="AG268" s="39">
        <f t="shared" si="191"/>
        <v>0</v>
      </c>
      <c r="AH268" s="39">
        <f t="shared" si="192"/>
        <v>0</v>
      </c>
      <c r="AI268" s="39">
        <f t="shared" si="193"/>
        <v>0</v>
      </c>
      <c r="AJ268" s="39">
        <f t="shared" si="194"/>
        <v>0</v>
      </c>
      <c r="AK268" s="43"/>
      <c r="AL268" s="39">
        <f t="shared" si="195"/>
        <v>0</v>
      </c>
      <c r="AM268" s="39">
        <f t="shared" si="196"/>
        <v>0</v>
      </c>
      <c r="AN268" s="39">
        <f t="shared" si="197"/>
        <v>0</v>
      </c>
      <c r="AO268" s="40">
        <f t="shared" si="198"/>
        <v>0</v>
      </c>
      <c r="AQ268" s="39">
        <f t="shared" si="199"/>
        <v>0</v>
      </c>
      <c r="AR268" s="39">
        <f t="shared" si="200"/>
        <v>0</v>
      </c>
      <c r="AS268" s="39">
        <f t="shared" si="201"/>
        <v>0</v>
      </c>
      <c r="AT268" s="40">
        <f t="shared" si="202"/>
        <v>0</v>
      </c>
      <c r="AU268" s="40"/>
      <c r="AV268" s="52">
        <f t="shared" si="203"/>
        <v>0</v>
      </c>
      <c r="AX268" s="52">
        <f t="shared" si="204"/>
        <v>0</v>
      </c>
      <c r="AY268" s="70"/>
      <c r="AZ268" s="2">
        <f t="shared" si="207"/>
        <v>0</v>
      </c>
    </row>
    <row r="269" spans="1:52" ht="12" customHeight="1">
      <c r="A269" s="44">
        <f t="shared" si="205"/>
        <v>44866</v>
      </c>
      <c r="B269" s="66">
        <f t="shared" si="167"/>
        <v>0</v>
      </c>
      <c r="C269" s="67"/>
      <c r="D269" s="68">
        <f t="shared" si="168"/>
        <v>0</v>
      </c>
      <c r="E269" s="35">
        <f t="shared" si="169"/>
        <v>0</v>
      </c>
      <c r="F269" s="35">
        <f t="shared" si="170"/>
        <v>0</v>
      </c>
      <c r="G269" s="55">
        <f t="shared" si="171"/>
        <v>3.97</v>
      </c>
      <c r="H269" s="69">
        <f t="shared" si="172"/>
        <v>3.97</v>
      </c>
      <c r="I269" s="55">
        <f t="shared" si="173"/>
        <v>0</v>
      </c>
      <c r="J269" s="55">
        <f t="shared" si="174"/>
        <v>-2.35E-2</v>
      </c>
      <c r="K269" s="69">
        <f t="shared" si="175"/>
        <v>-2.35E-2</v>
      </c>
      <c r="L269" s="72">
        <v>0</v>
      </c>
      <c r="M269" s="55">
        <f t="shared" si="176"/>
        <v>7.4999999999999997E-3</v>
      </c>
      <c r="N269" s="69">
        <f t="shared" si="177"/>
        <v>7.4999999999999997E-3</v>
      </c>
      <c r="O269" s="72">
        <v>0</v>
      </c>
      <c r="P269" s="7"/>
      <c r="Q269" s="72">
        <f t="shared" si="206"/>
        <v>3.9540000000000002</v>
      </c>
      <c r="R269" s="72">
        <f t="shared" si="178"/>
        <v>0</v>
      </c>
      <c r="S269" s="7"/>
      <c r="T269" s="5">
        <f t="shared" si="179"/>
        <v>30</v>
      </c>
      <c r="U269" s="45">
        <f t="shared" si="180"/>
        <v>44920</v>
      </c>
      <c r="V269" s="5">
        <f t="shared" si="181"/>
        <v>8031</v>
      </c>
      <c r="W269" s="55">
        <f t="shared" si="182"/>
        <v>6.040116061409001E-2</v>
      </c>
      <c r="X269" s="47">
        <f t="shared" si="183"/>
        <v>0.27024622334062576</v>
      </c>
      <c r="Y269" s="5">
        <f t="shared" si="184"/>
        <v>0</v>
      </c>
      <c r="Z269" s="5">
        <f t="shared" si="185"/>
        <v>0</v>
      </c>
      <c r="AB269" s="39">
        <f t="shared" si="186"/>
        <v>0</v>
      </c>
      <c r="AC269" s="39">
        <f t="shared" si="187"/>
        <v>0</v>
      </c>
      <c r="AD269" s="39">
        <f t="shared" si="188"/>
        <v>0</v>
      </c>
      <c r="AE269" s="39">
        <f t="shared" si="189"/>
        <v>0</v>
      </c>
      <c r="AF269" s="39">
        <f t="shared" si="190"/>
        <v>0</v>
      </c>
      <c r="AG269" s="39">
        <f t="shared" si="191"/>
        <v>0</v>
      </c>
      <c r="AH269" s="39">
        <f t="shared" si="192"/>
        <v>0</v>
      </c>
      <c r="AI269" s="39">
        <f t="shared" si="193"/>
        <v>0</v>
      </c>
      <c r="AJ269" s="39">
        <f t="shared" si="194"/>
        <v>0</v>
      </c>
      <c r="AK269" s="43"/>
      <c r="AL269" s="39">
        <f t="shared" si="195"/>
        <v>0</v>
      </c>
      <c r="AM269" s="39">
        <f t="shared" si="196"/>
        <v>0</v>
      </c>
      <c r="AN269" s="39">
        <f t="shared" si="197"/>
        <v>0</v>
      </c>
      <c r="AO269" s="40">
        <f t="shared" si="198"/>
        <v>0</v>
      </c>
      <c r="AQ269" s="39">
        <f t="shared" si="199"/>
        <v>0</v>
      </c>
      <c r="AR269" s="39">
        <f t="shared" si="200"/>
        <v>0</v>
      </c>
      <c r="AS269" s="39">
        <f t="shared" si="201"/>
        <v>0</v>
      </c>
      <c r="AT269" s="40">
        <f t="shared" si="202"/>
        <v>0</v>
      </c>
      <c r="AU269" s="40"/>
      <c r="AV269" s="52">
        <f t="shared" si="203"/>
        <v>0</v>
      </c>
      <c r="AX269" s="52">
        <f t="shared" si="204"/>
        <v>0</v>
      </c>
      <c r="AY269" s="70"/>
      <c r="AZ269" s="2">
        <f t="shared" si="207"/>
        <v>0</v>
      </c>
    </row>
    <row r="270" spans="1:52" ht="12" customHeight="1">
      <c r="A270" s="44">
        <f t="shared" si="205"/>
        <v>44896</v>
      </c>
      <c r="B270" s="66">
        <f t="shared" si="167"/>
        <v>0</v>
      </c>
      <c r="C270" s="67"/>
      <c r="D270" s="68">
        <f t="shared" si="168"/>
        <v>0</v>
      </c>
      <c r="E270" s="35">
        <f t="shared" si="169"/>
        <v>0</v>
      </c>
      <c r="F270" s="35">
        <f t="shared" si="170"/>
        <v>0</v>
      </c>
      <c r="G270" s="55">
        <f t="shared" si="171"/>
        <v>3.97</v>
      </c>
      <c r="H270" s="69">
        <f t="shared" si="172"/>
        <v>3.97</v>
      </c>
      <c r="I270" s="55">
        <f t="shared" si="173"/>
        <v>0</v>
      </c>
      <c r="J270" s="55">
        <f t="shared" si="174"/>
        <v>-2.35E-2</v>
      </c>
      <c r="K270" s="69">
        <f t="shared" si="175"/>
        <v>-2.35E-2</v>
      </c>
      <c r="L270" s="72">
        <v>0</v>
      </c>
      <c r="M270" s="55">
        <f t="shared" si="176"/>
        <v>7.4999999999999997E-3</v>
      </c>
      <c r="N270" s="69">
        <f t="shared" si="177"/>
        <v>7.4999999999999997E-3</v>
      </c>
      <c r="O270" s="72">
        <v>0</v>
      </c>
      <c r="P270" s="7"/>
      <c r="Q270" s="72">
        <f t="shared" si="206"/>
        <v>3.9540000000000002</v>
      </c>
      <c r="R270" s="72">
        <f t="shared" si="178"/>
        <v>0</v>
      </c>
      <c r="S270" s="7"/>
      <c r="T270" s="5">
        <f t="shared" si="179"/>
        <v>31</v>
      </c>
      <c r="U270" s="45">
        <f t="shared" si="180"/>
        <v>44951</v>
      </c>
      <c r="V270" s="5">
        <f t="shared" si="181"/>
        <v>8062</v>
      </c>
      <c r="W270" s="55">
        <f t="shared" si="182"/>
        <v>6.040116061409001E-2</v>
      </c>
      <c r="X270" s="47">
        <f t="shared" si="183"/>
        <v>0.26888476857164617</v>
      </c>
      <c r="Y270" s="5">
        <f t="shared" si="184"/>
        <v>0</v>
      </c>
      <c r="Z270" s="5">
        <f t="shared" si="185"/>
        <v>0</v>
      </c>
      <c r="AB270" s="39">
        <f t="shared" si="186"/>
        <v>0</v>
      </c>
      <c r="AC270" s="39">
        <f t="shared" si="187"/>
        <v>0</v>
      </c>
      <c r="AD270" s="39">
        <f t="shared" si="188"/>
        <v>0</v>
      </c>
      <c r="AE270" s="39">
        <f t="shared" si="189"/>
        <v>0</v>
      </c>
      <c r="AF270" s="39">
        <f t="shared" si="190"/>
        <v>0</v>
      </c>
      <c r="AG270" s="39">
        <f t="shared" si="191"/>
        <v>0</v>
      </c>
      <c r="AH270" s="39">
        <f t="shared" si="192"/>
        <v>0</v>
      </c>
      <c r="AI270" s="39">
        <f t="shared" si="193"/>
        <v>0</v>
      </c>
      <c r="AJ270" s="39">
        <f t="shared" si="194"/>
        <v>0</v>
      </c>
      <c r="AK270" s="43"/>
      <c r="AL270" s="39">
        <f t="shared" si="195"/>
        <v>0</v>
      </c>
      <c r="AM270" s="39">
        <f t="shared" si="196"/>
        <v>0</v>
      </c>
      <c r="AN270" s="39">
        <f t="shared" si="197"/>
        <v>0</v>
      </c>
      <c r="AO270" s="40">
        <f t="shared" si="198"/>
        <v>0</v>
      </c>
      <c r="AQ270" s="39">
        <f t="shared" si="199"/>
        <v>0</v>
      </c>
      <c r="AR270" s="39">
        <f t="shared" si="200"/>
        <v>0</v>
      </c>
      <c r="AS270" s="39">
        <f t="shared" si="201"/>
        <v>0</v>
      </c>
      <c r="AT270" s="40">
        <f t="shared" si="202"/>
        <v>0</v>
      </c>
      <c r="AU270" s="40"/>
      <c r="AV270" s="52">
        <f t="shared" si="203"/>
        <v>0</v>
      </c>
      <c r="AX270" s="52">
        <f t="shared" si="204"/>
        <v>0</v>
      </c>
      <c r="AY270" s="70"/>
      <c r="AZ270" s="2">
        <f t="shared" si="207"/>
        <v>0</v>
      </c>
    </row>
    <row r="271" spans="1:52" ht="12" customHeight="1">
      <c r="A271" s="44">
        <f t="shared" si="205"/>
        <v>44927</v>
      </c>
      <c r="B271" s="66">
        <f t="shared" si="167"/>
        <v>0</v>
      </c>
      <c r="C271" s="67"/>
      <c r="D271" s="68">
        <f t="shared" si="168"/>
        <v>0</v>
      </c>
      <c r="E271" s="35">
        <f t="shared" si="169"/>
        <v>0</v>
      </c>
      <c r="F271" s="35">
        <f t="shared" si="170"/>
        <v>0</v>
      </c>
      <c r="G271" s="55">
        <f t="shared" si="171"/>
        <v>3.97</v>
      </c>
      <c r="H271" s="69">
        <f t="shared" si="172"/>
        <v>3.97</v>
      </c>
      <c r="I271" s="55">
        <f t="shared" si="173"/>
        <v>0</v>
      </c>
      <c r="J271" s="55">
        <f t="shared" si="174"/>
        <v>-2.35E-2</v>
      </c>
      <c r="K271" s="69">
        <f t="shared" si="175"/>
        <v>-2.35E-2</v>
      </c>
      <c r="L271" s="72">
        <v>0</v>
      </c>
      <c r="M271" s="55">
        <f t="shared" si="176"/>
        <v>7.4999999999999997E-3</v>
      </c>
      <c r="N271" s="69">
        <f t="shared" si="177"/>
        <v>7.4999999999999997E-3</v>
      </c>
      <c r="O271" s="72">
        <v>0</v>
      </c>
      <c r="P271" s="7"/>
      <c r="Q271" s="72">
        <f t="shared" si="206"/>
        <v>3.9540000000000002</v>
      </c>
      <c r="R271" s="72">
        <f t="shared" si="178"/>
        <v>0</v>
      </c>
      <c r="S271" s="7"/>
      <c r="T271" s="5">
        <f t="shared" si="179"/>
        <v>31</v>
      </c>
      <c r="U271" s="45">
        <f t="shared" si="180"/>
        <v>44982</v>
      </c>
      <c r="V271" s="5">
        <f t="shared" si="181"/>
        <v>8093</v>
      </c>
      <c r="W271" s="55">
        <f t="shared" si="182"/>
        <v>6.040116061409001E-2</v>
      </c>
      <c r="X271" s="47">
        <f t="shared" si="183"/>
        <v>0.2675301725815426</v>
      </c>
      <c r="Y271" s="5">
        <f t="shared" si="184"/>
        <v>0</v>
      </c>
      <c r="Z271" s="5">
        <f t="shared" si="185"/>
        <v>0</v>
      </c>
      <c r="AB271" s="39">
        <f t="shared" si="186"/>
        <v>0</v>
      </c>
      <c r="AC271" s="39">
        <f t="shared" si="187"/>
        <v>0</v>
      </c>
      <c r="AD271" s="39">
        <f t="shared" si="188"/>
        <v>0</v>
      </c>
      <c r="AE271" s="39">
        <f t="shared" si="189"/>
        <v>0</v>
      </c>
      <c r="AF271" s="39">
        <f t="shared" si="190"/>
        <v>0</v>
      </c>
      <c r="AG271" s="39">
        <f t="shared" si="191"/>
        <v>0</v>
      </c>
      <c r="AH271" s="39">
        <f t="shared" si="192"/>
        <v>0</v>
      </c>
      <c r="AI271" s="39">
        <f t="shared" si="193"/>
        <v>0</v>
      </c>
      <c r="AJ271" s="39">
        <f t="shared" si="194"/>
        <v>0</v>
      </c>
      <c r="AK271" s="43"/>
      <c r="AL271" s="39">
        <f t="shared" si="195"/>
        <v>0</v>
      </c>
      <c r="AM271" s="39">
        <f t="shared" si="196"/>
        <v>0</v>
      </c>
      <c r="AN271" s="39">
        <f t="shared" si="197"/>
        <v>0</v>
      </c>
      <c r="AO271" s="40">
        <f t="shared" si="198"/>
        <v>0</v>
      </c>
      <c r="AQ271" s="39">
        <f t="shared" si="199"/>
        <v>0</v>
      </c>
      <c r="AR271" s="39">
        <f t="shared" si="200"/>
        <v>0</v>
      </c>
      <c r="AS271" s="39">
        <f t="shared" si="201"/>
        <v>0</v>
      </c>
      <c r="AT271" s="40">
        <f t="shared" si="202"/>
        <v>0</v>
      </c>
      <c r="AU271" s="40"/>
      <c r="AV271" s="52">
        <f t="shared" si="203"/>
        <v>0</v>
      </c>
      <c r="AX271" s="52">
        <f t="shared" si="204"/>
        <v>0</v>
      </c>
      <c r="AY271" s="70"/>
      <c r="AZ271" s="2">
        <f t="shared" si="207"/>
        <v>0</v>
      </c>
    </row>
    <row r="272" spans="1:52" ht="12" customHeight="1">
      <c r="A272" s="44">
        <f t="shared" si="205"/>
        <v>44958</v>
      </c>
      <c r="B272" s="66">
        <f t="shared" si="167"/>
        <v>0</v>
      </c>
      <c r="C272" s="67"/>
      <c r="D272" s="68">
        <f t="shared" si="168"/>
        <v>0</v>
      </c>
      <c r="E272" s="35">
        <f t="shared" si="169"/>
        <v>0</v>
      </c>
      <c r="F272" s="35">
        <f t="shared" si="170"/>
        <v>0</v>
      </c>
      <c r="G272" s="55">
        <f t="shared" si="171"/>
        <v>3.97</v>
      </c>
      <c r="H272" s="69">
        <f t="shared" si="172"/>
        <v>3.97</v>
      </c>
      <c r="I272" s="55">
        <f t="shared" si="173"/>
        <v>0</v>
      </c>
      <c r="J272" s="55">
        <f t="shared" si="174"/>
        <v>-2.35E-2</v>
      </c>
      <c r="K272" s="69">
        <f t="shared" si="175"/>
        <v>-2.35E-2</v>
      </c>
      <c r="L272" s="72">
        <v>0</v>
      </c>
      <c r="M272" s="55">
        <f t="shared" si="176"/>
        <v>7.4999999999999997E-3</v>
      </c>
      <c r="N272" s="69">
        <f t="shared" si="177"/>
        <v>7.4999999999999997E-3</v>
      </c>
      <c r="O272" s="72">
        <v>0</v>
      </c>
      <c r="P272" s="7"/>
      <c r="Q272" s="72">
        <f t="shared" si="206"/>
        <v>3.9540000000000002</v>
      </c>
      <c r="R272" s="72">
        <f t="shared" si="178"/>
        <v>0</v>
      </c>
      <c r="S272" s="7"/>
      <c r="T272" s="5">
        <f t="shared" si="179"/>
        <v>28</v>
      </c>
      <c r="U272" s="45">
        <f t="shared" si="180"/>
        <v>45010</v>
      </c>
      <c r="V272" s="5">
        <f t="shared" si="181"/>
        <v>8121</v>
      </c>
      <c r="W272" s="55">
        <f t="shared" si="182"/>
        <v>6.040116061409001E-2</v>
      </c>
      <c r="X272" s="47">
        <f t="shared" si="183"/>
        <v>0.26631253304790015</v>
      </c>
      <c r="Y272" s="5">
        <f t="shared" si="184"/>
        <v>0</v>
      </c>
      <c r="Z272" s="5">
        <f t="shared" si="185"/>
        <v>0</v>
      </c>
      <c r="AB272" s="39">
        <f t="shared" si="186"/>
        <v>0</v>
      </c>
      <c r="AC272" s="39">
        <f t="shared" si="187"/>
        <v>0</v>
      </c>
      <c r="AD272" s="39">
        <f t="shared" si="188"/>
        <v>0</v>
      </c>
      <c r="AE272" s="39">
        <f t="shared" si="189"/>
        <v>0</v>
      </c>
      <c r="AF272" s="39">
        <f t="shared" si="190"/>
        <v>0</v>
      </c>
      <c r="AG272" s="39">
        <f t="shared" si="191"/>
        <v>0</v>
      </c>
      <c r="AH272" s="39">
        <f t="shared" si="192"/>
        <v>0</v>
      </c>
      <c r="AI272" s="39">
        <f t="shared" si="193"/>
        <v>0</v>
      </c>
      <c r="AJ272" s="39">
        <f t="shared" si="194"/>
        <v>0</v>
      </c>
      <c r="AK272" s="43"/>
      <c r="AL272" s="39">
        <f t="shared" si="195"/>
        <v>0</v>
      </c>
      <c r="AM272" s="39">
        <f t="shared" si="196"/>
        <v>0</v>
      </c>
      <c r="AN272" s="39">
        <f t="shared" si="197"/>
        <v>0</v>
      </c>
      <c r="AO272" s="40">
        <f t="shared" si="198"/>
        <v>0</v>
      </c>
      <c r="AQ272" s="39">
        <f t="shared" si="199"/>
        <v>0</v>
      </c>
      <c r="AR272" s="39">
        <f t="shared" si="200"/>
        <v>0</v>
      </c>
      <c r="AS272" s="39">
        <f t="shared" si="201"/>
        <v>0</v>
      </c>
      <c r="AT272" s="40">
        <f t="shared" si="202"/>
        <v>0</v>
      </c>
      <c r="AU272" s="40"/>
      <c r="AV272" s="52">
        <f t="shared" si="203"/>
        <v>0</v>
      </c>
      <c r="AX272" s="52">
        <f t="shared" si="204"/>
        <v>0</v>
      </c>
      <c r="AY272" s="70"/>
      <c r="AZ272" s="2">
        <f t="shared" si="207"/>
        <v>0</v>
      </c>
    </row>
    <row r="273" spans="1:52" ht="12" customHeight="1">
      <c r="A273" s="44">
        <f t="shared" si="205"/>
        <v>44986</v>
      </c>
      <c r="B273" s="66">
        <f t="shared" si="167"/>
        <v>0</v>
      </c>
      <c r="C273" s="67"/>
      <c r="D273" s="68">
        <f t="shared" si="168"/>
        <v>0</v>
      </c>
      <c r="E273" s="35">
        <f t="shared" si="169"/>
        <v>0</v>
      </c>
      <c r="F273" s="35">
        <f t="shared" si="170"/>
        <v>0</v>
      </c>
      <c r="G273" s="55">
        <f t="shared" si="171"/>
        <v>3.97</v>
      </c>
      <c r="H273" s="69">
        <f t="shared" si="172"/>
        <v>3.97</v>
      </c>
      <c r="I273" s="55">
        <f t="shared" si="173"/>
        <v>0</v>
      </c>
      <c r="J273" s="55">
        <f t="shared" si="174"/>
        <v>-2.35E-2</v>
      </c>
      <c r="K273" s="69">
        <f t="shared" si="175"/>
        <v>-2.35E-2</v>
      </c>
      <c r="L273" s="72">
        <v>0</v>
      </c>
      <c r="M273" s="55">
        <f t="shared" si="176"/>
        <v>7.4999999999999997E-3</v>
      </c>
      <c r="N273" s="69">
        <f t="shared" si="177"/>
        <v>7.4999999999999997E-3</v>
      </c>
      <c r="O273" s="72">
        <v>0</v>
      </c>
      <c r="P273" s="7"/>
      <c r="Q273" s="72">
        <f t="shared" si="206"/>
        <v>3.9540000000000002</v>
      </c>
      <c r="R273" s="72">
        <f t="shared" si="178"/>
        <v>0</v>
      </c>
      <c r="S273" s="7"/>
      <c r="T273" s="5">
        <f t="shared" si="179"/>
        <v>31</v>
      </c>
      <c r="U273" s="45">
        <f t="shared" si="180"/>
        <v>45041</v>
      </c>
      <c r="V273" s="5">
        <f t="shared" si="181"/>
        <v>8152</v>
      </c>
      <c r="W273" s="55">
        <f t="shared" si="182"/>
        <v>6.040116061409001E-2</v>
      </c>
      <c r="X273" s="47">
        <f t="shared" si="183"/>
        <v>0.26497089554534708</v>
      </c>
      <c r="Y273" s="5">
        <f t="shared" si="184"/>
        <v>0</v>
      </c>
      <c r="Z273" s="5">
        <f t="shared" si="185"/>
        <v>0</v>
      </c>
      <c r="AB273" s="39">
        <f t="shared" si="186"/>
        <v>0</v>
      </c>
      <c r="AC273" s="39">
        <f t="shared" si="187"/>
        <v>0</v>
      </c>
      <c r="AD273" s="39">
        <f t="shared" si="188"/>
        <v>0</v>
      </c>
      <c r="AE273" s="39">
        <f t="shared" si="189"/>
        <v>0</v>
      </c>
      <c r="AF273" s="39">
        <f t="shared" si="190"/>
        <v>0</v>
      </c>
      <c r="AG273" s="39">
        <f t="shared" si="191"/>
        <v>0</v>
      </c>
      <c r="AH273" s="39">
        <f t="shared" si="192"/>
        <v>0</v>
      </c>
      <c r="AI273" s="39">
        <f t="shared" si="193"/>
        <v>0</v>
      </c>
      <c r="AJ273" s="39">
        <f t="shared" si="194"/>
        <v>0</v>
      </c>
      <c r="AK273" s="43"/>
      <c r="AL273" s="39">
        <f t="shared" si="195"/>
        <v>0</v>
      </c>
      <c r="AM273" s="39">
        <f t="shared" si="196"/>
        <v>0</v>
      </c>
      <c r="AN273" s="39">
        <f t="shared" si="197"/>
        <v>0</v>
      </c>
      <c r="AO273" s="40">
        <f t="shared" si="198"/>
        <v>0</v>
      </c>
      <c r="AQ273" s="39">
        <f t="shared" si="199"/>
        <v>0</v>
      </c>
      <c r="AR273" s="39">
        <f t="shared" si="200"/>
        <v>0</v>
      </c>
      <c r="AS273" s="39">
        <f t="shared" si="201"/>
        <v>0</v>
      </c>
      <c r="AT273" s="40">
        <f t="shared" si="202"/>
        <v>0</v>
      </c>
      <c r="AU273" s="40"/>
      <c r="AV273" s="52">
        <f t="shared" si="203"/>
        <v>0</v>
      </c>
      <c r="AX273" s="52">
        <f t="shared" si="204"/>
        <v>0</v>
      </c>
      <c r="AY273" s="70"/>
      <c r="AZ273" s="2">
        <f t="shared" si="207"/>
        <v>0</v>
      </c>
    </row>
    <row r="274" spans="1:52" ht="12" customHeight="1">
      <c r="A274" s="44">
        <f t="shared" si="205"/>
        <v>45017</v>
      </c>
      <c r="B274" s="66">
        <f t="shared" si="167"/>
        <v>0</v>
      </c>
      <c r="C274" s="67"/>
      <c r="D274" s="68">
        <f t="shared" si="168"/>
        <v>0</v>
      </c>
      <c r="E274" s="35">
        <f t="shared" si="169"/>
        <v>0</v>
      </c>
      <c r="F274" s="35">
        <f t="shared" si="170"/>
        <v>0</v>
      </c>
      <c r="G274" s="55">
        <f t="shared" si="171"/>
        <v>3.97</v>
      </c>
      <c r="H274" s="69">
        <f t="shared" si="172"/>
        <v>3.97</v>
      </c>
      <c r="I274" s="55">
        <f t="shared" si="173"/>
        <v>0</v>
      </c>
      <c r="J274" s="55">
        <f t="shared" si="174"/>
        <v>-2.35E-2</v>
      </c>
      <c r="K274" s="69">
        <f t="shared" si="175"/>
        <v>-2.35E-2</v>
      </c>
      <c r="L274" s="72">
        <v>0</v>
      </c>
      <c r="M274" s="55">
        <f t="shared" si="176"/>
        <v>7.4999999999999997E-3</v>
      </c>
      <c r="N274" s="69">
        <f t="shared" si="177"/>
        <v>7.4999999999999997E-3</v>
      </c>
      <c r="O274" s="72">
        <v>0</v>
      </c>
      <c r="P274" s="7"/>
      <c r="Q274" s="72">
        <f t="shared" si="206"/>
        <v>3.9540000000000002</v>
      </c>
      <c r="R274" s="72">
        <f t="shared" si="178"/>
        <v>0</v>
      </c>
      <c r="S274" s="7"/>
      <c r="T274" s="5">
        <f t="shared" si="179"/>
        <v>30</v>
      </c>
      <c r="U274" s="45">
        <f t="shared" si="180"/>
        <v>45071</v>
      </c>
      <c r="V274" s="5">
        <f t="shared" si="181"/>
        <v>8182</v>
      </c>
      <c r="W274" s="55">
        <f t="shared" si="182"/>
        <v>6.040116061409001E-2</v>
      </c>
      <c r="X274" s="47">
        <f t="shared" si="183"/>
        <v>0.26367897243480831</v>
      </c>
      <c r="Y274" s="5">
        <f t="shared" si="184"/>
        <v>0</v>
      </c>
      <c r="Z274" s="5">
        <f t="shared" si="185"/>
        <v>0</v>
      </c>
      <c r="AB274" s="39">
        <f t="shared" si="186"/>
        <v>0</v>
      </c>
      <c r="AC274" s="39">
        <f t="shared" si="187"/>
        <v>0</v>
      </c>
      <c r="AD274" s="39">
        <f t="shared" si="188"/>
        <v>0</v>
      </c>
      <c r="AE274" s="39">
        <f t="shared" si="189"/>
        <v>0</v>
      </c>
      <c r="AF274" s="39">
        <f t="shared" si="190"/>
        <v>0</v>
      </c>
      <c r="AG274" s="39">
        <f t="shared" si="191"/>
        <v>0</v>
      </c>
      <c r="AH274" s="39">
        <f t="shared" si="192"/>
        <v>0</v>
      </c>
      <c r="AI274" s="39">
        <f t="shared" si="193"/>
        <v>0</v>
      </c>
      <c r="AJ274" s="39">
        <f t="shared" si="194"/>
        <v>0</v>
      </c>
      <c r="AK274" s="43"/>
      <c r="AL274" s="39">
        <f t="shared" si="195"/>
        <v>0</v>
      </c>
      <c r="AM274" s="39">
        <f t="shared" si="196"/>
        <v>0</v>
      </c>
      <c r="AN274" s="39">
        <f t="shared" si="197"/>
        <v>0</v>
      </c>
      <c r="AO274" s="40">
        <f t="shared" si="198"/>
        <v>0</v>
      </c>
      <c r="AQ274" s="39">
        <f t="shared" si="199"/>
        <v>0</v>
      </c>
      <c r="AR274" s="39">
        <f t="shared" si="200"/>
        <v>0</v>
      </c>
      <c r="AS274" s="39">
        <f t="shared" si="201"/>
        <v>0</v>
      </c>
      <c r="AT274" s="40">
        <f t="shared" si="202"/>
        <v>0</v>
      </c>
      <c r="AU274" s="40"/>
      <c r="AV274" s="52">
        <f t="shared" si="203"/>
        <v>0</v>
      </c>
      <c r="AX274" s="52">
        <f t="shared" si="204"/>
        <v>0</v>
      </c>
      <c r="AY274" s="70"/>
      <c r="AZ274" s="2">
        <f t="shared" si="207"/>
        <v>0</v>
      </c>
    </row>
    <row r="275" spans="1:52" ht="12" customHeight="1">
      <c r="A275" s="44">
        <f t="shared" si="205"/>
        <v>45047</v>
      </c>
      <c r="B275" s="66">
        <f t="shared" si="167"/>
        <v>0</v>
      </c>
      <c r="C275" s="67"/>
      <c r="D275" s="68">
        <f t="shared" si="168"/>
        <v>0</v>
      </c>
      <c r="E275" s="35">
        <f t="shared" si="169"/>
        <v>0</v>
      </c>
      <c r="F275" s="35">
        <f t="shared" si="170"/>
        <v>0</v>
      </c>
      <c r="G275" s="55">
        <f t="shared" si="171"/>
        <v>3.97</v>
      </c>
      <c r="H275" s="69">
        <f t="shared" si="172"/>
        <v>3.97</v>
      </c>
      <c r="I275" s="55">
        <f t="shared" si="173"/>
        <v>0</v>
      </c>
      <c r="J275" s="55">
        <f t="shared" si="174"/>
        <v>-2.35E-2</v>
      </c>
      <c r="K275" s="69">
        <f t="shared" si="175"/>
        <v>-2.35E-2</v>
      </c>
      <c r="L275" s="72">
        <v>0</v>
      </c>
      <c r="M275" s="55">
        <f t="shared" si="176"/>
        <v>7.4999999999999997E-3</v>
      </c>
      <c r="N275" s="69">
        <f t="shared" si="177"/>
        <v>7.4999999999999997E-3</v>
      </c>
      <c r="O275" s="72">
        <v>0</v>
      </c>
      <c r="P275" s="7"/>
      <c r="Q275" s="72">
        <f t="shared" si="206"/>
        <v>3.9540000000000002</v>
      </c>
      <c r="R275" s="72">
        <f t="shared" si="178"/>
        <v>0</v>
      </c>
      <c r="S275" s="7"/>
      <c r="T275" s="5">
        <f t="shared" si="179"/>
        <v>31</v>
      </c>
      <c r="U275" s="45">
        <f t="shared" si="180"/>
        <v>45102</v>
      </c>
      <c r="V275" s="5">
        <f t="shared" si="181"/>
        <v>8213</v>
      </c>
      <c r="W275" s="55">
        <f t="shared" si="182"/>
        <v>6.040116061409001E-2</v>
      </c>
      <c r="X275" s="47">
        <f t="shared" si="183"/>
        <v>0.26235060236523461</v>
      </c>
      <c r="Y275" s="5">
        <f t="shared" si="184"/>
        <v>0</v>
      </c>
      <c r="Z275" s="5">
        <f t="shared" si="185"/>
        <v>0</v>
      </c>
      <c r="AB275" s="39">
        <f t="shared" si="186"/>
        <v>0</v>
      </c>
      <c r="AC275" s="39">
        <f t="shared" si="187"/>
        <v>0</v>
      </c>
      <c r="AD275" s="39">
        <f t="shared" si="188"/>
        <v>0</v>
      </c>
      <c r="AE275" s="39">
        <f t="shared" si="189"/>
        <v>0</v>
      </c>
      <c r="AF275" s="39">
        <f t="shared" si="190"/>
        <v>0</v>
      </c>
      <c r="AG275" s="39">
        <f t="shared" si="191"/>
        <v>0</v>
      </c>
      <c r="AH275" s="39">
        <f t="shared" si="192"/>
        <v>0</v>
      </c>
      <c r="AI275" s="39">
        <f t="shared" si="193"/>
        <v>0</v>
      </c>
      <c r="AJ275" s="39">
        <f t="shared" si="194"/>
        <v>0</v>
      </c>
      <c r="AK275" s="43"/>
      <c r="AL275" s="39">
        <f t="shared" si="195"/>
        <v>0</v>
      </c>
      <c r="AM275" s="39">
        <f t="shared" si="196"/>
        <v>0</v>
      </c>
      <c r="AN275" s="39">
        <f t="shared" si="197"/>
        <v>0</v>
      </c>
      <c r="AO275" s="40">
        <f t="shared" si="198"/>
        <v>0</v>
      </c>
      <c r="AQ275" s="39">
        <f t="shared" si="199"/>
        <v>0</v>
      </c>
      <c r="AR275" s="39">
        <f t="shared" si="200"/>
        <v>0</v>
      </c>
      <c r="AS275" s="39">
        <f t="shared" si="201"/>
        <v>0</v>
      </c>
      <c r="AT275" s="40">
        <f t="shared" si="202"/>
        <v>0</v>
      </c>
      <c r="AU275" s="40"/>
      <c r="AV275" s="52">
        <f t="shared" si="203"/>
        <v>0</v>
      </c>
      <c r="AX275" s="52">
        <f t="shared" si="204"/>
        <v>0</v>
      </c>
      <c r="AY275" s="70"/>
      <c r="AZ275" s="2">
        <f t="shared" si="207"/>
        <v>0</v>
      </c>
    </row>
    <row r="276" spans="1:52" ht="12" customHeight="1">
      <c r="A276" s="44">
        <f t="shared" si="205"/>
        <v>45078</v>
      </c>
      <c r="B276" s="66">
        <f t="shared" si="167"/>
        <v>0</v>
      </c>
      <c r="C276" s="67"/>
      <c r="D276" s="68">
        <f t="shared" si="168"/>
        <v>0</v>
      </c>
      <c r="E276" s="35">
        <f t="shared" si="169"/>
        <v>0</v>
      </c>
      <c r="F276" s="35">
        <f t="shared" si="170"/>
        <v>0</v>
      </c>
      <c r="G276" s="55">
        <f t="shared" si="171"/>
        <v>3.97</v>
      </c>
      <c r="H276" s="69">
        <f t="shared" si="172"/>
        <v>3.97</v>
      </c>
      <c r="I276" s="55">
        <f t="shared" si="173"/>
        <v>0</v>
      </c>
      <c r="J276" s="55">
        <f t="shared" si="174"/>
        <v>-2.35E-2</v>
      </c>
      <c r="K276" s="69">
        <f t="shared" si="175"/>
        <v>-2.35E-2</v>
      </c>
      <c r="L276" s="72">
        <v>0</v>
      </c>
      <c r="M276" s="55">
        <f t="shared" si="176"/>
        <v>7.4999999999999997E-3</v>
      </c>
      <c r="N276" s="69">
        <f t="shared" si="177"/>
        <v>7.4999999999999997E-3</v>
      </c>
      <c r="O276" s="72">
        <v>0</v>
      </c>
      <c r="P276" s="7"/>
      <c r="Q276" s="72">
        <f t="shared" si="206"/>
        <v>3.9540000000000002</v>
      </c>
      <c r="R276" s="72">
        <f t="shared" si="178"/>
        <v>0</v>
      </c>
      <c r="S276" s="7"/>
      <c r="T276" s="5">
        <f t="shared" si="179"/>
        <v>30</v>
      </c>
      <c r="U276" s="45">
        <f t="shared" si="180"/>
        <v>45132</v>
      </c>
      <c r="V276" s="5">
        <f t="shared" si="181"/>
        <v>8243</v>
      </c>
      <c r="W276" s="55">
        <f t="shared" si="182"/>
        <v>6.040116061409001E-2</v>
      </c>
      <c r="X276" s="47">
        <f t="shared" si="183"/>
        <v>0.2610714550628041</v>
      </c>
      <c r="Y276" s="5">
        <f t="shared" si="184"/>
        <v>0</v>
      </c>
      <c r="Z276" s="5">
        <f t="shared" si="185"/>
        <v>0</v>
      </c>
      <c r="AB276" s="39">
        <f t="shared" si="186"/>
        <v>0</v>
      </c>
      <c r="AC276" s="39">
        <f t="shared" si="187"/>
        <v>0</v>
      </c>
      <c r="AD276" s="39">
        <f t="shared" si="188"/>
        <v>0</v>
      </c>
      <c r="AE276" s="39">
        <f t="shared" si="189"/>
        <v>0</v>
      </c>
      <c r="AF276" s="39">
        <f t="shared" si="190"/>
        <v>0</v>
      </c>
      <c r="AG276" s="39">
        <f t="shared" si="191"/>
        <v>0</v>
      </c>
      <c r="AH276" s="39">
        <f t="shared" si="192"/>
        <v>0</v>
      </c>
      <c r="AI276" s="39">
        <f t="shared" si="193"/>
        <v>0</v>
      </c>
      <c r="AJ276" s="39">
        <f t="shared" si="194"/>
        <v>0</v>
      </c>
      <c r="AK276" s="43"/>
      <c r="AL276" s="39">
        <f t="shared" si="195"/>
        <v>0</v>
      </c>
      <c r="AM276" s="39">
        <f t="shared" si="196"/>
        <v>0</v>
      </c>
      <c r="AN276" s="39">
        <f t="shared" si="197"/>
        <v>0</v>
      </c>
      <c r="AO276" s="40">
        <f t="shared" si="198"/>
        <v>0</v>
      </c>
      <c r="AQ276" s="39">
        <f t="shared" si="199"/>
        <v>0</v>
      </c>
      <c r="AR276" s="39">
        <f t="shared" si="200"/>
        <v>0</v>
      </c>
      <c r="AS276" s="39">
        <f t="shared" si="201"/>
        <v>0</v>
      </c>
      <c r="AT276" s="40">
        <f t="shared" si="202"/>
        <v>0</v>
      </c>
      <c r="AU276" s="40"/>
      <c r="AV276" s="52">
        <f t="shared" si="203"/>
        <v>0</v>
      </c>
      <c r="AX276" s="52">
        <f t="shared" si="204"/>
        <v>0</v>
      </c>
      <c r="AY276" s="70"/>
      <c r="AZ276" s="2">
        <f t="shared" si="207"/>
        <v>0</v>
      </c>
    </row>
    <row r="277" spans="1:52" ht="12" customHeight="1">
      <c r="A277" s="44">
        <f t="shared" si="205"/>
        <v>45108</v>
      </c>
      <c r="B277" s="66">
        <f t="shared" si="167"/>
        <v>0</v>
      </c>
      <c r="C277" s="67"/>
      <c r="D277" s="68">
        <f t="shared" si="168"/>
        <v>0</v>
      </c>
      <c r="E277" s="35">
        <f t="shared" si="169"/>
        <v>0</v>
      </c>
      <c r="F277" s="35">
        <f t="shared" si="170"/>
        <v>0</v>
      </c>
      <c r="G277" s="55">
        <f t="shared" si="171"/>
        <v>3.97</v>
      </c>
      <c r="H277" s="69">
        <f t="shared" si="172"/>
        <v>3.97</v>
      </c>
      <c r="I277" s="55">
        <f t="shared" si="173"/>
        <v>0</v>
      </c>
      <c r="J277" s="55">
        <f t="shared" si="174"/>
        <v>-2.35E-2</v>
      </c>
      <c r="K277" s="69">
        <f t="shared" si="175"/>
        <v>-2.35E-2</v>
      </c>
      <c r="L277" s="72">
        <v>0</v>
      </c>
      <c r="M277" s="55">
        <f t="shared" si="176"/>
        <v>7.4999999999999997E-3</v>
      </c>
      <c r="N277" s="69">
        <f t="shared" si="177"/>
        <v>7.4999999999999997E-3</v>
      </c>
      <c r="O277" s="72">
        <v>0</v>
      </c>
      <c r="P277" s="7"/>
      <c r="Q277" s="72">
        <f t="shared" si="206"/>
        <v>3.9540000000000002</v>
      </c>
      <c r="R277" s="72">
        <f t="shared" si="178"/>
        <v>0</v>
      </c>
      <c r="S277" s="7"/>
      <c r="T277" s="5">
        <f t="shared" si="179"/>
        <v>31</v>
      </c>
      <c r="U277" s="45">
        <f t="shared" si="180"/>
        <v>45163</v>
      </c>
      <c r="V277" s="5">
        <f t="shared" si="181"/>
        <v>8274</v>
      </c>
      <c r="W277" s="55">
        <f t="shared" si="182"/>
        <v>6.040116061409001E-2</v>
      </c>
      <c r="X277" s="47">
        <f t="shared" si="183"/>
        <v>0.2597562212247656</v>
      </c>
      <c r="Y277" s="5">
        <f t="shared" si="184"/>
        <v>0</v>
      </c>
      <c r="Z277" s="5">
        <f t="shared" si="185"/>
        <v>0</v>
      </c>
      <c r="AB277" s="39">
        <f t="shared" si="186"/>
        <v>0</v>
      </c>
      <c r="AC277" s="39">
        <f t="shared" si="187"/>
        <v>0</v>
      </c>
      <c r="AD277" s="39">
        <f t="shared" si="188"/>
        <v>0</v>
      </c>
      <c r="AE277" s="39">
        <f t="shared" si="189"/>
        <v>0</v>
      </c>
      <c r="AF277" s="39">
        <f t="shared" si="190"/>
        <v>0</v>
      </c>
      <c r="AG277" s="39">
        <f t="shared" si="191"/>
        <v>0</v>
      </c>
      <c r="AH277" s="39">
        <f t="shared" si="192"/>
        <v>0</v>
      </c>
      <c r="AI277" s="39">
        <f t="shared" si="193"/>
        <v>0</v>
      </c>
      <c r="AJ277" s="39">
        <f t="shared" si="194"/>
        <v>0</v>
      </c>
      <c r="AK277" s="43"/>
      <c r="AL277" s="39">
        <f t="shared" si="195"/>
        <v>0</v>
      </c>
      <c r="AM277" s="39">
        <f t="shared" si="196"/>
        <v>0</v>
      </c>
      <c r="AN277" s="39">
        <f t="shared" si="197"/>
        <v>0</v>
      </c>
      <c r="AO277" s="40">
        <f t="shared" si="198"/>
        <v>0</v>
      </c>
      <c r="AQ277" s="39">
        <f t="shared" si="199"/>
        <v>0</v>
      </c>
      <c r="AR277" s="39">
        <f t="shared" si="200"/>
        <v>0</v>
      </c>
      <c r="AS277" s="39">
        <f t="shared" si="201"/>
        <v>0</v>
      </c>
      <c r="AT277" s="40">
        <f t="shared" si="202"/>
        <v>0</v>
      </c>
      <c r="AU277" s="40"/>
      <c r="AV277" s="52">
        <f t="shared" si="203"/>
        <v>0</v>
      </c>
      <c r="AX277" s="52">
        <f t="shared" si="204"/>
        <v>0</v>
      </c>
      <c r="AY277" s="70"/>
      <c r="AZ277" s="2">
        <f t="shared" si="207"/>
        <v>0</v>
      </c>
    </row>
    <row r="278" spans="1:52" ht="12" customHeight="1">
      <c r="A278" s="44">
        <f t="shared" si="205"/>
        <v>45139</v>
      </c>
      <c r="B278" s="66">
        <f t="shared" si="167"/>
        <v>0</v>
      </c>
      <c r="C278" s="67"/>
      <c r="D278" s="68">
        <f t="shared" si="168"/>
        <v>0</v>
      </c>
      <c r="E278" s="35">
        <f t="shared" si="169"/>
        <v>0</v>
      </c>
      <c r="F278" s="35">
        <f t="shared" si="170"/>
        <v>0</v>
      </c>
      <c r="G278" s="55">
        <f t="shared" si="171"/>
        <v>3.97</v>
      </c>
      <c r="H278" s="69">
        <f t="shared" si="172"/>
        <v>3.97</v>
      </c>
      <c r="I278" s="55">
        <f t="shared" si="173"/>
        <v>0</v>
      </c>
      <c r="J278" s="55">
        <f t="shared" si="174"/>
        <v>-2.35E-2</v>
      </c>
      <c r="K278" s="69">
        <f t="shared" si="175"/>
        <v>-2.35E-2</v>
      </c>
      <c r="L278" s="72">
        <v>0</v>
      </c>
      <c r="M278" s="55">
        <f t="shared" si="176"/>
        <v>7.4999999999999997E-3</v>
      </c>
      <c r="N278" s="69">
        <f t="shared" si="177"/>
        <v>7.4999999999999997E-3</v>
      </c>
      <c r="O278" s="72">
        <v>0</v>
      </c>
      <c r="P278" s="7"/>
      <c r="Q278" s="72">
        <f t="shared" si="206"/>
        <v>3.9540000000000002</v>
      </c>
      <c r="R278" s="72">
        <f t="shared" si="178"/>
        <v>0</v>
      </c>
      <c r="S278" s="7"/>
      <c r="T278" s="5">
        <f t="shared" si="179"/>
        <v>31</v>
      </c>
      <c r="U278" s="45">
        <f t="shared" si="180"/>
        <v>45194</v>
      </c>
      <c r="V278" s="5">
        <f t="shared" si="181"/>
        <v>8305</v>
      </c>
      <c r="W278" s="55">
        <f t="shared" si="182"/>
        <v>6.040116061409001E-2</v>
      </c>
      <c r="X278" s="47">
        <f t="shared" si="183"/>
        <v>0.25844761331236998</v>
      </c>
      <c r="Y278" s="5">
        <f t="shared" si="184"/>
        <v>0</v>
      </c>
      <c r="Z278" s="5">
        <f t="shared" si="185"/>
        <v>0</v>
      </c>
      <c r="AB278" s="39">
        <f t="shared" si="186"/>
        <v>0</v>
      </c>
      <c r="AC278" s="39">
        <f t="shared" si="187"/>
        <v>0</v>
      </c>
      <c r="AD278" s="39">
        <f t="shared" si="188"/>
        <v>0</v>
      </c>
      <c r="AE278" s="39">
        <f t="shared" si="189"/>
        <v>0</v>
      </c>
      <c r="AF278" s="39">
        <f t="shared" si="190"/>
        <v>0</v>
      </c>
      <c r="AG278" s="39">
        <f t="shared" si="191"/>
        <v>0</v>
      </c>
      <c r="AH278" s="39">
        <f t="shared" si="192"/>
        <v>0</v>
      </c>
      <c r="AI278" s="39">
        <f t="shared" si="193"/>
        <v>0</v>
      </c>
      <c r="AJ278" s="39">
        <f t="shared" si="194"/>
        <v>0</v>
      </c>
      <c r="AK278" s="43"/>
      <c r="AL278" s="39">
        <f t="shared" si="195"/>
        <v>0</v>
      </c>
      <c r="AM278" s="39">
        <f t="shared" si="196"/>
        <v>0</v>
      </c>
      <c r="AN278" s="39">
        <f t="shared" si="197"/>
        <v>0</v>
      </c>
      <c r="AO278" s="40">
        <f t="shared" si="198"/>
        <v>0</v>
      </c>
      <c r="AQ278" s="39">
        <f t="shared" si="199"/>
        <v>0</v>
      </c>
      <c r="AR278" s="39">
        <f t="shared" si="200"/>
        <v>0</v>
      </c>
      <c r="AS278" s="39">
        <f t="shared" si="201"/>
        <v>0</v>
      </c>
      <c r="AT278" s="40">
        <f t="shared" si="202"/>
        <v>0</v>
      </c>
      <c r="AU278" s="40"/>
      <c r="AV278" s="52">
        <f t="shared" si="203"/>
        <v>0</v>
      </c>
      <c r="AX278" s="52">
        <f t="shared" si="204"/>
        <v>0</v>
      </c>
      <c r="AY278" s="70"/>
      <c r="AZ278" s="2">
        <f t="shared" si="207"/>
        <v>0</v>
      </c>
    </row>
    <row r="279" spans="1:52" ht="12" customHeight="1">
      <c r="A279" s="44">
        <f t="shared" si="205"/>
        <v>45170</v>
      </c>
      <c r="B279" s="66">
        <f t="shared" si="167"/>
        <v>0</v>
      </c>
      <c r="C279" s="67"/>
      <c r="D279" s="68">
        <f t="shared" si="168"/>
        <v>0</v>
      </c>
      <c r="E279" s="35">
        <f t="shared" si="169"/>
        <v>0</v>
      </c>
      <c r="F279" s="35">
        <f t="shared" si="170"/>
        <v>0</v>
      </c>
      <c r="G279" s="55">
        <f t="shared" si="171"/>
        <v>3.97</v>
      </c>
      <c r="H279" s="69">
        <f t="shared" si="172"/>
        <v>3.97</v>
      </c>
      <c r="I279" s="55">
        <f t="shared" si="173"/>
        <v>0</v>
      </c>
      <c r="J279" s="55">
        <f t="shared" si="174"/>
        <v>-2.35E-2</v>
      </c>
      <c r="K279" s="69">
        <f t="shared" si="175"/>
        <v>-2.35E-2</v>
      </c>
      <c r="L279" s="72">
        <v>0</v>
      </c>
      <c r="M279" s="55">
        <f t="shared" si="176"/>
        <v>7.4999999999999997E-3</v>
      </c>
      <c r="N279" s="69">
        <f t="shared" si="177"/>
        <v>7.4999999999999997E-3</v>
      </c>
      <c r="O279" s="72">
        <v>0</v>
      </c>
      <c r="P279" s="7"/>
      <c r="Q279" s="72">
        <f t="shared" si="206"/>
        <v>3.9540000000000002</v>
      </c>
      <c r="R279" s="72">
        <f t="shared" si="178"/>
        <v>0</v>
      </c>
      <c r="S279" s="7"/>
      <c r="T279" s="5">
        <f t="shared" si="179"/>
        <v>30</v>
      </c>
      <c r="U279" s="45">
        <f t="shared" si="180"/>
        <v>45224</v>
      </c>
      <c r="V279" s="5">
        <f t="shared" si="181"/>
        <v>8335</v>
      </c>
      <c r="W279" s="55">
        <f t="shared" si="182"/>
        <v>6.040116061409001E-2</v>
      </c>
      <c r="X279" s="47">
        <f t="shared" si="183"/>
        <v>0.25718749588017176</v>
      </c>
      <c r="Y279" s="5">
        <f t="shared" si="184"/>
        <v>0</v>
      </c>
      <c r="Z279" s="5">
        <f t="shared" si="185"/>
        <v>0</v>
      </c>
      <c r="AB279" s="39">
        <f t="shared" si="186"/>
        <v>0</v>
      </c>
      <c r="AC279" s="39">
        <f t="shared" si="187"/>
        <v>0</v>
      </c>
      <c r="AD279" s="39">
        <f t="shared" si="188"/>
        <v>0</v>
      </c>
      <c r="AE279" s="39">
        <f t="shared" si="189"/>
        <v>0</v>
      </c>
      <c r="AF279" s="39">
        <f t="shared" si="190"/>
        <v>0</v>
      </c>
      <c r="AG279" s="39">
        <f t="shared" si="191"/>
        <v>0</v>
      </c>
      <c r="AH279" s="39">
        <f t="shared" si="192"/>
        <v>0</v>
      </c>
      <c r="AI279" s="39">
        <f t="shared" si="193"/>
        <v>0</v>
      </c>
      <c r="AJ279" s="39">
        <f t="shared" si="194"/>
        <v>0</v>
      </c>
      <c r="AK279" s="43"/>
      <c r="AL279" s="39">
        <f t="shared" si="195"/>
        <v>0</v>
      </c>
      <c r="AM279" s="39">
        <f t="shared" si="196"/>
        <v>0</v>
      </c>
      <c r="AN279" s="39">
        <f t="shared" si="197"/>
        <v>0</v>
      </c>
      <c r="AO279" s="40">
        <f t="shared" si="198"/>
        <v>0</v>
      </c>
      <c r="AQ279" s="39">
        <f t="shared" si="199"/>
        <v>0</v>
      </c>
      <c r="AR279" s="39">
        <f t="shared" si="200"/>
        <v>0</v>
      </c>
      <c r="AS279" s="39">
        <f t="shared" si="201"/>
        <v>0</v>
      </c>
      <c r="AT279" s="40">
        <f t="shared" si="202"/>
        <v>0</v>
      </c>
      <c r="AU279" s="40"/>
      <c r="AV279" s="52">
        <f t="shared" si="203"/>
        <v>0</v>
      </c>
      <c r="AX279" s="52">
        <f t="shared" si="204"/>
        <v>0</v>
      </c>
      <c r="AY279" s="70"/>
      <c r="AZ279" s="2">
        <f t="shared" si="207"/>
        <v>0</v>
      </c>
    </row>
    <row r="280" spans="1:52" ht="12" customHeight="1">
      <c r="A280" s="44">
        <f t="shared" si="205"/>
        <v>45200</v>
      </c>
      <c r="B280" s="66">
        <f t="shared" si="167"/>
        <v>0</v>
      </c>
      <c r="C280" s="67"/>
      <c r="D280" s="68">
        <f t="shared" si="168"/>
        <v>0</v>
      </c>
      <c r="E280" s="35">
        <f t="shared" si="169"/>
        <v>0</v>
      </c>
      <c r="F280" s="35">
        <f t="shared" si="170"/>
        <v>0</v>
      </c>
      <c r="G280" s="55">
        <f t="shared" si="171"/>
        <v>3.97</v>
      </c>
      <c r="H280" s="69">
        <f t="shared" si="172"/>
        <v>3.97</v>
      </c>
      <c r="I280" s="55">
        <f t="shared" si="173"/>
        <v>0</v>
      </c>
      <c r="J280" s="55">
        <f t="shared" si="174"/>
        <v>-2.35E-2</v>
      </c>
      <c r="K280" s="69">
        <f t="shared" si="175"/>
        <v>-2.35E-2</v>
      </c>
      <c r="L280" s="72">
        <v>0</v>
      </c>
      <c r="M280" s="55">
        <f t="shared" si="176"/>
        <v>7.4999999999999997E-3</v>
      </c>
      <c r="N280" s="69">
        <f t="shared" si="177"/>
        <v>7.4999999999999997E-3</v>
      </c>
      <c r="O280" s="72">
        <v>0</v>
      </c>
      <c r="P280" s="7"/>
      <c r="Q280" s="72">
        <f t="shared" si="206"/>
        <v>3.9540000000000002</v>
      </c>
      <c r="R280" s="72">
        <f t="shared" si="178"/>
        <v>0</v>
      </c>
      <c r="S280" s="7"/>
      <c r="T280" s="5">
        <f t="shared" si="179"/>
        <v>31</v>
      </c>
      <c r="U280" s="45">
        <f t="shared" si="180"/>
        <v>45255</v>
      </c>
      <c r="V280" s="5">
        <f t="shared" si="181"/>
        <v>8366</v>
      </c>
      <c r="W280" s="55">
        <f t="shared" si="182"/>
        <v>6.040116061409001E-2</v>
      </c>
      <c r="X280" s="47">
        <f t="shared" si="183"/>
        <v>0.2558918287716378</v>
      </c>
      <c r="Y280" s="5">
        <f t="shared" si="184"/>
        <v>0</v>
      </c>
      <c r="Z280" s="5">
        <f t="shared" si="185"/>
        <v>0</v>
      </c>
      <c r="AB280" s="39">
        <f t="shared" si="186"/>
        <v>0</v>
      </c>
      <c r="AC280" s="39">
        <f t="shared" si="187"/>
        <v>0</v>
      </c>
      <c r="AD280" s="39">
        <f t="shared" si="188"/>
        <v>0</v>
      </c>
      <c r="AE280" s="39">
        <f t="shared" si="189"/>
        <v>0</v>
      </c>
      <c r="AF280" s="39">
        <f t="shared" si="190"/>
        <v>0</v>
      </c>
      <c r="AG280" s="39">
        <f t="shared" si="191"/>
        <v>0</v>
      </c>
      <c r="AH280" s="39">
        <f t="shared" si="192"/>
        <v>0</v>
      </c>
      <c r="AI280" s="39">
        <f t="shared" si="193"/>
        <v>0</v>
      </c>
      <c r="AJ280" s="39">
        <f t="shared" si="194"/>
        <v>0</v>
      </c>
      <c r="AK280" s="43"/>
      <c r="AL280" s="39">
        <f t="shared" si="195"/>
        <v>0</v>
      </c>
      <c r="AM280" s="39">
        <f t="shared" si="196"/>
        <v>0</v>
      </c>
      <c r="AN280" s="39">
        <f t="shared" si="197"/>
        <v>0</v>
      </c>
      <c r="AO280" s="40">
        <f t="shared" si="198"/>
        <v>0</v>
      </c>
      <c r="AQ280" s="39">
        <f t="shared" si="199"/>
        <v>0</v>
      </c>
      <c r="AR280" s="39">
        <f t="shared" si="200"/>
        <v>0</v>
      </c>
      <c r="AS280" s="39">
        <f t="shared" si="201"/>
        <v>0</v>
      </c>
      <c r="AT280" s="40">
        <f t="shared" si="202"/>
        <v>0</v>
      </c>
      <c r="AU280" s="40"/>
      <c r="AV280" s="52">
        <f t="shared" si="203"/>
        <v>0</v>
      </c>
      <c r="AX280" s="52">
        <f t="shared" si="204"/>
        <v>0</v>
      </c>
      <c r="AY280" s="70"/>
      <c r="AZ280" s="2">
        <f t="shared" si="207"/>
        <v>0</v>
      </c>
    </row>
    <row r="281" spans="1:52" ht="12" customHeight="1">
      <c r="A281" s="44">
        <f t="shared" si="205"/>
        <v>45231</v>
      </c>
      <c r="B281" s="66">
        <f t="shared" si="167"/>
        <v>0</v>
      </c>
      <c r="C281" s="67"/>
      <c r="D281" s="68">
        <f t="shared" si="168"/>
        <v>0</v>
      </c>
      <c r="E281" s="35">
        <f t="shared" si="169"/>
        <v>0</v>
      </c>
      <c r="F281" s="35">
        <f t="shared" si="170"/>
        <v>0</v>
      </c>
      <c r="G281" s="55">
        <f t="shared" si="171"/>
        <v>3.97</v>
      </c>
      <c r="H281" s="69">
        <f t="shared" si="172"/>
        <v>3.97</v>
      </c>
      <c r="I281" s="55">
        <f t="shared" si="173"/>
        <v>0</v>
      </c>
      <c r="J281" s="55">
        <f t="shared" si="174"/>
        <v>-2.35E-2</v>
      </c>
      <c r="K281" s="69">
        <f t="shared" si="175"/>
        <v>-2.35E-2</v>
      </c>
      <c r="L281" s="72">
        <v>0</v>
      </c>
      <c r="M281" s="55">
        <f t="shared" si="176"/>
        <v>7.4999999999999997E-3</v>
      </c>
      <c r="N281" s="69">
        <f t="shared" si="177"/>
        <v>7.4999999999999997E-3</v>
      </c>
      <c r="O281" s="72">
        <v>0</v>
      </c>
      <c r="P281" s="7"/>
      <c r="Q281" s="72">
        <f t="shared" si="206"/>
        <v>3.9540000000000002</v>
      </c>
      <c r="R281" s="72">
        <f t="shared" si="178"/>
        <v>0</v>
      </c>
      <c r="S281" s="7"/>
      <c r="T281" s="5">
        <f t="shared" si="179"/>
        <v>30</v>
      </c>
      <c r="U281" s="45">
        <f t="shared" si="180"/>
        <v>45285</v>
      </c>
      <c r="V281" s="5">
        <f t="shared" si="181"/>
        <v>8396</v>
      </c>
      <c r="W281" s="55">
        <f t="shared" si="182"/>
        <v>6.040116061409001E-2</v>
      </c>
      <c r="X281" s="47">
        <f t="shared" si="183"/>
        <v>0.25464417262167566</v>
      </c>
      <c r="Y281" s="5">
        <f t="shared" si="184"/>
        <v>0</v>
      </c>
      <c r="Z281" s="5">
        <f t="shared" si="185"/>
        <v>0</v>
      </c>
      <c r="AB281" s="39">
        <f t="shared" si="186"/>
        <v>0</v>
      </c>
      <c r="AC281" s="39">
        <f t="shared" si="187"/>
        <v>0</v>
      </c>
      <c r="AD281" s="39">
        <f t="shared" si="188"/>
        <v>0</v>
      </c>
      <c r="AE281" s="39">
        <f t="shared" si="189"/>
        <v>0</v>
      </c>
      <c r="AF281" s="39">
        <f t="shared" si="190"/>
        <v>0</v>
      </c>
      <c r="AG281" s="39">
        <f t="shared" si="191"/>
        <v>0</v>
      </c>
      <c r="AH281" s="39">
        <f t="shared" si="192"/>
        <v>0</v>
      </c>
      <c r="AI281" s="39">
        <f t="shared" si="193"/>
        <v>0</v>
      </c>
      <c r="AJ281" s="39">
        <f t="shared" si="194"/>
        <v>0</v>
      </c>
      <c r="AK281" s="43"/>
      <c r="AL281" s="39">
        <f t="shared" si="195"/>
        <v>0</v>
      </c>
      <c r="AM281" s="39">
        <f t="shared" si="196"/>
        <v>0</v>
      </c>
      <c r="AN281" s="39">
        <f t="shared" si="197"/>
        <v>0</v>
      </c>
      <c r="AO281" s="40">
        <f t="shared" si="198"/>
        <v>0</v>
      </c>
      <c r="AQ281" s="39">
        <f t="shared" si="199"/>
        <v>0</v>
      </c>
      <c r="AR281" s="39">
        <f t="shared" si="200"/>
        <v>0</v>
      </c>
      <c r="AS281" s="39">
        <f t="shared" si="201"/>
        <v>0</v>
      </c>
      <c r="AT281" s="40">
        <f t="shared" si="202"/>
        <v>0</v>
      </c>
      <c r="AU281" s="40"/>
      <c r="AV281" s="52">
        <f t="shared" si="203"/>
        <v>0</v>
      </c>
      <c r="AX281" s="52">
        <f t="shared" si="204"/>
        <v>0</v>
      </c>
      <c r="AY281" s="70"/>
      <c r="AZ281" s="2">
        <f t="shared" si="207"/>
        <v>0</v>
      </c>
    </row>
    <row r="282" spans="1:52" ht="12" customHeight="1">
      <c r="A282" s="44">
        <f t="shared" si="205"/>
        <v>45261</v>
      </c>
      <c r="B282" s="66">
        <f t="shared" si="167"/>
        <v>0</v>
      </c>
      <c r="C282" s="67"/>
      <c r="D282" s="68">
        <f t="shared" si="168"/>
        <v>0</v>
      </c>
      <c r="E282" s="35">
        <f t="shared" si="169"/>
        <v>0</v>
      </c>
      <c r="F282" s="35">
        <f t="shared" si="170"/>
        <v>0</v>
      </c>
      <c r="G282" s="55">
        <f t="shared" si="171"/>
        <v>3.97</v>
      </c>
      <c r="H282" s="69">
        <f t="shared" si="172"/>
        <v>3.97</v>
      </c>
      <c r="I282" s="55">
        <f t="shared" si="173"/>
        <v>0</v>
      </c>
      <c r="J282" s="55">
        <f t="shared" si="174"/>
        <v>-2.35E-2</v>
      </c>
      <c r="K282" s="69">
        <f t="shared" si="175"/>
        <v>-2.35E-2</v>
      </c>
      <c r="L282" s="72">
        <v>0</v>
      </c>
      <c r="M282" s="55">
        <f t="shared" si="176"/>
        <v>7.4999999999999997E-3</v>
      </c>
      <c r="N282" s="69">
        <f t="shared" si="177"/>
        <v>7.4999999999999997E-3</v>
      </c>
      <c r="O282" s="72">
        <v>0</v>
      </c>
      <c r="P282" s="7"/>
      <c r="Q282" s="72">
        <f t="shared" si="206"/>
        <v>3.9540000000000002</v>
      </c>
      <c r="R282" s="72">
        <f t="shared" si="178"/>
        <v>0</v>
      </c>
      <c r="S282" s="7"/>
      <c r="T282" s="5">
        <f t="shared" si="179"/>
        <v>31</v>
      </c>
      <c r="U282" s="45">
        <f t="shared" si="180"/>
        <v>45316</v>
      </c>
      <c r="V282" s="5">
        <f t="shared" si="181"/>
        <v>8427</v>
      </c>
      <c r="W282" s="55">
        <f t="shared" si="182"/>
        <v>6.040116061409001E-2</v>
      </c>
      <c r="X282" s="47">
        <f t="shared" si="183"/>
        <v>0.25336131834558956</v>
      </c>
      <c r="Y282" s="5">
        <f t="shared" si="184"/>
        <v>0</v>
      </c>
      <c r="Z282" s="5">
        <f t="shared" si="185"/>
        <v>0</v>
      </c>
      <c r="AB282" s="39">
        <f t="shared" si="186"/>
        <v>0</v>
      </c>
      <c r="AC282" s="39">
        <f t="shared" si="187"/>
        <v>0</v>
      </c>
      <c r="AD282" s="39">
        <f t="shared" si="188"/>
        <v>0</v>
      </c>
      <c r="AE282" s="39">
        <f t="shared" si="189"/>
        <v>0</v>
      </c>
      <c r="AF282" s="39">
        <f t="shared" si="190"/>
        <v>0</v>
      </c>
      <c r="AG282" s="39">
        <f t="shared" si="191"/>
        <v>0</v>
      </c>
      <c r="AH282" s="39">
        <f t="shared" si="192"/>
        <v>0</v>
      </c>
      <c r="AI282" s="39">
        <f t="shared" si="193"/>
        <v>0</v>
      </c>
      <c r="AJ282" s="39">
        <f t="shared" si="194"/>
        <v>0</v>
      </c>
      <c r="AK282" s="43"/>
      <c r="AL282" s="39">
        <f t="shared" si="195"/>
        <v>0</v>
      </c>
      <c r="AM282" s="39">
        <f t="shared" si="196"/>
        <v>0</v>
      </c>
      <c r="AN282" s="39">
        <f t="shared" si="197"/>
        <v>0</v>
      </c>
      <c r="AO282" s="40">
        <f t="shared" si="198"/>
        <v>0</v>
      </c>
      <c r="AQ282" s="39">
        <f t="shared" si="199"/>
        <v>0</v>
      </c>
      <c r="AR282" s="39">
        <f t="shared" si="200"/>
        <v>0</v>
      </c>
      <c r="AS282" s="39">
        <f t="shared" si="201"/>
        <v>0</v>
      </c>
      <c r="AT282" s="40">
        <f t="shared" si="202"/>
        <v>0</v>
      </c>
      <c r="AU282" s="40"/>
      <c r="AV282" s="52">
        <f t="shared" si="203"/>
        <v>0</v>
      </c>
      <c r="AX282" s="52">
        <f t="shared" si="204"/>
        <v>0</v>
      </c>
      <c r="AY282" s="70"/>
      <c r="AZ282" s="2">
        <f t="shared" si="207"/>
        <v>0</v>
      </c>
    </row>
    <row r="283" spans="1:52" ht="12" customHeight="1">
      <c r="A283" s="44">
        <f t="shared" si="205"/>
        <v>45292</v>
      </c>
      <c r="B283" s="66">
        <f t="shared" si="167"/>
        <v>0</v>
      </c>
      <c r="C283" s="67"/>
      <c r="D283" s="68">
        <f t="shared" si="168"/>
        <v>0</v>
      </c>
      <c r="E283" s="35">
        <f t="shared" si="169"/>
        <v>0</v>
      </c>
      <c r="F283" s="35">
        <f t="shared" si="170"/>
        <v>0</v>
      </c>
      <c r="G283" s="55">
        <f t="shared" si="171"/>
        <v>3.97</v>
      </c>
      <c r="H283" s="69">
        <f t="shared" si="172"/>
        <v>3.97</v>
      </c>
      <c r="I283" s="55">
        <f t="shared" si="173"/>
        <v>0</v>
      </c>
      <c r="J283" s="55">
        <f t="shared" si="174"/>
        <v>-2.35E-2</v>
      </c>
      <c r="K283" s="69">
        <f t="shared" si="175"/>
        <v>-2.35E-2</v>
      </c>
      <c r="L283" s="72">
        <v>0</v>
      </c>
      <c r="M283" s="55">
        <f t="shared" si="176"/>
        <v>7.4999999999999997E-3</v>
      </c>
      <c r="N283" s="69">
        <f t="shared" si="177"/>
        <v>7.4999999999999997E-3</v>
      </c>
      <c r="O283" s="72">
        <v>0</v>
      </c>
      <c r="P283" s="7"/>
      <c r="Q283" s="72">
        <f t="shared" si="206"/>
        <v>3.9540000000000002</v>
      </c>
      <c r="R283" s="72">
        <f t="shared" si="178"/>
        <v>0</v>
      </c>
      <c r="S283" s="7"/>
      <c r="T283" s="5">
        <f t="shared" si="179"/>
        <v>31</v>
      </c>
      <c r="U283" s="45">
        <f t="shared" si="180"/>
        <v>45347</v>
      </c>
      <c r="V283" s="5">
        <f t="shared" si="181"/>
        <v>8458</v>
      </c>
      <c r="W283" s="55">
        <f t="shared" si="182"/>
        <v>6.040116061409001E-2</v>
      </c>
      <c r="X283" s="47">
        <f t="shared" si="183"/>
        <v>0.25208492687238926</v>
      </c>
      <c r="Y283" s="5">
        <f t="shared" si="184"/>
        <v>0</v>
      </c>
      <c r="Z283" s="5">
        <f t="shared" si="185"/>
        <v>0</v>
      </c>
      <c r="AB283" s="39">
        <f t="shared" si="186"/>
        <v>0</v>
      </c>
      <c r="AC283" s="39">
        <f t="shared" si="187"/>
        <v>0</v>
      </c>
      <c r="AD283" s="39">
        <f t="shared" si="188"/>
        <v>0</v>
      </c>
      <c r="AE283" s="39">
        <f t="shared" si="189"/>
        <v>0</v>
      </c>
      <c r="AF283" s="39">
        <f t="shared" si="190"/>
        <v>0</v>
      </c>
      <c r="AG283" s="39">
        <f t="shared" si="191"/>
        <v>0</v>
      </c>
      <c r="AH283" s="39">
        <f t="shared" si="192"/>
        <v>0</v>
      </c>
      <c r="AI283" s="39">
        <f t="shared" si="193"/>
        <v>0</v>
      </c>
      <c r="AJ283" s="39">
        <f t="shared" si="194"/>
        <v>0</v>
      </c>
      <c r="AK283" s="43"/>
      <c r="AL283" s="39">
        <f t="shared" si="195"/>
        <v>0</v>
      </c>
      <c r="AM283" s="39">
        <f t="shared" si="196"/>
        <v>0</v>
      </c>
      <c r="AN283" s="39">
        <f t="shared" si="197"/>
        <v>0</v>
      </c>
      <c r="AO283" s="40">
        <f t="shared" si="198"/>
        <v>0</v>
      </c>
      <c r="AQ283" s="39">
        <f t="shared" si="199"/>
        <v>0</v>
      </c>
      <c r="AR283" s="39">
        <f t="shared" si="200"/>
        <v>0</v>
      </c>
      <c r="AS283" s="39">
        <f t="shared" si="201"/>
        <v>0</v>
      </c>
      <c r="AT283" s="40">
        <f t="shared" si="202"/>
        <v>0</v>
      </c>
      <c r="AU283" s="40"/>
      <c r="AV283" s="52">
        <f t="shared" si="203"/>
        <v>0</v>
      </c>
      <c r="AX283" s="52">
        <f t="shared" si="204"/>
        <v>0</v>
      </c>
      <c r="AY283" s="70"/>
      <c r="AZ283" s="2">
        <f t="shared" si="207"/>
        <v>0</v>
      </c>
    </row>
    <row r="284" spans="1:52" ht="12" customHeight="1">
      <c r="A284" s="44">
        <f t="shared" si="205"/>
        <v>45323</v>
      </c>
      <c r="B284" s="66">
        <f t="shared" si="167"/>
        <v>0</v>
      </c>
      <c r="C284" s="67"/>
      <c r="D284" s="68">
        <f t="shared" si="168"/>
        <v>0</v>
      </c>
      <c r="E284" s="35">
        <f t="shared" si="169"/>
        <v>0</v>
      </c>
      <c r="F284" s="35">
        <f t="shared" si="170"/>
        <v>0</v>
      </c>
      <c r="G284" s="55">
        <f t="shared" si="171"/>
        <v>3.97</v>
      </c>
      <c r="H284" s="69">
        <f t="shared" si="172"/>
        <v>3.97</v>
      </c>
      <c r="I284" s="55">
        <f t="shared" si="173"/>
        <v>0</v>
      </c>
      <c r="J284" s="55">
        <f t="shared" si="174"/>
        <v>-2.35E-2</v>
      </c>
      <c r="K284" s="69">
        <f t="shared" si="175"/>
        <v>-2.35E-2</v>
      </c>
      <c r="L284" s="72">
        <v>0</v>
      </c>
      <c r="M284" s="55">
        <f t="shared" si="176"/>
        <v>7.4999999999999997E-3</v>
      </c>
      <c r="N284" s="69">
        <f t="shared" si="177"/>
        <v>7.4999999999999997E-3</v>
      </c>
      <c r="O284" s="72">
        <v>0</v>
      </c>
      <c r="P284" s="7"/>
      <c r="Q284" s="72">
        <f t="shared" si="206"/>
        <v>3.9540000000000002</v>
      </c>
      <c r="R284" s="72">
        <f t="shared" si="178"/>
        <v>0</v>
      </c>
      <c r="S284" s="7"/>
      <c r="T284" s="5">
        <f t="shared" si="179"/>
        <v>29</v>
      </c>
      <c r="U284" s="45">
        <f t="shared" si="180"/>
        <v>45376</v>
      </c>
      <c r="V284" s="5">
        <f t="shared" si="181"/>
        <v>8487</v>
      </c>
      <c r="W284" s="55">
        <f t="shared" si="182"/>
        <v>6.040116061409001E-2</v>
      </c>
      <c r="X284" s="47">
        <f t="shared" si="183"/>
        <v>0.25089670521277041</v>
      </c>
      <c r="Y284" s="5">
        <f t="shared" si="184"/>
        <v>0</v>
      </c>
      <c r="Z284" s="5">
        <f t="shared" si="185"/>
        <v>0</v>
      </c>
      <c r="AB284" s="39">
        <f t="shared" si="186"/>
        <v>0</v>
      </c>
      <c r="AC284" s="39">
        <f t="shared" si="187"/>
        <v>0</v>
      </c>
      <c r="AD284" s="39">
        <f t="shared" si="188"/>
        <v>0</v>
      </c>
      <c r="AE284" s="39">
        <f t="shared" si="189"/>
        <v>0</v>
      </c>
      <c r="AF284" s="39">
        <f t="shared" si="190"/>
        <v>0</v>
      </c>
      <c r="AG284" s="39">
        <f t="shared" si="191"/>
        <v>0</v>
      </c>
      <c r="AH284" s="39">
        <f t="shared" si="192"/>
        <v>0</v>
      </c>
      <c r="AI284" s="39">
        <f t="shared" si="193"/>
        <v>0</v>
      </c>
      <c r="AJ284" s="39">
        <f t="shared" si="194"/>
        <v>0</v>
      </c>
      <c r="AK284" s="43"/>
      <c r="AL284" s="39">
        <f t="shared" si="195"/>
        <v>0</v>
      </c>
      <c r="AM284" s="39">
        <f t="shared" si="196"/>
        <v>0</v>
      </c>
      <c r="AN284" s="39">
        <f t="shared" si="197"/>
        <v>0</v>
      </c>
      <c r="AO284" s="40">
        <f t="shared" si="198"/>
        <v>0</v>
      </c>
      <c r="AQ284" s="39">
        <f t="shared" si="199"/>
        <v>0</v>
      </c>
      <c r="AR284" s="39">
        <f t="shared" si="200"/>
        <v>0</v>
      </c>
      <c r="AS284" s="39">
        <f t="shared" si="201"/>
        <v>0</v>
      </c>
      <c r="AT284" s="40">
        <f t="shared" si="202"/>
        <v>0</v>
      </c>
      <c r="AU284" s="40"/>
      <c r="AV284" s="52">
        <f t="shared" si="203"/>
        <v>0</v>
      </c>
      <c r="AX284" s="52">
        <f t="shared" si="204"/>
        <v>0</v>
      </c>
      <c r="AY284" s="70"/>
      <c r="AZ284" s="2">
        <f t="shared" si="207"/>
        <v>0</v>
      </c>
    </row>
    <row r="285" spans="1:52" ht="12" customHeight="1">
      <c r="A285" s="44">
        <f t="shared" si="205"/>
        <v>45352</v>
      </c>
      <c r="B285" s="66">
        <f t="shared" si="167"/>
        <v>0</v>
      </c>
      <c r="C285" s="67"/>
      <c r="D285" s="68">
        <f t="shared" si="168"/>
        <v>0</v>
      </c>
      <c r="E285" s="35">
        <f t="shared" si="169"/>
        <v>0</v>
      </c>
      <c r="F285" s="35">
        <f t="shared" si="170"/>
        <v>0</v>
      </c>
      <c r="G285" s="55">
        <f t="shared" si="171"/>
        <v>3.97</v>
      </c>
      <c r="H285" s="69">
        <f t="shared" si="172"/>
        <v>3.97</v>
      </c>
      <c r="I285" s="55">
        <f t="shared" si="173"/>
        <v>0</v>
      </c>
      <c r="J285" s="55">
        <f t="shared" si="174"/>
        <v>-2.35E-2</v>
      </c>
      <c r="K285" s="69">
        <f t="shared" si="175"/>
        <v>-2.35E-2</v>
      </c>
      <c r="L285" s="72">
        <v>0</v>
      </c>
      <c r="M285" s="55">
        <f t="shared" si="176"/>
        <v>7.4999999999999997E-3</v>
      </c>
      <c r="N285" s="69">
        <f t="shared" si="177"/>
        <v>7.4999999999999997E-3</v>
      </c>
      <c r="O285" s="72">
        <v>0</v>
      </c>
      <c r="P285" s="7"/>
      <c r="Q285" s="72">
        <f t="shared" si="206"/>
        <v>3.9540000000000002</v>
      </c>
      <c r="R285" s="72">
        <f t="shared" si="178"/>
        <v>0</v>
      </c>
      <c r="S285" s="7"/>
      <c r="T285" s="5">
        <f t="shared" si="179"/>
        <v>31</v>
      </c>
      <c r="U285" s="45">
        <f t="shared" si="180"/>
        <v>45407</v>
      </c>
      <c r="V285" s="5">
        <f t="shared" si="181"/>
        <v>8518</v>
      </c>
      <c r="W285" s="55">
        <f t="shared" si="182"/>
        <v>6.040116061409001E-2</v>
      </c>
      <c r="X285" s="47">
        <f t="shared" si="183"/>
        <v>0.24963273004371628</v>
      </c>
      <c r="Y285" s="5">
        <f t="shared" si="184"/>
        <v>0</v>
      </c>
      <c r="Z285" s="5">
        <f t="shared" si="185"/>
        <v>0</v>
      </c>
      <c r="AB285" s="39">
        <f t="shared" si="186"/>
        <v>0</v>
      </c>
      <c r="AC285" s="39">
        <f t="shared" si="187"/>
        <v>0</v>
      </c>
      <c r="AD285" s="39">
        <f t="shared" si="188"/>
        <v>0</v>
      </c>
      <c r="AE285" s="39">
        <f t="shared" si="189"/>
        <v>0</v>
      </c>
      <c r="AF285" s="39">
        <f t="shared" si="190"/>
        <v>0</v>
      </c>
      <c r="AG285" s="39">
        <f t="shared" si="191"/>
        <v>0</v>
      </c>
      <c r="AH285" s="39">
        <f t="shared" si="192"/>
        <v>0</v>
      </c>
      <c r="AI285" s="39">
        <f t="shared" si="193"/>
        <v>0</v>
      </c>
      <c r="AJ285" s="39">
        <f t="shared" si="194"/>
        <v>0</v>
      </c>
      <c r="AK285" s="43"/>
      <c r="AL285" s="39">
        <f t="shared" si="195"/>
        <v>0</v>
      </c>
      <c r="AM285" s="39">
        <f t="shared" si="196"/>
        <v>0</v>
      </c>
      <c r="AN285" s="39">
        <f t="shared" si="197"/>
        <v>0</v>
      </c>
      <c r="AO285" s="40">
        <f t="shared" si="198"/>
        <v>0</v>
      </c>
      <c r="AQ285" s="39">
        <f t="shared" si="199"/>
        <v>0</v>
      </c>
      <c r="AR285" s="39">
        <f t="shared" si="200"/>
        <v>0</v>
      </c>
      <c r="AS285" s="39">
        <f t="shared" si="201"/>
        <v>0</v>
      </c>
      <c r="AT285" s="40">
        <f t="shared" si="202"/>
        <v>0</v>
      </c>
      <c r="AU285" s="40"/>
      <c r="AV285" s="52">
        <f t="shared" si="203"/>
        <v>0</v>
      </c>
      <c r="AX285" s="52">
        <f t="shared" si="204"/>
        <v>0</v>
      </c>
      <c r="AY285" s="70"/>
      <c r="AZ285" s="2">
        <f t="shared" si="207"/>
        <v>0</v>
      </c>
    </row>
    <row r="286" spans="1:52" ht="12" customHeight="1">
      <c r="A286" s="44">
        <f t="shared" si="205"/>
        <v>45383</v>
      </c>
      <c r="B286" s="66">
        <f t="shared" si="167"/>
        <v>0</v>
      </c>
      <c r="C286" s="67"/>
      <c r="D286" s="68">
        <f t="shared" si="168"/>
        <v>0</v>
      </c>
      <c r="E286" s="35">
        <f t="shared" si="169"/>
        <v>0</v>
      </c>
      <c r="F286" s="35">
        <f t="shared" si="170"/>
        <v>0</v>
      </c>
      <c r="G286" s="55">
        <f t="shared" si="171"/>
        <v>3.97</v>
      </c>
      <c r="H286" s="69">
        <f t="shared" si="172"/>
        <v>3.97</v>
      </c>
      <c r="I286" s="55">
        <f t="shared" si="173"/>
        <v>0</v>
      </c>
      <c r="J286" s="55">
        <f t="shared" si="174"/>
        <v>-2.35E-2</v>
      </c>
      <c r="K286" s="69">
        <f t="shared" si="175"/>
        <v>-2.35E-2</v>
      </c>
      <c r="L286" s="72">
        <v>0</v>
      </c>
      <c r="M286" s="55">
        <f t="shared" si="176"/>
        <v>7.4999999999999997E-3</v>
      </c>
      <c r="N286" s="69">
        <f t="shared" si="177"/>
        <v>7.4999999999999997E-3</v>
      </c>
      <c r="O286" s="72">
        <v>0</v>
      </c>
      <c r="P286" s="7"/>
      <c r="Q286" s="72">
        <f t="shared" si="206"/>
        <v>3.9540000000000002</v>
      </c>
      <c r="R286" s="72">
        <f t="shared" si="178"/>
        <v>0</v>
      </c>
      <c r="S286" s="7"/>
      <c r="T286" s="5">
        <f t="shared" si="179"/>
        <v>30</v>
      </c>
      <c r="U286" s="45">
        <f t="shared" si="180"/>
        <v>45437</v>
      </c>
      <c r="V286" s="5">
        <f t="shared" si="181"/>
        <v>8548</v>
      </c>
      <c r="W286" s="55">
        <f t="shared" si="182"/>
        <v>6.040116061409001E-2</v>
      </c>
      <c r="X286" s="47">
        <f t="shared" si="183"/>
        <v>0.24841559148807757</v>
      </c>
      <c r="Y286" s="5">
        <f t="shared" si="184"/>
        <v>0</v>
      </c>
      <c r="Z286" s="5">
        <f t="shared" si="185"/>
        <v>0</v>
      </c>
      <c r="AB286" s="39">
        <f t="shared" si="186"/>
        <v>0</v>
      </c>
      <c r="AC286" s="39">
        <f t="shared" si="187"/>
        <v>0</v>
      </c>
      <c r="AD286" s="39">
        <f t="shared" si="188"/>
        <v>0</v>
      </c>
      <c r="AE286" s="39">
        <f t="shared" si="189"/>
        <v>0</v>
      </c>
      <c r="AF286" s="39">
        <f t="shared" si="190"/>
        <v>0</v>
      </c>
      <c r="AG286" s="39">
        <f t="shared" si="191"/>
        <v>0</v>
      </c>
      <c r="AH286" s="39">
        <f t="shared" si="192"/>
        <v>0</v>
      </c>
      <c r="AI286" s="39">
        <f t="shared" si="193"/>
        <v>0</v>
      </c>
      <c r="AJ286" s="39">
        <f t="shared" si="194"/>
        <v>0</v>
      </c>
      <c r="AK286" s="43"/>
      <c r="AL286" s="39">
        <f t="shared" si="195"/>
        <v>0</v>
      </c>
      <c r="AM286" s="39">
        <f t="shared" si="196"/>
        <v>0</v>
      </c>
      <c r="AN286" s="39">
        <f t="shared" si="197"/>
        <v>0</v>
      </c>
      <c r="AO286" s="40">
        <f t="shared" si="198"/>
        <v>0</v>
      </c>
      <c r="AQ286" s="39">
        <f t="shared" si="199"/>
        <v>0</v>
      </c>
      <c r="AR286" s="39">
        <f t="shared" si="200"/>
        <v>0</v>
      </c>
      <c r="AS286" s="39">
        <f t="shared" si="201"/>
        <v>0</v>
      </c>
      <c r="AT286" s="40">
        <f t="shared" si="202"/>
        <v>0</v>
      </c>
      <c r="AU286" s="40"/>
      <c r="AV286" s="52">
        <f t="shared" si="203"/>
        <v>0</v>
      </c>
      <c r="AX286" s="52">
        <f t="shared" si="204"/>
        <v>0</v>
      </c>
      <c r="AY286" s="70"/>
      <c r="AZ286" s="2">
        <f t="shared" si="207"/>
        <v>0</v>
      </c>
    </row>
    <row r="287" spans="1:52" ht="12" customHeight="1">
      <c r="A287" s="44">
        <f t="shared" si="205"/>
        <v>45413</v>
      </c>
      <c r="B287" s="66">
        <f t="shared" si="167"/>
        <v>0</v>
      </c>
      <c r="C287" s="67"/>
      <c r="D287" s="68">
        <f t="shared" si="168"/>
        <v>0</v>
      </c>
      <c r="E287" s="35">
        <f t="shared" si="169"/>
        <v>0</v>
      </c>
      <c r="F287" s="35">
        <f t="shared" si="170"/>
        <v>0</v>
      </c>
      <c r="G287" s="55">
        <f t="shared" si="171"/>
        <v>3.97</v>
      </c>
      <c r="H287" s="69">
        <f t="shared" si="172"/>
        <v>3.97</v>
      </c>
      <c r="I287" s="55">
        <f t="shared" si="173"/>
        <v>0</v>
      </c>
      <c r="J287" s="55">
        <f t="shared" si="174"/>
        <v>-2.35E-2</v>
      </c>
      <c r="K287" s="69">
        <f t="shared" si="175"/>
        <v>-2.35E-2</v>
      </c>
      <c r="L287" s="72">
        <v>0</v>
      </c>
      <c r="M287" s="55">
        <f t="shared" si="176"/>
        <v>7.4999999999999997E-3</v>
      </c>
      <c r="N287" s="69">
        <f t="shared" si="177"/>
        <v>7.4999999999999997E-3</v>
      </c>
      <c r="O287" s="72">
        <v>0</v>
      </c>
      <c r="P287" s="7"/>
      <c r="Q287" s="72">
        <f t="shared" si="206"/>
        <v>3.9540000000000002</v>
      </c>
      <c r="R287" s="72">
        <f t="shared" si="178"/>
        <v>0</v>
      </c>
      <c r="S287" s="7"/>
      <c r="T287" s="5">
        <f t="shared" si="179"/>
        <v>31</v>
      </c>
      <c r="U287" s="45">
        <f t="shared" si="180"/>
        <v>45468</v>
      </c>
      <c r="V287" s="5">
        <f t="shared" si="181"/>
        <v>8579</v>
      </c>
      <c r="W287" s="55">
        <f t="shared" si="182"/>
        <v>6.040116061409001E-2</v>
      </c>
      <c r="X287" s="47">
        <f t="shared" si="183"/>
        <v>0.24716411575036099</v>
      </c>
      <c r="Y287" s="5">
        <f t="shared" si="184"/>
        <v>0</v>
      </c>
      <c r="Z287" s="5">
        <f t="shared" si="185"/>
        <v>0</v>
      </c>
      <c r="AB287" s="39">
        <f t="shared" si="186"/>
        <v>0</v>
      </c>
      <c r="AC287" s="39">
        <f t="shared" si="187"/>
        <v>0</v>
      </c>
      <c r="AD287" s="39">
        <f t="shared" si="188"/>
        <v>0</v>
      </c>
      <c r="AE287" s="39">
        <f t="shared" si="189"/>
        <v>0</v>
      </c>
      <c r="AF287" s="39">
        <f t="shared" si="190"/>
        <v>0</v>
      </c>
      <c r="AG287" s="39">
        <f t="shared" si="191"/>
        <v>0</v>
      </c>
      <c r="AH287" s="39">
        <f t="shared" si="192"/>
        <v>0</v>
      </c>
      <c r="AI287" s="39">
        <f t="shared" si="193"/>
        <v>0</v>
      </c>
      <c r="AJ287" s="39">
        <f t="shared" si="194"/>
        <v>0</v>
      </c>
      <c r="AK287" s="43"/>
      <c r="AL287" s="39">
        <f t="shared" si="195"/>
        <v>0</v>
      </c>
      <c r="AM287" s="39">
        <f t="shared" si="196"/>
        <v>0</v>
      </c>
      <c r="AN287" s="39">
        <f t="shared" si="197"/>
        <v>0</v>
      </c>
      <c r="AO287" s="40">
        <f t="shared" si="198"/>
        <v>0</v>
      </c>
      <c r="AQ287" s="39">
        <f t="shared" si="199"/>
        <v>0</v>
      </c>
      <c r="AR287" s="39">
        <f t="shared" si="200"/>
        <v>0</v>
      </c>
      <c r="AS287" s="39">
        <f t="shared" si="201"/>
        <v>0</v>
      </c>
      <c r="AT287" s="40">
        <f t="shared" si="202"/>
        <v>0</v>
      </c>
      <c r="AU287" s="40"/>
      <c r="AV287" s="52">
        <f t="shared" si="203"/>
        <v>0</v>
      </c>
      <c r="AX287" s="52">
        <f t="shared" si="204"/>
        <v>0</v>
      </c>
      <c r="AY287" s="70"/>
      <c r="AZ287" s="2">
        <f t="shared" si="207"/>
        <v>0</v>
      </c>
    </row>
    <row r="288" spans="1:52" ht="12" customHeight="1">
      <c r="A288" s="44">
        <f t="shared" si="205"/>
        <v>45444</v>
      </c>
      <c r="B288" s="66">
        <f t="shared" si="167"/>
        <v>0</v>
      </c>
      <c r="C288" s="67"/>
      <c r="D288" s="68">
        <f t="shared" si="168"/>
        <v>0</v>
      </c>
      <c r="E288" s="35">
        <f t="shared" si="169"/>
        <v>0</v>
      </c>
      <c r="F288" s="35">
        <f t="shared" si="170"/>
        <v>0</v>
      </c>
      <c r="G288" s="55">
        <f t="shared" si="171"/>
        <v>3.97</v>
      </c>
      <c r="H288" s="69">
        <f t="shared" si="172"/>
        <v>3.97</v>
      </c>
      <c r="I288" s="55">
        <f t="shared" si="173"/>
        <v>0</v>
      </c>
      <c r="J288" s="55">
        <f t="shared" si="174"/>
        <v>-2.35E-2</v>
      </c>
      <c r="K288" s="69">
        <f t="shared" si="175"/>
        <v>-2.35E-2</v>
      </c>
      <c r="L288" s="72">
        <v>0</v>
      </c>
      <c r="M288" s="55">
        <f t="shared" si="176"/>
        <v>7.4999999999999997E-3</v>
      </c>
      <c r="N288" s="69">
        <f t="shared" si="177"/>
        <v>7.4999999999999997E-3</v>
      </c>
      <c r="O288" s="72">
        <v>0</v>
      </c>
      <c r="P288" s="7"/>
      <c r="Q288" s="72">
        <f t="shared" si="206"/>
        <v>3.9540000000000002</v>
      </c>
      <c r="R288" s="72">
        <f t="shared" si="178"/>
        <v>0</v>
      </c>
      <c r="S288" s="7"/>
      <c r="T288" s="5">
        <f t="shared" si="179"/>
        <v>30</v>
      </c>
      <c r="U288" s="45">
        <f t="shared" si="180"/>
        <v>45498</v>
      </c>
      <c r="V288" s="5">
        <f t="shared" si="181"/>
        <v>8609</v>
      </c>
      <c r="W288" s="55">
        <f t="shared" si="182"/>
        <v>6.040116061409001E-2</v>
      </c>
      <c r="X288" s="47">
        <f t="shared" si="183"/>
        <v>0.24595901345949772</v>
      </c>
      <c r="Y288" s="5">
        <f t="shared" si="184"/>
        <v>0</v>
      </c>
      <c r="Z288" s="5">
        <f t="shared" si="185"/>
        <v>0</v>
      </c>
      <c r="AB288" s="39">
        <f t="shared" si="186"/>
        <v>0</v>
      </c>
      <c r="AC288" s="39">
        <f t="shared" si="187"/>
        <v>0</v>
      </c>
      <c r="AD288" s="39">
        <f t="shared" si="188"/>
        <v>0</v>
      </c>
      <c r="AE288" s="39">
        <f t="shared" si="189"/>
        <v>0</v>
      </c>
      <c r="AF288" s="39">
        <f t="shared" si="190"/>
        <v>0</v>
      </c>
      <c r="AG288" s="39">
        <f t="shared" si="191"/>
        <v>0</v>
      </c>
      <c r="AH288" s="39">
        <f t="shared" si="192"/>
        <v>0</v>
      </c>
      <c r="AI288" s="39">
        <f t="shared" si="193"/>
        <v>0</v>
      </c>
      <c r="AJ288" s="39">
        <f t="shared" si="194"/>
        <v>0</v>
      </c>
      <c r="AK288" s="43"/>
      <c r="AL288" s="39">
        <f t="shared" si="195"/>
        <v>0</v>
      </c>
      <c r="AM288" s="39">
        <f t="shared" si="196"/>
        <v>0</v>
      </c>
      <c r="AN288" s="39">
        <f t="shared" si="197"/>
        <v>0</v>
      </c>
      <c r="AO288" s="40">
        <f t="shared" si="198"/>
        <v>0</v>
      </c>
      <c r="AQ288" s="39">
        <f t="shared" si="199"/>
        <v>0</v>
      </c>
      <c r="AR288" s="39">
        <f t="shared" si="200"/>
        <v>0</v>
      </c>
      <c r="AS288" s="39">
        <f t="shared" si="201"/>
        <v>0</v>
      </c>
      <c r="AT288" s="40">
        <f t="shared" si="202"/>
        <v>0</v>
      </c>
      <c r="AU288" s="40"/>
      <c r="AV288" s="52">
        <f t="shared" si="203"/>
        <v>0</v>
      </c>
      <c r="AX288" s="52">
        <f t="shared" si="204"/>
        <v>0</v>
      </c>
      <c r="AY288" s="70"/>
      <c r="AZ288" s="2">
        <f t="shared" si="207"/>
        <v>0</v>
      </c>
    </row>
    <row r="289" spans="1:52" ht="12" customHeight="1">
      <c r="A289" s="44">
        <f t="shared" si="205"/>
        <v>45474</v>
      </c>
      <c r="B289" s="66">
        <f t="shared" si="167"/>
        <v>0</v>
      </c>
      <c r="C289" s="67"/>
      <c r="D289" s="68">
        <f t="shared" si="168"/>
        <v>0</v>
      </c>
      <c r="E289" s="35">
        <f t="shared" si="169"/>
        <v>0</v>
      </c>
      <c r="F289" s="35">
        <f t="shared" si="170"/>
        <v>0</v>
      </c>
      <c r="G289" s="55">
        <f t="shared" si="171"/>
        <v>3.97</v>
      </c>
      <c r="H289" s="69">
        <f t="shared" si="172"/>
        <v>3.97</v>
      </c>
      <c r="I289" s="55">
        <f t="shared" si="173"/>
        <v>0</v>
      </c>
      <c r="J289" s="55">
        <f t="shared" si="174"/>
        <v>-2.35E-2</v>
      </c>
      <c r="K289" s="69">
        <f t="shared" si="175"/>
        <v>-2.35E-2</v>
      </c>
      <c r="L289" s="72">
        <v>0</v>
      </c>
      <c r="M289" s="55">
        <f t="shared" si="176"/>
        <v>7.4999999999999997E-3</v>
      </c>
      <c r="N289" s="69">
        <f t="shared" si="177"/>
        <v>7.4999999999999997E-3</v>
      </c>
      <c r="O289" s="72">
        <v>0</v>
      </c>
      <c r="P289" s="7"/>
      <c r="Q289" s="72">
        <f t="shared" si="206"/>
        <v>3.9540000000000002</v>
      </c>
      <c r="R289" s="72">
        <f t="shared" si="178"/>
        <v>0</v>
      </c>
      <c r="S289" s="7"/>
      <c r="T289" s="5">
        <f t="shared" si="179"/>
        <v>31</v>
      </c>
      <c r="U289" s="45">
        <f t="shared" si="180"/>
        <v>45529</v>
      </c>
      <c r="V289" s="5">
        <f t="shared" si="181"/>
        <v>8640</v>
      </c>
      <c r="W289" s="55">
        <f t="shared" si="182"/>
        <v>6.040116061409001E-2</v>
      </c>
      <c r="X289" s="47">
        <f t="shared" si="183"/>
        <v>0.24471991354643111</v>
      </c>
      <c r="Y289" s="5">
        <f t="shared" si="184"/>
        <v>0</v>
      </c>
      <c r="Z289" s="5">
        <f t="shared" si="185"/>
        <v>0</v>
      </c>
      <c r="AB289" s="39">
        <f t="shared" si="186"/>
        <v>0</v>
      </c>
      <c r="AC289" s="39">
        <f t="shared" si="187"/>
        <v>0</v>
      </c>
      <c r="AD289" s="39">
        <f t="shared" si="188"/>
        <v>0</v>
      </c>
      <c r="AE289" s="39">
        <f t="shared" si="189"/>
        <v>0</v>
      </c>
      <c r="AF289" s="39">
        <f t="shared" si="190"/>
        <v>0</v>
      </c>
      <c r="AG289" s="39">
        <f t="shared" si="191"/>
        <v>0</v>
      </c>
      <c r="AH289" s="39">
        <f t="shared" si="192"/>
        <v>0</v>
      </c>
      <c r="AI289" s="39">
        <f t="shared" si="193"/>
        <v>0</v>
      </c>
      <c r="AJ289" s="39">
        <f t="shared" si="194"/>
        <v>0</v>
      </c>
      <c r="AK289" s="43"/>
      <c r="AL289" s="39">
        <f t="shared" si="195"/>
        <v>0</v>
      </c>
      <c r="AM289" s="39">
        <f t="shared" si="196"/>
        <v>0</v>
      </c>
      <c r="AN289" s="39">
        <f t="shared" si="197"/>
        <v>0</v>
      </c>
      <c r="AO289" s="40">
        <f t="shared" si="198"/>
        <v>0</v>
      </c>
      <c r="AQ289" s="39">
        <f t="shared" si="199"/>
        <v>0</v>
      </c>
      <c r="AR289" s="39">
        <f t="shared" si="200"/>
        <v>0</v>
      </c>
      <c r="AS289" s="39">
        <f t="shared" si="201"/>
        <v>0</v>
      </c>
      <c r="AT289" s="40">
        <f t="shared" si="202"/>
        <v>0</v>
      </c>
      <c r="AU289" s="40"/>
      <c r="AV289" s="52">
        <f t="shared" si="203"/>
        <v>0</v>
      </c>
      <c r="AX289" s="52">
        <f t="shared" si="204"/>
        <v>0</v>
      </c>
      <c r="AY289" s="70"/>
      <c r="AZ289" s="2">
        <f t="shared" si="207"/>
        <v>0</v>
      </c>
    </row>
    <row r="290" spans="1:52" ht="12" customHeight="1">
      <c r="A290" s="44">
        <f t="shared" si="205"/>
        <v>45505</v>
      </c>
      <c r="B290" s="66">
        <f t="shared" si="167"/>
        <v>0</v>
      </c>
      <c r="C290" s="67"/>
      <c r="D290" s="68">
        <f t="shared" si="168"/>
        <v>0</v>
      </c>
      <c r="E290" s="35">
        <f t="shared" si="169"/>
        <v>0</v>
      </c>
      <c r="F290" s="35">
        <f t="shared" si="170"/>
        <v>0</v>
      </c>
      <c r="G290" s="55">
        <f t="shared" si="171"/>
        <v>3.97</v>
      </c>
      <c r="H290" s="69">
        <f t="shared" si="172"/>
        <v>3.97</v>
      </c>
      <c r="I290" s="55">
        <f t="shared" si="173"/>
        <v>0</v>
      </c>
      <c r="J290" s="55">
        <f t="shared" si="174"/>
        <v>-2.35E-2</v>
      </c>
      <c r="K290" s="69">
        <f t="shared" si="175"/>
        <v>-2.35E-2</v>
      </c>
      <c r="L290" s="72">
        <v>0</v>
      </c>
      <c r="M290" s="55">
        <f t="shared" si="176"/>
        <v>7.4999999999999997E-3</v>
      </c>
      <c r="N290" s="69">
        <f t="shared" si="177"/>
        <v>7.4999999999999997E-3</v>
      </c>
      <c r="O290" s="72">
        <v>0</v>
      </c>
      <c r="P290" s="7"/>
      <c r="Q290" s="72">
        <f t="shared" si="206"/>
        <v>3.9540000000000002</v>
      </c>
      <c r="R290" s="72">
        <f t="shared" si="178"/>
        <v>0</v>
      </c>
      <c r="S290" s="7"/>
      <c r="T290" s="5">
        <f t="shared" si="179"/>
        <v>31</v>
      </c>
      <c r="U290" s="45">
        <f t="shared" si="180"/>
        <v>45560</v>
      </c>
      <c r="V290" s="5">
        <f t="shared" si="181"/>
        <v>8671</v>
      </c>
      <c r="W290" s="55">
        <f t="shared" si="182"/>
        <v>6.040116061409001E-2</v>
      </c>
      <c r="X290" s="47">
        <f t="shared" si="183"/>
        <v>0.24348705600916914</v>
      </c>
      <c r="Y290" s="5">
        <f t="shared" si="184"/>
        <v>0</v>
      </c>
      <c r="Z290" s="5">
        <f t="shared" si="185"/>
        <v>0</v>
      </c>
      <c r="AB290" s="39">
        <f t="shared" si="186"/>
        <v>0</v>
      </c>
      <c r="AC290" s="39">
        <f t="shared" si="187"/>
        <v>0</v>
      </c>
      <c r="AD290" s="39">
        <f t="shared" si="188"/>
        <v>0</v>
      </c>
      <c r="AE290" s="39">
        <f t="shared" si="189"/>
        <v>0</v>
      </c>
      <c r="AF290" s="39">
        <f t="shared" si="190"/>
        <v>0</v>
      </c>
      <c r="AG290" s="39">
        <f t="shared" si="191"/>
        <v>0</v>
      </c>
      <c r="AH290" s="39">
        <f t="shared" si="192"/>
        <v>0</v>
      </c>
      <c r="AI290" s="39">
        <f t="shared" si="193"/>
        <v>0</v>
      </c>
      <c r="AJ290" s="39">
        <f t="shared" si="194"/>
        <v>0</v>
      </c>
      <c r="AK290" s="43"/>
      <c r="AL290" s="39">
        <f t="shared" si="195"/>
        <v>0</v>
      </c>
      <c r="AM290" s="39">
        <f t="shared" si="196"/>
        <v>0</v>
      </c>
      <c r="AN290" s="39">
        <f t="shared" si="197"/>
        <v>0</v>
      </c>
      <c r="AO290" s="40">
        <f t="shared" si="198"/>
        <v>0</v>
      </c>
      <c r="AQ290" s="39">
        <f t="shared" si="199"/>
        <v>0</v>
      </c>
      <c r="AR290" s="39">
        <f t="shared" si="200"/>
        <v>0</v>
      </c>
      <c r="AS290" s="39">
        <f t="shared" si="201"/>
        <v>0</v>
      </c>
      <c r="AT290" s="40">
        <f t="shared" si="202"/>
        <v>0</v>
      </c>
      <c r="AU290" s="40"/>
      <c r="AV290" s="52">
        <f t="shared" si="203"/>
        <v>0</v>
      </c>
      <c r="AX290" s="52">
        <f t="shared" si="204"/>
        <v>0</v>
      </c>
      <c r="AY290" s="70"/>
      <c r="AZ290" s="2">
        <f t="shared" si="207"/>
        <v>0</v>
      </c>
    </row>
    <row r="291" spans="1:52" ht="12" customHeight="1">
      <c r="A291" s="44">
        <f t="shared" si="205"/>
        <v>45536</v>
      </c>
      <c r="B291" s="66">
        <f t="shared" si="167"/>
        <v>0</v>
      </c>
      <c r="C291" s="67"/>
      <c r="D291" s="68">
        <f t="shared" si="168"/>
        <v>0</v>
      </c>
      <c r="E291" s="35">
        <f t="shared" si="169"/>
        <v>0</v>
      </c>
      <c r="F291" s="35">
        <f t="shared" si="170"/>
        <v>0</v>
      </c>
      <c r="G291" s="55">
        <f t="shared" si="171"/>
        <v>3.97</v>
      </c>
      <c r="H291" s="69">
        <f t="shared" si="172"/>
        <v>3.97</v>
      </c>
      <c r="I291" s="55">
        <f t="shared" si="173"/>
        <v>0</v>
      </c>
      <c r="J291" s="55">
        <f t="shared" si="174"/>
        <v>-2.35E-2</v>
      </c>
      <c r="K291" s="69">
        <f t="shared" si="175"/>
        <v>-2.35E-2</v>
      </c>
      <c r="L291" s="72">
        <v>0</v>
      </c>
      <c r="M291" s="55">
        <f t="shared" si="176"/>
        <v>7.4999999999999997E-3</v>
      </c>
      <c r="N291" s="69">
        <f t="shared" si="177"/>
        <v>7.4999999999999997E-3</v>
      </c>
      <c r="O291" s="72">
        <v>0</v>
      </c>
      <c r="P291" s="7"/>
      <c r="Q291" s="72">
        <f t="shared" si="206"/>
        <v>3.9540000000000002</v>
      </c>
      <c r="R291" s="72">
        <f t="shared" si="178"/>
        <v>0</v>
      </c>
      <c r="S291" s="7"/>
      <c r="T291" s="5">
        <f t="shared" si="179"/>
        <v>30</v>
      </c>
      <c r="U291" s="45">
        <f t="shared" si="180"/>
        <v>45590</v>
      </c>
      <c r="V291" s="5">
        <f t="shared" si="181"/>
        <v>8701</v>
      </c>
      <c r="W291" s="55">
        <f t="shared" si="182"/>
        <v>6.040116061409001E-2</v>
      </c>
      <c r="X291" s="47">
        <f t="shared" si="183"/>
        <v>0.2422998820211435</v>
      </c>
      <c r="Y291" s="5">
        <f t="shared" si="184"/>
        <v>0</v>
      </c>
      <c r="Z291" s="5">
        <f t="shared" si="185"/>
        <v>0</v>
      </c>
      <c r="AB291" s="39">
        <f t="shared" si="186"/>
        <v>0</v>
      </c>
      <c r="AC291" s="39">
        <f t="shared" si="187"/>
        <v>0</v>
      </c>
      <c r="AD291" s="39">
        <f t="shared" si="188"/>
        <v>0</v>
      </c>
      <c r="AE291" s="39">
        <f t="shared" si="189"/>
        <v>0</v>
      </c>
      <c r="AF291" s="39">
        <f t="shared" si="190"/>
        <v>0</v>
      </c>
      <c r="AG291" s="39">
        <f t="shared" si="191"/>
        <v>0</v>
      </c>
      <c r="AH291" s="39">
        <f t="shared" si="192"/>
        <v>0</v>
      </c>
      <c r="AI291" s="39">
        <f t="shared" si="193"/>
        <v>0</v>
      </c>
      <c r="AJ291" s="39">
        <f t="shared" si="194"/>
        <v>0</v>
      </c>
      <c r="AK291" s="43"/>
      <c r="AL291" s="39">
        <f t="shared" si="195"/>
        <v>0</v>
      </c>
      <c r="AM291" s="39">
        <f t="shared" si="196"/>
        <v>0</v>
      </c>
      <c r="AN291" s="39">
        <f t="shared" si="197"/>
        <v>0</v>
      </c>
      <c r="AO291" s="40">
        <f t="shared" si="198"/>
        <v>0</v>
      </c>
      <c r="AQ291" s="39">
        <f t="shared" si="199"/>
        <v>0</v>
      </c>
      <c r="AR291" s="39">
        <f t="shared" si="200"/>
        <v>0</v>
      </c>
      <c r="AS291" s="39">
        <f t="shared" si="201"/>
        <v>0</v>
      </c>
      <c r="AT291" s="40">
        <f t="shared" si="202"/>
        <v>0</v>
      </c>
      <c r="AU291" s="40"/>
      <c r="AV291" s="52">
        <f t="shared" si="203"/>
        <v>0</v>
      </c>
      <c r="AX291" s="52">
        <f t="shared" si="204"/>
        <v>0</v>
      </c>
      <c r="AY291" s="70"/>
      <c r="AZ291" s="2">
        <f t="shared" si="207"/>
        <v>0</v>
      </c>
    </row>
    <row r="292" spans="1:52" ht="12" customHeight="1">
      <c r="A292" s="44">
        <f t="shared" si="205"/>
        <v>45566</v>
      </c>
      <c r="B292" s="66">
        <f t="shared" si="167"/>
        <v>0</v>
      </c>
      <c r="C292" s="67"/>
      <c r="D292" s="68">
        <f t="shared" si="168"/>
        <v>0</v>
      </c>
      <c r="E292" s="35">
        <f t="shared" si="169"/>
        <v>0</v>
      </c>
      <c r="F292" s="35">
        <f t="shared" si="170"/>
        <v>0</v>
      </c>
      <c r="G292" s="55">
        <f t="shared" si="171"/>
        <v>3.97</v>
      </c>
      <c r="H292" s="69">
        <f t="shared" si="172"/>
        <v>3.97</v>
      </c>
      <c r="I292" s="55">
        <f t="shared" si="173"/>
        <v>0</v>
      </c>
      <c r="J292" s="55">
        <f t="shared" si="174"/>
        <v>-2.35E-2</v>
      </c>
      <c r="K292" s="69">
        <f t="shared" si="175"/>
        <v>-2.35E-2</v>
      </c>
      <c r="L292" s="72">
        <v>0</v>
      </c>
      <c r="M292" s="55">
        <f t="shared" si="176"/>
        <v>7.4999999999999997E-3</v>
      </c>
      <c r="N292" s="69">
        <f t="shared" si="177"/>
        <v>7.4999999999999997E-3</v>
      </c>
      <c r="O292" s="72">
        <v>0</v>
      </c>
      <c r="P292" s="7"/>
      <c r="Q292" s="72">
        <f t="shared" si="206"/>
        <v>3.9540000000000002</v>
      </c>
      <c r="R292" s="72">
        <f t="shared" si="178"/>
        <v>0</v>
      </c>
      <c r="S292" s="7"/>
      <c r="T292" s="5">
        <f t="shared" si="179"/>
        <v>31</v>
      </c>
      <c r="U292" s="45">
        <f t="shared" si="180"/>
        <v>45621</v>
      </c>
      <c r="V292" s="5">
        <f t="shared" si="181"/>
        <v>8732</v>
      </c>
      <c r="W292" s="55">
        <f t="shared" si="182"/>
        <v>6.040116061409001E-2</v>
      </c>
      <c r="X292" s="47">
        <f t="shared" si="183"/>
        <v>0.2410792161934287</v>
      </c>
      <c r="Y292" s="5">
        <f t="shared" si="184"/>
        <v>0</v>
      </c>
      <c r="Z292" s="5">
        <f t="shared" si="185"/>
        <v>0</v>
      </c>
      <c r="AB292" s="39">
        <f t="shared" si="186"/>
        <v>0</v>
      </c>
      <c r="AC292" s="39">
        <f t="shared" si="187"/>
        <v>0</v>
      </c>
      <c r="AD292" s="39">
        <f t="shared" si="188"/>
        <v>0</v>
      </c>
      <c r="AE292" s="39">
        <f t="shared" si="189"/>
        <v>0</v>
      </c>
      <c r="AF292" s="39">
        <f t="shared" si="190"/>
        <v>0</v>
      </c>
      <c r="AG292" s="39">
        <f t="shared" si="191"/>
        <v>0</v>
      </c>
      <c r="AH292" s="39">
        <f t="shared" si="192"/>
        <v>0</v>
      </c>
      <c r="AI292" s="39">
        <f t="shared" si="193"/>
        <v>0</v>
      </c>
      <c r="AJ292" s="39">
        <f t="shared" si="194"/>
        <v>0</v>
      </c>
      <c r="AK292" s="43"/>
      <c r="AL292" s="39">
        <f t="shared" si="195"/>
        <v>0</v>
      </c>
      <c r="AM292" s="39">
        <f t="shared" si="196"/>
        <v>0</v>
      </c>
      <c r="AN292" s="39">
        <f t="shared" si="197"/>
        <v>0</v>
      </c>
      <c r="AO292" s="40">
        <f t="shared" si="198"/>
        <v>0</v>
      </c>
      <c r="AQ292" s="39">
        <f t="shared" si="199"/>
        <v>0</v>
      </c>
      <c r="AR292" s="39">
        <f t="shared" si="200"/>
        <v>0</v>
      </c>
      <c r="AS292" s="39">
        <f t="shared" si="201"/>
        <v>0</v>
      </c>
      <c r="AT292" s="40">
        <f t="shared" si="202"/>
        <v>0</v>
      </c>
      <c r="AU292" s="40"/>
      <c r="AV292" s="52">
        <f t="shared" si="203"/>
        <v>0</v>
      </c>
      <c r="AX292" s="52">
        <f t="shared" si="204"/>
        <v>0</v>
      </c>
      <c r="AY292" s="70"/>
      <c r="AZ292" s="2">
        <f t="shared" si="207"/>
        <v>0</v>
      </c>
    </row>
    <row r="293" spans="1:52" ht="12" customHeight="1">
      <c r="A293" s="44">
        <f t="shared" si="205"/>
        <v>45597</v>
      </c>
      <c r="B293" s="66">
        <f t="shared" si="167"/>
        <v>0</v>
      </c>
      <c r="C293" s="67"/>
      <c r="D293" s="68">
        <f t="shared" si="168"/>
        <v>0</v>
      </c>
      <c r="E293" s="35">
        <f t="shared" si="169"/>
        <v>0</v>
      </c>
      <c r="F293" s="35">
        <f t="shared" si="170"/>
        <v>0</v>
      </c>
      <c r="G293" s="55">
        <f t="shared" si="171"/>
        <v>3.97</v>
      </c>
      <c r="H293" s="69">
        <f t="shared" si="172"/>
        <v>3.97</v>
      </c>
      <c r="I293" s="55">
        <f t="shared" si="173"/>
        <v>0</v>
      </c>
      <c r="J293" s="55">
        <f t="shared" si="174"/>
        <v>-2.35E-2</v>
      </c>
      <c r="K293" s="69">
        <f t="shared" si="175"/>
        <v>-2.35E-2</v>
      </c>
      <c r="L293" s="72">
        <v>0</v>
      </c>
      <c r="M293" s="55">
        <f t="shared" si="176"/>
        <v>7.4999999999999997E-3</v>
      </c>
      <c r="N293" s="69">
        <f t="shared" si="177"/>
        <v>7.4999999999999997E-3</v>
      </c>
      <c r="O293" s="72">
        <v>0</v>
      </c>
      <c r="P293" s="7"/>
      <c r="Q293" s="72">
        <f t="shared" si="206"/>
        <v>3.9540000000000002</v>
      </c>
      <c r="R293" s="72">
        <f t="shared" si="178"/>
        <v>0</v>
      </c>
      <c r="S293" s="7"/>
      <c r="T293" s="5">
        <f t="shared" si="179"/>
        <v>30</v>
      </c>
      <c r="U293" s="45">
        <f t="shared" si="180"/>
        <v>45651</v>
      </c>
      <c r="V293" s="5">
        <f t="shared" si="181"/>
        <v>8762</v>
      </c>
      <c r="W293" s="55">
        <f t="shared" si="182"/>
        <v>6.040116061409001E-2</v>
      </c>
      <c r="X293" s="47">
        <f t="shared" si="183"/>
        <v>0.23990378215102234</v>
      </c>
      <c r="Y293" s="5">
        <f t="shared" si="184"/>
        <v>0</v>
      </c>
      <c r="Z293" s="5">
        <f t="shared" si="185"/>
        <v>0</v>
      </c>
      <c r="AB293" s="39">
        <f t="shared" si="186"/>
        <v>0</v>
      </c>
      <c r="AC293" s="39">
        <f t="shared" si="187"/>
        <v>0</v>
      </c>
      <c r="AD293" s="39">
        <f t="shared" si="188"/>
        <v>0</v>
      </c>
      <c r="AE293" s="39">
        <f t="shared" si="189"/>
        <v>0</v>
      </c>
      <c r="AF293" s="39">
        <f t="shared" si="190"/>
        <v>0</v>
      </c>
      <c r="AG293" s="39">
        <f t="shared" si="191"/>
        <v>0</v>
      </c>
      <c r="AH293" s="39">
        <f t="shared" si="192"/>
        <v>0</v>
      </c>
      <c r="AI293" s="39">
        <f t="shared" si="193"/>
        <v>0</v>
      </c>
      <c r="AJ293" s="39">
        <f t="shared" si="194"/>
        <v>0</v>
      </c>
      <c r="AK293" s="43"/>
      <c r="AL293" s="39">
        <f t="shared" si="195"/>
        <v>0</v>
      </c>
      <c r="AM293" s="39">
        <f t="shared" si="196"/>
        <v>0</v>
      </c>
      <c r="AN293" s="39">
        <f t="shared" si="197"/>
        <v>0</v>
      </c>
      <c r="AO293" s="40">
        <f t="shared" si="198"/>
        <v>0</v>
      </c>
      <c r="AQ293" s="39">
        <f t="shared" si="199"/>
        <v>0</v>
      </c>
      <c r="AR293" s="39">
        <f t="shared" si="200"/>
        <v>0</v>
      </c>
      <c r="AS293" s="39">
        <f t="shared" si="201"/>
        <v>0</v>
      </c>
      <c r="AT293" s="40">
        <f t="shared" si="202"/>
        <v>0</v>
      </c>
      <c r="AU293" s="40"/>
      <c r="AV293" s="52">
        <f t="shared" si="203"/>
        <v>0</v>
      </c>
      <c r="AX293" s="52">
        <f t="shared" si="204"/>
        <v>0</v>
      </c>
      <c r="AY293" s="70"/>
      <c r="AZ293" s="2">
        <f t="shared" si="207"/>
        <v>0</v>
      </c>
    </row>
    <row r="294" spans="1:52" ht="12" customHeight="1">
      <c r="A294" s="44">
        <f t="shared" si="205"/>
        <v>45627</v>
      </c>
      <c r="B294" s="66">
        <f t="shared" si="167"/>
        <v>0</v>
      </c>
      <c r="C294" s="67"/>
      <c r="D294" s="68">
        <f t="shared" si="168"/>
        <v>0</v>
      </c>
      <c r="E294" s="35">
        <f t="shared" si="169"/>
        <v>0</v>
      </c>
      <c r="F294" s="35">
        <f t="shared" si="170"/>
        <v>0</v>
      </c>
      <c r="G294" s="55">
        <f t="shared" si="171"/>
        <v>3.97</v>
      </c>
      <c r="H294" s="69">
        <f t="shared" si="172"/>
        <v>3.97</v>
      </c>
      <c r="I294" s="55">
        <f t="shared" si="173"/>
        <v>0</v>
      </c>
      <c r="J294" s="55">
        <f t="shared" si="174"/>
        <v>-2.35E-2</v>
      </c>
      <c r="K294" s="69">
        <f t="shared" si="175"/>
        <v>-2.35E-2</v>
      </c>
      <c r="L294" s="72">
        <v>0</v>
      </c>
      <c r="M294" s="55">
        <f t="shared" si="176"/>
        <v>7.4999999999999997E-3</v>
      </c>
      <c r="N294" s="69">
        <f t="shared" si="177"/>
        <v>7.4999999999999997E-3</v>
      </c>
      <c r="O294" s="72">
        <v>0</v>
      </c>
      <c r="P294" s="7"/>
      <c r="Q294" s="72">
        <f t="shared" si="206"/>
        <v>3.9540000000000002</v>
      </c>
      <c r="R294" s="72">
        <f t="shared" si="178"/>
        <v>0</v>
      </c>
      <c r="S294" s="7"/>
      <c r="T294" s="5">
        <f t="shared" si="179"/>
        <v>31</v>
      </c>
      <c r="U294" s="45">
        <f t="shared" si="180"/>
        <v>45682</v>
      </c>
      <c r="V294" s="5">
        <f t="shared" si="181"/>
        <v>8793</v>
      </c>
      <c r="W294" s="55">
        <f t="shared" si="182"/>
        <v>6.040116061409001E-2</v>
      </c>
      <c r="X294" s="47">
        <f t="shared" si="183"/>
        <v>0.23869518746922339</v>
      </c>
      <c r="Y294" s="5">
        <f t="shared" si="184"/>
        <v>0</v>
      </c>
      <c r="Z294" s="5">
        <f t="shared" si="185"/>
        <v>0</v>
      </c>
      <c r="AB294" s="39">
        <f t="shared" si="186"/>
        <v>0</v>
      </c>
      <c r="AC294" s="39">
        <f t="shared" si="187"/>
        <v>0</v>
      </c>
      <c r="AD294" s="39">
        <f t="shared" si="188"/>
        <v>0</v>
      </c>
      <c r="AE294" s="39">
        <f t="shared" si="189"/>
        <v>0</v>
      </c>
      <c r="AF294" s="39">
        <f t="shared" si="190"/>
        <v>0</v>
      </c>
      <c r="AG294" s="39">
        <f t="shared" si="191"/>
        <v>0</v>
      </c>
      <c r="AH294" s="39">
        <f t="shared" si="192"/>
        <v>0</v>
      </c>
      <c r="AI294" s="39">
        <f t="shared" si="193"/>
        <v>0</v>
      </c>
      <c r="AJ294" s="39">
        <f t="shared" si="194"/>
        <v>0</v>
      </c>
      <c r="AK294" s="43"/>
      <c r="AL294" s="39">
        <f t="shared" si="195"/>
        <v>0</v>
      </c>
      <c r="AM294" s="39">
        <f t="shared" si="196"/>
        <v>0</v>
      </c>
      <c r="AN294" s="39">
        <f t="shared" si="197"/>
        <v>0</v>
      </c>
      <c r="AO294" s="40">
        <f t="shared" si="198"/>
        <v>0</v>
      </c>
      <c r="AQ294" s="39">
        <f t="shared" si="199"/>
        <v>0</v>
      </c>
      <c r="AR294" s="39">
        <f t="shared" si="200"/>
        <v>0</v>
      </c>
      <c r="AS294" s="39">
        <f t="shared" si="201"/>
        <v>0</v>
      </c>
      <c r="AT294" s="40">
        <f t="shared" si="202"/>
        <v>0</v>
      </c>
      <c r="AU294" s="40"/>
      <c r="AV294" s="52">
        <f t="shared" si="203"/>
        <v>0</v>
      </c>
      <c r="AX294" s="52">
        <f t="shared" si="204"/>
        <v>0</v>
      </c>
      <c r="AY294" s="70"/>
      <c r="AZ294" s="2">
        <f t="shared" si="207"/>
        <v>0</v>
      </c>
    </row>
    <row r="295" spans="1:52" ht="12" customHeight="1">
      <c r="A295" s="44">
        <f t="shared" si="205"/>
        <v>45658</v>
      </c>
      <c r="B295" s="66">
        <f t="shared" si="167"/>
        <v>0</v>
      </c>
      <c r="C295" s="67"/>
      <c r="D295" s="68">
        <f t="shared" si="168"/>
        <v>0</v>
      </c>
      <c r="E295" s="35">
        <f t="shared" si="169"/>
        <v>0</v>
      </c>
      <c r="F295" s="35">
        <f t="shared" si="170"/>
        <v>0</v>
      </c>
      <c r="G295" s="55">
        <f t="shared" si="171"/>
        <v>3.97</v>
      </c>
      <c r="H295" s="69">
        <f t="shared" si="172"/>
        <v>3.97</v>
      </c>
      <c r="I295" s="55">
        <f t="shared" si="173"/>
        <v>0</v>
      </c>
      <c r="J295" s="55">
        <f t="shared" si="174"/>
        <v>-2.35E-2</v>
      </c>
      <c r="K295" s="69">
        <f t="shared" si="175"/>
        <v>-2.35E-2</v>
      </c>
      <c r="L295" s="72">
        <v>0</v>
      </c>
      <c r="M295" s="55">
        <f t="shared" si="176"/>
        <v>7.4999999999999997E-3</v>
      </c>
      <c r="N295" s="69">
        <f t="shared" si="177"/>
        <v>7.4999999999999997E-3</v>
      </c>
      <c r="O295" s="72">
        <v>0</v>
      </c>
      <c r="P295" s="7"/>
      <c r="Q295" s="72">
        <f t="shared" si="206"/>
        <v>3.9540000000000002</v>
      </c>
      <c r="R295" s="72">
        <f t="shared" si="178"/>
        <v>0</v>
      </c>
      <c r="S295" s="7"/>
      <c r="T295" s="5">
        <f t="shared" si="179"/>
        <v>31</v>
      </c>
      <c r="U295" s="45">
        <f t="shared" si="180"/>
        <v>45713</v>
      </c>
      <c r="V295" s="5">
        <f t="shared" si="181"/>
        <v>8824</v>
      </c>
      <c r="W295" s="55">
        <f t="shared" si="182"/>
        <v>6.040116061409001E-2</v>
      </c>
      <c r="X295" s="47">
        <f t="shared" si="183"/>
        <v>0.23749268148303296</v>
      </c>
      <c r="Y295" s="5">
        <f t="shared" si="184"/>
        <v>0</v>
      </c>
      <c r="Z295" s="5">
        <f t="shared" si="185"/>
        <v>0</v>
      </c>
      <c r="AB295" s="39">
        <f t="shared" si="186"/>
        <v>0</v>
      </c>
      <c r="AC295" s="39">
        <f t="shared" si="187"/>
        <v>0</v>
      </c>
      <c r="AD295" s="39">
        <f t="shared" si="188"/>
        <v>0</v>
      </c>
      <c r="AE295" s="39">
        <f t="shared" si="189"/>
        <v>0</v>
      </c>
      <c r="AF295" s="39">
        <f t="shared" si="190"/>
        <v>0</v>
      </c>
      <c r="AG295" s="39">
        <f t="shared" si="191"/>
        <v>0</v>
      </c>
      <c r="AH295" s="39">
        <f t="shared" si="192"/>
        <v>0</v>
      </c>
      <c r="AI295" s="39">
        <f t="shared" si="193"/>
        <v>0</v>
      </c>
      <c r="AJ295" s="39">
        <f t="shared" si="194"/>
        <v>0</v>
      </c>
      <c r="AK295" s="43"/>
      <c r="AL295" s="39">
        <f t="shared" si="195"/>
        <v>0</v>
      </c>
      <c r="AM295" s="39">
        <f t="shared" si="196"/>
        <v>0</v>
      </c>
      <c r="AN295" s="39">
        <f t="shared" si="197"/>
        <v>0</v>
      </c>
      <c r="AO295" s="40">
        <f t="shared" si="198"/>
        <v>0</v>
      </c>
      <c r="AQ295" s="39">
        <f t="shared" si="199"/>
        <v>0</v>
      </c>
      <c r="AR295" s="39">
        <f t="shared" si="200"/>
        <v>0</v>
      </c>
      <c r="AS295" s="39">
        <f t="shared" si="201"/>
        <v>0</v>
      </c>
      <c r="AT295" s="40">
        <f t="shared" si="202"/>
        <v>0</v>
      </c>
      <c r="AU295" s="40"/>
      <c r="AV295" s="52">
        <f t="shared" si="203"/>
        <v>0</v>
      </c>
      <c r="AX295" s="52">
        <f t="shared" si="204"/>
        <v>0</v>
      </c>
      <c r="AY295" s="70"/>
      <c r="AZ295" s="2">
        <f t="shared" si="207"/>
        <v>0</v>
      </c>
    </row>
    <row r="296" spans="1:52" ht="12" customHeight="1">
      <c r="A296" s="44">
        <f t="shared" si="205"/>
        <v>45689</v>
      </c>
      <c r="B296" s="66">
        <f t="shared" si="167"/>
        <v>0</v>
      </c>
      <c r="C296" s="67"/>
      <c r="D296" s="68">
        <f t="shared" si="168"/>
        <v>0</v>
      </c>
      <c r="E296" s="35">
        <f t="shared" si="169"/>
        <v>0</v>
      </c>
      <c r="F296" s="35">
        <f t="shared" si="170"/>
        <v>0</v>
      </c>
      <c r="G296" s="55">
        <f t="shared" si="171"/>
        <v>3.97</v>
      </c>
      <c r="H296" s="69">
        <f t="shared" si="172"/>
        <v>3.97</v>
      </c>
      <c r="I296" s="55">
        <f t="shared" si="173"/>
        <v>0</v>
      </c>
      <c r="J296" s="55">
        <f t="shared" si="174"/>
        <v>-2.35E-2</v>
      </c>
      <c r="K296" s="69">
        <f t="shared" si="175"/>
        <v>-2.35E-2</v>
      </c>
      <c r="L296" s="72">
        <v>0</v>
      </c>
      <c r="M296" s="55">
        <f t="shared" si="176"/>
        <v>7.4999999999999997E-3</v>
      </c>
      <c r="N296" s="69">
        <f t="shared" si="177"/>
        <v>7.4999999999999997E-3</v>
      </c>
      <c r="O296" s="72">
        <v>0</v>
      </c>
      <c r="P296" s="7"/>
      <c r="Q296" s="72">
        <f t="shared" si="206"/>
        <v>3.9540000000000002</v>
      </c>
      <c r="R296" s="72">
        <f t="shared" si="178"/>
        <v>0</v>
      </c>
      <c r="S296" s="7"/>
      <c r="T296" s="5">
        <f t="shared" si="179"/>
        <v>28</v>
      </c>
      <c r="U296" s="45">
        <f t="shared" si="180"/>
        <v>45741</v>
      </c>
      <c r="V296" s="5">
        <f t="shared" si="181"/>
        <v>8852</v>
      </c>
      <c r="W296" s="55">
        <f t="shared" si="182"/>
        <v>6.040116061409001E-2</v>
      </c>
      <c r="X296" s="47">
        <f t="shared" si="183"/>
        <v>0.23641175489021526</v>
      </c>
      <c r="Y296" s="5">
        <f t="shared" si="184"/>
        <v>0</v>
      </c>
      <c r="Z296" s="5">
        <f t="shared" si="185"/>
        <v>0</v>
      </c>
      <c r="AB296" s="39">
        <f t="shared" si="186"/>
        <v>0</v>
      </c>
      <c r="AC296" s="39">
        <f t="shared" si="187"/>
        <v>0</v>
      </c>
      <c r="AD296" s="39">
        <f t="shared" si="188"/>
        <v>0</v>
      </c>
      <c r="AE296" s="39">
        <f t="shared" si="189"/>
        <v>0</v>
      </c>
      <c r="AF296" s="39">
        <f t="shared" si="190"/>
        <v>0</v>
      </c>
      <c r="AG296" s="39">
        <f t="shared" si="191"/>
        <v>0</v>
      </c>
      <c r="AH296" s="39">
        <f t="shared" si="192"/>
        <v>0</v>
      </c>
      <c r="AI296" s="39">
        <f t="shared" si="193"/>
        <v>0</v>
      </c>
      <c r="AJ296" s="39">
        <f t="shared" si="194"/>
        <v>0</v>
      </c>
      <c r="AK296" s="43"/>
      <c r="AL296" s="39">
        <f t="shared" si="195"/>
        <v>0</v>
      </c>
      <c r="AM296" s="39">
        <f t="shared" si="196"/>
        <v>0</v>
      </c>
      <c r="AN296" s="39">
        <f t="shared" si="197"/>
        <v>0</v>
      </c>
      <c r="AO296" s="40">
        <f t="shared" si="198"/>
        <v>0</v>
      </c>
      <c r="AQ296" s="39">
        <f t="shared" si="199"/>
        <v>0</v>
      </c>
      <c r="AR296" s="39">
        <f t="shared" si="200"/>
        <v>0</v>
      </c>
      <c r="AS296" s="39">
        <f t="shared" si="201"/>
        <v>0</v>
      </c>
      <c r="AT296" s="40">
        <f t="shared" si="202"/>
        <v>0</v>
      </c>
      <c r="AU296" s="40"/>
      <c r="AV296" s="52">
        <f t="shared" si="203"/>
        <v>0</v>
      </c>
      <c r="AX296" s="52">
        <f t="shared" si="204"/>
        <v>0</v>
      </c>
      <c r="AY296" s="70"/>
      <c r="AZ296" s="2">
        <f t="shared" si="207"/>
        <v>0</v>
      </c>
    </row>
    <row r="297" spans="1:52" ht="12" customHeight="1">
      <c r="A297" s="44">
        <f t="shared" si="205"/>
        <v>45717</v>
      </c>
      <c r="B297" s="66">
        <f t="shared" si="167"/>
        <v>0</v>
      </c>
      <c r="C297" s="67"/>
      <c r="D297" s="68">
        <f t="shared" si="168"/>
        <v>0</v>
      </c>
      <c r="E297" s="35">
        <f t="shared" si="169"/>
        <v>0</v>
      </c>
      <c r="F297" s="35">
        <f t="shared" si="170"/>
        <v>0</v>
      </c>
      <c r="G297" s="55">
        <f t="shared" si="171"/>
        <v>3.97</v>
      </c>
      <c r="H297" s="69">
        <f t="shared" si="172"/>
        <v>3.97</v>
      </c>
      <c r="I297" s="55">
        <f t="shared" si="173"/>
        <v>0</v>
      </c>
      <c r="J297" s="55">
        <f t="shared" si="174"/>
        <v>-2.35E-2</v>
      </c>
      <c r="K297" s="69">
        <f t="shared" si="175"/>
        <v>-2.35E-2</v>
      </c>
      <c r="L297" s="72">
        <v>0</v>
      </c>
      <c r="M297" s="55">
        <f t="shared" si="176"/>
        <v>7.4999999999999997E-3</v>
      </c>
      <c r="N297" s="69">
        <f t="shared" si="177"/>
        <v>7.4999999999999997E-3</v>
      </c>
      <c r="O297" s="72">
        <v>0</v>
      </c>
      <c r="P297" s="7"/>
      <c r="Q297" s="72">
        <f t="shared" si="206"/>
        <v>3.9540000000000002</v>
      </c>
      <c r="R297" s="72">
        <f t="shared" si="178"/>
        <v>0</v>
      </c>
      <c r="S297" s="7"/>
      <c r="T297" s="5">
        <f t="shared" si="179"/>
        <v>31</v>
      </c>
      <c r="U297" s="45">
        <f t="shared" si="180"/>
        <v>45772</v>
      </c>
      <c r="V297" s="5">
        <f t="shared" si="181"/>
        <v>8883</v>
      </c>
      <c r="W297" s="55">
        <f t="shared" si="182"/>
        <v>6.040116061409001E-2</v>
      </c>
      <c r="X297" s="47">
        <f t="shared" si="183"/>
        <v>0.23522075245118235</v>
      </c>
      <c r="Y297" s="5">
        <f t="shared" si="184"/>
        <v>0</v>
      </c>
      <c r="Z297" s="5">
        <f t="shared" si="185"/>
        <v>0</v>
      </c>
      <c r="AB297" s="39">
        <f t="shared" si="186"/>
        <v>0</v>
      </c>
      <c r="AC297" s="39">
        <f t="shared" si="187"/>
        <v>0</v>
      </c>
      <c r="AD297" s="39">
        <f t="shared" si="188"/>
        <v>0</v>
      </c>
      <c r="AE297" s="39">
        <f t="shared" si="189"/>
        <v>0</v>
      </c>
      <c r="AF297" s="39">
        <f t="shared" si="190"/>
        <v>0</v>
      </c>
      <c r="AG297" s="39">
        <f t="shared" si="191"/>
        <v>0</v>
      </c>
      <c r="AH297" s="39">
        <f t="shared" si="192"/>
        <v>0</v>
      </c>
      <c r="AI297" s="39">
        <f t="shared" si="193"/>
        <v>0</v>
      </c>
      <c r="AJ297" s="39">
        <f t="shared" si="194"/>
        <v>0</v>
      </c>
      <c r="AK297" s="43"/>
      <c r="AL297" s="39">
        <f t="shared" si="195"/>
        <v>0</v>
      </c>
      <c r="AM297" s="39">
        <f t="shared" si="196"/>
        <v>0</v>
      </c>
      <c r="AN297" s="39">
        <f t="shared" si="197"/>
        <v>0</v>
      </c>
      <c r="AO297" s="40">
        <f t="shared" si="198"/>
        <v>0</v>
      </c>
      <c r="AQ297" s="39">
        <f t="shared" si="199"/>
        <v>0</v>
      </c>
      <c r="AR297" s="39">
        <f t="shared" si="200"/>
        <v>0</v>
      </c>
      <c r="AS297" s="39">
        <f t="shared" si="201"/>
        <v>0</v>
      </c>
      <c r="AT297" s="40">
        <f t="shared" si="202"/>
        <v>0</v>
      </c>
      <c r="AU297" s="40"/>
      <c r="AV297" s="52">
        <f t="shared" si="203"/>
        <v>0</v>
      </c>
      <c r="AX297" s="52">
        <f t="shared" si="204"/>
        <v>0</v>
      </c>
      <c r="AY297" s="70"/>
      <c r="AZ297" s="2">
        <f t="shared" si="207"/>
        <v>0</v>
      </c>
    </row>
    <row r="298" spans="1:52" ht="12" customHeight="1">
      <c r="A298" s="44">
        <f t="shared" si="205"/>
        <v>45748</v>
      </c>
      <c r="B298" s="66">
        <f t="shared" si="167"/>
        <v>0</v>
      </c>
      <c r="C298" s="67"/>
      <c r="D298" s="68">
        <f t="shared" si="168"/>
        <v>0</v>
      </c>
      <c r="E298" s="35">
        <f t="shared" si="169"/>
        <v>0</v>
      </c>
      <c r="F298" s="35">
        <f t="shared" si="170"/>
        <v>0</v>
      </c>
      <c r="G298" s="55">
        <f t="shared" si="171"/>
        <v>3.97</v>
      </c>
      <c r="H298" s="69">
        <f t="shared" si="172"/>
        <v>3.97</v>
      </c>
      <c r="I298" s="55">
        <f t="shared" si="173"/>
        <v>0</v>
      </c>
      <c r="J298" s="55">
        <f t="shared" si="174"/>
        <v>-2.35E-2</v>
      </c>
      <c r="K298" s="69">
        <f t="shared" si="175"/>
        <v>-2.35E-2</v>
      </c>
      <c r="L298" s="72">
        <v>0</v>
      </c>
      <c r="M298" s="55">
        <f t="shared" si="176"/>
        <v>7.4999999999999997E-3</v>
      </c>
      <c r="N298" s="69">
        <f t="shared" si="177"/>
        <v>7.4999999999999997E-3</v>
      </c>
      <c r="O298" s="72">
        <v>0</v>
      </c>
      <c r="P298" s="7"/>
      <c r="Q298" s="72">
        <f t="shared" si="206"/>
        <v>3.9540000000000002</v>
      </c>
      <c r="R298" s="72">
        <f t="shared" si="178"/>
        <v>0</v>
      </c>
      <c r="S298" s="7"/>
      <c r="T298" s="5">
        <f t="shared" si="179"/>
        <v>30</v>
      </c>
      <c r="U298" s="45">
        <f t="shared" si="180"/>
        <v>45802</v>
      </c>
      <c r="V298" s="5">
        <f t="shared" si="181"/>
        <v>8913</v>
      </c>
      <c r="W298" s="55">
        <f t="shared" si="182"/>
        <v>6.040116061409001E-2</v>
      </c>
      <c r="X298" s="47">
        <f t="shared" si="183"/>
        <v>0.23407388262027293</v>
      </c>
      <c r="Y298" s="5">
        <f t="shared" si="184"/>
        <v>0</v>
      </c>
      <c r="Z298" s="5">
        <f t="shared" si="185"/>
        <v>0</v>
      </c>
      <c r="AB298" s="39">
        <f t="shared" si="186"/>
        <v>0</v>
      </c>
      <c r="AC298" s="39">
        <f t="shared" si="187"/>
        <v>0</v>
      </c>
      <c r="AD298" s="39">
        <f t="shared" si="188"/>
        <v>0</v>
      </c>
      <c r="AE298" s="39">
        <f t="shared" si="189"/>
        <v>0</v>
      </c>
      <c r="AF298" s="39">
        <f t="shared" si="190"/>
        <v>0</v>
      </c>
      <c r="AG298" s="39">
        <f t="shared" si="191"/>
        <v>0</v>
      </c>
      <c r="AH298" s="39">
        <f t="shared" si="192"/>
        <v>0</v>
      </c>
      <c r="AI298" s="39">
        <f t="shared" si="193"/>
        <v>0</v>
      </c>
      <c r="AJ298" s="39">
        <f t="shared" si="194"/>
        <v>0</v>
      </c>
      <c r="AK298" s="43"/>
      <c r="AL298" s="39">
        <f t="shared" si="195"/>
        <v>0</v>
      </c>
      <c r="AM298" s="39">
        <f t="shared" si="196"/>
        <v>0</v>
      </c>
      <c r="AN298" s="39">
        <f t="shared" si="197"/>
        <v>0</v>
      </c>
      <c r="AO298" s="40">
        <f t="shared" si="198"/>
        <v>0</v>
      </c>
      <c r="AQ298" s="39">
        <f t="shared" si="199"/>
        <v>0</v>
      </c>
      <c r="AR298" s="39">
        <f t="shared" si="200"/>
        <v>0</v>
      </c>
      <c r="AS298" s="39">
        <f t="shared" si="201"/>
        <v>0</v>
      </c>
      <c r="AT298" s="40">
        <f t="shared" si="202"/>
        <v>0</v>
      </c>
      <c r="AU298" s="40"/>
      <c r="AV298" s="52">
        <f t="shared" si="203"/>
        <v>0</v>
      </c>
      <c r="AX298" s="52">
        <f t="shared" si="204"/>
        <v>0</v>
      </c>
      <c r="AY298" s="70"/>
      <c r="AZ298" s="2">
        <f t="shared" si="207"/>
        <v>0</v>
      </c>
    </row>
    <row r="299" spans="1:52" ht="12" customHeight="1">
      <c r="A299" s="44">
        <f t="shared" si="205"/>
        <v>45778</v>
      </c>
      <c r="B299" s="66">
        <f t="shared" si="167"/>
        <v>0</v>
      </c>
      <c r="C299" s="67"/>
      <c r="D299" s="68">
        <f t="shared" si="168"/>
        <v>0</v>
      </c>
      <c r="E299" s="35">
        <f t="shared" si="169"/>
        <v>0</v>
      </c>
      <c r="F299" s="35">
        <f t="shared" si="170"/>
        <v>0</v>
      </c>
      <c r="G299" s="55">
        <f t="shared" si="171"/>
        <v>3.97</v>
      </c>
      <c r="H299" s="69">
        <f t="shared" si="172"/>
        <v>3.97</v>
      </c>
      <c r="I299" s="55">
        <f t="shared" si="173"/>
        <v>0</v>
      </c>
      <c r="J299" s="55">
        <f t="shared" si="174"/>
        <v>-2.35E-2</v>
      </c>
      <c r="K299" s="69">
        <f t="shared" si="175"/>
        <v>-2.35E-2</v>
      </c>
      <c r="L299" s="72">
        <v>0</v>
      </c>
      <c r="M299" s="55">
        <f t="shared" si="176"/>
        <v>7.4999999999999997E-3</v>
      </c>
      <c r="N299" s="69">
        <f t="shared" si="177"/>
        <v>7.4999999999999997E-3</v>
      </c>
      <c r="O299" s="72">
        <v>0</v>
      </c>
      <c r="P299" s="7"/>
      <c r="Q299" s="72">
        <f t="shared" si="206"/>
        <v>3.9540000000000002</v>
      </c>
      <c r="R299" s="72">
        <f t="shared" si="178"/>
        <v>0</v>
      </c>
      <c r="S299" s="7"/>
      <c r="T299" s="5">
        <f t="shared" si="179"/>
        <v>31</v>
      </c>
      <c r="U299" s="45">
        <f t="shared" si="180"/>
        <v>45833</v>
      </c>
      <c r="V299" s="5">
        <f t="shared" si="181"/>
        <v>8944</v>
      </c>
      <c r="W299" s="55">
        <f t="shared" si="182"/>
        <v>6.040116061409001E-2</v>
      </c>
      <c r="X299" s="47">
        <f t="shared" si="183"/>
        <v>0.23289465798635356</v>
      </c>
      <c r="Y299" s="5">
        <f t="shared" si="184"/>
        <v>0</v>
      </c>
      <c r="Z299" s="5">
        <f t="shared" si="185"/>
        <v>0</v>
      </c>
      <c r="AB299" s="39">
        <f t="shared" si="186"/>
        <v>0</v>
      </c>
      <c r="AC299" s="39">
        <f t="shared" si="187"/>
        <v>0</v>
      </c>
      <c r="AD299" s="39">
        <f t="shared" si="188"/>
        <v>0</v>
      </c>
      <c r="AE299" s="39">
        <f t="shared" si="189"/>
        <v>0</v>
      </c>
      <c r="AF299" s="39">
        <f t="shared" si="190"/>
        <v>0</v>
      </c>
      <c r="AG299" s="39">
        <f t="shared" si="191"/>
        <v>0</v>
      </c>
      <c r="AH299" s="39">
        <f t="shared" si="192"/>
        <v>0</v>
      </c>
      <c r="AI299" s="39">
        <f t="shared" si="193"/>
        <v>0</v>
      </c>
      <c r="AJ299" s="39">
        <f t="shared" si="194"/>
        <v>0</v>
      </c>
      <c r="AK299" s="43"/>
      <c r="AL299" s="39">
        <f t="shared" si="195"/>
        <v>0</v>
      </c>
      <c r="AM299" s="39">
        <f t="shared" si="196"/>
        <v>0</v>
      </c>
      <c r="AN299" s="39">
        <f t="shared" si="197"/>
        <v>0</v>
      </c>
      <c r="AO299" s="40">
        <f t="shared" si="198"/>
        <v>0</v>
      </c>
      <c r="AQ299" s="39">
        <f t="shared" si="199"/>
        <v>0</v>
      </c>
      <c r="AR299" s="39">
        <f t="shared" si="200"/>
        <v>0</v>
      </c>
      <c r="AS299" s="39">
        <f t="shared" si="201"/>
        <v>0</v>
      </c>
      <c r="AT299" s="40">
        <f t="shared" si="202"/>
        <v>0</v>
      </c>
      <c r="AU299" s="40"/>
      <c r="AV299" s="52">
        <f t="shared" si="203"/>
        <v>0</v>
      </c>
      <c r="AX299" s="52">
        <f t="shared" si="204"/>
        <v>0</v>
      </c>
      <c r="AY299" s="70"/>
      <c r="AZ299" s="2">
        <f t="shared" si="207"/>
        <v>0</v>
      </c>
    </row>
    <row r="300" spans="1:52" ht="12" customHeight="1">
      <c r="A300" s="44">
        <f t="shared" si="205"/>
        <v>45809</v>
      </c>
      <c r="B300" s="66">
        <f t="shared" si="167"/>
        <v>0</v>
      </c>
      <c r="C300" s="67"/>
      <c r="D300" s="68">
        <f t="shared" si="168"/>
        <v>0</v>
      </c>
      <c r="E300" s="35">
        <f t="shared" si="169"/>
        <v>0</v>
      </c>
      <c r="F300" s="35">
        <f t="shared" si="170"/>
        <v>0</v>
      </c>
      <c r="G300" s="55">
        <f t="shared" si="171"/>
        <v>3.97</v>
      </c>
      <c r="H300" s="69">
        <f t="shared" si="172"/>
        <v>3.97</v>
      </c>
      <c r="I300" s="55">
        <f t="shared" si="173"/>
        <v>0</v>
      </c>
      <c r="J300" s="55">
        <f t="shared" si="174"/>
        <v>-2.35E-2</v>
      </c>
      <c r="K300" s="69">
        <f t="shared" si="175"/>
        <v>-2.35E-2</v>
      </c>
      <c r="L300" s="72">
        <v>0</v>
      </c>
      <c r="M300" s="55">
        <f t="shared" si="176"/>
        <v>7.4999999999999997E-3</v>
      </c>
      <c r="N300" s="69">
        <f t="shared" si="177"/>
        <v>7.4999999999999997E-3</v>
      </c>
      <c r="O300" s="72">
        <v>0</v>
      </c>
      <c r="P300" s="7"/>
      <c r="Q300" s="72">
        <f t="shared" si="206"/>
        <v>3.9540000000000002</v>
      </c>
      <c r="R300" s="72">
        <f t="shared" si="178"/>
        <v>0</v>
      </c>
      <c r="S300" s="7"/>
      <c r="T300" s="5">
        <f t="shared" si="179"/>
        <v>30</v>
      </c>
      <c r="U300" s="45">
        <f t="shared" si="180"/>
        <v>45863</v>
      </c>
      <c r="V300" s="5">
        <f t="shared" si="181"/>
        <v>8974</v>
      </c>
      <c r="W300" s="55">
        <f t="shared" si="182"/>
        <v>6.040116061409001E-2</v>
      </c>
      <c r="X300" s="47">
        <f t="shared" si="183"/>
        <v>0.23175912953386313</v>
      </c>
      <c r="Y300" s="5">
        <f t="shared" si="184"/>
        <v>0</v>
      </c>
      <c r="Z300" s="5">
        <f t="shared" si="185"/>
        <v>0</v>
      </c>
      <c r="AB300" s="39">
        <f t="shared" si="186"/>
        <v>0</v>
      </c>
      <c r="AC300" s="39">
        <f t="shared" si="187"/>
        <v>0</v>
      </c>
      <c r="AD300" s="39">
        <f t="shared" si="188"/>
        <v>0</v>
      </c>
      <c r="AE300" s="39">
        <f t="shared" si="189"/>
        <v>0</v>
      </c>
      <c r="AF300" s="39">
        <f t="shared" si="190"/>
        <v>0</v>
      </c>
      <c r="AG300" s="39">
        <f t="shared" si="191"/>
        <v>0</v>
      </c>
      <c r="AH300" s="39">
        <f t="shared" si="192"/>
        <v>0</v>
      </c>
      <c r="AI300" s="39">
        <f t="shared" si="193"/>
        <v>0</v>
      </c>
      <c r="AJ300" s="39">
        <f t="shared" si="194"/>
        <v>0</v>
      </c>
      <c r="AK300" s="43"/>
      <c r="AL300" s="39">
        <f t="shared" si="195"/>
        <v>0</v>
      </c>
      <c r="AM300" s="39">
        <f t="shared" si="196"/>
        <v>0</v>
      </c>
      <c r="AN300" s="39">
        <f t="shared" si="197"/>
        <v>0</v>
      </c>
      <c r="AO300" s="40">
        <f t="shared" si="198"/>
        <v>0</v>
      </c>
      <c r="AQ300" s="39">
        <f t="shared" si="199"/>
        <v>0</v>
      </c>
      <c r="AR300" s="39">
        <f t="shared" si="200"/>
        <v>0</v>
      </c>
      <c r="AS300" s="39">
        <f t="shared" si="201"/>
        <v>0</v>
      </c>
      <c r="AT300" s="40">
        <f t="shared" si="202"/>
        <v>0</v>
      </c>
      <c r="AU300" s="40"/>
      <c r="AV300" s="52">
        <f t="shared" si="203"/>
        <v>0</v>
      </c>
      <c r="AX300" s="52">
        <f t="shared" si="204"/>
        <v>0</v>
      </c>
      <c r="AY300" s="70"/>
      <c r="AZ300" s="2">
        <f t="shared" si="207"/>
        <v>0</v>
      </c>
    </row>
    <row r="301" spans="1:52" ht="12" customHeight="1">
      <c r="A301" s="44">
        <f t="shared" si="205"/>
        <v>45839</v>
      </c>
      <c r="B301" s="66">
        <f t="shared" si="167"/>
        <v>0</v>
      </c>
      <c r="C301" s="67"/>
      <c r="D301" s="68">
        <f t="shared" si="168"/>
        <v>0</v>
      </c>
      <c r="E301" s="35">
        <f t="shared" si="169"/>
        <v>0</v>
      </c>
      <c r="F301" s="35">
        <f t="shared" si="170"/>
        <v>0</v>
      </c>
      <c r="G301" s="55">
        <f t="shared" si="171"/>
        <v>3.97</v>
      </c>
      <c r="H301" s="69">
        <f t="shared" si="172"/>
        <v>3.97</v>
      </c>
      <c r="I301" s="55">
        <f t="shared" si="173"/>
        <v>0</v>
      </c>
      <c r="J301" s="55">
        <f t="shared" si="174"/>
        <v>-2.35E-2</v>
      </c>
      <c r="K301" s="69">
        <f t="shared" si="175"/>
        <v>-2.35E-2</v>
      </c>
      <c r="L301" s="72">
        <v>0</v>
      </c>
      <c r="M301" s="55">
        <f t="shared" si="176"/>
        <v>7.4999999999999997E-3</v>
      </c>
      <c r="N301" s="69">
        <f t="shared" si="177"/>
        <v>7.4999999999999997E-3</v>
      </c>
      <c r="O301" s="72">
        <v>0</v>
      </c>
      <c r="P301" s="7"/>
      <c r="Q301" s="72">
        <f t="shared" si="206"/>
        <v>3.9540000000000002</v>
      </c>
      <c r="R301" s="72">
        <f t="shared" si="178"/>
        <v>0</v>
      </c>
      <c r="S301" s="7"/>
      <c r="T301" s="5">
        <f t="shared" si="179"/>
        <v>31</v>
      </c>
      <c r="U301" s="45">
        <f t="shared" si="180"/>
        <v>45894</v>
      </c>
      <c r="V301" s="5">
        <f t="shared" si="181"/>
        <v>9005</v>
      </c>
      <c r="W301" s="55">
        <f t="shared" si="182"/>
        <v>6.040116061409001E-2</v>
      </c>
      <c r="X301" s="47">
        <f t="shared" si="183"/>
        <v>0.23059156623452062</v>
      </c>
      <c r="Y301" s="5">
        <f t="shared" si="184"/>
        <v>0</v>
      </c>
      <c r="Z301" s="5">
        <f t="shared" si="185"/>
        <v>0</v>
      </c>
      <c r="AB301" s="39">
        <f t="shared" si="186"/>
        <v>0</v>
      </c>
      <c r="AC301" s="39">
        <f t="shared" si="187"/>
        <v>0</v>
      </c>
      <c r="AD301" s="39">
        <f t="shared" si="188"/>
        <v>0</v>
      </c>
      <c r="AE301" s="39">
        <f t="shared" si="189"/>
        <v>0</v>
      </c>
      <c r="AF301" s="39">
        <f t="shared" si="190"/>
        <v>0</v>
      </c>
      <c r="AG301" s="39">
        <f t="shared" si="191"/>
        <v>0</v>
      </c>
      <c r="AH301" s="39">
        <f t="shared" si="192"/>
        <v>0</v>
      </c>
      <c r="AI301" s="39">
        <f t="shared" si="193"/>
        <v>0</v>
      </c>
      <c r="AJ301" s="39">
        <f t="shared" si="194"/>
        <v>0</v>
      </c>
      <c r="AK301" s="43"/>
      <c r="AL301" s="39">
        <f t="shared" si="195"/>
        <v>0</v>
      </c>
      <c r="AM301" s="39">
        <f t="shared" si="196"/>
        <v>0</v>
      </c>
      <c r="AN301" s="39">
        <f t="shared" si="197"/>
        <v>0</v>
      </c>
      <c r="AO301" s="40">
        <f t="shared" si="198"/>
        <v>0</v>
      </c>
      <c r="AQ301" s="39">
        <f t="shared" si="199"/>
        <v>0</v>
      </c>
      <c r="AR301" s="39">
        <f t="shared" si="200"/>
        <v>0</v>
      </c>
      <c r="AS301" s="39">
        <f t="shared" si="201"/>
        <v>0</v>
      </c>
      <c r="AT301" s="40">
        <f t="shared" si="202"/>
        <v>0</v>
      </c>
      <c r="AU301" s="40"/>
      <c r="AV301" s="52">
        <f t="shared" si="203"/>
        <v>0</v>
      </c>
      <c r="AX301" s="52">
        <f t="shared" si="204"/>
        <v>0</v>
      </c>
      <c r="AY301" s="70"/>
      <c r="AZ301" s="2">
        <f t="shared" si="207"/>
        <v>0</v>
      </c>
    </row>
    <row r="302" spans="1:52" ht="12" customHeight="1">
      <c r="A302" s="44">
        <f t="shared" si="205"/>
        <v>45870</v>
      </c>
      <c r="B302" s="66">
        <f t="shared" si="167"/>
        <v>0</v>
      </c>
      <c r="C302" s="67"/>
      <c r="D302" s="68">
        <f t="shared" si="168"/>
        <v>0</v>
      </c>
      <c r="E302" s="35">
        <f t="shared" si="169"/>
        <v>0</v>
      </c>
      <c r="F302" s="35">
        <f t="shared" si="170"/>
        <v>0</v>
      </c>
      <c r="G302" s="55">
        <f t="shared" si="171"/>
        <v>3.97</v>
      </c>
      <c r="H302" s="69">
        <f t="shared" si="172"/>
        <v>3.97</v>
      </c>
      <c r="I302" s="55">
        <f t="shared" si="173"/>
        <v>0</v>
      </c>
      <c r="J302" s="55">
        <f t="shared" si="174"/>
        <v>-2.35E-2</v>
      </c>
      <c r="K302" s="69">
        <f t="shared" si="175"/>
        <v>-2.35E-2</v>
      </c>
      <c r="L302" s="72">
        <v>0</v>
      </c>
      <c r="M302" s="55">
        <f t="shared" si="176"/>
        <v>7.4999999999999997E-3</v>
      </c>
      <c r="N302" s="69">
        <f t="shared" si="177"/>
        <v>7.4999999999999997E-3</v>
      </c>
      <c r="O302" s="72">
        <v>0</v>
      </c>
      <c r="P302" s="7"/>
      <c r="Q302" s="72">
        <f t="shared" si="206"/>
        <v>3.9540000000000002</v>
      </c>
      <c r="R302" s="72">
        <f t="shared" si="178"/>
        <v>0</v>
      </c>
      <c r="S302" s="7"/>
      <c r="T302" s="5">
        <f t="shared" si="179"/>
        <v>31</v>
      </c>
      <c r="U302" s="45">
        <f t="shared" si="180"/>
        <v>45925</v>
      </c>
      <c r="V302" s="5">
        <f t="shared" si="181"/>
        <v>9036</v>
      </c>
      <c r="W302" s="55">
        <f t="shared" si="182"/>
        <v>6.040116061409001E-2</v>
      </c>
      <c r="X302" s="47">
        <f t="shared" si="183"/>
        <v>0.22942988492162111</v>
      </c>
      <c r="Y302" s="5">
        <f t="shared" si="184"/>
        <v>0</v>
      </c>
      <c r="Z302" s="5">
        <f t="shared" si="185"/>
        <v>0</v>
      </c>
      <c r="AB302" s="39">
        <f t="shared" si="186"/>
        <v>0</v>
      </c>
      <c r="AC302" s="39">
        <f t="shared" si="187"/>
        <v>0</v>
      </c>
      <c r="AD302" s="39">
        <f t="shared" si="188"/>
        <v>0</v>
      </c>
      <c r="AE302" s="39">
        <f t="shared" si="189"/>
        <v>0</v>
      </c>
      <c r="AF302" s="39">
        <f t="shared" si="190"/>
        <v>0</v>
      </c>
      <c r="AG302" s="39">
        <f t="shared" si="191"/>
        <v>0</v>
      </c>
      <c r="AH302" s="39">
        <f t="shared" si="192"/>
        <v>0</v>
      </c>
      <c r="AI302" s="39">
        <f t="shared" si="193"/>
        <v>0</v>
      </c>
      <c r="AJ302" s="39">
        <f t="shared" si="194"/>
        <v>0</v>
      </c>
      <c r="AK302" s="43"/>
      <c r="AL302" s="39">
        <f t="shared" si="195"/>
        <v>0</v>
      </c>
      <c r="AM302" s="39">
        <f t="shared" si="196"/>
        <v>0</v>
      </c>
      <c r="AN302" s="39">
        <f t="shared" si="197"/>
        <v>0</v>
      </c>
      <c r="AO302" s="40">
        <f t="shared" si="198"/>
        <v>0</v>
      </c>
      <c r="AQ302" s="39">
        <f t="shared" si="199"/>
        <v>0</v>
      </c>
      <c r="AR302" s="39">
        <f t="shared" si="200"/>
        <v>0</v>
      </c>
      <c r="AS302" s="39">
        <f t="shared" si="201"/>
        <v>0</v>
      </c>
      <c r="AT302" s="40">
        <f t="shared" si="202"/>
        <v>0</v>
      </c>
      <c r="AU302" s="40"/>
      <c r="AV302" s="52">
        <f t="shared" si="203"/>
        <v>0</v>
      </c>
      <c r="AX302" s="52">
        <f t="shared" si="204"/>
        <v>0</v>
      </c>
      <c r="AY302" s="70"/>
      <c r="AZ302" s="2">
        <f t="shared" si="207"/>
        <v>0</v>
      </c>
    </row>
    <row r="303" spans="1:52" ht="12" customHeight="1">
      <c r="A303" s="44">
        <f t="shared" si="205"/>
        <v>45901</v>
      </c>
      <c r="B303" s="66">
        <f t="shared" si="167"/>
        <v>0</v>
      </c>
      <c r="C303" s="67"/>
      <c r="D303" s="68">
        <f t="shared" si="168"/>
        <v>0</v>
      </c>
      <c r="E303" s="35">
        <f t="shared" si="169"/>
        <v>0</v>
      </c>
      <c r="F303" s="35">
        <f t="shared" si="170"/>
        <v>0</v>
      </c>
      <c r="G303" s="55">
        <f t="shared" si="171"/>
        <v>3.97</v>
      </c>
      <c r="H303" s="69">
        <f t="shared" si="172"/>
        <v>3.97</v>
      </c>
      <c r="I303" s="55">
        <f t="shared" si="173"/>
        <v>0</v>
      </c>
      <c r="J303" s="55">
        <f t="shared" si="174"/>
        <v>-2.35E-2</v>
      </c>
      <c r="K303" s="69">
        <f t="shared" si="175"/>
        <v>-2.35E-2</v>
      </c>
      <c r="L303" s="72">
        <v>0</v>
      </c>
      <c r="M303" s="55">
        <f t="shared" si="176"/>
        <v>7.4999999999999997E-3</v>
      </c>
      <c r="N303" s="69">
        <f t="shared" si="177"/>
        <v>7.4999999999999997E-3</v>
      </c>
      <c r="O303" s="72">
        <v>0</v>
      </c>
      <c r="P303" s="7"/>
      <c r="Q303" s="72">
        <f t="shared" si="206"/>
        <v>3.9540000000000002</v>
      </c>
      <c r="R303" s="72">
        <f t="shared" si="178"/>
        <v>0</v>
      </c>
      <c r="S303" s="7"/>
      <c r="T303" s="5">
        <f t="shared" si="179"/>
        <v>30</v>
      </c>
      <c r="U303" s="45">
        <f t="shared" si="180"/>
        <v>45955</v>
      </c>
      <c r="V303" s="5">
        <f t="shared" si="181"/>
        <v>9066</v>
      </c>
      <c r="W303" s="55">
        <f t="shared" si="182"/>
        <v>6.040116061409001E-2</v>
      </c>
      <c r="X303" s="47">
        <f t="shared" si="183"/>
        <v>0.22831124972220251</v>
      </c>
      <c r="Y303" s="5">
        <f t="shared" si="184"/>
        <v>0</v>
      </c>
      <c r="Z303" s="5">
        <f t="shared" si="185"/>
        <v>0</v>
      </c>
      <c r="AB303" s="39">
        <f t="shared" si="186"/>
        <v>0</v>
      </c>
      <c r="AC303" s="39">
        <f t="shared" si="187"/>
        <v>0</v>
      </c>
      <c r="AD303" s="39">
        <f t="shared" si="188"/>
        <v>0</v>
      </c>
      <c r="AE303" s="39">
        <f t="shared" si="189"/>
        <v>0</v>
      </c>
      <c r="AF303" s="39">
        <f t="shared" si="190"/>
        <v>0</v>
      </c>
      <c r="AG303" s="39">
        <f t="shared" si="191"/>
        <v>0</v>
      </c>
      <c r="AH303" s="39">
        <f t="shared" si="192"/>
        <v>0</v>
      </c>
      <c r="AI303" s="39">
        <f t="shared" si="193"/>
        <v>0</v>
      </c>
      <c r="AJ303" s="39">
        <f t="shared" si="194"/>
        <v>0</v>
      </c>
      <c r="AK303" s="43"/>
      <c r="AL303" s="39">
        <f t="shared" si="195"/>
        <v>0</v>
      </c>
      <c r="AM303" s="39">
        <f t="shared" si="196"/>
        <v>0</v>
      </c>
      <c r="AN303" s="39">
        <f t="shared" si="197"/>
        <v>0</v>
      </c>
      <c r="AO303" s="40">
        <f t="shared" si="198"/>
        <v>0</v>
      </c>
      <c r="AQ303" s="39">
        <f t="shared" si="199"/>
        <v>0</v>
      </c>
      <c r="AR303" s="39">
        <f t="shared" si="200"/>
        <v>0</v>
      </c>
      <c r="AS303" s="39">
        <f t="shared" si="201"/>
        <v>0</v>
      </c>
      <c r="AT303" s="40">
        <f t="shared" si="202"/>
        <v>0</v>
      </c>
      <c r="AU303" s="40"/>
      <c r="AV303" s="52">
        <f t="shared" si="203"/>
        <v>0</v>
      </c>
      <c r="AX303" s="52">
        <f t="shared" si="204"/>
        <v>0</v>
      </c>
      <c r="AY303" s="70"/>
      <c r="AZ303" s="2">
        <f t="shared" si="207"/>
        <v>0</v>
      </c>
    </row>
    <row r="304" spans="1:52" ht="12" customHeight="1">
      <c r="A304" s="44">
        <f t="shared" si="205"/>
        <v>45931</v>
      </c>
      <c r="B304" s="66">
        <f t="shared" si="167"/>
        <v>0</v>
      </c>
      <c r="C304" s="67"/>
      <c r="D304" s="68">
        <f t="shared" si="168"/>
        <v>0</v>
      </c>
      <c r="E304" s="35">
        <f t="shared" si="169"/>
        <v>0</v>
      </c>
      <c r="F304" s="35">
        <f t="shared" si="170"/>
        <v>0</v>
      </c>
      <c r="G304" s="55">
        <f t="shared" si="171"/>
        <v>3.97</v>
      </c>
      <c r="H304" s="69">
        <f t="shared" si="172"/>
        <v>3.97</v>
      </c>
      <c r="I304" s="55">
        <f t="shared" si="173"/>
        <v>0</v>
      </c>
      <c r="J304" s="55">
        <f t="shared" si="174"/>
        <v>-2.35E-2</v>
      </c>
      <c r="K304" s="69">
        <f t="shared" si="175"/>
        <v>-2.35E-2</v>
      </c>
      <c r="L304" s="72">
        <v>0</v>
      </c>
      <c r="M304" s="55">
        <f t="shared" si="176"/>
        <v>7.4999999999999997E-3</v>
      </c>
      <c r="N304" s="69">
        <f t="shared" si="177"/>
        <v>7.4999999999999997E-3</v>
      </c>
      <c r="O304" s="72">
        <v>0</v>
      </c>
      <c r="P304" s="7"/>
      <c r="Q304" s="72">
        <f t="shared" si="206"/>
        <v>3.9540000000000002</v>
      </c>
      <c r="R304" s="72">
        <f t="shared" si="178"/>
        <v>0</v>
      </c>
      <c r="S304" s="7"/>
      <c r="T304" s="5">
        <f t="shared" si="179"/>
        <v>31</v>
      </c>
      <c r="U304" s="45">
        <f t="shared" si="180"/>
        <v>45986</v>
      </c>
      <c r="V304" s="5">
        <f t="shared" si="181"/>
        <v>9097</v>
      </c>
      <c r="W304" s="55">
        <f t="shared" si="182"/>
        <v>6.040116061409001E-2</v>
      </c>
      <c r="X304" s="47">
        <f t="shared" si="183"/>
        <v>0.22716105625824351</v>
      </c>
      <c r="Y304" s="5">
        <f t="shared" si="184"/>
        <v>0</v>
      </c>
      <c r="Z304" s="5">
        <f t="shared" si="185"/>
        <v>0</v>
      </c>
      <c r="AB304" s="39">
        <f t="shared" si="186"/>
        <v>0</v>
      </c>
      <c r="AC304" s="39">
        <f t="shared" si="187"/>
        <v>0</v>
      </c>
      <c r="AD304" s="39">
        <f t="shared" si="188"/>
        <v>0</v>
      </c>
      <c r="AE304" s="39">
        <f t="shared" si="189"/>
        <v>0</v>
      </c>
      <c r="AF304" s="39">
        <f t="shared" si="190"/>
        <v>0</v>
      </c>
      <c r="AG304" s="39">
        <f t="shared" si="191"/>
        <v>0</v>
      </c>
      <c r="AH304" s="39">
        <f t="shared" si="192"/>
        <v>0</v>
      </c>
      <c r="AI304" s="39">
        <f t="shared" si="193"/>
        <v>0</v>
      </c>
      <c r="AJ304" s="39">
        <f t="shared" si="194"/>
        <v>0</v>
      </c>
      <c r="AK304" s="43"/>
      <c r="AL304" s="39">
        <f t="shared" si="195"/>
        <v>0</v>
      </c>
      <c r="AM304" s="39">
        <f t="shared" si="196"/>
        <v>0</v>
      </c>
      <c r="AN304" s="39">
        <f t="shared" si="197"/>
        <v>0</v>
      </c>
      <c r="AO304" s="40">
        <f t="shared" si="198"/>
        <v>0</v>
      </c>
      <c r="AQ304" s="39">
        <f t="shared" si="199"/>
        <v>0</v>
      </c>
      <c r="AR304" s="39">
        <f t="shared" si="200"/>
        <v>0</v>
      </c>
      <c r="AS304" s="39">
        <f t="shared" si="201"/>
        <v>0</v>
      </c>
      <c r="AT304" s="40">
        <f t="shared" si="202"/>
        <v>0</v>
      </c>
      <c r="AU304" s="40"/>
      <c r="AV304" s="52">
        <f t="shared" si="203"/>
        <v>0</v>
      </c>
      <c r="AX304" s="52">
        <f t="shared" si="204"/>
        <v>0</v>
      </c>
      <c r="AY304" s="70"/>
      <c r="AZ304" s="2">
        <f t="shared" si="207"/>
        <v>0</v>
      </c>
    </row>
    <row r="305" spans="1:52" ht="12" customHeight="1">
      <c r="A305" s="44">
        <f t="shared" si="205"/>
        <v>45962</v>
      </c>
      <c r="B305" s="66">
        <f t="shared" si="167"/>
        <v>0</v>
      </c>
      <c r="C305" s="67"/>
      <c r="D305" s="68">
        <f t="shared" si="168"/>
        <v>0</v>
      </c>
      <c r="E305" s="35">
        <f t="shared" si="169"/>
        <v>0</v>
      </c>
      <c r="F305" s="35">
        <f t="shared" si="170"/>
        <v>0</v>
      </c>
      <c r="G305" s="55">
        <f t="shared" si="171"/>
        <v>3.97</v>
      </c>
      <c r="H305" s="69">
        <f t="shared" si="172"/>
        <v>3.97</v>
      </c>
      <c r="I305" s="55">
        <f t="shared" si="173"/>
        <v>0</v>
      </c>
      <c r="J305" s="55">
        <f t="shared" si="174"/>
        <v>-2.35E-2</v>
      </c>
      <c r="K305" s="69">
        <f t="shared" si="175"/>
        <v>-2.35E-2</v>
      </c>
      <c r="L305" s="72">
        <v>0</v>
      </c>
      <c r="M305" s="55">
        <f t="shared" si="176"/>
        <v>7.4999999999999997E-3</v>
      </c>
      <c r="N305" s="69">
        <f t="shared" si="177"/>
        <v>7.4999999999999997E-3</v>
      </c>
      <c r="O305" s="72">
        <v>0</v>
      </c>
      <c r="P305" s="7"/>
      <c r="Q305" s="72">
        <f t="shared" si="206"/>
        <v>3.9540000000000002</v>
      </c>
      <c r="R305" s="72">
        <f t="shared" si="178"/>
        <v>0</v>
      </c>
      <c r="S305" s="7"/>
      <c r="T305" s="5">
        <f t="shared" si="179"/>
        <v>30</v>
      </c>
      <c r="U305" s="45">
        <f t="shared" si="180"/>
        <v>46016</v>
      </c>
      <c r="V305" s="5">
        <f t="shared" si="181"/>
        <v>9127</v>
      </c>
      <c r="W305" s="55">
        <f t="shared" si="182"/>
        <v>6.040116061409001E-2</v>
      </c>
      <c r="X305" s="47">
        <f t="shared" si="183"/>
        <v>0.22605348322539992</v>
      </c>
      <c r="Y305" s="5">
        <f t="shared" si="184"/>
        <v>0</v>
      </c>
      <c r="Z305" s="5">
        <f t="shared" si="185"/>
        <v>0</v>
      </c>
      <c r="AB305" s="39">
        <f t="shared" si="186"/>
        <v>0</v>
      </c>
      <c r="AC305" s="39">
        <f t="shared" si="187"/>
        <v>0</v>
      </c>
      <c r="AD305" s="39">
        <f t="shared" si="188"/>
        <v>0</v>
      </c>
      <c r="AE305" s="39">
        <f t="shared" si="189"/>
        <v>0</v>
      </c>
      <c r="AF305" s="39">
        <f t="shared" si="190"/>
        <v>0</v>
      </c>
      <c r="AG305" s="39">
        <f t="shared" si="191"/>
        <v>0</v>
      </c>
      <c r="AH305" s="39">
        <f t="shared" si="192"/>
        <v>0</v>
      </c>
      <c r="AI305" s="39">
        <f t="shared" si="193"/>
        <v>0</v>
      </c>
      <c r="AJ305" s="39">
        <f t="shared" si="194"/>
        <v>0</v>
      </c>
      <c r="AK305" s="43"/>
      <c r="AL305" s="39">
        <f t="shared" si="195"/>
        <v>0</v>
      </c>
      <c r="AM305" s="39">
        <f t="shared" si="196"/>
        <v>0</v>
      </c>
      <c r="AN305" s="39">
        <f t="shared" si="197"/>
        <v>0</v>
      </c>
      <c r="AO305" s="40">
        <f t="shared" si="198"/>
        <v>0</v>
      </c>
      <c r="AQ305" s="39">
        <f t="shared" si="199"/>
        <v>0</v>
      </c>
      <c r="AR305" s="39">
        <f t="shared" si="200"/>
        <v>0</v>
      </c>
      <c r="AS305" s="39">
        <f t="shared" si="201"/>
        <v>0</v>
      </c>
      <c r="AT305" s="40">
        <f t="shared" si="202"/>
        <v>0</v>
      </c>
      <c r="AU305" s="40"/>
      <c r="AV305" s="52">
        <f t="shared" si="203"/>
        <v>0</v>
      </c>
      <c r="AX305" s="52">
        <f t="shared" si="204"/>
        <v>0</v>
      </c>
      <c r="AY305" s="70"/>
      <c r="AZ305" s="2">
        <f t="shared" si="207"/>
        <v>0</v>
      </c>
    </row>
    <row r="306" spans="1:52" ht="12" customHeight="1">
      <c r="A306" s="44">
        <f t="shared" si="205"/>
        <v>45992</v>
      </c>
      <c r="B306" s="66">
        <f t="shared" si="167"/>
        <v>0</v>
      </c>
      <c r="C306" s="67"/>
      <c r="D306" s="68">
        <f t="shared" si="168"/>
        <v>0</v>
      </c>
      <c r="E306" s="35">
        <f t="shared" si="169"/>
        <v>0</v>
      </c>
      <c r="F306" s="35">
        <f t="shared" si="170"/>
        <v>0</v>
      </c>
      <c r="G306" s="55">
        <f t="shared" si="171"/>
        <v>3.97</v>
      </c>
      <c r="H306" s="69">
        <f t="shared" si="172"/>
        <v>3.97</v>
      </c>
      <c r="I306" s="55">
        <f t="shared" si="173"/>
        <v>0</v>
      </c>
      <c r="J306" s="55">
        <f t="shared" si="174"/>
        <v>-2.35E-2</v>
      </c>
      <c r="K306" s="69">
        <f t="shared" si="175"/>
        <v>-2.35E-2</v>
      </c>
      <c r="L306" s="72">
        <v>0</v>
      </c>
      <c r="M306" s="55">
        <f t="shared" si="176"/>
        <v>7.4999999999999997E-3</v>
      </c>
      <c r="N306" s="69">
        <f t="shared" si="177"/>
        <v>7.4999999999999997E-3</v>
      </c>
      <c r="O306" s="72">
        <v>0</v>
      </c>
      <c r="P306" s="7"/>
      <c r="Q306" s="72">
        <f t="shared" si="206"/>
        <v>3.9540000000000002</v>
      </c>
      <c r="R306" s="72">
        <f t="shared" si="178"/>
        <v>0</v>
      </c>
      <c r="S306" s="7"/>
      <c r="T306" s="5">
        <f t="shared" si="179"/>
        <v>31</v>
      </c>
      <c r="U306" s="45">
        <f t="shared" si="180"/>
        <v>46047</v>
      </c>
      <c r="V306" s="5">
        <f t="shared" si="181"/>
        <v>9158</v>
      </c>
      <c r="W306" s="55">
        <f t="shared" si="182"/>
        <v>6.040116061409001E-2</v>
      </c>
      <c r="X306" s="47">
        <f t="shared" si="183"/>
        <v>0.22491466400721699</v>
      </c>
      <c r="Y306" s="5">
        <f t="shared" si="184"/>
        <v>0</v>
      </c>
      <c r="Z306" s="5">
        <f t="shared" si="185"/>
        <v>0</v>
      </c>
      <c r="AB306" s="39">
        <f t="shared" si="186"/>
        <v>0</v>
      </c>
      <c r="AC306" s="39">
        <f t="shared" si="187"/>
        <v>0</v>
      </c>
      <c r="AD306" s="39">
        <f t="shared" si="188"/>
        <v>0</v>
      </c>
      <c r="AE306" s="39">
        <f t="shared" si="189"/>
        <v>0</v>
      </c>
      <c r="AF306" s="39">
        <f t="shared" si="190"/>
        <v>0</v>
      </c>
      <c r="AG306" s="39">
        <f t="shared" si="191"/>
        <v>0</v>
      </c>
      <c r="AH306" s="39">
        <f t="shared" si="192"/>
        <v>0</v>
      </c>
      <c r="AI306" s="39">
        <f t="shared" si="193"/>
        <v>0</v>
      </c>
      <c r="AJ306" s="39">
        <f t="shared" si="194"/>
        <v>0</v>
      </c>
      <c r="AK306" s="43"/>
      <c r="AL306" s="39">
        <f t="shared" si="195"/>
        <v>0</v>
      </c>
      <c r="AM306" s="39">
        <f t="shared" si="196"/>
        <v>0</v>
      </c>
      <c r="AN306" s="39">
        <f t="shared" si="197"/>
        <v>0</v>
      </c>
      <c r="AO306" s="40">
        <f t="shared" si="198"/>
        <v>0</v>
      </c>
      <c r="AQ306" s="39">
        <f t="shared" si="199"/>
        <v>0</v>
      </c>
      <c r="AR306" s="39">
        <f t="shared" si="200"/>
        <v>0</v>
      </c>
      <c r="AS306" s="39">
        <f t="shared" si="201"/>
        <v>0</v>
      </c>
      <c r="AT306" s="40">
        <f t="shared" si="202"/>
        <v>0</v>
      </c>
      <c r="AU306" s="40"/>
      <c r="AV306" s="52">
        <f t="shared" si="203"/>
        <v>0</v>
      </c>
      <c r="AX306" s="52">
        <f t="shared" si="204"/>
        <v>0</v>
      </c>
      <c r="AY306" s="70"/>
      <c r="AZ306" s="2">
        <f t="shared" si="207"/>
        <v>0</v>
      </c>
    </row>
    <row r="307" spans="1:52" ht="12" customHeight="1">
      <c r="A307" s="44">
        <f t="shared" si="205"/>
        <v>46023</v>
      </c>
      <c r="B307" s="66">
        <f t="shared" si="167"/>
        <v>0</v>
      </c>
      <c r="C307" s="67"/>
      <c r="D307" s="68">
        <f t="shared" si="168"/>
        <v>0</v>
      </c>
      <c r="E307" s="35">
        <f t="shared" si="169"/>
        <v>0</v>
      </c>
      <c r="F307" s="35">
        <f t="shared" si="170"/>
        <v>0</v>
      </c>
      <c r="G307" s="55">
        <f t="shared" si="171"/>
        <v>3.97</v>
      </c>
      <c r="H307" s="69">
        <f t="shared" si="172"/>
        <v>3.97</v>
      </c>
      <c r="I307" s="55">
        <f t="shared" si="173"/>
        <v>0</v>
      </c>
      <c r="J307" s="55">
        <f t="shared" si="174"/>
        <v>-2.35E-2</v>
      </c>
      <c r="K307" s="69">
        <f t="shared" si="175"/>
        <v>-2.35E-2</v>
      </c>
      <c r="L307" s="72">
        <v>0</v>
      </c>
      <c r="M307" s="55">
        <f t="shared" si="176"/>
        <v>7.4999999999999997E-3</v>
      </c>
      <c r="N307" s="69">
        <f t="shared" si="177"/>
        <v>7.4999999999999997E-3</v>
      </c>
      <c r="O307" s="72">
        <v>0</v>
      </c>
      <c r="P307" s="7"/>
      <c r="Q307" s="72">
        <f t="shared" si="206"/>
        <v>3.9540000000000002</v>
      </c>
      <c r="R307" s="72">
        <f t="shared" si="178"/>
        <v>0</v>
      </c>
      <c r="S307" s="7"/>
      <c r="T307" s="5">
        <f t="shared" si="179"/>
        <v>31</v>
      </c>
      <c r="U307" s="45">
        <f t="shared" si="180"/>
        <v>46078</v>
      </c>
      <c r="V307" s="5">
        <f t="shared" si="181"/>
        <v>9189</v>
      </c>
      <c r="W307" s="55">
        <f t="shared" si="182"/>
        <v>6.040116061409001E-2</v>
      </c>
      <c r="X307" s="47">
        <f t="shared" si="183"/>
        <v>0.22378158196765738</v>
      </c>
      <c r="Y307" s="5">
        <f t="shared" si="184"/>
        <v>0</v>
      </c>
      <c r="Z307" s="5">
        <f t="shared" si="185"/>
        <v>0</v>
      </c>
      <c r="AB307" s="39">
        <f t="shared" si="186"/>
        <v>0</v>
      </c>
      <c r="AC307" s="39">
        <f t="shared" si="187"/>
        <v>0</v>
      </c>
      <c r="AD307" s="39">
        <f t="shared" si="188"/>
        <v>0</v>
      </c>
      <c r="AE307" s="39">
        <f t="shared" si="189"/>
        <v>0</v>
      </c>
      <c r="AF307" s="39">
        <f t="shared" si="190"/>
        <v>0</v>
      </c>
      <c r="AG307" s="39">
        <f t="shared" si="191"/>
        <v>0</v>
      </c>
      <c r="AH307" s="39">
        <f t="shared" si="192"/>
        <v>0</v>
      </c>
      <c r="AI307" s="39">
        <f t="shared" si="193"/>
        <v>0</v>
      </c>
      <c r="AJ307" s="39">
        <f t="shared" si="194"/>
        <v>0</v>
      </c>
      <c r="AK307" s="43"/>
      <c r="AL307" s="39">
        <f t="shared" si="195"/>
        <v>0</v>
      </c>
      <c r="AM307" s="39">
        <f t="shared" si="196"/>
        <v>0</v>
      </c>
      <c r="AN307" s="39">
        <f t="shared" si="197"/>
        <v>0</v>
      </c>
      <c r="AO307" s="40">
        <f t="shared" si="198"/>
        <v>0</v>
      </c>
      <c r="AQ307" s="39">
        <f t="shared" si="199"/>
        <v>0</v>
      </c>
      <c r="AR307" s="39">
        <f t="shared" si="200"/>
        <v>0</v>
      </c>
      <c r="AS307" s="39">
        <f t="shared" si="201"/>
        <v>0</v>
      </c>
      <c r="AT307" s="40">
        <f t="shared" si="202"/>
        <v>0</v>
      </c>
      <c r="AU307" s="40"/>
      <c r="AV307" s="52">
        <f t="shared" si="203"/>
        <v>0</v>
      </c>
      <c r="AX307" s="52">
        <f t="shared" si="204"/>
        <v>0</v>
      </c>
      <c r="AY307" s="70"/>
      <c r="AZ307" s="2">
        <f t="shared" si="207"/>
        <v>0</v>
      </c>
    </row>
    <row r="308" spans="1:52" ht="12" customHeight="1">
      <c r="A308" s="44">
        <f t="shared" si="205"/>
        <v>46054</v>
      </c>
      <c r="B308" s="66">
        <f t="shared" si="167"/>
        <v>0</v>
      </c>
      <c r="C308" s="67"/>
      <c r="D308" s="68">
        <f t="shared" si="168"/>
        <v>0</v>
      </c>
      <c r="E308" s="35">
        <f t="shared" si="169"/>
        <v>0</v>
      </c>
      <c r="F308" s="35">
        <f t="shared" si="170"/>
        <v>0</v>
      </c>
      <c r="G308" s="55">
        <f t="shared" si="171"/>
        <v>3.97</v>
      </c>
      <c r="H308" s="69">
        <f t="shared" si="172"/>
        <v>3.97</v>
      </c>
      <c r="I308" s="55">
        <f t="shared" si="173"/>
        <v>0</v>
      </c>
      <c r="J308" s="55">
        <f t="shared" si="174"/>
        <v>-2.35E-2</v>
      </c>
      <c r="K308" s="69">
        <f t="shared" si="175"/>
        <v>-2.35E-2</v>
      </c>
      <c r="L308" s="72">
        <v>0</v>
      </c>
      <c r="M308" s="55">
        <f t="shared" si="176"/>
        <v>7.4999999999999997E-3</v>
      </c>
      <c r="N308" s="69">
        <f t="shared" si="177"/>
        <v>7.4999999999999997E-3</v>
      </c>
      <c r="O308" s="72">
        <v>0</v>
      </c>
      <c r="P308" s="7"/>
      <c r="Q308" s="72">
        <f t="shared" si="206"/>
        <v>3.9540000000000002</v>
      </c>
      <c r="R308" s="72">
        <f t="shared" si="178"/>
        <v>0</v>
      </c>
      <c r="S308" s="7"/>
      <c r="T308" s="5">
        <f t="shared" si="179"/>
        <v>28</v>
      </c>
      <c r="U308" s="45">
        <f t="shared" si="180"/>
        <v>46106</v>
      </c>
      <c r="V308" s="5">
        <f t="shared" si="181"/>
        <v>9217</v>
      </c>
      <c r="W308" s="55">
        <f t="shared" si="182"/>
        <v>6.040116061409001E-2</v>
      </c>
      <c r="X308" s="47">
        <f t="shared" si="183"/>
        <v>0.22276306021186623</v>
      </c>
      <c r="Y308" s="5">
        <f t="shared" si="184"/>
        <v>0</v>
      </c>
      <c r="Z308" s="5">
        <f t="shared" si="185"/>
        <v>0</v>
      </c>
      <c r="AB308" s="39">
        <f t="shared" si="186"/>
        <v>0</v>
      </c>
      <c r="AC308" s="39">
        <f t="shared" si="187"/>
        <v>0</v>
      </c>
      <c r="AD308" s="39">
        <f t="shared" si="188"/>
        <v>0</v>
      </c>
      <c r="AE308" s="39">
        <f t="shared" si="189"/>
        <v>0</v>
      </c>
      <c r="AF308" s="39">
        <f t="shared" si="190"/>
        <v>0</v>
      </c>
      <c r="AG308" s="39">
        <f t="shared" si="191"/>
        <v>0</v>
      </c>
      <c r="AH308" s="39">
        <f t="shared" si="192"/>
        <v>0</v>
      </c>
      <c r="AI308" s="39">
        <f t="shared" si="193"/>
        <v>0</v>
      </c>
      <c r="AJ308" s="39">
        <f t="shared" si="194"/>
        <v>0</v>
      </c>
      <c r="AK308" s="43"/>
      <c r="AL308" s="39">
        <f t="shared" si="195"/>
        <v>0</v>
      </c>
      <c r="AM308" s="39">
        <f t="shared" si="196"/>
        <v>0</v>
      </c>
      <c r="AN308" s="39">
        <f t="shared" si="197"/>
        <v>0</v>
      </c>
      <c r="AO308" s="40">
        <f t="shared" si="198"/>
        <v>0</v>
      </c>
      <c r="AQ308" s="39">
        <f t="shared" si="199"/>
        <v>0</v>
      </c>
      <c r="AR308" s="39">
        <f t="shared" si="200"/>
        <v>0</v>
      </c>
      <c r="AS308" s="39">
        <f t="shared" si="201"/>
        <v>0</v>
      </c>
      <c r="AT308" s="40">
        <f t="shared" si="202"/>
        <v>0</v>
      </c>
      <c r="AU308" s="40"/>
      <c r="AV308" s="52">
        <f t="shared" si="203"/>
        <v>0</v>
      </c>
      <c r="AX308" s="52">
        <f t="shared" si="204"/>
        <v>0</v>
      </c>
      <c r="AY308" s="70"/>
      <c r="AZ308" s="2">
        <f t="shared" si="207"/>
        <v>0</v>
      </c>
    </row>
    <row r="309" spans="1:52" ht="12" customHeight="1">
      <c r="A309" s="44">
        <f t="shared" si="205"/>
        <v>46082</v>
      </c>
      <c r="B309" s="66">
        <f t="shared" si="167"/>
        <v>0</v>
      </c>
      <c r="C309" s="67"/>
      <c r="D309" s="68">
        <f t="shared" si="168"/>
        <v>0</v>
      </c>
      <c r="E309" s="35">
        <f t="shared" si="169"/>
        <v>0</v>
      </c>
      <c r="F309" s="35">
        <f t="shared" si="170"/>
        <v>0</v>
      </c>
      <c r="G309" s="55">
        <f t="shared" si="171"/>
        <v>3.97</v>
      </c>
      <c r="H309" s="69">
        <f t="shared" si="172"/>
        <v>3.97</v>
      </c>
      <c r="I309" s="55">
        <f t="shared" si="173"/>
        <v>0</v>
      </c>
      <c r="J309" s="55">
        <f t="shared" si="174"/>
        <v>-2.35E-2</v>
      </c>
      <c r="K309" s="69">
        <f t="shared" si="175"/>
        <v>-2.35E-2</v>
      </c>
      <c r="L309" s="72">
        <v>0</v>
      </c>
      <c r="M309" s="55">
        <f t="shared" si="176"/>
        <v>7.4999999999999997E-3</v>
      </c>
      <c r="N309" s="69">
        <f t="shared" si="177"/>
        <v>7.4999999999999997E-3</v>
      </c>
      <c r="O309" s="72">
        <v>0</v>
      </c>
      <c r="P309" s="7"/>
      <c r="Q309" s="72">
        <f t="shared" si="206"/>
        <v>3.9540000000000002</v>
      </c>
      <c r="R309" s="72">
        <f t="shared" si="178"/>
        <v>0</v>
      </c>
      <c r="S309" s="7"/>
      <c r="T309" s="5">
        <f t="shared" si="179"/>
        <v>31</v>
      </c>
      <c r="U309" s="45">
        <f t="shared" si="180"/>
        <v>46137</v>
      </c>
      <c r="V309" s="5">
        <f t="shared" si="181"/>
        <v>9248</v>
      </c>
      <c r="W309" s="55">
        <f t="shared" si="182"/>
        <v>6.040116061409001E-2</v>
      </c>
      <c r="X309" s="47">
        <f t="shared" si="183"/>
        <v>0.22164081758834706</v>
      </c>
      <c r="Y309" s="5">
        <f t="shared" si="184"/>
        <v>0</v>
      </c>
      <c r="Z309" s="5">
        <f t="shared" si="185"/>
        <v>0</v>
      </c>
      <c r="AB309" s="39">
        <f t="shared" si="186"/>
        <v>0</v>
      </c>
      <c r="AC309" s="39">
        <f t="shared" si="187"/>
        <v>0</v>
      </c>
      <c r="AD309" s="39">
        <f t="shared" si="188"/>
        <v>0</v>
      </c>
      <c r="AE309" s="39">
        <f t="shared" si="189"/>
        <v>0</v>
      </c>
      <c r="AF309" s="39">
        <f t="shared" si="190"/>
        <v>0</v>
      </c>
      <c r="AG309" s="39">
        <f t="shared" si="191"/>
        <v>0</v>
      </c>
      <c r="AH309" s="39">
        <f t="shared" si="192"/>
        <v>0</v>
      </c>
      <c r="AI309" s="39">
        <f t="shared" si="193"/>
        <v>0</v>
      </c>
      <c r="AJ309" s="39">
        <f t="shared" si="194"/>
        <v>0</v>
      </c>
      <c r="AK309" s="43"/>
      <c r="AL309" s="39">
        <f t="shared" si="195"/>
        <v>0</v>
      </c>
      <c r="AM309" s="39">
        <f t="shared" si="196"/>
        <v>0</v>
      </c>
      <c r="AN309" s="39">
        <f t="shared" si="197"/>
        <v>0</v>
      </c>
      <c r="AO309" s="40">
        <f t="shared" si="198"/>
        <v>0</v>
      </c>
      <c r="AQ309" s="39">
        <f t="shared" si="199"/>
        <v>0</v>
      </c>
      <c r="AR309" s="39">
        <f t="shared" si="200"/>
        <v>0</v>
      </c>
      <c r="AS309" s="39">
        <f t="shared" si="201"/>
        <v>0</v>
      </c>
      <c r="AT309" s="40">
        <f t="shared" si="202"/>
        <v>0</v>
      </c>
      <c r="AU309" s="40"/>
      <c r="AV309" s="52">
        <f t="shared" si="203"/>
        <v>0</v>
      </c>
      <c r="AX309" s="52">
        <f t="shared" si="204"/>
        <v>0</v>
      </c>
      <c r="AY309" s="70"/>
      <c r="AZ309" s="2">
        <f t="shared" si="207"/>
        <v>0</v>
      </c>
    </row>
    <row r="310" spans="1:52" ht="12" customHeight="1">
      <c r="A310" s="44">
        <f t="shared" si="205"/>
        <v>46113</v>
      </c>
      <c r="B310" s="66">
        <f t="shared" si="167"/>
        <v>0</v>
      </c>
      <c r="C310" s="67"/>
      <c r="D310" s="68">
        <f t="shared" si="168"/>
        <v>0</v>
      </c>
      <c r="E310" s="35">
        <f t="shared" si="169"/>
        <v>0</v>
      </c>
      <c r="F310" s="35">
        <f t="shared" si="170"/>
        <v>0</v>
      </c>
      <c r="G310" s="55">
        <f t="shared" si="171"/>
        <v>3.97</v>
      </c>
      <c r="H310" s="69">
        <f t="shared" si="172"/>
        <v>3.97</v>
      </c>
      <c r="I310" s="55">
        <f t="shared" si="173"/>
        <v>0</v>
      </c>
      <c r="J310" s="55">
        <f t="shared" si="174"/>
        <v>-2.35E-2</v>
      </c>
      <c r="K310" s="69">
        <f t="shared" si="175"/>
        <v>-2.35E-2</v>
      </c>
      <c r="L310" s="72">
        <v>0</v>
      </c>
      <c r="M310" s="55">
        <f t="shared" si="176"/>
        <v>7.4999999999999997E-3</v>
      </c>
      <c r="N310" s="69">
        <f t="shared" si="177"/>
        <v>7.4999999999999997E-3</v>
      </c>
      <c r="O310" s="72">
        <v>0</v>
      </c>
      <c r="P310" s="7"/>
      <c r="Q310" s="72">
        <f t="shared" si="206"/>
        <v>3.9540000000000002</v>
      </c>
      <c r="R310" s="72">
        <f t="shared" si="178"/>
        <v>0</v>
      </c>
      <c r="S310" s="7"/>
      <c r="T310" s="5">
        <f t="shared" si="179"/>
        <v>30</v>
      </c>
      <c r="U310" s="45">
        <f t="shared" si="180"/>
        <v>46167</v>
      </c>
      <c r="V310" s="5">
        <f t="shared" si="181"/>
        <v>9278</v>
      </c>
      <c r="W310" s="55">
        <f t="shared" si="182"/>
        <v>6.040116061409001E-2</v>
      </c>
      <c r="X310" s="47">
        <f t="shared" si="183"/>
        <v>0.22056015967725165</v>
      </c>
      <c r="Y310" s="5">
        <f t="shared" si="184"/>
        <v>0</v>
      </c>
      <c r="Z310" s="5">
        <f t="shared" si="185"/>
        <v>0</v>
      </c>
      <c r="AB310" s="39">
        <f t="shared" si="186"/>
        <v>0</v>
      </c>
      <c r="AC310" s="39">
        <f t="shared" si="187"/>
        <v>0</v>
      </c>
      <c r="AD310" s="39">
        <f t="shared" si="188"/>
        <v>0</v>
      </c>
      <c r="AE310" s="39">
        <f t="shared" si="189"/>
        <v>0</v>
      </c>
      <c r="AF310" s="39">
        <f t="shared" si="190"/>
        <v>0</v>
      </c>
      <c r="AG310" s="39">
        <f t="shared" si="191"/>
        <v>0</v>
      </c>
      <c r="AH310" s="39">
        <f t="shared" si="192"/>
        <v>0</v>
      </c>
      <c r="AI310" s="39">
        <f t="shared" si="193"/>
        <v>0</v>
      </c>
      <c r="AJ310" s="39">
        <f t="shared" si="194"/>
        <v>0</v>
      </c>
      <c r="AK310" s="43"/>
      <c r="AL310" s="39">
        <f t="shared" si="195"/>
        <v>0</v>
      </c>
      <c r="AM310" s="39">
        <f t="shared" si="196"/>
        <v>0</v>
      </c>
      <c r="AN310" s="39">
        <f t="shared" si="197"/>
        <v>0</v>
      </c>
      <c r="AO310" s="40">
        <f t="shared" si="198"/>
        <v>0</v>
      </c>
      <c r="AQ310" s="39">
        <f t="shared" si="199"/>
        <v>0</v>
      </c>
      <c r="AR310" s="39">
        <f t="shared" si="200"/>
        <v>0</v>
      </c>
      <c r="AS310" s="39">
        <f t="shared" si="201"/>
        <v>0</v>
      </c>
      <c r="AT310" s="40">
        <f t="shared" si="202"/>
        <v>0</v>
      </c>
      <c r="AU310" s="40"/>
      <c r="AV310" s="52">
        <f t="shared" si="203"/>
        <v>0</v>
      </c>
      <c r="AX310" s="52">
        <f t="shared" si="204"/>
        <v>0</v>
      </c>
      <c r="AY310" s="70"/>
      <c r="AZ310" s="2">
        <f t="shared" si="207"/>
        <v>0</v>
      </c>
    </row>
    <row r="311" spans="1:52" ht="12" customHeight="1">
      <c r="A311" s="44">
        <f t="shared" si="205"/>
        <v>46143</v>
      </c>
      <c r="B311" s="66">
        <f t="shared" si="167"/>
        <v>0</v>
      </c>
      <c r="C311" s="67"/>
      <c r="D311" s="68">
        <f t="shared" si="168"/>
        <v>0</v>
      </c>
      <c r="E311" s="35">
        <f t="shared" si="169"/>
        <v>0</v>
      </c>
      <c r="F311" s="35">
        <f t="shared" si="170"/>
        <v>0</v>
      </c>
      <c r="G311" s="55">
        <f t="shared" si="171"/>
        <v>3.97</v>
      </c>
      <c r="H311" s="69">
        <f t="shared" si="172"/>
        <v>3.97</v>
      </c>
      <c r="I311" s="55">
        <f t="shared" si="173"/>
        <v>0</v>
      </c>
      <c r="J311" s="55">
        <f t="shared" si="174"/>
        <v>-2.35E-2</v>
      </c>
      <c r="K311" s="69">
        <f t="shared" si="175"/>
        <v>-2.35E-2</v>
      </c>
      <c r="L311" s="72">
        <v>0</v>
      </c>
      <c r="M311" s="55">
        <f t="shared" si="176"/>
        <v>7.4999999999999997E-3</v>
      </c>
      <c r="N311" s="69">
        <f t="shared" si="177"/>
        <v>7.4999999999999997E-3</v>
      </c>
      <c r="O311" s="72">
        <v>0</v>
      </c>
      <c r="P311" s="7"/>
      <c r="Q311" s="72">
        <f t="shared" si="206"/>
        <v>3.9540000000000002</v>
      </c>
      <c r="R311" s="72">
        <f t="shared" si="178"/>
        <v>0</v>
      </c>
      <c r="S311" s="7"/>
      <c r="T311" s="5">
        <f t="shared" si="179"/>
        <v>31</v>
      </c>
      <c r="U311" s="45">
        <f t="shared" si="180"/>
        <v>46198</v>
      </c>
      <c r="V311" s="5">
        <f t="shared" si="181"/>
        <v>9309</v>
      </c>
      <c r="W311" s="55">
        <f t="shared" si="182"/>
        <v>6.040116061409001E-2</v>
      </c>
      <c r="X311" s="47">
        <f t="shared" si="183"/>
        <v>0.21944901489406995</v>
      </c>
      <c r="Y311" s="5">
        <f t="shared" si="184"/>
        <v>0</v>
      </c>
      <c r="Z311" s="5">
        <f t="shared" si="185"/>
        <v>0</v>
      </c>
      <c r="AB311" s="39">
        <f t="shared" si="186"/>
        <v>0</v>
      </c>
      <c r="AC311" s="39">
        <f t="shared" si="187"/>
        <v>0</v>
      </c>
      <c r="AD311" s="39">
        <f t="shared" si="188"/>
        <v>0</v>
      </c>
      <c r="AE311" s="39">
        <f t="shared" si="189"/>
        <v>0</v>
      </c>
      <c r="AF311" s="39">
        <f t="shared" si="190"/>
        <v>0</v>
      </c>
      <c r="AG311" s="39">
        <f t="shared" si="191"/>
        <v>0</v>
      </c>
      <c r="AH311" s="39">
        <f t="shared" si="192"/>
        <v>0</v>
      </c>
      <c r="AI311" s="39">
        <f t="shared" si="193"/>
        <v>0</v>
      </c>
      <c r="AJ311" s="39">
        <f t="shared" si="194"/>
        <v>0</v>
      </c>
      <c r="AK311" s="43"/>
      <c r="AL311" s="39">
        <f t="shared" si="195"/>
        <v>0</v>
      </c>
      <c r="AM311" s="39">
        <f t="shared" si="196"/>
        <v>0</v>
      </c>
      <c r="AN311" s="39">
        <f t="shared" si="197"/>
        <v>0</v>
      </c>
      <c r="AO311" s="40">
        <f t="shared" si="198"/>
        <v>0</v>
      </c>
      <c r="AQ311" s="39">
        <f t="shared" si="199"/>
        <v>0</v>
      </c>
      <c r="AR311" s="39">
        <f t="shared" si="200"/>
        <v>0</v>
      </c>
      <c r="AS311" s="39">
        <f t="shared" si="201"/>
        <v>0</v>
      </c>
      <c r="AT311" s="40">
        <f t="shared" si="202"/>
        <v>0</v>
      </c>
      <c r="AU311" s="40"/>
      <c r="AV311" s="52">
        <f t="shared" si="203"/>
        <v>0</v>
      </c>
      <c r="AX311" s="52">
        <f t="shared" si="204"/>
        <v>0</v>
      </c>
      <c r="AY311" s="70"/>
      <c r="AZ311" s="2">
        <f t="shared" si="207"/>
        <v>0</v>
      </c>
    </row>
    <row r="312" spans="1:52" ht="12" customHeight="1">
      <c r="A312" s="44">
        <f t="shared" si="205"/>
        <v>46174</v>
      </c>
      <c r="B312" s="66">
        <f t="shared" si="167"/>
        <v>0</v>
      </c>
      <c r="C312" s="67"/>
      <c r="D312" s="68">
        <f t="shared" si="168"/>
        <v>0</v>
      </c>
      <c r="E312" s="35">
        <f t="shared" si="169"/>
        <v>0</v>
      </c>
      <c r="F312" s="35">
        <f t="shared" si="170"/>
        <v>0</v>
      </c>
      <c r="G312" s="55">
        <f t="shared" si="171"/>
        <v>3.97</v>
      </c>
      <c r="H312" s="69">
        <f t="shared" si="172"/>
        <v>3.97</v>
      </c>
      <c r="I312" s="55">
        <f t="shared" si="173"/>
        <v>0</v>
      </c>
      <c r="J312" s="55">
        <f t="shared" si="174"/>
        <v>-2.35E-2</v>
      </c>
      <c r="K312" s="69">
        <f t="shared" si="175"/>
        <v>-2.35E-2</v>
      </c>
      <c r="L312" s="72">
        <v>0</v>
      </c>
      <c r="M312" s="55">
        <f t="shared" si="176"/>
        <v>7.4999999999999997E-3</v>
      </c>
      <c r="N312" s="69">
        <f t="shared" si="177"/>
        <v>7.4999999999999997E-3</v>
      </c>
      <c r="O312" s="72">
        <v>0</v>
      </c>
      <c r="P312" s="7"/>
      <c r="Q312" s="72">
        <f t="shared" si="206"/>
        <v>3.9540000000000002</v>
      </c>
      <c r="R312" s="72">
        <f t="shared" si="178"/>
        <v>0</v>
      </c>
      <c r="S312" s="7"/>
      <c r="T312" s="5">
        <f t="shared" si="179"/>
        <v>30</v>
      </c>
      <c r="U312" s="45">
        <f t="shared" si="180"/>
        <v>46228</v>
      </c>
      <c r="V312" s="5">
        <f t="shared" si="181"/>
        <v>9339</v>
      </c>
      <c r="W312" s="55">
        <f t="shared" si="182"/>
        <v>6.040116061409001E-2</v>
      </c>
      <c r="X312" s="47">
        <f t="shared" si="183"/>
        <v>0.21837904359271959</v>
      </c>
      <c r="Y312" s="5">
        <f t="shared" si="184"/>
        <v>0</v>
      </c>
      <c r="Z312" s="5">
        <f t="shared" si="185"/>
        <v>0</v>
      </c>
      <c r="AB312" s="39">
        <f t="shared" si="186"/>
        <v>0</v>
      </c>
      <c r="AC312" s="39">
        <f t="shared" si="187"/>
        <v>0</v>
      </c>
      <c r="AD312" s="39">
        <f t="shared" si="188"/>
        <v>0</v>
      </c>
      <c r="AE312" s="39">
        <f t="shared" si="189"/>
        <v>0</v>
      </c>
      <c r="AF312" s="39">
        <f t="shared" si="190"/>
        <v>0</v>
      </c>
      <c r="AG312" s="39">
        <f t="shared" si="191"/>
        <v>0</v>
      </c>
      <c r="AH312" s="39">
        <f t="shared" si="192"/>
        <v>0</v>
      </c>
      <c r="AI312" s="39">
        <f t="shared" si="193"/>
        <v>0</v>
      </c>
      <c r="AJ312" s="39">
        <f t="shared" si="194"/>
        <v>0</v>
      </c>
      <c r="AK312" s="43"/>
      <c r="AL312" s="39">
        <f t="shared" si="195"/>
        <v>0</v>
      </c>
      <c r="AM312" s="39">
        <f t="shared" si="196"/>
        <v>0</v>
      </c>
      <c r="AN312" s="39">
        <f t="shared" si="197"/>
        <v>0</v>
      </c>
      <c r="AO312" s="40">
        <f t="shared" si="198"/>
        <v>0</v>
      </c>
      <c r="AQ312" s="39">
        <f t="shared" si="199"/>
        <v>0</v>
      </c>
      <c r="AR312" s="39">
        <f t="shared" si="200"/>
        <v>0</v>
      </c>
      <c r="AS312" s="39">
        <f t="shared" si="201"/>
        <v>0</v>
      </c>
      <c r="AT312" s="40">
        <f t="shared" si="202"/>
        <v>0</v>
      </c>
      <c r="AU312" s="40"/>
      <c r="AV312" s="52">
        <f t="shared" si="203"/>
        <v>0</v>
      </c>
      <c r="AX312" s="52">
        <f t="shared" si="204"/>
        <v>0</v>
      </c>
      <c r="AY312" s="70"/>
      <c r="AZ312" s="2">
        <f t="shared" si="207"/>
        <v>0</v>
      </c>
    </row>
    <row r="313" spans="1:52" ht="12" customHeight="1">
      <c r="A313" s="44">
        <f t="shared" si="205"/>
        <v>46204</v>
      </c>
      <c r="B313" s="66">
        <f t="shared" si="167"/>
        <v>0</v>
      </c>
      <c r="C313" s="67"/>
      <c r="D313" s="68">
        <f t="shared" si="168"/>
        <v>0</v>
      </c>
      <c r="E313" s="35">
        <f t="shared" si="169"/>
        <v>0</v>
      </c>
      <c r="F313" s="35">
        <f t="shared" si="170"/>
        <v>0</v>
      </c>
      <c r="G313" s="55">
        <f t="shared" si="171"/>
        <v>3.97</v>
      </c>
      <c r="H313" s="69">
        <f t="shared" si="172"/>
        <v>3.97</v>
      </c>
      <c r="I313" s="55">
        <f t="shared" si="173"/>
        <v>0</v>
      </c>
      <c r="J313" s="55">
        <f t="shared" si="174"/>
        <v>-2.35E-2</v>
      </c>
      <c r="K313" s="69">
        <f t="shared" si="175"/>
        <v>-2.35E-2</v>
      </c>
      <c r="L313" s="72">
        <v>0</v>
      </c>
      <c r="M313" s="55">
        <f t="shared" si="176"/>
        <v>7.4999999999999997E-3</v>
      </c>
      <c r="N313" s="69">
        <f t="shared" si="177"/>
        <v>7.4999999999999997E-3</v>
      </c>
      <c r="O313" s="72">
        <v>0</v>
      </c>
      <c r="P313" s="7"/>
      <c r="Q313" s="72">
        <f t="shared" si="206"/>
        <v>3.9540000000000002</v>
      </c>
      <c r="R313" s="72">
        <f t="shared" si="178"/>
        <v>0</v>
      </c>
      <c r="S313" s="7"/>
      <c r="T313" s="5">
        <f t="shared" si="179"/>
        <v>31</v>
      </c>
      <c r="U313" s="45">
        <f t="shared" si="180"/>
        <v>46259</v>
      </c>
      <c r="V313" s="5">
        <f t="shared" si="181"/>
        <v>9370</v>
      </c>
      <c r="W313" s="55">
        <f t="shared" si="182"/>
        <v>6.040116061409001E-2</v>
      </c>
      <c r="X313" s="47">
        <f t="shared" si="183"/>
        <v>0.2172788869035</v>
      </c>
      <c r="Y313" s="5">
        <f t="shared" si="184"/>
        <v>0</v>
      </c>
      <c r="Z313" s="5">
        <f t="shared" si="185"/>
        <v>0</v>
      </c>
      <c r="AB313" s="39">
        <f t="shared" si="186"/>
        <v>0</v>
      </c>
      <c r="AC313" s="39">
        <f t="shared" si="187"/>
        <v>0</v>
      </c>
      <c r="AD313" s="39">
        <f t="shared" si="188"/>
        <v>0</v>
      </c>
      <c r="AE313" s="39">
        <f t="shared" si="189"/>
        <v>0</v>
      </c>
      <c r="AF313" s="39">
        <f t="shared" si="190"/>
        <v>0</v>
      </c>
      <c r="AG313" s="39">
        <f t="shared" si="191"/>
        <v>0</v>
      </c>
      <c r="AH313" s="39">
        <f t="shared" si="192"/>
        <v>0</v>
      </c>
      <c r="AI313" s="39">
        <f t="shared" si="193"/>
        <v>0</v>
      </c>
      <c r="AJ313" s="39">
        <f t="shared" si="194"/>
        <v>0</v>
      </c>
      <c r="AK313" s="43"/>
      <c r="AL313" s="39">
        <f t="shared" si="195"/>
        <v>0</v>
      </c>
      <c r="AM313" s="39">
        <f t="shared" si="196"/>
        <v>0</v>
      </c>
      <c r="AN313" s="39">
        <f t="shared" si="197"/>
        <v>0</v>
      </c>
      <c r="AO313" s="40">
        <f t="shared" si="198"/>
        <v>0</v>
      </c>
      <c r="AQ313" s="39">
        <f t="shared" si="199"/>
        <v>0</v>
      </c>
      <c r="AR313" s="39">
        <f t="shared" si="200"/>
        <v>0</v>
      </c>
      <c r="AS313" s="39">
        <f t="shared" si="201"/>
        <v>0</v>
      </c>
      <c r="AT313" s="40">
        <f t="shared" si="202"/>
        <v>0</v>
      </c>
      <c r="AU313" s="40"/>
      <c r="AV313" s="52">
        <f t="shared" si="203"/>
        <v>0</v>
      </c>
      <c r="AX313" s="52">
        <f t="shared" si="204"/>
        <v>0</v>
      </c>
      <c r="AY313" s="70"/>
      <c r="AZ313" s="2">
        <f t="shared" si="207"/>
        <v>0</v>
      </c>
    </row>
    <row r="314" spans="1:52" ht="12" customHeight="1">
      <c r="A314" s="44">
        <f t="shared" si="205"/>
        <v>46235</v>
      </c>
      <c r="B314" s="66">
        <f t="shared" si="167"/>
        <v>0</v>
      </c>
      <c r="C314" s="67"/>
      <c r="D314" s="68">
        <f t="shared" si="168"/>
        <v>0</v>
      </c>
      <c r="E314" s="35">
        <f t="shared" si="169"/>
        <v>0</v>
      </c>
      <c r="F314" s="35">
        <f t="shared" si="170"/>
        <v>0</v>
      </c>
      <c r="G314" s="55">
        <f t="shared" si="171"/>
        <v>3.97</v>
      </c>
      <c r="H314" s="69">
        <f t="shared" si="172"/>
        <v>3.97</v>
      </c>
      <c r="I314" s="55">
        <f t="shared" si="173"/>
        <v>0</v>
      </c>
      <c r="J314" s="55">
        <f t="shared" si="174"/>
        <v>-2.35E-2</v>
      </c>
      <c r="K314" s="69">
        <f t="shared" si="175"/>
        <v>-2.35E-2</v>
      </c>
      <c r="L314" s="72">
        <v>0</v>
      </c>
      <c r="M314" s="55">
        <f t="shared" si="176"/>
        <v>7.4999999999999997E-3</v>
      </c>
      <c r="N314" s="69">
        <f t="shared" si="177"/>
        <v>7.4999999999999997E-3</v>
      </c>
      <c r="O314" s="72">
        <v>0</v>
      </c>
      <c r="P314" s="7"/>
      <c r="Q314" s="72">
        <f t="shared" si="206"/>
        <v>3.9540000000000002</v>
      </c>
      <c r="R314" s="72">
        <f t="shared" si="178"/>
        <v>0</v>
      </c>
      <c r="S314" s="7"/>
      <c r="T314" s="5">
        <f t="shared" si="179"/>
        <v>31</v>
      </c>
      <c r="U314" s="45">
        <f t="shared" si="180"/>
        <v>46290</v>
      </c>
      <c r="V314" s="5">
        <f t="shared" si="181"/>
        <v>9401</v>
      </c>
      <c r="W314" s="55">
        <f t="shared" si="182"/>
        <v>6.040116061409001E-2</v>
      </c>
      <c r="X314" s="47">
        <f t="shared" si="183"/>
        <v>0.21618427261762155</v>
      </c>
      <c r="Y314" s="5">
        <f t="shared" si="184"/>
        <v>0</v>
      </c>
      <c r="Z314" s="5">
        <f t="shared" si="185"/>
        <v>0</v>
      </c>
      <c r="AB314" s="39">
        <f t="shared" si="186"/>
        <v>0</v>
      </c>
      <c r="AC314" s="39">
        <f t="shared" si="187"/>
        <v>0</v>
      </c>
      <c r="AD314" s="39">
        <f t="shared" si="188"/>
        <v>0</v>
      </c>
      <c r="AE314" s="39">
        <f t="shared" si="189"/>
        <v>0</v>
      </c>
      <c r="AF314" s="39">
        <f t="shared" si="190"/>
        <v>0</v>
      </c>
      <c r="AG314" s="39">
        <f t="shared" si="191"/>
        <v>0</v>
      </c>
      <c r="AH314" s="39">
        <f t="shared" si="192"/>
        <v>0</v>
      </c>
      <c r="AI314" s="39">
        <f t="shared" si="193"/>
        <v>0</v>
      </c>
      <c r="AJ314" s="39">
        <f t="shared" si="194"/>
        <v>0</v>
      </c>
      <c r="AK314" s="43"/>
      <c r="AL314" s="39">
        <f t="shared" si="195"/>
        <v>0</v>
      </c>
      <c r="AM314" s="39">
        <f t="shared" si="196"/>
        <v>0</v>
      </c>
      <c r="AN314" s="39">
        <f t="shared" si="197"/>
        <v>0</v>
      </c>
      <c r="AO314" s="40">
        <f t="shared" si="198"/>
        <v>0</v>
      </c>
      <c r="AQ314" s="39">
        <f t="shared" si="199"/>
        <v>0</v>
      </c>
      <c r="AR314" s="39">
        <f t="shared" si="200"/>
        <v>0</v>
      </c>
      <c r="AS314" s="39">
        <f t="shared" si="201"/>
        <v>0</v>
      </c>
      <c r="AT314" s="40">
        <f t="shared" si="202"/>
        <v>0</v>
      </c>
      <c r="AU314" s="40"/>
      <c r="AV314" s="52">
        <f t="shared" si="203"/>
        <v>0</v>
      </c>
      <c r="AX314" s="52">
        <f t="shared" si="204"/>
        <v>0</v>
      </c>
      <c r="AY314" s="70"/>
      <c r="AZ314" s="2">
        <f t="shared" si="207"/>
        <v>0</v>
      </c>
    </row>
    <row r="315" spans="1:52" ht="12" customHeight="1">
      <c r="A315" s="44">
        <f t="shared" si="205"/>
        <v>46266</v>
      </c>
      <c r="B315" s="66">
        <f t="shared" si="167"/>
        <v>0</v>
      </c>
      <c r="C315" s="67"/>
      <c r="D315" s="68">
        <f t="shared" si="168"/>
        <v>0</v>
      </c>
      <c r="E315" s="35">
        <f t="shared" si="169"/>
        <v>0</v>
      </c>
      <c r="F315" s="35">
        <f t="shared" si="170"/>
        <v>0</v>
      </c>
      <c r="G315" s="55">
        <f t="shared" si="171"/>
        <v>3.97</v>
      </c>
      <c r="H315" s="69">
        <f t="shared" si="172"/>
        <v>3.97</v>
      </c>
      <c r="I315" s="55">
        <f t="shared" si="173"/>
        <v>0</v>
      </c>
      <c r="J315" s="55">
        <f t="shared" si="174"/>
        <v>-2.35E-2</v>
      </c>
      <c r="K315" s="69">
        <f t="shared" si="175"/>
        <v>-2.35E-2</v>
      </c>
      <c r="L315" s="72">
        <v>0</v>
      </c>
      <c r="M315" s="55">
        <f t="shared" si="176"/>
        <v>7.4999999999999997E-3</v>
      </c>
      <c r="N315" s="69">
        <f t="shared" si="177"/>
        <v>7.4999999999999997E-3</v>
      </c>
      <c r="O315" s="72">
        <v>0</v>
      </c>
      <c r="P315" s="7"/>
      <c r="Q315" s="72">
        <f t="shared" si="206"/>
        <v>3.9540000000000002</v>
      </c>
      <c r="R315" s="72">
        <f t="shared" si="178"/>
        <v>0</v>
      </c>
      <c r="S315" s="7"/>
      <c r="T315" s="5">
        <f t="shared" si="179"/>
        <v>30</v>
      </c>
      <c r="U315" s="45">
        <f t="shared" si="180"/>
        <v>46320</v>
      </c>
      <c r="V315" s="5">
        <f t="shared" si="181"/>
        <v>9431</v>
      </c>
      <c r="W315" s="55">
        <f t="shared" si="182"/>
        <v>6.040116061409001E-2</v>
      </c>
      <c r="X315" s="47">
        <f t="shared" si="183"/>
        <v>0.21513021927581999</v>
      </c>
      <c r="Y315" s="5">
        <f t="shared" si="184"/>
        <v>0</v>
      </c>
      <c r="Z315" s="5">
        <f t="shared" si="185"/>
        <v>0</v>
      </c>
      <c r="AB315" s="39">
        <f t="shared" si="186"/>
        <v>0</v>
      </c>
      <c r="AC315" s="39">
        <f t="shared" si="187"/>
        <v>0</v>
      </c>
      <c r="AD315" s="39">
        <f t="shared" si="188"/>
        <v>0</v>
      </c>
      <c r="AE315" s="39">
        <f t="shared" si="189"/>
        <v>0</v>
      </c>
      <c r="AF315" s="39">
        <f t="shared" si="190"/>
        <v>0</v>
      </c>
      <c r="AG315" s="39">
        <f t="shared" si="191"/>
        <v>0</v>
      </c>
      <c r="AH315" s="39">
        <f t="shared" si="192"/>
        <v>0</v>
      </c>
      <c r="AI315" s="39">
        <f t="shared" si="193"/>
        <v>0</v>
      </c>
      <c r="AJ315" s="39">
        <f t="shared" si="194"/>
        <v>0</v>
      </c>
      <c r="AK315" s="43"/>
      <c r="AL315" s="39">
        <f t="shared" si="195"/>
        <v>0</v>
      </c>
      <c r="AM315" s="39">
        <f t="shared" si="196"/>
        <v>0</v>
      </c>
      <c r="AN315" s="39">
        <f t="shared" si="197"/>
        <v>0</v>
      </c>
      <c r="AO315" s="40">
        <f t="shared" si="198"/>
        <v>0</v>
      </c>
      <c r="AQ315" s="39">
        <f t="shared" si="199"/>
        <v>0</v>
      </c>
      <c r="AR315" s="39">
        <f t="shared" si="200"/>
        <v>0</v>
      </c>
      <c r="AS315" s="39">
        <f t="shared" si="201"/>
        <v>0</v>
      </c>
      <c r="AT315" s="40">
        <f t="shared" si="202"/>
        <v>0</v>
      </c>
      <c r="AU315" s="40"/>
      <c r="AV315" s="52">
        <f t="shared" si="203"/>
        <v>0</v>
      </c>
      <c r="AX315" s="52">
        <f t="shared" si="204"/>
        <v>0</v>
      </c>
      <c r="AY315" s="70"/>
      <c r="AZ315" s="2">
        <f t="shared" si="207"/>
        <v>0</v>
      </c>
    </row>
    <row r="316" spans="1:52" ht="12" customHeight="1">
      <c r="A316" s="44">
        <f t="shared" si="205"/>
        <v>46296</v>
      </c>
      <c r="B316" s="66">
        <f t="shared" si="167"/>
        <v>0</v>
      </c>
      <c r="C316" s="67"/>
      <c r="D316" s="68">
        <f t="shared" si="168"/>
        <v>0</v>
      </c>
      <c r="E316" s="35">
        <f t="shared" si="169"/>
        <v>0</v>
      </c>
      <c r="F316" s="35">
        <f t="shared" si="170"/>
        <v>0</v>
      </c>
      <c r="G316" s="55">
        <f t="shared" si="171"/>
        <v>3.97</v>
      </c>
      <c r="H316" s="69">
        <f t="shared" si="172"/>
        <v>3.97</v>
      </c>
      <c r="I316" s="55">
        <f t="shared" si="173"/>
        <v>0</v>
      </c>
      <c r="J316" s="55">
        <f t="shared" si="174"/>
        <v>-2.35E-2</v>
      </c>
      <c r="K316" s="69">
        <f t="shared" si="175"/>
        <v>-2.35E-2</v>
      </c>
      <c r="L316" s="72">
        <v>0</v>
      </c>
      <c r="M316" s="55">
        <f t="shared" si="176"/>
        <v>7.4999999999999997E-3</v>
      </c>
      <c r="N316" s="69">
        <f t="shared" si="177"/>
        <v>7.4999999999999997E-3</v>
      </c>
      <c r="O316" s="72">
        <v>0</v>
      </c>
      <c r="P316" s="7"/>
      <c r="Q316" s="72">
        <f t="shared" si="206"/>
        <v>3.9540000000000002</v>
      </c>
      <c r="R316" s="72">
        <f t="shared" si="178"/>
        <v>0</v>
      </c>
      <c r="S316" s="7"/>
      <c r="T316" s="5">
        <f t="shared" si="179"/>
        <v>31</v>
      </c>
      <c r="U316" s="45">
        <f t="shared" si="180"/>
        <v>46351</v>
      </c>
      <c r="V316" s="5">
        <f t="shared" si="181"/>
        <v>9462</v>
      </c>
      <c r="W316" s="55">
        <f t="shared" si="182"/>
        <v>6.040116061409001E-2</v>
      </c>
      <c r="X316" s="47">
        <f t="shared" si="183"/>
        <v>0.21404642961406575</v>
      </c>
      <c r="Y316" s="5">
        <f t="shared" si="184"/>
        <v>0</v>
      </c>
      <c r="Z316" s="5">
        <f t="shared" si="185"/>
        <v>0</v>
      </c>
      <c r="AB316" s="39">
        <f t="shared" si="186"/>
        <v>0</v>
      </c>
      <c r="AC316" s="39">
        <f t="shared" si="187"/>
        <v>0</v>
      </c>
      <c r="AD316" s="39">
        <f t="shared" si="188"/>
        <v>0</v>
      </c>
      <c r="AE316" s="39">
        <f t="shared" si="189"/>
        <v>0</v>
      </c>
      <c r="AF316" s="39">
        <f t="shared" si="190"/>
        <v>0</v>
      </c>
      <c r="AG316" s="39">
        <f t="shared" si="191"/>
        <v>0</v>
      </c>
      <c r="AH316" s="39">
        <f t="shared" si="192"/>
        <v>0</v>
      </c>
      <c r="AI316" s="39">
        <f t="shared" si="193"/>
        <v>0</v>
      </c>
      <c r="AJ316" s="39">
        <f t="shared" si="194"/>
        <v>0</v>
      </c>
      <c r="AK316" s="43"/>
      <c r="AL316" s="39">
        <f t="shared" si="195"/>
        <v>0</v>
      </c>
      <c r="AM316" s="39">
        <f t="shared" si="196"/>
        <v>0</v>
      </c>
      <c r="AN316" s="39">
        <f t="shared" si="197"/>
        <v>0</v>
      </c>
      <c r="AO316" s="40">
        <f t="shared" si="198"/>
        <v>0</v>
      </c>
      <c r="AQ316" s="39">
        <f t="shared" si="199"/>
        <v>0</v>
      </c>
      <c r="AR316" s="39">
        <f t="shared" si="200"/>
        <v>0</v>
      </c>
      <c r="AS316" s="39">
        <f t="shared" si="201"/>
        <v>0</v>
      </c>
      <c r="AT316" s="40">
        <f t="shared" si="202"/>
        <v>0</v>
      </c>
      <c r="AU316" s="40"/>
      <c r="AV316" s="52">
        <f t="shared" si="203"/>
        <v>0</v>
      </c>
      <c r="AX316" s="52">
        <f t="shared" si="204"/>
        <v>0</v>
      </c>
      <c r="AY316" s="70"/>
      <c r="AZ316" s="2">
        <f t="shared" si="207"/>
        <v>0</v>
      </c>
    </row>
    <row r="317" spans="1:52" ht="12" customHeight="1">
      <c r="A317" s="44">
        <f t="shared" si="205"/>
        <v>46327</v>
      </c>
      <c r="B317" s="66">
        <f t="shared" si="167"/>
        <v>0</v>
      </c>
      <c r="C317" s="67"/>
      <c r="D317" s="68">
        <f t="shared" si="168"/>
        <v>0</v>
      </c>
      <c r="E317" s="35">
        <f t="shared" si="169"/>
        <v>0</v>
      </c>
      <c r="F317" s="35">
        <f t="shared" si="170"/>
        <v>0</v>
      </c>
      <c r="G317" s="55">
        <f t="shared" si="171"/>
        <v>3.97</v>
      </c>
      <c r="H317" s="69">
        <f t="shared" si="172"/>
        <v>3.97</v>
      </c>
      <c r="I317" s="55">
        <f t="shared" si="173"/>
        <v>0</v>
      </c>
      <c r="J317" s="55">
        <f t="shared" si="174"/>
        <v>-2.35E-2</v>
      </c>
      <c r="K317" s="69">
        <f t="shared" si="175"/>
        <v>-2.35E-2</v>
      </c>
      <c r="L317" s="72">
        <v>0</v>
      </c>
      <c r="M317" s="55">
        <f t="shared" si="176"/>
        <v>7.4999999999999997E-3</v>
      </c>
      <c r="N317" s="69">
        <f t="shared" si="177"/>
        <v>7.4999999999999997E-3</v>
      </c>
      <c r="O317" s="72">
        <v>0</v>
      </c>
      <c r="P317" s="7"/>
      <c r="Q317" s="72">
        <f t="shared" si="206"/>
        <v>3.9540000000000002</v>
      </c>
      <c r="R317" s="72">
        <f t="shared" si="178"/>
        <v>0</v>
      </c>
      <c r="S317" s="7"/>
      <c r="T317" s="5">
        <f t="shared" si="179"/>
        <v>30</v>
      </c>
      <c r="U317" s="45">
        <f t="shared" si="180"/>
        <v>46381</v>
      </c>
      <c r="V317" s="5">
        <f t="shared" si="181"/>
        <v>9492</v>
      </c>
      <c r="W317" s="55">
        <f t="shared" si="182"/>
        <v>6.040116061409001E-2</v>
      </c>
      <c r="X317" s="47">
        <f t="shared" si="183"/>
        <v>0.21300279978982564</v>
      </c>
      <c r="Y317" s="5">
        <f t="shared" si="184"/>
        <v>0</v>
      </c>
      <c r="Z317" s="5">
        <f t="shared" si="185"/>
        <v>0</v>
      </c>
      <c r="AB317" s="39">
        <f t="shared" si="186"/>
        <v>0</v>
      </c>
      <c r="AC317" s="39">
        <f t="shared" si="187"/>
        <v>0</v>
      </c>
      <c r="AD317" s="39">
        <f t="shared" si="188"/>
        <v>0</v>
      </c>
      <c r="AE317" s="39">
        <f t="shared" si="189"/>
        <v>0</v>
      </c>
      <c r="AF317" s="39">
        <f t="shared" si="190"/>
        <v>0</v>
      </c>
      <c r="AG317" s="39">
        <f t="shared" si="191"/>
        <v>0</v>
      </c>
      <c r="AH317" s="39">
        <f t="shared" si="192"/>
        <v>0</v>
      </c>
      <c r="AI317" s="39">
        <f t="shared" si="193"/>
        <v>0</v>
      </c>
      <c r="AJ317" s="39">
        <f t="shared" si="194"/>
        <v>0</v>
      </c>
      <c r="AK317" s="43"/>
      <c r="AL317" s="39">
        <f t="shared" si="195"/>
        <v>0</v>
      </c>
      <c r="AM317" s="39">
        <f t="shared" si="196"/>
        <v>0</v>
      </c>
      <c r="AN317" s="39">
        <f t="shared" si="197"/>
        <v>0</v>
      </c>
      <c r="AO317" s="40">
        <f t="shared" si="198"/>
        <v>0</v>
      </c>
      <c r="AQ317" s="39">
        <f t="shared" si="199"/>
        <v>0</v>
      </c>
      <c r="AR317" s="39">
        <f t="shared" si="200"/>
        <v>0</v>
      </c>
      <c r="AS317" s="39">
        <f t="shared" si="201"/>
        <v>0</v>
      </c>
      <c r="AT317" s="40">
        <f t="shared" si="202"/>
        <v>0</v>
      </c>
      <c r="AU317" s="40"/>
      <c r="AV317" s="52">
        <f t="shared" si="203"/>
        <v>0</v>
      </c>
      <c r="AX317" s="52">
        <f t="shared" si="204"/>
        <v>0</v>
      </c>
      <c r="AY317" s="70"/>
      <c r="AZ317" s="2">
        <f t="shared" si="207"/>
        <v>0</v>
      </c>
    </row>
    <row r="318" spans="1:52" ht="12" customHeight="1">
      <c r="A318" s="44">
        <f t="shared" si="205"/>
        <v>46357</v>
      </c>
      <c r="B318" s="66">
        <f t="shared" si="167"/>
        <v>0</v>
      </c>
      <c r="C318" s="67"/>
      <c r="D318" s="68">
        <f t="shared" si="168"/>
        <v>0</v>
      </c>
      <c r="E318" s="35">
        <f t="shared" si="169"/>
        <v>0</v>
      </c>
      <c r="F318" s="35">
        <f t="shared" si="170"/>
        <v>0</v>
      </c>
      <c r="G318" s="55">
        <f t="shared" si="171"/>
        <v>3.97</v>
      </c>
      <c r="H318" s="69">
        <f t="shared" si="172"/>
        <v>3.97</v>
      </c>
      <c r="I318" s="55">
        <f t="shared" si="173"/>
        <v>0</v>
      </c>
      <c r="J318" s="55">
        <f t="shared" si="174"/>
        <v>-2.35E-2</v>
      </c>
      <c r="K318" s="69">
        <f t="shared" si="175"/>
        <v>-2.35E-2</v>
      </c>
      <c r="L318" s="72">
        <v>0</v>
      </c>
      <c r="M318" s="55">
        <f t="shared" si="176"/>
        <v>7.4999999999999997E-3</v>
      </c>
      <c r="N318" s="69">
        <f t="shared" si="177"/>
        <v>7.4999999999999997E-3</v>
      </c>
      <c r="O318" s="72">
        <v>0</v>
      </c>
      <c r="P318" s="7"/>
      <c r="Q318" s="72">
        <f t="shared" si="206"/>
        <v>3.9540000000000002</v>
      </c>
      <c r="R318" s="72">
        <f t="shared" si="178"/>
        <v>0</v>
      </c>
      <c r="S318" s="7"/>
      <c r="T318" s="5">
        <f t="shared" si="179"/>
        <v>31</v>
      </c>
      <c r="U318" s="45">
        <f t="shared" si="180"/>
        <v>46412</v>
      </c>
      <c r="V318" s="5">
        <f t="shared" si="181"/>
        <v>9523</v>
      </c>
      <c r="W318" s="55">
        <f t="shared" si="182"/>
        <v>6.040116061409001E-2</v>
      </c>
      <c r="X318" s="47">
        <f t="shared" si="183"/>
        <v>0.21192972770765139</v>
      </c>
      <c r="Y318" s="5">
        <f t="shared" si="184"/>
        <v>0</v>
      </c>
      <c r="Z318" s="5">
        <f t="shared" si="185"/>
        <v>0</v>
      </c>
      <c r="AB318" s="39">
        <f t="shared" si="186"/>
        <v>0</v>
      </c>
      <c r="AC318" s="39">
        <f t="shared" si="187"/>
        <v>0</v>
      </c>
      <c r="AD318" s="39">
        <f t="shared" si="188"/>
        <v>0</v>
      </c>
      <c r="AE318" s="39">
        <f t="shared" si="189"/>
        <v>0</v>
      </c>
      <c r="AF318" s="39">
        <f t="shared" si="190"/>
        <v>0</v>
      </c>
      <c r="AG318" s="39">
        <f t="shared" si="191"/>
        <v>0</v>
      </c>
      <c r="AH318" s="39">
        <f t="shared" si="192"/>
        <v>0</v>
      </c>
      <c r="AI318" s="39">
        <f t="shared" si="193"/>
        <v>0</v>
      </c>
      <c r="AJ318" s="39">
        <f t="shared" si="194"/>
        <v>0</v>
      </c>
      <c r="AK318" s="43"/>
      <c r="AL318" s="39">
        <f t="shared" si="195"/>
        <v>0</v>
      </c>
      <c r="AM318" s="39">
        <f t="shared" si="196"/>
        <v>0</v>
      </c>
      <c r="AN318" s="39">
        <f t="shared" si="197"/>
        <v>0</v>
      </c>
      <c r="AO318" s="40">
        <f t="shared" si="198"/>
        <v>0</v>
      </c>
      <c r="AQ318" s="39">
        <f t="shared" si="199"/>
        <v>0</v>
      </c>
      <c r="AR318" s="39">
        <f t="shared" si="200"/>
        <v>0</v>
      </c>
      <c r="AS318" s="39">
        <f t="shared" si="201"/>
        <v>0</v>
      </c>
      <c r="AT318" s="40">
        <f t="shared" si="202"/>
        <v>0</v>
      </c>
      <c r="AU318" s="40"/>
      <c r="AV318" s="52">
        <f t="shared" si="203"/>
        <v>0</v>
      </c>
      <c r="AX318" s="52">
        <f t="shared" si="204"/>
        <v>0</v>
      </c>
      <c r="AY318" s="70"/>
      <c r="AZ318" s="2">
        <f t="shared" si="207"/>
        <v>0</v>
      </c>
    </row>
    <row r="319" spans="1:52" ht="12" customHeight="1">
      <c r="A319" s="44">
        <f t="shared" si="205"/>
        <v>46388</v>
      </c>
      <c r="B319" s="66">
        <f t="shared" si="167"/>
        <v>0</v>
      </c>
      <c r="C319" s="67"/>
      <c r="D319" s="68">
        <f t="shared" si="168"/>
        <v>0</v>
      </c>
      <c r="E319" s="35">
        <f t="shared" si="169"/>
        <v>0</v>
      </c>
      <c r="F319" s="35">
        <f t="shared" si="170"/>
        <v>0</v>
      </c>
      <c r="G319" s="55">
        <f t="shared" si="171"/>
        <v>3.97</v>
      </c>
      <c r="H319" s="69">
        <f t="shared" si="172"/>
        <v>3.97</v>
      </c>
      <c r="I319" s="55">
        <f t="shared" si="173"/>
        <v>0</v>
      </c>
      <c r="J319" s="55">
        <f t="shared" si="174"/>
        <v>-2.35E-2</v>
      </c>
      <c r="K319" s="69">
        <f t="shared" si="175"/>
        <v>-2.35E-2</v>
      </c>
      <c r="L319" s="72">
        <v>0</v>
      </c>
      <c r="M319" s="55">
        <f t="shared" si="176"/>
        <v>7.4999999999999997E-3</v>
      </c>
      <c r="N319" s="69">
        <f t="shared" si="177"/>
        <v>7.4999999999999997E-3</v>
      </c>
      <c r="O319" s="72">
        <v>0</v>
      </c>
      <c r="P319" s="7"/>
      <c r="Q319" s="72">
        <f t="shared" si="206"/>
        <v>3.9540000000000002</v>
      </c>
      <c r="R319" s="72">
        <f t="shared" si="178"/>
        <v>0</v>
      </c>
      <c r="S319" s="7"/>
      <c r="T319" s="5">
        <f t="shared" si="179"/>
        <v>31</v>
      </c>
      <c r="U319" s="45">
        <f t="shared" si="180"/>
        <v>46443</v>
      </c>
      <c r="V319" s="5">
        <f t="shared" si="181"/>
        <v>9554</v>
      </c>
      <c r="W319" s="55">
        <f t="shared" si="182"/>
        <v>6.040116061409001E-2</v>
      </c>
      <c r="X319" s="47">
        <f t="shared" si="183"/>
        <v>0.21086206158114845</v>
      </c>
      <c r="Y319" s="5">
        <f t="shared" si="184"/>
        <v>0</v>
      </c>
      <c r="Z319" s="5">
        <f t="shared" si="185"/>
        <v>0</v>
      </c>
      <c r="AB319" s="39">
        <f t="shared" si="186"/>
        <v>0</v>
      </c>
      <c r="AC319" s="39">
        <f t="shared" si="187"/>
        <v>0</v>
      </c>
      <c r="AD319" s="39">
        <f t="shared" si="188"/>
        <v>0</v>
      </c>
      <c r="AE319" s="39">
        <f t="shared" si="189"/>
        <v>0</v>
      </c>
      <c r="AF319" s="39">
        <f t="shared" si="190"/>
        <v>0</v>
      </c>
      <c r="AG319" s="39">
        <f t="shared" si="191"/>
        <v>0</v>
      </c>
      <c r="AH319" s="39">
        <f t="shared" si="192"/>
        <v>0</v>
      </c>
      <c r="AI319" s="39">
        <f t="shared" si="193"/>
        <v>0</v>
      </c>
      <c r="AJ319" s="39">
        <f t="shared" si="194"/>
        <v>0</v>
      </c>
      <c r="AK319" s="43"/>
      <c r="AL319" s="39">
        <f t="shared" si="195"/>
        <v>0</v>
      </c>
      <c r="AM319" s="39">
        <f t="shared" si="196"/>
        <v>0</v>
      </c>
      <c r="AN319" s="39">
        <f t="shared" si="197"/>
        <v>0</v>
      </c>
      <c r="AO319" s="40">
        <f t="shared" si="198"/>
        <v>0</v>
      </c>
      <c r="AQ319" s="39">
        <f t="shared" si="199"/>
        <v>0</v>
      </c>
      <c r="AR319" s="39">
        <f t="shared" si="200"/>
        <v>0</v>
      </c>
      <c r="AS319" s="39">
        <f t="shared" si="201"/>
        <v>0</v>
      </c>
      <c r="AT319" s="40">
        <f t="shared" si="202"/>
        <v>0</v>
      </c>
      <c r="AU319" s="40"/>
      <c r="AV319" s="52">
        <f t="shared" si="203"/>
        <v>0</v>
      </c>
      <c r="AX319" s="52">
        <f t="shared" si="204"/>
        <v>0</v>
      </c>
      <c r="AY319" s="70"/>
      <c r="AZ319" s="2">
        <f t="shared" si="207"/>
        <v>0</v>
      </c>
    </row>
    <row r="320" spans="1:52" ht="12" customHeight="1">
      <c r="A320" s="44">
        <f t="shared" si="205"/>
        <v>46419</v>
      </c>
      <c r="B320" s="66">
        <f t="shared" si="167"/>
        <v>0</v>
      </c>
      <c r="C320" s="67"/>
      <c r="D320" s="68">
        <f t="shared" si="168"/>
        <v>0</v>
      </c>
      <c r="E320" s="35">
        <f t="shared" si="169"/>
        <v>0</v>
      </c>
      <c r="F320" s="35">
        <f t="shared" si="170"/>
        <v>0</v>
      </c>
      <c r="G320" s="55">
        <f t="shared" si="171"/>
        <v>3.97</v>
      </c>
      <c r="H320" s="69">
        <f t="shared" si="172"/>
        <v>3.97</v>
      </c>
      <c r="I320" s="55">
        <f t="shared" si="173"/>
        <v>0</v>
      </c>
      <c r="J320" s="55">
        <f t="shared" si="174"/>
        <v>-2.35E-2</v>
      </c>
      <c r="K320" s="69">
        <f t="shared" si="175"/>
        <v>-2.35E-2</v>
      </c>
      <c r="L320" s="72">
        <v>0</v>
      </c>
      <c r="M320" s="55">
        <f t="shared" si="176"/>
        <v>7.4999999999999997E-3</v>
      </c>
      <c r="N320" s="69">
        <f t="shared" si="177"/>
        <v>7.4999999999999997E-3</v>
      </c>
      <c r="O320" s="72">
        <v>0</v>
      </c>
      <c r="P320" s="7"/>
      <c r="Q320" s="72">
        <f t="shared" si="206"/>
        <v>3.9540000000000002</v>
      </c>
      <c r="R320" s="72">
        <f t="shared" si="178"/>
        <v>0</v>
      </c>
      <c r="S320" s="7"/>
      <c r="T320" s="5">
        <f t="shared" si="179"/>
        <v>28</v>
      </c>
      <c r="U320" s="45">
        <f t="shared" si="180"/>
        <v>46471</v>
      </c>
      <c r="V320" s="5">
        <f t="shared" si="181"/>
        <v>9582</v>
      </c>
      <c r="W320" s="55">
        <f t="shared" si="182"/>
        <v>6.040116061409001E-2</v>
      </c>
      <c r="X320" s="47">
        <f t="shared" si="183"/>
        <v>0.20990234186112955</v>
      </c>
      <c r="Y320" s="5">
        <f t="shared" si="184"/>
        <v>0</v>
      </c>
      <c r="Z320" s="5">
        <f t="shared" si="185"/>
        <v>0</v>
      </c>
      <c r="AB320" s="39">
        <f t="shared" si="186"/>
        <v>0</v>
      </c>
      <c r="AC320" s="39">
        <f t="shared" si="187"/>
        <v>0</v>
      </c>
      <c r="AD320" s="39">
        <f t="shared" si="188"/>
        <v>0</v>
      </c>
      <c r="AE320" s="39">
        <f t="shared" si="189"/>
        <v>0</v>
      </c>
      <c r="AF320" s="39">
        <f t="shared" si="190"/>
        <v>0</v>
      </c>
      <c r="AG320" s="39">
        <f t="shared" si="191"/>
        <v>0</v>
      </c>
      <c r="AH320" s="39">
        <f t="shared" si="192"/>
        <v>0</v>
      </c>
      <c r="AI320" s="39">
        <f t="shared" si="193"/>
        <v>0</v>
      </c>
      <c r="AJ320" s="39">
        <f t="shared" si="194"/>
        <v>0</v>
      </c>
      <c r="AK320" s="43"/>
      <c r="AL320" s="39">
        <f t="shared" si="195"/>
        <v>0</v>
      </c>
      <c r="AM320" s="39">
        <f t="shared" si="196"/>
        <v>0</v>
      </c>
      <c r="AN320" s="39">
        <f t="shared" si="197"/>
        <v>0</v>
      </c>
      <c r="AO320" s="40">
        <f t="shared" si="198"/>
        <v>0</v>
      </c>
      <c r="AQ320" s="39">
        <f t="shared" si="199"/>
        <v>0</v>
      </c>
      <c r="AR320" s="39">
        <f t="shared" si="200"/>
        <v>0</v>
      </c>
      <c r="AS320" s="39">
        <f t="shared" si="201"/>
        <v>0</v>
      </c>
      <c r="AT320" s="40">
        <f t="shared" si="202"/>
        <v>0</v>
      </c>
      <c r="AU320" s="40"/>
      <c r="AV320" s="52">
        <f t="shared" si="203"/>
        <v>0</v>
      </c>
      <c r="AX320" s="52">
        <f t="shared" si="204"/>
        <v>0</v>
      </c>
      <c r="AY320" s="70"/>
      <c r="AZ320" s="2">
        <f t="shared" si="207"/>
        <v>0</v>
      </c>
    </row>
    <row r="321" spans="1:52" ht="12" customHeight="1">
      <c r="A321" s="44">
        <f t="shared" si="205"/>
        <v>46447</v>
      </c>
      <c r="B321" s="66">
        <f t="shared" si="167"/>
        <v>0</v>
      </c>
      <c r="C321" s="67"/>
      <c r="D321" s="68">
        <f t="shared" si="168"/>
        <v>0</v>
      </c>
      <c r="E321" s="35">
        <f t="shared" si="169"/>
        <v>0</v>
      </c>
      <c r="F321" s="35">
        <f t="shared" si="170"/>
        <v>0</v>
      </c>
      <c r="G321" s="55">
        <f t="shared" si="171"/>
        <v>3.97</v>
      </c>
      <c r="H321" s="69">
        <f t="shared" si="172"/>
        <v>3.97</v>
      </c>
      <c r="I321" s="55">
        <f t="shared" si="173"/>
        <v>0</v>
      </c>
      <c r="J321" s="55">
        <f t="shared" si="174"/>
        <v>-2.35E-2</v>
      </c>
      <c r="K321" s="69">
        <f t="shared" si="175"/>
        <v>-2.35E-2</v>
      </c>
      <c r="L321" s="72">
        <v>0</v>
      </c>
      <c r="M321" s="55">
        <f t="shared" si="176"/>
        <v>7.4999999999999997E-3</v>
      </c>
      <c r="N321" s="69">
        <f t="shared" si="177"/>
        <v>7.4999999999999997E-3</v>
      </c>
      <c r="O321" s="72">
        <v>0</v>
      </c>
      <c r="P321" s="7"/>
      <c r="Q321" s="72">
        <f t="shared" si="206"/>
        <v>3.9540000000000002</v>
      </c>
      <c r="R321" s="72">
        <f t="shared" si="178"/>
        <v>0</v>
      </c>
      <c r="S321" s="7"/>
      <c r="T321" s="5">
        <f t="shared" si="179"/>
        <v>31</v>
      </c>
      <c r="U321" s="45">
        <f t="shared" si="180"/>
        <v>46502</v>
      </c>
      <c r="V321" s="5">
        <f t="shared" si="181"/>
        <v>9613</v>
      </c>
      <c r="W321" s="55">
        <f t="shared" si="182"/>
        <v>6.040116061409001E-2</v>
      </c>
      <c r="X321" s="47">
        <f t="shared" si="183"/>
        <v>0.20884488936164863</v>
      </c>
      <c r="Y321" s="5">
        <f t="shared" si="184"/>
        <v>0</v>
      </c>
      <c r="Z321" s="5">
        <f t="shared" si="185"/>
        <v>0</v>
      </c>
      <c r="AB321" s="39">
        <f t="shared" si="186"/>
        <v>0</v>
      </c>
      <c r="AC321" s="39">
        <f t="shared" si="187"/>
        <v>0</v>
      </c>
      <c r="AD321" s="39">
        <f t="shared" si="188"/>
        <v>0</v>
      </c>
      <c r="AE321" s="39">
        <f t="shared" si="189"/>
        <v>0</v>
      </c>
      <c r="AF321" s="39">
        <f t="shared" si="190"/>
        <v>0</v>
      </c>
      <c r="AG321" s="39">
        <f t="shared" si="191"/>
        <v>0</v>
      </c>
      <c r="AH321" s="39">
        <f t="shared" si="192"/>
        <v>0</v>
      </c>
      <c r="AI321" s="39">
        <f t="shared" si="193"/>
        <v>0</v>
      </c>
      <c r="AJ321" s="39">
        <f t="shared" si="194"/>
        <v>0</v>
      </c>
      <c r="AK321" s="43"/>
      <c r="AL321" s="39">
        <f t="shared" si="195"/>
        <v>0</v>
      </c>
      <c r="AM321" s="39">
        <f t="shared" si="196"/>
        <v>0</v>
      </c>
      <c r="AN321" s="39">
        <f t="shared" si="197"/>
        <v>0</v>
      </c>
      <c r="AO321" s="40">
        <f t="shared" si="198"/>
        <v>0</v>
      </c>
      <c r="AQ321" s="39">
        <f t="shared" si="199"/>
        <v>0</v>
      </c>
      <c r="AR321" s="39">
        <f t="shared" si="200"/>
        <v>0</v>
      </c>
      <c r="AS321" s="39">
        <f t="shared" si="201"/>
        <v>0</v>
      </c>
      <c r="AT321" s="40">
        <f t="shared" si="202"/>
        <v>0</v>
      </c>
      <c r="AU321" s="40"/>
      <c r="AV321" s="52">
        <f t="shared" si="203"/>
        <v>0</v>
      </c>
      <c r="AX321" s="52">
        <f t="shared" si="204"/>
        <v>0</v>
      </c>
      <c r="AY321" s="70"/>
      <c r="AZ321" s="2">
        <f t="shared" si="207"/>
        <v>0</v>
      </c>
    </row>
    <row r="322" spans="1:52" ht="12" customHeight="1">
      <c r="A322" s="44">
        <f t="shared" si="205"/>
        <v>46478</v>
      </c>
      <c r="B322" s="66">
        <f t="shared" si="167"/>
        <v>0</v>
      </c>
      <c r="C322" s="67"/>
      <c r="D322" s="68">
        <f t="shared" si="168"/>
        <v>0</v>
      </c>
      <c r="E322" s="35">
        <f t="shared" si="169"/>
        <v>0</v>
      </c>
      <c r="F322" s="35">
        <f t="shared" si="170"/>
        <v>0</v>
      </c>
      <c r="G322" s="55">
        <f t="shared" si="171"/>
        <v>3.97</v>
      </c>
      <c r="H322" s="69">
        <f t="shared" si="172"/>
        <v>3.97</v>
      </c>
      <c r="I322" s="55">
        <f t="shared" si="173"/>
        <v>0</v>
      </c>
      <c r="J322" s="55">
        <f t="shared" si="174"/>
        <v>-2.35E-2</v>
      </c>
      <c r="K322" s="69">
        <f t="shared" si="175"/>
        <v>-2.35E-2</v>
      </c>
      <c r="L322" s="72">
        <v>0</v>
      </c>
      <c r="M322" s="55">
        <f t="shared" si="176"/>
        <v>7.4999999999999997E-3</v>
      </c>
      <c r="N322" s="69">
        <f t="shared" si="177"/>
        <v>7.4999999999999997E-3</v>
      </c>
      <c r="O322" s="72">
        <v>0</v>
      </c>
      <c r="P322" s="7"/>
      <c r="Q322" s="72">
        <f t="shared" si="206"/>
        <v>3.9540000000000002</v>
      </c>
      <c r="R322" s="72">
        <f t="shared" si="178"/>
        <v>0</v>
      </c>
      <c r="S322" s="7"/>
      <c r="T322" s="5">
        <f t="shared" si="179"/>
        <v>30</v>
      </c>
      <c r="U322" s="45">
        <f t="shared" si="180"/>
        <v>46532</v>
      </c>
      <c r="V322" s="5">
        <f t="shared" si="181"/>
        <v>9643</v>
      </c>
      <c r="W322" s="55">
        <f t="shared" si="182"/>
        <v>6.040116061409001E-2</v>
      </c>
      <c r="X322" s="47">
        <f t="shared" si="183"/>
        <v>0.20782662077585198</v>
      </c>
      <c r="Y322" s="5">
        <f t="shared" si="184"/>
        <v>0</v>
      </c>
      <c r="Z322" s="5">
        <f t="shared" si="185"/>
        <v>0</v>
      </c>
      <c r="AB322" s="39">
        <f t="shared" si="186"/>
        <v>0</v>
      </c>
      <c r="AC322" s="39">
        <f t="shared" si="187"/>
        <v>0</v>
      </c>
      <c r="AD322" s="39">
        <f t="shared" si="188"/>
        <v>0</v>
      </c>
      <c r="AE322" s="39">
        <f t="shared" si="189"/>
        <v>0</v>
      </c>
      <c r="AF322" s="39">
        <f t="shared" si="190"/>
        <v>0</v>
      </c>
      <c r="AG322" s="39">
        <f t="shared" si="191"/>
        <v>0</v>
      </c>
      <c r="AH322" s="39">
        <f t="shared" si="192"/>
        <v>0</v>
      </c>
      <c r="AI322" s="39">
        <f t="shared" si="193"/>
        <v>0</v>
      </c>
      <c r="AJ322" s="39">
        <f t="shared" si="194"/>
        <v>0</v>
      </c>
      <c r="AK322" s="43"/>
      <c r="AL322" s="39">
        <f t="shared" si="195"/>
        <v>0</v>
      </c>
      <c r="AM322" s="39">
        <f t="shared" si="196"/>
        <v>0</v>
      </c>
      <c r="AN322" s="39">
        <f t="shared" si="197"/>
        <v>0</v>
      </c>
      <c r="AO322" s="40">
        <f t="shared" si="198"/>
        <v>0</v>
      </c>
      <c r="AQ322" s="39">
        <f t="shared" si="199"/>
        <v>0</v>
      </c>
      <c r="AR322" s="39">
        <f t="shared" si="200"/>
        <v>0</v>
      </c>
      <c r="AS322" s="39">
        <f t="shared" si="201"/>
        <v>0</v>
      </c>
      <c r="AT322" s="40">
        <f t="shared" si="202"/>
        <v>0</v>
      </c>
      <c r="AU322" s="40"/>
      <c r="AV322" s="52">
        <f t="shared" si="203"/>
        <v>0</v>
      </c>
      <c r="AX322" s="52">
        <f t="shared" si="204"/>
        <v>0</v>
      </c>
      <c r="AY322" s="70"/>
      <c r="AZ322" s="2">
        <f t="shared" si="207"/>
        <v>0</v>
      </c>
    </row>
    <row r="323" spans="1:52" ht="12" customHeight="1">
      <c r="A323" s="44">
        <f t="shared" si="205"/>
        <v>46508</v>
      </c>
      <c r="B323" s="66">
        <f t="shared" si="167"/>
        <v>0</v>
      </c>
      <c r="C323" s="67"/>
      <c r="D323" s="68">
        <f t="shared" si="168"/>
        <v>0</v>
      </c>
      <c r="E323" s="35">
        <f t="shared" si="169"/>
        <v>0</v>
      </c>
      <c r="F323" s="35">
        <f t="shared" si="170"/>
        <v>0</v>
      </c>
      <c r="G323" s="55">
        <f t="shared" si="171"/>
        <v>3.97</v>
      </c>
      <c r="H323" s="69">
        <f t="shared" si="172"/>
        <v>3.97</v>
      </c>
      <c r="I323" s="55">
        <f t="shared" si="173"/>
        <v>0</v>
      </c>
      <c r="J323" s="55">
        <f t="shared" si="174"/>
        <v>-2.35E-2</v>
      </c>
      <c r="K323" s="69">
        <f t="shared" si="175"/>
        <v>-2.35E-2</v>
      </c>
      <c r="L323" s="72">
        <v>0</v>
      </c>
      <c r="M323" s="55">
        <f t="shared" si="176"/>
        <v>7.4999999999999997E-3</v>
      </c>
      <c r="N323" s="69">
        <f t="shared" si="177"/>
        <v>7.4999999999999997E-3</v>
      </c>
      <c r="O323" s="72">
        <v>0</v>
      </c>
      <c r="P323" s="7"/>
      <c r="Q323" s="72">
        <f t="shared" si="206"/>
        <v>3.9540000000000002</v>
      </c>
      <c r="R323" s="72">
        <f t="shared" si="178"/>
        <v>0</v>
      </c>
      <c r="S323" s="7"/>
      <c r="T323" s="5">
        <f t="shared" si="179"/>
        <v>31</v>
      </c>
      <c r="U323" s="45">
        <f t="shared" si="180"/>
        <v>46563</v>
      </c>
      <c r="V323" s="5">
        <f t="shared" si="181"/>
        <v>9674</v>
      </c>
      <c r="W323" s="55">
        <f t="shared" si="182"/>
        <v>6.040116061409001E-2</v>
      </c>
      <c r="X323" s="47">
        <f t="shared" si="183"/>
        <v>0.20677962540815145</v>
      </c>
      <c r="Y323" s="5">
        <f t="shared" si="184"/>
        <v>0</v>
      </c>
      <c r="Z323" s="5">
        <f t="shared" si="185"/>
        <v>0</v>
      </c>
      <c r="AB323" s="39">
        <f t="shared" si="186"/>
        <v>0</v>
      </c>
      <c r="AC323" s="39">
        <f t="shared" si="187"/>
        <v>0</v>
      </c>
      <c r="AD323" s="39">
        <f t="shared" si="188"/>
        <v>0</v>
      </c>
      <c r="AE323" s="39">
        <f t="shared" si="189"/>
        <v>0</v>
      </c>
      <c r="AF323" s="39">
        <f t="shared" si="190"/>
        <v>0</v>
      </c>
      <c r="AG323" s="39">
        <f t="shared" si="191"/>
        <v>0</v>
      </c>
      <c r="AH323" s="39">
        <f t="shared" si="192"/>
        <v>0</v>
      </c>
      <c r="AI323" s="39">
        <f t="shared" si="193"/>
        <v>0</v>
      </c>
      <c r="AJ323" s="39">
        <f t="shared" si="194"/>
        <v>0</v>
      </c>
      <c r="AK323" s="43"/>
      <c r="AL323" s="39">
        <f t="shared" si="195"/>
        <v>0</v>
      </c>
      <c r="AM323" s="39">
        <f t="shared" si="196"/>
        <v>0</v>
      </c>
      <c r="AN323" s="39">
        <f t="shared" si="197"/>
        <v>0</v>
      </c>
      <c r="AO323" s="40">
        <f t="shared" si="198"/>
        <v>0</v>
      </c>
      <c r="AQ323" s="39">
        <f t="shared" si="199"/>
        <v>0</v>
      </c>
      <c r="AR323" s="39">
        <f t="shared" si="200"/>
        <v>0</v>
      </c>
      <c r="AS323" s="39">
        <f t="shared" si="201"/>
        <v>0</v>
      </c>
      <c r="AT323" s="40">
        <f t="shared" si="202"/>
        <v>0</v>
      </c>
      <c r="AU323" s="40"/>
      <c r="AV323" s="52">
        <f t="shared" si="203"/>
        <v>0</v>
      </c>
      <c r="AX323" s="52">
        <f t="shared" si="204"/>
        <v>0</v>
      </c>
      <c r="AY323" s="70"/>
      <c r="AZ323" s="2">
        <f t="shared" si="207"/>
        <v>0</v>
      </c>
    </row>
    <row r="324" spans="1:52" ht="12" customHeight="1">
      <c r="A324" s="44">
        <f t="shared" si="205"/>
        <v>46539</v>
      </c>
      <c r="B324" s="66">
        <f t="shared" si="167"/>
        <v>0</v>
      </c>
      <c r="C324" s="67"/>
      <c r="D324" s="68">
        <f t="shared" si="168"/>
        <v>0</v>
      </c>
      <c r="E324" s="35">
        <f t="shared" si="169"/>
        <v>0</v>
      </c>
      <c r="F324" s="35">
        <f t="shared" si="170"/>
        <v>0</v>
      </c>
      <c r="G324" s="55">
        <f t="shared" si="171"/>
        <v>3.97</v>
      </c>
      <c r="H324" s="69">
        <f t="shared" si="172"/>
        <v>3.97</v>
      </c>
      <c r="I324" s="55">
        <f t="shared" si="173"/>
        <v>0</v>
      </c>
      <c r="J324" s="55">
        <f t="shared" si="174"/>
        <v>-2.35E-2</v>
      </c>
      <c r="K324" s="69">
        <f t="shared" si="175"/>
        <v>-2.35E-2</v>
      </c>
      <c r="L324" s="72">
        <v>0</v>
      </c>
      <c r="M324" s="55">
        <f t="shared" si="176"/>
        <v>7.4999999999999997E-3</v>
      </c>
      <c r="N324" s="69">
        <f t="shared" si="177"/>
        <v>7.4999999999999997E-3</v>
      </c>
      <c r="O324" s="72">
        <v>0</v>
      </c>
      <c r="P324" s="7"/>
      <c r="Q324" s="72">
        <f t="shared" si="206"/>
        <v>3.9540000000000002</v>
      </c>
      <c r="R324" s="72">
        <f t="shared" si="178"/>
        <v>0</v>
      </c>
      <c r="S324" s="7"/>
      <c r="T324" s="5">
        <f t="shared" si="179"/>
        <v>30</v>
      </c>
      <c r="U324" s="45">
        <f t="shared" si="180"/>
        <v>46593</v>
      </c>
      <c r="V324" s="5">
        <f t="shared" si="181"/>
        <v>9704</v>
      </c>
      <c r="W324" s="55">
        <f t="shared" si="182"/>
        <v>6.040116061409001E-2</v>
      </c>
      <c r="X324" s="47">
        <f t="shared" si="183"/>
        <v>0.20577142646500518</v>
      </c>
      <c r="Y324" s="5">
        <f t="shared" si="184"/>
        <v>0</v>
      </c>
      <c r="Z324" s="5">
        <f t="shared" si="185"/>
        <v>0</v>
      </c>
      <c r="AB324" s="39">
        <f t="shared" si="186"/>
        <v>0</v>
      </c>
      <c r="AC324" s="39">
        <f t="shared" si="187"/>
        <v>0</v>
      </c>
      <c r="AD324" s="39">
        <f t="shared" si="188"/>
        <v>0</v>
      </c>
      <c r="AE324" s="39">
        <f t="shared" si="189"/>
        <v>0</v>
      </c>
      <c r="AF324" s="39">
        <f t="shared" si="190"/>
        <v>0</v>
      </c>
      <c r="AG324" s="39">
        <f t="shared" si="191"/>
        <v>0</v>
      </c>
      <c r="AH324" s="39">
        <f t="shared" si="192"/>
        <v>0</v>
      </c>
      <c r="AI324" s="39">
        <f t="shared" si="193"/>
        <v>0</v>
      </c>
      <c r="AJ324" s="39">
        <f t="shared" si="194"/>
        <v>0</v>
      </c>
      <c r="AK324" s="43"/>
      <c r="AL324" s="39">
        <f t="shared" si="195"/>
        <v>0</v>
      </c>
      <c r="AM324" s="39">
        <f t="shared" si="196"/>
        <v>0</v>
      </c>
      <c r="AN324" s="39">
        <f t="shared" si="197"/>
        <v>0</v>
      </c>
      <c r="AO324" s="40">
        <f t="shared" si="198"/>
        <v>0</v>
      </c>
      <c r="AQ324" s="39">
        <f t="shared" si="199"/>
        <v>0</v>
      </c>
      <c r="AR324" s="39">
        <f t="shared" si="200"/>
        <v>0</v>
      </c>
      <c r="AS324" s="39">
        <f t="shared" si="201"/>
        <v>0</v>
      </c>
      <c r="AT324" s="40">
        <f t="shared" si="202"/>
        <v>0</v>
      </c>
      <c r="AU324" s="40"/>
      <c r="AV324" s="52">
        <f t="shared" si="203"/>
        <v>0</v>
      </c>
      <c r="AX324" s="52">
        <f t="shared" si="204"/>
        <v>0</v>
      </c>
      <c r="AY324" s="70"/>
      <c r="AZ324" s="2">
        <f t="shared" si="207"/>
        <v>0</v>
      </c>
    </row>
    <row r="325" spans="1:52" ht="12" customHeight="1">
      <c r="A325" s="44">
        <f t="shared" si="205"/>
        <v>46569</v>
      </c>
      <c r="B325" s="66">
        <f t="shared" si="167"/>
        <v>0</v>
      </c>
      <c r="C325" s="67"/>
      <c r="D325" s="68">
        <f t="shared" si="168"/>
        <v>0</v>
      </c>
      <c r="E325" s="35">
        <f t="shared" si="169"/>
        <v>0</v>
      </c>
      <c r="F325" s="35">
        <f t="shared" si="170"/>
        <v>0</v>
      </c>
      <c r="G325" s="55">
        <f t="shared" si="171"/>
        <v>3.97</v>
      </c>
      <c r="H325" s="69">
        <f t="shared" si="172"/>
        <v>3.97</v>
      </c>
      <c r="I325" s="55">
        <f t="shared" si="173"/>
        <v>0</v>
      </c>
      <c r="J325" s="55">
        <f t="shared" si="174"/>
        <v>-2.35E-2</v>
      </c>
      <c r="K325" s="69">
        <f t="shared" si="175"/>
        <v>-2.35E-2</v>
      </c>
      <c r="L325" s="72">
        <v>0</v>
      </c>
      <c r="M325" s="55">
        <f t="shared" si="176"/>
        <v>7.4999999999999997E-3</v>
      </c>
      <c r="N325" s="69">
        <f t="shared" si="177"/>
        <v>7.4999999999999997E-3</v>
      </c>
      <c r="O325" s="72">
        <v>0</v>
      </c>
      <c r="P325" s="7"/>
      <c r="Q325" s="72">
        <f t="shared" si="206"/>
        <v>3.9540000000000002</v>
      </c>
      <c r="R325" s="72">
        <f t="shared" si="178"/>
        <v>0</v>
      </c>
      <c r="S325" s="7"/>
      <c r="T325" s="5">
        <f t="shared" si="179"/>
        <v>31</v>
      </c>
      <c r="U325" s="45">
        <f t="shared" si="180"/>
        <v>46624</v>
      </c>
      <c r="V325" s="5">
        <f t="shared" si="181"/>
        <v>9735</v>
      </c>
      <c r="W325" s="55">
        <f t="shared" si="182"/>
        <v>6.040116061409001E-2</v>
      </c>
      <c r="X325" s="47">
        <f t="shared" si="183"/>
        <v>0.20473478481866692</v>
      </c>
      <c r="Y325" s="5">
        <f t="shared" si="184"/>
        <v>0</v>
      </c>
      <c r="Z325" s="5">
        <f t="shared" si="185"/>
        <v>0</v>
      </c>
      <c r="AB325" s="39">
        <f t="shared" si="186"/>
        <v>0</v>
      </c>
      <c r="AC325" s="39">
        <f t="shared" si="187"/>
        <v>0</v>
      </c>
      <c r="AD325" s="39">
        <f t="shared" si="188"/>
        <v>0</v>
      </c>
      <c r="AE325" s="39">
        <f t="shared" si="189"/>
        <v>0</v>
      </c>
      <c r="AF325" s="39">
        <f t="shared" si="190"/>
        <v>0</v>
      </c>
      <c r="AG325" s="39">
        <f t="shared" si="191"/>
        <v>0</v>
      </c>
      <c r="AH325" s="39">
        <f t="shared" si="192"/>
        <v>0</v>
      </c>
      <c r="AI325" s="39">
        <f t="shared" si="193"/>
        <v>0</v>
      </c>
      <c r="AJ325" s="39">
        <f t="shared" si="194"/>
        <v>0</v>
      </c>
      <c r="AK325" s="43"/>
      <c r="AL325" s="39">
        <f t="shared" si="195"/>
        <v>0</v>
      </c>
      <c r="AM325" s="39">
        <f t="shared" si="196"/>
        <v>0</v>
      </c>
      <c r="AN325" s="39">
        <f t="shared" si="197"/>
        <v>0</v>
      </c>
      <c r="AO325" s="40">
        <f t="shared" si="198"/>
        <v>0</v>
      </c>
      <c r="AQ325" s="39">
        <f t="shared" si="199"/>
        <v>0</v>
      </c>
      <c r="AR325" s="39">
        <f t="shared" si="200"/>
        <v>0</v>
      </c>
      <c r="AS325" s="39">
        <f t="shared" si="201"/>
        <v>0</v>
      </c>
      <c r="AT325" s="40">
        <f t="shared" si="202"/>
        <v>0</v>
      </c>
      <c r="AU325" s="40"/>
      <c r="AV325" s="52">
        <f t="shared" si="203"/>
        <v>0</v>
      </c>
      <c r="AX325" s="52">
        <f t="shared" si="204"/>
        <v>0</v>
      </c>
      <c r="AY325" s="70"/>
      <c r="AZ325" s="2">
        <f t="shared" si="207"/>
        <v>0</v>
      </c>
    </row>
    <row r="326" spans="1:52" ht="12" customHeight="1">
      <c r="A326" s="44">
        <f t="shared" si="205"/>
        <v>46600</v>
      </c>
      <c r="B326" s="66">
        <f t="shared" si="167"/>
        <v>0</v>
      </c>
      <c r="C326" s="67"/>
      <c r="D326" s="68">
        <f t="shared" si="168"/>
        <v>0</v>
      </c>
      <c r="E326" s="35">
        <f t="shared" si="169"/>
        <v>0</v>
      </c>
      <c r="F326" s="35">
        <f t="shared" si="170"/>
        <v>0</v>
      </c>
      <c r="G326" s="55">
        <f t="shared" si="171"/>
        <v>3.97</v>
      </c>
      <c r="H326" s="69">
        <f t="shared" si="172"/>
        <v>3.97</v>
      </c>
      <c r="I326" s="55">
        <f t="shared" si="173"/>
        <v>0</v>
      </c>
      <c r="J326" s="55">
        <f t="shared" si="174"/>
        <v>-2.35E-2</v>
      </c>
      <c r="K326" s="69">
        <f t="shared" si="175"/>
        <v>-2.35E-2</v>
      </c>
      <c r="L326" s="72">
        <v>0</v>
      </c>
      <c r="M326" s="55">
        <f t="shared" si="176"/>
        <v>7.4999999999999997E-3</v>
      </c>
      <c r="N326" s="69">
        <f t="shared" si="177"/>
        <v>7.4999999999999997E-3</v>
      </c>
      <c r="O326" s="72">
        <v>0</v>
      </c>
      <c r="P326" s="7"/>
      <c r="Q326" s="72">
        <f t="shared" si="206"/>
        <v>3.9540000000000002</v>
      </c>
      <c r="R326" s="72">
        <f t="shared" si="178"/>
        <v>0</v>
      </c>
      <c r="S326" s="7"/>
      <c r="T326" s="5">
        <f t="shared" si="179"/>
        <v>31</v>
      </c>
      <c r="U326" s="45">
        <f t="shared" si="180"/>
        <v>46655</v>
      </c>
      <c r="V326" s="5">
        <f t="shared" si="181"/>
        <v>9766</v>
      </c>
      <c r="W326" s="55">
        <f t="shared" si="182"/>
        <v>6.040116061409001E-2</v>
      </c>
      <c r="X326" s="47">
        <f t="shared" si="183"/>
        <v>0.20370336559762545</v>
      </c>
      <c r="Y326" s="5">
        <f t="shared" si="184"/>
        <v>0</v>
      </c>
      <c r="Z326" s="5">
        <f t="shared" si="185"/>
        <v>0</v>
      </c>
      <c r="AB326" s="39">
        <f t="shared" si="186"/>
        <v>0</v>
      </c>
      <c r="AC326" s="39">
        <f t="shared" si="187"/>
        <v>0</v>
      </c>
      <c r="AD326" s="39">
        <f t="shared" si="188"/>
        <v>0</v>
      </c>
      <c r="AE326" s="39">
        <f t="shared" si="189"/>
        <v>0</v>
      </c>
      <c r="AF326" s="39">
        <f t="shared" si="190"/>
        <v>0</v>
      </c>
      <c r="AG326" s="39">
        <f t="shared" si="191"/>
        <v>0</v>
      </c>
      <c r="AH326" s="39">
        <f t="shared" si="192"/>
        <v>0</v>
      </c>
      <c r="AI326" s="39">
        <f t="shared" si="193"/>
        <v>0</v>
      </c>
      <c r="AJ326" s="39">
        <f t="shared" si="194"/>
        <v>0</v>
      </c>
      <c r="AK326" s="43"/>
      <c r="AL326" s="39">
        <f t="shared" si="195"/>
        <v>0</v>
      </c>
      <c r="AM326" s="39">
        <f t="shared" si="196"/>
        <v>0</v>
      </c>
      <c r="AN326" s="39">
        <f t="shared" si="197"/>
        <v>0</v>
      </c>
      <c r="AO326" s="40">
        <f t="shared" si="198"/>
        <v>0</v>
      </c>
      <c r="AQ326" s="39">
        <f t="shared" si="199"/>
        <v>0</v>
      </c>
      <c r="AR326" s="39">
        <f t="shared" si="200"/>
        <v>0</v>
      </c>
      <c r="AS326" s="39">
        <f t="shared" si="201"/>
        <v>0</v>
      </c>
      <c r="AT326" s="40">
        <f t="shared" si="202"/>
        <v>0</v>
      </c>
      <c r="AU326" s="40"/>
      <c r="AV326" s="52">
        <f t="shared" si="203"/>
        <v>0</v>
      </c>
      <c r="AX326" s="52">
        <f t="shared" si="204"/>
        <v>0</v>
      </c>
      <c r="AY326" s="70"/>
      <c r="AZ326" s="2">
        <f t="shared" si="207"/>
        <v>0</v>
      </c>
    </row>
    <row r="327" spans="1:52" ht="12" customHeight="1">
      <c r="A327" s="44">
        <f t="shared" si="205"/>
        <v>46631</v>
      </c>
      <c r="B327" s="66">
        <f t="shared" si="167"/>
        <v>0</v>
      </c>
      <c r="C327" s="67"/>
      <c r="D327" s="68">
        <f t="shared" si="168"/>
        <v>0</v>
      </c>
      <c r="E327" s="35">
        <f t="shared" si="169"/>
        <v>0</v>
      </c>
      <c r="F327" s="35">
        <f t="shared" si="170"/>
        <v>0</v>
      </c>
      <c r="G327" s="55">
        <f t="shared" si="171"/>
        <v>3.97</v>
      </c>
      <c r="H327" s="69">
        <f t="shared" si="172"/>
        <v>3.97</v>
      </c>
      <c r="I327" s="55">
        <f t="shared" si="173"/>
        <v>0</v>
      </c>
      <c r="J327" s="55">
        <f t="shared" si="174"/>
        <v>-2.35E-2</v>
      </c>
      <c r="K327" s="69">
        <f t="shared" si="175"/>
        <v>-2.35E-2</v>
      </c>
      <c r="L327" s="72">
        <v>0</v>
      </c>
      <c r="M327" s="55">
        <f t="shared" si="176"/>
        <v>7.4999999999999997E-3</v>
      </c>
      <c r="N327" s="69">
        <f t="shared" si="177"/>
        <v>7.4999999999999997E-3</v>
      </c>
      <c r="O327" s="72">
        <v>0</v>
      </c>
      <c r="P327" s="7"/>
      <c r="Q327" s="72">
        <f t="shared" si="206"/>
        <v>3.9540000000000002</v>
      </c>
      <c r="R327" s="72">
        <f t="shared" si="178"/>
        <v>0</v>
      </c>
      <c r="S327" s="7"/>
      <c r="T327" s="5">
        <f t="shared" si="179"/>
        <v>30</v>
      </c>
      <c r="U327" s="45">
        <f t="shared" si="180"/>
        <v>46685</v>
      </c>
      <c r="V327" s="5">
        <f t="shared" si="181"/>
        <v>9796</v>
      </c>
      <c r="W327" s="55">
        <f t="shared" si="182"/>
        <v>6.040116061409001E-2</v>
      </c>
      <c r="X327" s="47">
        <f t="shared" si="183"/>
        <v>0.20271016562685706</v>
      </c>
      <c r="Y327" s="5">
        <f t="shared" si="184"/>
        <v>0</v>
      </c>
      <c r="Z327" s="5">
        <f t="shared" si="185"/>
        <v>0</v>
      </c>
      <c r="AB327" s="39">
        <f t="shared" si="186"/>
        <v>0</v>
      </c>
      <c r="AC327" s="39">
        <f t="shared" si="187"/>
        <v>0</v>
      </c>
      <c r="AD327" s="39">
        <f t="shared" si="188"/>
        <v>0</v>
      </c>
      <c r="AE327" s="39">
        <f t="shared" si="189"/>
        <v>0</v>
      </c>
      <c r="AF327" s="39">
        <f t="shared" si="190"/>
        <v>0</v>
      </c>
      <c r="AG327" s="39">
        <f t="shared" si="191"/>
        <v>0</v>
      </c>
      <c r="AH327" s="39">
        <f t="shared" si="192"/>
        <v>0</v>
      </c>
      <c r="AI327" s="39">
        <f t="shared" si="193"/>
        <v>0</v>
      </c>
      <c r="AJ327" s="39">
        <f t="shared" si="194"/>
        <v>0</v>
      </c>
      <c r="AK327" s="43"/>
      <c r="AL327" s="39">
        <f t="shared" si="195"/>
        <v>0</v>
      </c>
      <c r="AM327" s="39">
        <f t="shared" si="196"/>
        <v>0</v>
      </c>
      <c r="AN327" s="39">
        <f t="shared" si="197"/>
        <v>0</v>
      </c>
      <c r="AO327" s="40">
        <f t="shared" si="198"/>
        <v>0</v>
      </c>
      <c r="AQ327" s="39">
        <f t="shared" si="199"/>
        <v>0</v>
      </c>
      <c r="AR327" s="39">
        <f t="shared" si="200"/>
        <v>0</v>
      </c>
      <c r="AS327" s="39">
        <f t="shared" si="201"/>
        <v>0</v>
      </c>
      <c r="AT327" s="40">
        <f t="shared" si="202"/>
        <v>0</v>
      </c>
      <c r="AU327" s="40"/>
      <c r="AV327" s="52">
        <f t="shared" si="203"/>
        <v>0</v>
      </c>
      <c r="AX327" s="52">
        <f t="shared" si="204"/>
        <v>0</v>
      </c>
      <c r="AY327" s="70"/>
      <c r="AZ327" s="2">
        <f t="shared" si="207"/>
        <v>0</v>
      </c>
    </row>
    <row r="328" spans="1:52" ht="12" customHeight="1">
      <c r="A328" s="44">
        <f t="shared" si="205"/>
        <v>46661</v>
      </c>
      <c r="B328" s="66">
        <f t="shared" si="167"/>
        <v>0</v>
      </c>
      <c r="C328" s="67"/>
      <c r="D328" s="68">
        <f t="shared" si="168"/>
        <v>0</v>
      </c>
      <c r="E328" s="35">
        <f t="shared" si="169"/>
        <v>0</v>
      </c>
      <c r="F328" s="35">
        <f t="shared" si="170"/>
        <v>0</v>
      </c>
      <c r="G328" s="55">
        <f t="shared" si="171"/>
        <v>3.97</v>
      </c>
      <c r="H328" s="69">
        <f t="shared" si="172"/>
        <v>3.97</v>
      </c>
      <c r="I328" s="55">
        <f t="shared" si="173"/>
        <v>0</v>
      </c>
      <c r="J328" s="55">
        <f t="shared" si="174"/>
        <v>-2.35E-2</v>
      </c>
      <c r="K328" s="69">
        <f t="shared" si="175"/>
        <v>-2.35E-2</v>
      </c>
      <c r="L328" s="72">
        <v>0</v>
      </c>
      <c r="M328" s="55">
        <f t="shared" si="176"/>
        <v>7.4999999999999997E-3</v>
      </c>
      <c r="N328" s="69">
        <f t="shared" si="177"/>
        <v>7.4999999999999997E-3</v>
      </c>
      <c r="O328" s="72">
        <v>0</v>
      </c>
      <c r="P328" s="7"/>
      <c r="Q328" s="72">
        <f t="shared" si="206"/>
        <v>3.9540000000000002</v>
      </c>
      <c r="R328" s="72">
        <f t="shared" si="178"/>
        <v>0</v>
      </c>
      <c r="S328" s="7"/>
      <c r="T328" s="5">
        <f t="shared" si="179"/>
        <v>31</v>
      </c>
      <c r="U328" s="45">
        <f t="shared" si="180"/>
        <v>46716</v>
      </c>
      <c r="V328" s="5">
        <f t="shared" si="181"/>
        <v>9827</v>
      </c>
      <c r="W328" s="55">
        <f t="shared" si="182"/>
        <v>6.040116061409001E-2</v>
      </c>
      <c r="X328" s="47">
        <f t="shared" si="183"/>
        <v>0.20168894609489907</v>
      </c>
      <c r="Y328" s="5">
        <f t="shared" si="184"/>
        <v>0</v>
      </c>
      <c r="Z328" s="5">
        <f t="shared" si="185"/>
        <v>0</v>
      </c>
      <c r="AB328" s="39">
        <f t="shared" si="186"/>
        <v>0</v>
      </c>
      <c r="AC328" s="39">
        <f t="shared" si="187"/>
        <v>0</v>
      </c>
      <c r="AD328" s="39">
        <f t="shared" si="188"/>
        <v>0</v>
      </c>
      <c r="AE328" s="39">
        <f t="shared" si="189"/>
        <v>0</v>
      </c>
      <c r="AF328" s="39">
        <f t="shared" si="190"/>
        <v>0</v>
      </c>
      <c r="AG328" s="39">
        <f t="shared" si="191"/>
        <v>0</v>
      </c>
      <c r="AH328" s="39">
        <f t="shared" si="192"/>
        <v>0</v>
      </c>
      <c r="AI328" s="39">
        <f t="shared" si="193"/>
        <v>0</v>
      </c>
      <c r="AJ328" s="39">
        <f t="shared" si="194"/>
        <v>0</v>
      </c>
      <c r="AK328" s="43"/>
      <c r="AL328" s="39">
        <f t="shared" si="195"/>
        <v>0</v>
      </c>
      <c r="AM328" s="39">
        <f t="shared" si="196"/>
        <v>0</v>
      </c>
      <c r="AN328" s="39">
        <f t="shared" si="197"/>
        <v>0</v>
      </c>
      <c r="AO328" s="40">
        <f t="shared" si="198"/>
        <v>0</v>
      </c>
      <c r="AQ328" s="39">
        <f t="shared" si="199"/>
        <v>0</v>
      </c>
      <c r="AR328" s="39">
        <f t="shared" si="200"/>
        <v>0</v>
      </c>
      <c r="AS328" s="39">
        <f t="shared" si="201"/>
        <v>0</v>
      </c>
      <c r="AT328" s="40">
        <f t="shared" si="202"/>
        <v>0</v>
      </c>
      <c r="AU328" s="40"/>
      <c r="AV328" s="52">
        <f t="shared" si="203"/>
        <v>0</v>
      </c>
      <c r="AX328" s="52">
        <f t="shared" si="204"/>
        <v>0</v>
      </c>
      <c r="AY328" s="70"/>
      <c r="AZ328" s="2">
        <f t="shared" si="207"/>
        <v>0</v>
      </c>
    </row>
    <row r="329" spans="1:52" ht="12" customHeight="1">
      <c r="A329" s="44">
        <f t="shared" si="205"/>
        <v>46692</v>
      </c>
      <c r="B329" s="66">
        <f t="shared" si="167"/>
        <v>0</v>
      </c>
      <c r="C329" s="67"/>
      <c r="D329" s="68">
        <f t="shared" si="168"/>
        <v>0</v>
      </c>
      <c r="E329" s="35">
        <f t="shared" si="169"/>
        <v>0</v>
      </c>
      <c r="F329" s="35">
        <f t="shared" si="170"/>
        <v>0</v>
      </c>
      <c r="G329" s="55">
        <f t="shared" si="171"/>
        <v>3.97</v>
      </c>
      <c r="H329" s="69">
        <f t="shared" si="172"/>
        <v>3.97</v>
      </c>
      <c r="I329" s="55">
        <f t="shared" si="173"/>
        <v>0</v>
      </c>
      <c r="J329" s="55">
        <f t="shared" si="174"/>
        <v>-2.35E-2</v>
      </c>
      <c r="K329" s="69">
        <f t="shared" si="175"/>
        <v>-2.35E-2</v>
      </c>
      <c r="L329" s="72">
        <v>0</v>
      </c>
      <c r="M329" s="55">
        <f t="shared" si="176"/>
        <v>7.4999999999999997E-3</v>
      </c>
      <c r="N329" s="69">
        <f t="shared" si="177"/>
        <v>7.4999999999999997E-3</v>
      </c>
      <c r="O329" s="72">
        <v>0</v>
      </c>
      <c r="P329" s="7"/>
      <c r="Q329" s="72">
        <f t="shared" si="206"/>
        <v>3.9540000000000002</v>
      </c>
      <c r="R329" s="72">
        <f t="shared" si="178"/>
        <v>0</v>
      </c>
      <c r="S329" s="7"/>
      <c r="T329" s="5">
        <f t="shared" si="179"/>
        <v>30</v>
      </c>
      <c r="U329" s="45">
        <f t="shared" si="180"/>
        <v>46746</v>
      </c>
      <c r="V329" s="5">
        <f t="shared" si="181"/>
        <v>9857</v>
      </c>
      <c r="W329" s="55">
        <f t="shared" si="182"/>
        <v>6.040116061409001E-2</v>
      </c>
      <c r="X329" s="47">
        <f t="shared" si="183"/>
        <v>0.20070556786362598</v>
      </c>
      <c r="Y329" s="5">
        <f t="shared" si="184"/>
        <v>0</v>
      </c>
      <c r="Z329" s="5">
        <f t="shared" si="185"/>
        <v>0</v>
      </c>
      <c r="AB329" s="39">
        <f t="shared" si="186"/>
        <v>0</v>
      </c>
      <c r="AC329" s="39">
        <f t="shared" si="187"/>
        <v>0</v>
      </c>
      <c r="AD329" s="39">
        <f t="shared" si="188"/>
        <v>0</v>
      </c>
      <c r="AE329" s="39">
        <f t="shared" si="189"/>
        <v>0</v>
      </c>
      <c r="AF329" s="39">
        <f t="shared" si="190"/>
        <v>0</v>
      </c>
      <c r="AG329" s="39">
        <f t="shared" si="191"/>
        <v>0</v>
      </c>
      <c r="AH329" s="39">
        <f t="shared" si="192"/>
        <v>0</v>
      </c>
      <c r="AI329" s="39">
        <f t="shared" si="193"/>
        <v>0</v>
      </c>
      <c r="AJ329" s="39">
        <f t="shared" si="194"/>
        <v>0</v>
      </c>
      <c r="AK329" s="43"/>
      <c r="AL329" s="39">
        <f t="shared" si="195"/>
        <v>0</v>
      </c>
      <c r="AM329" s="39">
        <f t="shared" si="196"/>
        <v>0</v>
      </c>
      <c r="AN329" s="39">
        <f t="shared" si="197"/>
        <v>0</v>
      </c>
      <c r="AO329" s="40">
        <f t="shared" si="198"/>
        <v>0</v>
      </c>
      <c r="AQ329" s="39">
        <f t="shared" si="199"/>
        <v>0</v>
      </c>
      <c r="AR329" s="39">
        <f t="shared" si="200"/>
        <v>0</v>
      </c>
      <c r="AS329" s="39">
        <f t="shared" si="201"/>
        <v>0</v>
      </c>
      <c r="AT329" s="40">
        <f t="shared" si="202"/>
        <v>0</v>
      </c>
      <c r="AU329" s="40"/>
      <c r="AV329" s="52">
        <f t="shared" si="203"/>
        <v>0</v>
      </c>
      <c r="AX329" s="52">
        <f t="shared" si="204"/>
        <v>0</v>
      </c>
      <c r="AY329" s="70"/>
      <c r="AZ329" s="2">
        <f t="shared" si="207"/>
        <v>0</v>
      </c>
    </row>
    <row r="330" spans="1:52" ht="12" customHeight="1">
      <c r="A330" s="44">
        <f t="shared" si="205"/>
        <v>46722</v>
      </c>
      <c r="B330" s="66">
        <f t="shared" ref="B330:B369" si="208">VLOOKUP($A330,Table2,MATCH(I$3,Curves2,0))</f>
        <v>0</v>
      </c>
      <c r="C330" s="67"/>
      <c r="D330" s="68">
        <f t="shared" ref="D330:D369" si="209">B330+C330</f>
        <v>0</v>
      </c>
      <c r="E330" s="35">
        <f t="shared" ref="E330:E369" si="210">IF(Y330=0,0,IF(AND(Y330=1,$H$3=1),D330*T330,IF($H$3=2,D330,"N/A")))</f>
        <v>0</v>
      </c>
      <c r="F330" s="35">
        <f t="shared" ref="F330:F369" si="211">E330*X330</f>
        <v>0</v>
      </c>
      <c r="G330" s="55">
        <f t="shared" ref="G330:G369" si="212">VLOOKUP($A330,Table,MATCH(G$4,Curves,0))</f>
        <v>3.97</v>
      </c>
      <c r="H330" s="69">
        <f t="shared" ref="H330:H369" si="213">G330</f>
        <v>3.97</v>
      </c>
      <c r="I330" s="55">
        <f t="shared" ref="I330:I369" si="214">VLOOKUP($A330,Table1,MATCH(I$3,Curves1,0))</f>
        <v>0</v>
      </c>
      <c r="J330" s="55">
        <f t="shared" ref="J330:J369" si="215">VLOOKUP($A330,Table,MATCH(J$4,Curves,0))</f>
        <v>-2.35E-2</v>
      </c>
      <c r="K330" s="69">
        <f t="shared" ref="K330:K369" si="216">J330</f>
        <v>-2.35E-2</v>
      </c>
      <c r="L330" s="72">
        <v>0</v>
      </c>
      <c r="M330" s="55">
        <f t="shared" ref="M330:M369" si="217">VLOOKUP($A330,Table,MATCH(M$4,Curves,0))</f>
        <v>7.4999999999999997E-3</v>
      </c>
      <c r="N330" s="69">
        <f t="shared" ref="N330:N369" si="218">M330</f>
        <v>7.4999999999999997E-3</v>
      </c>
      <c r="O330" s="72">
        <v>0</v>
      </c>
      <c r="P330" s="7"/>
      <c r="Q330" s="72">
        <f t="shared" si="206"/>
        <v>3.9540000000000002</v>
      </c>
      <c r="R330" s="72">
        <f t="shared" ref="R330:R369" si="219">O330+L330+I330</f>
        <v>0</v>
      </c>
      <c r="S330" s="7"/>
      <c r="T330" s="5">
        <f t="shared" ref="T330:T369" si="220">A331-A330</f>
        <v>31</v>
      </c>
      <c r="U330" s="45">
        <f t="shared" ref="U330:U369" si="221">CHOOSE(F$3,A331+24,A330)</f>
        <v>46777</v>
      </c>
      <c r="V330" s="5">
        <f t="shared" ref="V330:V369" si="222">U330-C$3</f>
        <v>9888</v>
      </c>
      <c r="W330" s="55">
        <f t="shared" ref="W330:W370" si="223">VLOOKUP($A330,Table,MATCH(W$4,Curves,0))</f>
        <v>6.040116061409001E-2</v>
      </c>
      <c r="X330" s="47">
        <f t="shared" ref="X330:X369" si="224">1/(1+CHOOSE(F$3,(W331+($K$3/10000))/2,(W330+($K$3/10000))/2))^(2*V330/365.25)</f>
        <v>0.19969444715618037</v>
      </c>
      <c r="Y330" s="5">
        <f t="shared" ref="Y330:Y369" si="225">IF(AND(mthbeg&lt;=A330,mthend&gt;=A330),1,0)</f>
        <v>0</v>
      </c>
      <c r="Z330" s="5">
        <f t="shared" ref="Z330:Z369" si="226">T330*Y330</f>
        <v>0</v>
      </c>
      <c r="AB330" s="39">
        <f t="shared" ref="AB330:AB369" si="227">F330*G330</f>
        <v>0</v>
      </c>
      <c r="AC330" s="39">
        <f t="shared" ref="AC330:AC369" si="228">$F330*H330</f>
        <v>0</v>
      </c>
      <c r="AD330" s="39">
        <f t="shared" ref="AD330:AD369" si="229">$F330*I330</f>
        <v>0</v>
      </c>
      <c r="AE330" s="39">
        <f t="shared" ref="AE330:AE369" si="230">$F330*J330</f>
        <v>0</v>
      </c>
      <c r="AF330" s="39">
        <f t="shared" ref="AF330:AF369" si="231">$F330*K330</f>
        <v>0</v>
      </c>
      <c r="AG330" s="39">
        <f t="shared" ref="AG330:AG369" si="232">$F330*L330</f>
        <v>0</v>
      </c>
      <c r="AH330" s="39">
        <f t="shared" ref="AH330:AH369" si="233">$F330*M330</f>
        <v>0</v>
      </c>
      <c r="AI330" s="39">
        <f t="shared" ref="AI330:AI369" si="234">$F330*N330</f>
        <v>0</v>
      </c>
      <c r="AJ330" s="39">
        <f t="shared" ref="AJ330:AJ369" si="235">F330*O330</f>
        <v>0</v>
      </c>
      <c r="AK330" s="43"/>
      <c r="AL330" s="39">
        <f t="shared" ref="AL330:AL369" si="236">CHOOSE($G$3,AC330-AD330,AD330-AC330)</f>
        <v>0</v>
      </c>
      <c r="AM330" s="39">
        <f t="shared" ref="AM330:AM369" si="237">CHOOSE($G$3,AF330-AG330,AG330-AF330)</f>
        <v>0</v>
      </c>
      <c r="AN330" s="39">
        <f t="shared" ref="AN330:AN369" si="238">CHOOSE($G$3,AI330-AJ330,AJ330-AI330)</f>
        <v>0</v>
      </c>
      <c r="AO330" s="40">
        <f t="shared" ref="AO330:AO369" si="239">SUM(AL330:AN330)</f>
        <v>0</v>
      </c>
      <c r="AQ330" s="39">
        <f t="shared" ref="AQ330:AQ369" si="240">CHOOSE($G$3,AB330-AC330,AC330-AB330)</f>
        <v>0</v>
      </c>
      <c r="AR330" s="39">
        <f t="shared" ref="AR330:AR369" si="241">CHOOSE($G$3,AE330-AF330,AF330-AE330)</f>
        <v>0</v>
      </c>
      <c r="AS330" s="39">
        <f t="shared" ref="AS330:AS369" si="242">CHOOSE($G$3,AH330-AI330,AI330-AH330)</f>
        <v>0</v>
      </c>
      <c r="AT330" s="40">
        <f t="shared" ref="AT330:AT369" si="243">AQ330+AR330+AS330</f>
        <v>0</v>
      </c>
      <c r="AU330" s="40"/>
      <c r="AV330" s="52">
        <f t="shared" ref="AV330:AV369" si="244">AT330+AO330</f>
        <v>0</v>
      </c>
      <c r="AX330" s="52">
        <f t="shared" ref="AX330:AX369" si="245">AJ330+AG330+AD330</f>
        <v>0</v>
      </c>
      <c r="AY330" s="70"/>
      <c r="AZ330" s="2">
        <f t="shared" si="207"/>
        <v>0</v>
      </c>
    </row>
    <row r="331" spans="1:52" ht="12" customHeight="1">
      <c r="A331" s="44">
        <f t="shared" ref="A331:A370" si="246">EDATE(A330,1)</f>
        <v>46753</v>
      </c>
      <c r="B331" s="66">
        <f t="shared" si="208"/>
        <v>0</v>
      </c>
      <c r="C331" s="67"/>
      <c r="D331" s="68">
        <f t="shared" si="209"/>
        <v>0</v>
      </c>
      <c r="E331" s="35">
        <f t="shared" si="210"/>
        <v>0</v>
      </c>
      <c r="F331" s="35">
        <f t="shared" si="211"/>
        <v>0</v>
      </c>
      <c r="G331" s="55">
        <f t="shared" si="212"/>
        <v>3.97</v>
      </c>
      <c r="H331" s="69">
        <f t="shared" si="213"/>
        <v>3.97</v>
      </c>
      <c r="I331" s="55">
        <f t="shared" si="214"/>
        <v>0</v>
      </c>
      <c r="J331" s="55">
        <f t="shared" si="215"/>
        <v>-2.35E-2</v>
      </c>
      <c r="K331" s="69">
        <f t="shared" si="216"/>
        <v>-2.35E-2</v>
      </c>
      <c r="L331" s="72">
        <v>0</v>
      </c>
      <c r="M331" s="55">
        <f t="shared" si="217"/>
        <v>7.4999999999999997E-3</v>
      </c>
      <c r="N331" s="69">
        <f t="shared" si="218"/>
        <v>7.4999999999999997E-3</v>
      </c>
      <c r="O331" s="72">
        <v>0</v>
      </c>
      <c r="P331" s="7"/>
      <c r="Q331" s="72">
        <f t="shared" ref="Q331:Q369" si="247">M331+J331+G331</f>
        <v>3.9540000000000002</v>
      </c>
      <c r="R331" s="72">
        <f t="shared" si="219"/>
        <v>0</v>
      </c>
      <c r="S331" s="7"/>
      <c r="T331" s="5">
        <f t="shared" si="220"/>
        <v>31</v>
      </c>
      <c r="U331" s="45">
        <f t="shared" si="221"/>
        <v>46808</v>
      </c>
      <c r="V331" s="5">
        <f t="shared" si="222"/>
        <v>9919</v>
      </c>
      <c r="W331" s="55">
        <f t="shared" si="223"/>
        <v>6.040116061409001E-2</v>
      </c>
      <c r="X331" s="47">
        <f t="shared" si="224"/>
        <v>0.19868842030385744</v>
      </c>
      <c r="Y331" s="5">
        <f t="shared" si="225"/>
        <v>0</v>
      </c>
      <c r="Z331" s="5">
        <f t="shared" si="226"/>
        <v>0</v>
      </c>
      <c r="AB331" s="39">
        <f t="shared" si="227"/>
        <v>0</v>
      </c>
      <c r="AC331" s="39">
        <f t="shared" si="228"/>
        <v>0</v>
      </c>
      <c r="AD331" s="39">
        <f t="shared" si="229"/>
        <v>0</v>
      </c>
      <c r="AE331" s="39">
        <f t="shared" si="230"/>
        <v>0</v>
      </c>
      <c r="AF331" s="39">
        <f t="shared" si="231"/>
        <v>0</v>
      </c>
      <c r="AG331" s="39">
        <f t="shared" si="232"/>
        <v>0</v>
      </c>
      <c r="AH331" s="39">
        <f t="shared" si="233"/>
        <v>0</v>
      </c>
      <c r="AI331" s="39">
        <f t="shared" si="234"/>
        <v>0</v>
      </c>
      <c r="AJ331" s="39">
        <f t="shared" si="235"/>
        <v>0</v>
      </c>
      <c r="AK331" s="43"/>
      <c r="AL331" s="39">
        <f t="shared" si="236"/>
        <v>0</v>
      </c>
      <c r="AM331" s="39">
        <f t="shared" si="237"/>
        <v>0</v>
      </c>
      <c r="AN331" s="39">
        <f t="shared" si="238"/>
        <v>0</v>
      </c>
      <c r="AO331" s="40">
        <f t="shared" si="239"/>
        <v>0</v>
      </c>
      <c r="AQ331" s="39">
        <f t="shared" si="240"/>
        <v>0</v>
      </c>
      <c r="AR331" s="39">
        <f t="shared" si="241"/>
        <v>0</v>
      </c>
      <c r="AS331" s="39">
        <f t="shared" si="242"/>
        <v>0</v>
      </c>
      <c r="AT331" s="40">
        <f t="shared" si="243"/>
        <v>0</v>
      </c>
      <c r="AU331" s="40"/>
      <c r="AV331" s="52">
        <f t="shared" si="244"/>
        <v>0</v>
      </c>
      <c r="AX331" s="52">
        <f t="shared" si="245"/>
        <v>0</v>
      </c>
      <c r="AY331" s="70"/>
      <c r="AZ331" s="2">
        <f t="shared" ref="AZ331:AZ369" si="248">R331*E331</f>
        <v>0</v>
      </c>
    </row>
    <row r="332" spans="1:52" ht="12" customHeight="1">
      <c r="A332" s="44">
        <f t="shared" si="246"/>
        <v>46784</v>
      </c>
      <c r="B332" s="66">
        <f t="shared" si="208"/>
        <v>0</v>
      </c>
      <c r="C332" s="67"/>
      <c r="D332" s="68">
        <f t="shared" si="209"/>
        <v>0</v>
      </c>
      <c r="E332" s="35">
        <f t="shared" si="210"/>
        <v>0</v>
      </c>
      <c r="F332" s="35">
        <f t="shared" si="211"/>
        <v>0</v>
      </c>
      <c r="G332" s="55">
        <f t="shared" si="212"/>
        <v>3.97</v>
      </c>
      <c r="H332" s="69">
        <f t="shared" si="213"/>
        <v>3.97</v>
      </c>
      <c r="I332" s="55">
        <f t="shared" si="214"/>
        <v>0</v>
      </c>
      <c r="J332" s="55">
        <f t="shared" si="215"/>
        <v>-2.35E-2</v>
      </c>
      <c r="K332" s="69">
        <f t="shared" si="216"/>
        <v>-2.35E-2</v>
      </c>
      <c r="L332" s="72">
        <v>0</v>
      </c>
      <c r="M332" s="55">
        <f t="shared" si="217"/>
        <v>7.4999999999999997E-3</v>
      </c>
      <c r="N332" s="69">
        <f t="shared" si="218"/>
        <v>7.4999999999999997E-3</v>
      </c>
      <c r="O332" s="72">
        <v>0</v>
      </c>
      <c r="P332" s="7"/>
      <c r="Q332" s="72">
        <f t="shared" si="247"/>
        <v>3.9540000000000002</v>
      </c>
      <c r="R332" s="72">
        <f t="shared" si="219"/>
        <v>0</v>
      </c>
      <c r="S332" s="7"/>
      <c r="T332" s="5">
        <f t="shared" si="220"/>
        <v>29</v>
      </c>
      <c r="U332" s="45">
        <f t="shared" si="221"/>
        <v>46837</v>
      </c>
      <c r="V332" s="5">
        <f t="shared" si="222"/>
        <v>9948</v>
      </c>
      <c r="W332" s="55">
        <f t="shared" si="223"/>
        <v>6.040116061409001E-2</v>
      </c>
      <c r="X332" s="47">
        <f t="shared" si="224"/>
        <v>0.1977518871780985</v>
      </c>
      <c r="Y332" s="5">
        <f t="shared" si="225"/>
        <v>0</v>
      </c>
      <c r="Z332" s="5">
        <f t="shared" si="226"/>
        <v>0</v>
      </c>
      <c r="AB332" s="39">
        <f t="shared" si="227"/>
        <v>0</v>
      </c>
      <c r="AC332" s="39">
        <f t="shared" si="228"/>
        <v>0</v>
      </c>
      <c r="AD332" s="39">
        <f t="shared" si="229"/>
        <v>0</v>
      </c>
      <c r="AE332" s="39">
        <f t="shared" si="230"/>
        <v>0</v>
      </c>
      <c r="AF332" s="39">
        <f t="shared" si="231"/>
        <v>0</v>
      </c>
      <c r="AG332" s="39">
        <f t="shared" si="232"/>
        <v>0</v>
      </c>
      <c r="AH332" s="39">
        <f t="shared" si="233"/>
        <v>0</v>
      </c>
      <c r="AI332" s="39">
        <f t="shared" si="234"/>
        <v>0</v>
      </c>
      <c r="AJ332" s="39">
        <f t="shared" si="235"/>
        <v>0</v>
      </c>
      <c r="AK332" s="43"/>
      <c r="AL332" s="39">
        <f t="shared" si="236"/>
        <v>0</v>
      </c>
      <c r="AM332" s="39">
        <f t="shared" si="237"/>
        <v>0</v>
      </c>
      <c r="AN332" s="39">
        <f t="shared" si="238"/>
        <v>0</v>
      </c>
      <c r="AO332" s="40">
        <f t="shared" si="239"/>
        <v>0</v>
      </c>
      <c r="AQ332" s="39">
        <f t="shared" si="240"/>
        <v>0</v>
      </c>
      <c r="AR332" s="39">
        <f t="shared" si="241"/>
        <v>0</v>
      </c>
      <c r="AS332" s="39">
        <f t="shared" si="242"/>
        <v>0</v>
      </c>
      <c r="AT332" s="40">
        <f t="shared" si="243"/>
        <v>0</v>
      </c>
      <c r="AU332" s="40"/>
      <c r="AV332" s="52">
        <f t="shared" si="244"/>
        <v>0</v>
      </c>
      <c r="AX332" s="52">
        <f t="shared" si="245"/>
        <v>0</v>
      </c>
      <c r="AY332" s="70"/>
      <c r="AZ332" s="2">
        <f t="shared" si="248"/>
        <v>0</v>
      </c>
    </row>
    <row r="333" spans="1:52" ht="12" customHeight="1">
      <c r="A333" s="44">
        <f t="shared" si="246"/>
        <v>46813</v>
      </c>
      <c r="B333" s="66">
        <f t="shared" si="208"/>
        <v>0</v>
      </c>
      <c r="C333" s="67"/>
      <c r="D333" s="68">
        <f t="shared" si="209"/>
        <v>0</v>
      </c>
      <c r="E333" s="35">
        <f t="shared" si="210"/>
        <v>0</v>
      </c>
      <c r="F333" s="35">
        <f t="shared" si="211"/>
        <v>0</v>
      </c>
      <c r="G333" s="55">
        <f t="shared" si="212"/>
        <v>3.97</v>
      </c>
      <c r="H333" s="69">
        <f t="shared" si="213"/>
        <v>3.97</v>
      </c>
      <c r="I333" s="55">
        <f t="shared" si="214"/>
        <v>0</v>
      </c>
      <c r="J333" s="55">
        <f t="shared" si="215"/>
        <v>-2.35E-2</v>
      </c>
      <c r="K333" s="69">
        <f t="shared" si="216"/>
        <v>-2.35E-2</v>
      </c>
      <c r="L333" s="72">
        <v>0</v>
      </c>
      <c r="M333" s="55">
        <f t="shared" si="217"/>
        <v>7.4999999999999997E-3</v>
      </c>
      <c r="N333" s="69">
        <f t="shared" si="218"/>
        <v>7.4999999999999997E-3</v>
      </c>
      <c r="O333" s="72">
        <v>0</v>
      </c>
      <c r="P333" s="7"/>
      <c r="Q333" s="72">
        <f t="shared" si="247"/>
        <v>3.9540000000000002</v>
      </c>
      <c r="R333" s="72">
        <f t="shared" si="219"/>
        <v>0</v>
      </c>
      <c r="S333" s="7"/>
      <c r="T333" s="5">
        <f t="shared" si="220"/>
        <v>31</v>
      </c>
      <c r="U333" s="45">
        <f t="shared" si="221"/>
        <v>46868</v>
      </c>
      <c r="V333" s="5">
        <f t="shared" si="222"/>
        <v>9979</v>
      </c>
      <c r="W333" s="55">
        <f t="shared" si="223"/>
        <v>6.040116061409001E-2</v>
      </c>
      <c r="X333" s="47">
        <f t="shared" si="224"/>
        <v>0.19675564661441822</v>
      </c>
      <c r="Y333" s="5">
        <f t="shared" si="225"/>
        <v>0</v>
      </c>
      <c r="Z333" s="5">
        <f t="shared" si="226"/>
        <v>0</v>
      </c>
      <c r="AB333" s="39">
        <f t="shared" si="227"/>
        <v>0</v>
      </c>
      <c r="AC333" s="39">
        <f t="shared" si="228"/>
        <v>0</v>
      </c>
      <c r="AD333" s="39">
        <f t="shared" si="229"/>
        <v>0</v>
      </c>
      <c r="AE333" s="39">
        <f t="shared" si="230"/>
        <v>0</v>
      </c>
      <c r="AF333" s="39">
        <f t="shared" si="231"/>
        <v>0</v>
      </c>
      <c r="AG333" s="39">
        <f t="shared" si="232"/>
        <v>0</v>
      </c>
      <c r="AH333" s="39">
        <f t="shared" si="233"/>
        <v>0</v>
      </c>
      <c r="AI333" s="39">
        <f t="shared" si="234"/>
        <v>0</v>
      </c>
      <c r="AJ333" s="39">
        <f t="shared" si="235"/>
        <v>0</v>
      </c>
      <c r="AK333" s="43"/>
      <c r="AL333" s="39">
        <f t="shared" si="236"/>
        <v>0</v>
      </c>
      <c r="AM333" s="39">
        <f t="shared" si="237"/>
        <v>0</v>
      </c>
      <c r="AN333" s="39">
        <f t="shared" si="238"/>
        <v>0</v>
      </c>
      <c r="AO333" s="40">
        <f t="shared" si="239"/>
        <v>0</v>
      </c>
      <c r="AQ333" s="39">
        <f t="shared" si="240"/>
        <v>0</v>
      </c>
      <c r="AR333" s="39">
        <f t="shared" si="241"/>
        <v>0</v>
      </c>
      <c r="AS333" s="39">
        <f t="shared" si="242"/>
        <v>0</v>
      </c>
      <c r="AT333" s="40">
        <f t="shared" si="243"/>
        <v>0</v>
      </c>
      <c r="AU333" s="40"/>
      <c r="AV333" s="52">
        <f t="shared" si="244"/>
        <v>0</v>
      </c>
      <c r="AX333" s="52">
        <f t="shared" si="245"/>
        <v>0</v>
      </c>
      <c r="AY333" s="70"/>
      <c r="AZ333" s="2">
        <f t="shared" si="248"/>
        <v>0</v>
      </c>
    </row>
    <row r="334" spans="1:52" ht="12" customHeight="1">
      <c r="A334" s="44">
        <f t="shared" si="246"/>
        <v>46844</v>
      </c>
      <c r="B334" s="66">
        <f t="shared" si="208"/>
        <v>0</v>
      </c>
      <c r="C334" s="67"/>
      <c r="D334" s="68">
        <f t="shared" si="209"/>
        <v>0</v>
      </c>
      <c r="E334" s="35">
        <f t="shared" si="210"/>
        <v>0</v>
      </c>
      <c r="F334" s="35">
        <f t="shared" si="211"/>
        <v>0</v>
      </c>
      <c r="G334" s="55">
        <f t="shared" si="212"/>
        <v>3.97</v>
      </c>
      <c r="H334" s="69">
        <f t="shared" si="213"/>
        <v>3.97</v>
      </c>
      <c r="I334" s="55">
        <f t="shared" si="214"/>
        <v>0</v>
      </c>
      <c r="J334" s="55">
        <f t="shared" si="215"/>
        <v>-2.35E-2</v>
      </c>
      <c r="K334" s="69">
        <f t="shared" si="216"/>
        <v>-2.35E-2</v>
      </c>
      <c r="L334" s="72">
        <v>0</v>
      </c>
      <c r="M334" s="55">
        <f t="shared" si="217"/>
        <v>7.4999999999999997E-3</v>
      </c>
      <c r="N334" s="69">
        <f t="shared" si="218"/>
        <v>7.4999999999999997E-3</v>
      </c>
      <c r="O334" s="72">
        <v>0</v>
      </c>
      <c r="P334" s="7"/>
      <c r="Q334" s="72">
        <f t="shared" si="247"/>
        <v>3.9540000000000002</v>
      </c>
      <c r="R334" s="72">
        <f t="shared" si="219"/>
        <v>0</v>
      </c>
      <c r="S334" s="7"/>
      <c r="T334" s="5">
        <f t="shared" si="220"/>
        <v>30</v>
      </c>
      <c r="U334" s="45">
        <f t="shared" si="221"/>
        <v>46898</v>
      </c>
      <c r="V334" s="5">
        <f t="shared" si="222"/>
        <v>10009</v>
      </c>
      <c r="W334" s="55">
        <f t="shared" si="223"/>
        <v>6.040116061409001E-2</v>
      </c>
      <c r="X334" s="47">
        <f t="shared" si="224"/>
        <v>0.19579632175548606</v>
      </c>
      <c r="Y334" s="5">
        <f t="shared" si="225"/>
        <v>0</v>
      </c>
      <c r="Z334" s="5">
        <f t="shared" si="226"/>
        <v>0</v>
      </c>
      <c r="AB334" s="39">
        <f t="shared" si="227"/>
        <v>0</v>
      </c>
      <c r="AC334" s="39">
        <f t="shared" si="228"/>
        <v>0</v>
      </c>
      <c r="AD334" s="39">
        <f t="shared" si="229"/>
        <v>0</v>
      </c>
      <c r="AE334" s="39">
        <f t="shared" si="230"/>
        <v>0</v>
      </c>
      <c r="AF334" s="39">
        <f t="shared" si="231"/>
        <v>0</v>
      </c>
      <c r="AG334" s="39">
        <f t="shared" si="232"/>
        <v>0</v>
      </c>
      <c r="AH334" s="39">
        <f t="shared" si="233"/>
        <v>0</v>
      </c>
      <c r="AI334" s="39">
        <f t="shared" si="234"/>
        <v>0</v>
      </c>
      <c r="AJ334" s="39">
        <f t="shared" si="235"/>
        <v>0</v>
      </c>
      <c r="AK334" s="43"/>
      <c r="AL334" s="39">
        <f t="shared" si="236"/>
        <v>0</v>
      </c>
      <c r="AM334" s="39">
        <f t="shared" si="237"/>
        <v>0</v>
      </c>
      <c r="AN334" s="39">
        <f t="shared" si="238"/>
        <v>0</v>
      </c>
      <c r="AO334" s="40">
        <f t="shared" si="239"/>
        <v>0</v>
      </c>
      <c r="AQ334" s="39">
        <f t="shared" si="240"/>
        <v>0</v>
      </c>
      <c r="AR334" s="39">
        <f t="shared" si="241"/>
        <v>0</v>
      </c>
      <c r="AS334" s="39">
        <f t="shared" si="242"/>
        <v>0</v>
      </c>
      <c r="AT334" s="40">
        <f t="shared" si="243"/>
        <v>0</v>
      </c>
      <c r="AU334" s="40"/>
      <c r="AV334" s="52">
        <f t="shared" si="244"/>
        <v>0</v>
      </c>
      <c r="AX334" s="52">
        <f t="shared" si="245"/>
        <v>0</v>
      </c>
      <c r="AY334" s="70"/>
      <c r="AZ334" s="2">
        <f t="shared" si="248"/>
        <v>0</v>
      </c>
    </row>
    <row r="335" spans="1:52" ht="12" customHeight="1">
      <c r="A335" s="44">
        <f t="shared" si="246"/>
        <v>46874</v>
      </c>
      <c r="B335" s="66">
        <f t="shared" si="208"/>
        <v>0</v>
      </c>
      <c r="C335" s="67"/>
      <c r="D335" s="68">
        <f t="shared" si="209"/>
        <v>0</v>
      </c>
      <c r="E335" s="35">
        <f t="shared" si="210"/>
        <v>0</v>
      </c>
      <c r="F335" s="35">
        <f t="shared" si="211"/>
        <v>0</v>
      </c>
      <c r="G335" s="55">
        <f t="shared" si="212"/>
        <v>3.97</v>
      </c>
      <c r="H335" s="69">
        <f t="shared" si="213"/>
        <v>3.97</v>
      </c>
      <c r="I335" s="55">
        <f t="shared" si="214"/>
        <v>0</v>
      </c>
      <c r="J335" s="55">
        <f t="shared" si="215"/>
        <v>-2.35E-2</v>
      </c>
      <c r="K335" s="69">
        <f t="shared" si="216"/>
        <v>-2.35E-2</v>
      </c>
      <c r="L335" s="72">
        <v>0</v>
      </c>
      <c r="M335" s="55">
        <f t="shared" si="217"/>
        <v>7.4999999999999997E-3</v>
      </c>
      <c r="N335" s="69">
        <f t="shared" si="218"/>
        <v>7.4999999999999997E-3</v>
      </c>
      <c r="O335" s="72">
        <v>0</v>
      </c>
      <c r="P335" s="7"/>
      <c r="Q335" s="72">
        <f t="shared" si="247"/>
        <v>3.9540000000000002</v>
      </c>
      <c r="R335" s="72">
        <f t="shared" si="219"/>
        <v>0</v>
      </c>
      <c r="S335" s="7"/>
      <c r="T335" s="5">
        <f t="shared" si="220"/>
        <v>31</v>
      </c>
      <c r="U335" s="45">
        <f t="shared" si="221"/>
        <v>46929</v>
      </c>
      <c r="V335" s="5">
        <f t="shared" si="222"/>
        <v>10040</v>
      </c>
      <c r="W335" s="55">
        <f t="shared" si="223"/>
        <v>6.040116061409001E-2</v>
      </c>
      <c r="X335" s="47">
        <f t="shared" si="224"/>
        <v>0.19480993299967841</v>
      </c>
      <c r="Y335" s="5">
        <f t="shared" si="225"/>
        <v>0</v>
      </c>
      <c r="Z335" s="5">
        <f t="shared" si="226"/>
        <v>0</v>
      </c>
      <c r="AB335" s="39">
        <f t="shared" si="227"/>
        <v>0</v>
      </c>
      <c r="AC335" s="39">
        <f t="shared" si="228"/>
        <v>0</v>
      </c>
      <c r="AD335" s="39">
        <f t="shared" si="229"/>
        <v>0</v>
      </c>
      <c r="AE335" s="39">
        <f t="shared" si="230"/>
        <v>0</v>
      </c>
      <c r="AF335" s="39">
        <f t="shared" si="231"/>
        <v>0</v>
      </c>
      <c r="AG335" s="39">
        <f t="shared" si="232"/>
        <v>0</v>
      </c>
      <c r="AH335" s="39">
        <f t="shared" si="233"/>
        <v>0</v>
      </c>
      <c r="AI335" s="39">
        <f t="shared" si="234"/>
        <v>0</v>
      </c>
      <c r="AJ335" s="39">
        <f t="shared" si="235"/>
        <v>0</v>
      </c>
      <c r="AK335" s="43"/>
      <c r="AL335" s="39">
        <f t="shared" si="236"/>
        <v>0</v>
      </c>
      <c r="AM335" s="39">
        <f t="shared" si="237"/>
        <v>0</v>
      </c>
      <c r="AN335" s="39">
        <f t="shared" si="238"/>
        <v>0</v>
      </c>
      <c r="AO335" s="40">
        <f t="shared" si="239"/>
        <v>0</v>
      </c>
      <c r="AQ335" s="39">
        <f t="shared" si="240"/>
        <v>0</v>
      </c>
      <c r="AR335" s="39">
        <f t="shared" si="241"/>
        <v>0</v>
      </c>
      <c r="AS335" s="39">
        <f t="shared" si="242"/>
        <v>0</v>
      </c>
      <c r="AT335" s="40">
        <f t="shared" si="243"/>
        <v>0</v>
      </c>
      <c r="AU335" s="40"/>
      <c r="AV335" s="52">
        <f t="shared" si="244"/>
        <v>0</v>
      </c>
      <c r="AX335" s="52">
        <f t="shared" si="245"/>
        <v>0</v>
      </c>
      <c r="AY335" s="70"/>
      <c r="AZ335" s="2">
        <f t="shared" si="248"/>
        <v>0</v>
      </c>
    </row>
    <row r="336" spans="1:52" ht="12" customHeight="1">
      <c r="A336" s="44">
        <f t="shared" si="246"/>
        <v>46905</v>
      </c>
      <c r="B336" s="66">
        <f t="shared" si="208"/>
        <v>0</v>
      </c>
      <c r="C336" s="67"/>
      <c r="D336" s="68">
        <f t="shared" si="209"/>
        <v>0</v>
      </c>
      <c r="E336" s="35">
        <f t="shared" si="210"/>
        <v>0</v>
      </c>
      <c r="F336" s="35">
        <f t="shared" si="211"/>
        <v>0</v>
      </c>
      <c r="G336" s="55">
        <f t="shared" si="212"/>
        <v>3.97</v>
      </c>
      <c r="H336" s="69">
        <f t="shared" si="213"/>
        <v>3.97</v>
      </c>
      <c r="I336" s="55">
        <f t="shared" si="214"/>
        <v>0</v>
      </c>
      <c r="J336" s="55">
        <f t="shared" si="215"/>
        <v>-2.35E-2</v>
      </c>
      <c r="K336" s="69">
        <f t="shared" si="216"/>
        <v>-2.35E-2</v>
      </c>
      <c r="L336" s="72">
        <v>0</v>
      </c>
      <c r="M336" s="55">
        <f t="shared" si="217"/>
        <v>7.4999999999999997E-3</v>
      </c>
      <c r="N336" s="69">
        <f t="shared" si="218"/>
        <v>7.4999999999999997E-3</v>
      </c>
      <c r="O336" s="72">
        <v>0</v>
      </c>
      <c r="P336" s="7"/>
      <c r="Q336" s="72">
        <f t="shared" si="247"/>
        <v>3.9540000000000002</v>
      </c>
      <c r="R336" s="72">
        <f t="shared" si="219"/>
        <v>0</v>
      </c>
      <c r="S336" s="7"/>
      <c r="T336" s="5">
        <f t="shared" si="220"/>
        <v>30</v>
      </c>
      <c r="U336" s="45">
        <f t="shared" si="221"/>
        <v>46959</v>
      </c>
      <c r="V336" s="5">
        <f t="shared" si="222"/>
        <v>10070</v>
      </c>
      <c r="W336" s="55">
        <f t="shared" si="223"/>
        <v>6.040116061409001E-2</v>
      </c>
      <c r="X336" s="47">
        <f t="shared" si="224"/>
        <v>0.19386009488977277</v>
      </c>
      <c r="Y336" s="5">
        <f t="shared" si="225"/>
        <v>0</v>
      </c>
      <c r="Z336" s="5">
        <f t="shared" si="226"/>
        <v>0</v>
      </c>
      <c r="AB336" s="39">
        <f t="shared" si="227"/>
        <v>0</v>
      </c>
      <c r="AC336" s="39">
        <f t="shared" si="228"/>
        <v>0</v>
      </c>
      <c r="AD336" s="39">
        <f t="shared" si="229"/>
        <v>0</v>
      </c>
      <c r="AE336" s="39">
        <f t="shared" si="230"/>
        <v>0</v>
      </c>
      <c r="AF336" s="39">
        <f t="shared" si="231"/>
        <v>0</v>
      </c>
      <c r="AG336" s="39">
        <f t="shared" si="232"/>
        <v>0</v>
      </c>
      <c r="AH336" s="39">
        <f t="shared" si="233"/>
        <v>0</v>
      </c>
      <c r="AI336" s="39">
        <f t="shared" si="234"/>
        <v>0</v>
      </c>
      <c r="AJ336" s="39">
        <f t="shared" si="235"/>
        <v>0</v>
      </c>
      <c r="AK336" s="43"/>
      <c r="AL336" s="39">
        <f t="shared" si="236"/>
        <v>0</v>
      </c>
      <c r="AM336" s="39">
        <f t="shared" si="237"/>
        <v>0</v>
      </c>
      <c r="AN336" s="39">
        <f t="shared" si="238"/>
        <v>0</v>
      </c>
      <c r="AO336" s="40">
        <f t="shared" si="239"/>
        <v>0</v>
      </c>
      <c r="AQ336" s="39">
        <f t="shared" si="240"/>
        <v>0</v>
      </c>
      <c r="AR336" s="39">
        <f t="shared" si="241"/>
        <v>0</v>
      </c>
      <c r="AS336" s="39">
        <f t="shared" si="242"/>
        <v>0</v>
      </c>
      <c r="AT336" s="40">
        <f t="shared" si="243"/>
        <v>0</v>
      </c>
      <c r="AU336" s="40"/>
      <c r="AV336" s="52">
        <f t="shared" si="244"/>
        <v>0</v>
      </c>
      <c r="AX336" s="52">
        <f t="shared" si="245"/>
        <v>0</v>
      </c>
      <c r="AY336" s="70"/>
      <c r="AZ336" s="2">
        <f t="shared" si="248"/>
        <v>0</v>
      </c>
    </row>
    <row r="337" spans="1:52" ht="12" customHeight="1">
      <c r="A337" s="44">
        <f t="shared" si="246"/>
        <v>46935</v>
      </c>
      <c r="B337" s="66">
        <f t="shared" si="208"/>
        <v>0</v>
      </c>
      <c r="C337" s="67"/>
      <c r="D337" s="68">
        <f t="shared" si="209"/>
        <v>0</v>
      </c>
      <c r="E337" s="35">
        <f t="shared" si="210"/>
        <v>0</v>
      </c>
      <c r="F337" s="35">
        <f t="shared" si="211"/>
        <v>0</v>
      </c>
      <c r="G337" s="55">
        <f t="shared" si="212"/>
        <v>3.97</v>
      </c>
      <c r="H337" s="69">
        <f t="shared" si="213"/>
        <v>3.97</v>
      </c>
      <c r="I337" s="55">
        <f t="shared" si="214"/>
        <v>0</v>
      </c>
      <c r="J337" s="55">
        <f t="shared" si="215"/>
        <v>-2.35E-2</v>
      </c>
      <c r="K337" s="69">
        <f t="shared" si="216"/>
        <v>-2.35E-2</v>
      </c>
      <c r="L337" s="72">
        <v>0</v>
      </c>
      <c r="M337" s="55">
        <f t="shared" si="217"/>
        <v>7.4999999999999997E-3</v>
      </c>
      <c r="N337" s="69">
        <f t="shared" si="218"/>
        <v>7.4999999999999997E-3</v>
      </c>
      <c r="O337" s="72">
        <v>0</v>
      </c>
      <c r="P337" s="7"/>
      <c r="Q337" s="72">
        <f t="shared" si="247"/>
        <v>3.9540000000000002</v>
      </c>
      <c r="R337" s="72">
        <f t="shared" si="219"/>
        <v>0</v>
      </c>
      <c r="S337" s="7"/>
      <c r="T337" s="5">
        <f t="shared" si="220"/>
        <v>31</v>
      </c>
      <c r="U337" s="45">
        <f t="shared" si="221"/>
        <v>46990</v>
      </c>
      <c r="V337" s="5">
        <f t="shared" si="222"/>
        <v>10101</v>
      </c>
      <c r="W337" s="55">
        <f t="shared" si="223"/>
        <v>6.040116061409001E-2</v>
      </c>
      <c r="X337" s="47">
        <f t="shared" si="224"/>
        <v>0.19288346051745869</v>
      </c>
      <c r="Y337" s="5">
        <f t="shared" si="225"/>
        <v>0</v>
      </c>
      <c r="Z337" s="5">
        <f t="shared" si="226"/>
        <v>0</v>
      </c>
      <c r="AB337" s="39">
        <f t="shared" si="227"/>
        <v>0</v>
      </c>
      <c r="AC337" s="39">
        <f t="shared" si="228"/>
        <v>0</v>
      </c>
      <c r="AD337" s="39">
        <f t="shared" si="229"/>
        <v>0</v>
      </c>
      <c r="AE337" s="39">
        <f t="shared" si="230"/>
        <v>0</v>
      </c>
      <c r="AF337" s="39">
        <f t="shared" si="231"/>
        <v>0</v>
      </c>
      <c r="AG337" s="39">
        <f t="shared" si="232"/>
        <v>0</v>
      </c>
      <c r="AH337" s="39">
        <f t="shared" si="233"/>
        <v>0</v>
      </c>
      <c r="AI337" s="39">
        <f t="shared" si="234"/>
        <v>0</v>
      </c>
      <c r="AJ337" s="39">
        <f t="shared" si="235"/>
        <v>0</v>
      </c>
      <c r="AK337" s="43"/>
      <c r="AL337" s="39">
        <f t="shared" si="236"/>
        <v>0</v>
      </c>
      <c r="AM337" s="39">
        <f t="shared" si="237"/>
        <v>0</v>
      </c>
      <c r="AN337" s="39">
        <f t="shared" si="238"/>
        <v>0</v>
      </c>
      <c r="AO337" s="40">
        <f t="shared" si="239"/>
        <v>0</v>
      </c>
      <c r="AQ337" s="39">
        <f t="shared" si="240"/>
        <v>0</v>
      </c>
      <c r="AR337" s="39">
        <f t="shared" si="241"/>
        <v>0</v>
      </c>
      <c r="AS337" s="39">
        <f t="shared" si="242"/>
        <v>0</v>
      </c>
      <c r="AT337" s="40">
        <f t="shared" si="243"/>
        <v>0</v>
      </c>
      <c r="AU337" s="40"/>
      <c r="AV337" s="52">
        <f t="shared" si="244"/>
        <v>0</v>
      </c>
      <c r="AX337" s="52">
        <f t="shared" si="245"/>
        <v>0</v>
      </c>
      <c r="AY337" s="70"/>
      <c r="AZ337" s="2">
        <f t="shared" si="248"/>
        <v>0</v>
      </c>
    </row>
    <row r="338" spans="1:52" ht="12" customHeight="1">
      <c r="A338" s="44">
        <f t="shared" si="246"/>
        <v>46966</v>
      </c>
      <c r="B338" s="66">
        <f t="shared" si="208"/>
        <v>0</v>
      </c>
      <c r="C338" s="67"/>
      <c r="D338" s="68">
        <f t="shared" si="209"/>
        <v>0</v>
      </c>
      <c r="E338" s="35">
        <f t="shared" si="210"/>
        <v>0</v>
      </c>
      <c r="F338" s="35">
        <f t="shared" si="211"/>
        <v>0</v>
      </c>
      <c r="G338" s="55">
        <f t="shared" si="212"/>
        <v>3.97</v>
      </c>
      <c r="H338" s="69">
        <f t="shared" si="213"/>
        <v>3.97</v>
      </c>
      <c r="I338" s="55">
        <f t="shared" si="214"/>
        <v>0</v>
      </c>
      <c r="J338" s="55">
        <f t="shared" si="215"/>
        <v>-2.35E-2</v>
      </c>
      <c r="K338" s="69">
        <f t="shared" si="216"/>
        <v>-2.35E-2</v>
      </c>
      <c r="L338" s="72">
        <v>0</v>
      </c>
      <c r="M338" s="55">
        <f t="shared" si="217"/>
        <v>7.4999999999999997E-3</v>
      </c>
      <c r="N338" s="69">
        <f t="shared" si="218"/>
        <v>7.4999999999999997E-3</v>
      </c>
      <c r="O338" s="72">
        <v>0</v>
      </c>
      <c r="P338" s="7"/>
      <c r="Q338" s="72">
        <f t="shared" si="247"/>
        <v>3.9540000000000002</v>
      </c>
      <c r="R338" s="72">
        <f t="shared" si="219"/>
        <v>0</v>
      </c>
      <c r="S338" s="7"/>
      <c r="T338" s="5">
        <f t="shared" si="220"/>
        <v>31</v>
      </c>
      <c r="U338" s="45">
        <f t="shared" si="221"/>
        <v>47021</v>
      </c>
      <c r="V338" s="5">
        <f t="shared" si="222"/>
        <v>10132</v>
      </c>
      <c r="W338" s="55">
        <f t="shared" si="223"/>
        <v>6.040116061409001E-2</v>
      </c>
      <c r="X338" s="47">
        <f t="shared" si="224"/>
        <v>0.19191174626394333</v>
      </c>
      <c r="Y338" s="5">
        <f t="shared" si="225"/>
        <v>0</v>
      </c>
      <c r="Z338" s="5">
        <f t="shared" si="226"/>
        <v>0</v>
      </c>
      <c r="AB338" s="39">
        <f t="shared" si="227"/>
        <v>0</v>
      </c>
      <c r="AC338" s="39">
        <f t="shared" si="228"/>
        <v>0</v>
      </c>
      <c r="AD338" s="39">
        <f t="shared" si="229"/>
        <v>0</v>
      </c>
      <c r="AE338" s="39">
        <f t="shared" si="230"/>
        <v>0</v>
      </c>
      <c r="AF338" s="39">
        <f t="shared" si="231"/>
        <v>0</v>
      </c>
      <c r="AG338" s="39">
        <f t="shared" si="232"/>
        <v>0</v>
      </c>
      <c r="AH338" s="39">
        <f t="shared" si="233"/>
        <v>0</v>
      </c>
      <c r="AI338" s="39">
        <f t="shared" si="234"/>
        <v>0</v>
      </c>
      <c r="AJ338" s="39">
        <f t="shared" si="235"/>
        <v>0</v>
      </c>
      <c r="AK338" s="43"/>
      <c r="AL338" s="39">
        <f t="shared" si="236"/>
        <v>0</v>
      </c>
      <c r="AM338" s="39">
        <f t="shared" si="237"/>
        <v>0</v>
      </c>
      <c r="AN338" s="39">
        <f t="shared" si="238"/>
        <v>0</v>
      </c>
      <c r="AO338" s="40">
        <f t="shared" si="239"/>
        <v>0</v>
      </c>
      <c r="AQ338" s="39">
        <f t="shared" si="240"/>
        <v>0</v>
      </c>
      <c r="AR338" s="39">
        <f t="shared" si="241"/>
        <v>0</v>
      </c>
      <c r="AS338" s="39">
        <f t="shared" si="242"/>
        <v>0</v>
      </c>
      <c r="AT338" s="40">
        <f t="shared" si="243"/>
        <v>0</v>
      </c>
      <c r="AU338" s="40"/>
      <c r="AV338" s="52">
        <f t="shared" si="244"/>
        <v>0</v>
      </c>
      <c r="AX338" s="52">
        <f t="shared" si="245"/>
        <v>0</v>
      </c>
      <c r="AY338" s="70"/>
      <c r="AZ338" s="2">
        <f t="shared" si="248"/>
        <v>0</v>
      </c>
    </row>
    <row r="339" spans="1:52" ht="12" customHeight="1">
      <c r="A339" s="44">
        <f t="shared" si="246"/>
        <v>46997</v>
      </c>
      <c r="B339" s="66">
        <f t="shared" si="208"/>
        <v>0</v>
      </c>
      <c r="C339" s="67"/>
      <c r="D339" s="68">
        <f t="shared" si="209"/>
        <v>0</v>
      </c>
      <c r="E339" s="35">
        <f t="shared" si="210"/>
        <v>0</v>
      </c>
      <c r="F339" s="35">
        <f t="shared" si="211"/>
        <v>0</v>
      </c>
      <c r="G339" s="55">
        <f t="shared" si="212"/>
        <v>3.97</v>
      </c>
      <c r="H339" s="69">
        <f t="shared" si="213"/>
        <v>3.97</v>
      </c>
      <c r="I339" s="55">
        <f t="shared" si="214"/>
        <v>0</v>
      </c>
      <c r="J339" s="55">
        <f t="shared" si="215"/>
        <v>-2.35E-2</v>
      </c>
      <c r="K339" s="69">
        <f t="shared" si="216"/>
        <v>-2.35E-2</v>
      </c>
      <c r="L339" s="72">
        <v>0</v>
      </c>
      <c r="M339" s="55">
        <f t="shared" si="217"/>
        <v>7.4999999999999997E-3</v>
      </c>
      <c r="N339" s="69">
        <f t="shared" si="218"/>
        <v>7.4999999999999997E-3</v>
      </c>
      <c r="O339" s="72">
        <v>0</v>
      </c>
      <c r="P339" s="7"/>
      <c r="Q339" s="72">
        <f t="shared" si="247"/>
        <v>3.9540000000000002</v>
      </c>
      <c r="R339" s="72">
        <f t="shared" si="219"/>
        <v>0</v>
      </c>
      <c r="S339" s="7"/>
      <c r="T339" s="5">
        <f t="shared" si="220"/>
        <v>30</v>
      </c>
      <c r="U339" s="45">
        <f t="shared" si="221"/>
        <v>47051</v>
      </c>
      <c r="V339" s="5">
        <f t="shared" si="222"/>
        <v>10162</v>
      </c>
      <c r="W339" s="55">
        <f t="shared" si="223"/>
        <v>6.040116061409001E-2</v>
      </c>
      <c r="X339" s="47">
        <f t="shared" si="224"/>
        <v>0.19097603889249043</v>
      </c>
      <c r="Y339" s="5">
        <f t="shared" si="225"/>
        <v>0</v>
      </c>
      <c r="Z339" s="5">
        <f t="shared" si="226"/>
        <v>0</v>
      </c>
      <c r="AB339" s="39">
        <f t="shared" si="227"/>
        <v>0</v>
      </c>
      <c r="AC339" s="39">
        <f t="shared" si="228"/>
        <v>0</v>
      </c>
      <c r="AD339" s="39">
        <f t="shared" si="229"/>
        <v>0</v>
      </c>
      <c r="AE339" s="39">
        <f t="shared" si="230"/>
        <v>0</v>
      </c>
      <c r="AF339" s="39">
        <f t="shared" si="231"/>
        <v>0</v>
      </c>
      <c r="AG339" s="39">
        <f t="shared" si="232"/>
        <v>0</v>
      </c>
      <c r="AH339" s="39">
        <f t="shared" si="233"/>
        <v>0</v>
      </c>
      <c r="AI339" s="39">
        <f t="shared" si="234"/>
        <v>0</v>
      </c>
      <c r="AJ339" s="39">
        <f t="shared" si="235"/>
        <v>0</v>
      </c>
      <c r="AK339" s="43"/>
      <c r="AL339" s="39">
        <f t="shared" si="236"/>
        <v>0</v>
      </c>
      <c r="AM339" s="39">
        <f t="shared" si="237"/>
        <v>0</v>
      </c>
      <c r="AN339" s="39">
        <f t="shared" si="238"/>
        <v>0</v>
      </c>
      <c r="AO339" s="40">
        <f t="shared" si="239"/>
        <v>0</v>
      </c>
      <c r="AQ339" s="39">
        <f t="shared" si="240"/>
        <v>0</v>
      </c>
      <c r="AR339" s="39">
        <f t="shared" si="241"/>
        <v>0</v>
      </c>
      <c r="AS339" s="39">
        <f t="shared" si="242"/>
        <v>0</v>
      </c>
      <c r="AT339" s="40">
        <f t="shared" si="243"/>
        <v>0</v>
      </c>
      <c r="AU339" s="40"/>
      <c r="AV339" s="52">
        <f t="shared" si="244"/>
        <v>0</v>
      </c>
      <c r="AX339" s="52">
        <f t="shared" si="245"/>
        <v>0</v>
      </c>
      <c r="AY339" s="70"/>
      <c r="AZ339" s="2">
        <f t="shared" si="248"/>
        <v>0</v>
      </c>
    </row>
    <row r="340" spans="1:52" ht="12" customHeight="1">
      <c r="A340" s="44">
        <f t="shared" si="246"/>
        <v>47027</v>
      </c>
      <c r="B340" s="66">
        <f t="shared" si="208"/>
        <v>0</v>
      </c>
      <c r="C340" s="67"/>
      <c r="D340" s="68">
        <f t="shared" si="209"/>
        <v>0</v>
      </c>
      <c r="E340" s="35">
        <f t="shared" si="210"/>
        <v>0</v>
      </c>
      <c r="F340" s="35">
        <f t="shared" si="211"/>
        <v>0</v>
      </c>
      <c r="G340" s="55">
        <f t="shared" si="212"/>
        <v>3.97</v>
      </c>
      <c r="H340" s="69">
        <f t="shared" si="213"/>
        <v>3.97</v>
      </c>
      <c r="I340" s="55">
        <f t="shared" si="214"/>
        <v>0</v>
      </c>
      <c r="J340" s="55">
        <f t="shared" si="215"/>
        <v>-2.35E-2</v>
      </c>
      <c r="K340" s="69">
        <f t="shared" si="216"/>
        <v>-2.35E-2</v>
      </c>
      <c r="L340" s="72">
        <v>0</v>
      </c>
      <c r="M340" s="55">
        <f t="shared" si="217"/>
        <v>7.4999999999999997E-3</v>
      </c>
      <c r="N340" s="69">
        <f t="shared" si="218"/>
        <v>7.4999999999999997E-3</v>
      </c>
      <c r="O340" s="72">
        <v>0</v>
      </c>
      <c r="P340" s="7"/>
      <c r="Q340" s="72">
        <f t="shared" si="247"/>
        <v>3.9540000000000002</v>
      </c>
      <c r="R340" s="72">
        <f t="shared" si="219"/>
        <v>0</v>
      </c>
      <c r="S340" s="7"/>
      <c r="T340" s="5">
        <f t="shared" si="220"/>
        <v>31</v>
      </c>
      <c r="U340" s="45">
        <f t="shared" si="221"/>
        <v>47082</v>
      </c>
      <c r="V340" s="5">
        <f t="shared" si="222"/>
        <v>10193</v>
      </c>
      <c r="W340" s="55">
        <f t="shared" si="223"/>
        <v>6.040116061409001E-2</v>
      </c>
      <c r="X340" s="47">
        <f t="shared" si="224"/>
        <v>0.19001393390653734</v>
      </c>
      <c r="Y340" s="5">
        <f t="shared" si="225"/>
        <v>0</v>
      </c>
      <c r="Z340" s="5">
        <f t="shared" si="226"/>
        <v>0</v>
      </c>
      <c r="AB340" s="39">
        <f t="shared" si="227"/>
        <v>0</v>
      </c>
      <c r="AC340" s="39">
        <f t="shared" si="228"/>
        <v>0</v>
      </c>
      <c r="AD340" s="39">
        <f t="shared" si="229"/>
        <v>0</v>
      </c>
      <c r="AE340" s="39">
        <f t="shared" si="230"/>
        <v>0</v>
      </c>
      <c r="AF340" s="39">
        <f t="shared" si="231"/>
        <v>0</v>
      </c>
      <c r="AG340" s="39">
        <f t="shared" si="232"/>
        <v>0</v>
      </c>
      <c r="AH340" s="39">
        <f t="shared" si="233"/>
        <v>0</v>
      </c>
      <c r="AI340" s="39">
        <f t="shared" si="234"/>
        <v>0</v>
      </c>
      <c r="AJ340" s="39">
        <f t="shared" si="235"/>
        <v>0</v>
      </c>
      <c r="AK340" s="43"/>
      <c r="AL340" s="39">
        <f t="shared" si="236"/>
        <v>0</v>
      </c>
      <c r="AM340" s="39">
        <f t="shared" si="237"/>
        <v>0</v>
      </c>
      <c r="AN340" s="39">
        <f t="shared" si="238"/>
        <v>0</v>
      </c>
      <c r="AO340" s="40">
        <f t="shared" si="239"/>
        <v>0</v>
      </c>
      <c r="AQ340" s="39">
        <f t="shared" si="240"/>
        <v>0</v>
      </c>
      <c r="AR340" s="39">
        <f t="shared" si="241"/>
        <v>0</v>
      </c>
      <c r="AS340" s="39">
        <f t="shared" si="242"/>
        <v>0</v>
      </c>
      <c r="AT340" s="40">
        <f t="shared" si="243"/>
        <v>0</v>
      </c>
      <c r="AU340" s="40"/>
      <c r="AV340" s="52">
        <f t="shared" si="244"/>
        <v>0</v>
      </c>
      <c r="AX340" s="52">
        <f t="shared" si="245"/>
        <v>0</v>
      </c>
      <c r="AY340" s="70"/>
      <c r="AZ340" s="2">
        <f t="shared" si="248"/>
        <v>0</v>
      </c>
    </row>
    <row r="341" spans="1:52" ht="12" customHeight="1">
      <c r="A341" s="44">
        <f t="shared" si="246"/>
        <v>47058</v>
      </c>
      <c r="B341" s="66">
        <f t="shared" si="208"/>
        <v>0</v>
      </c>
      <c r="C341" s="67"/>
      <c r="D341" s="68">
        <f t="shared" si="209"/>
        <v>0</v>
      </c>
      <c r="E341" s="35">
        <f t="shared" si="210"/>
        <v>0</v>
      </c>
      <c r="F341" s="35">
        <f t="shared" si="211"/>
        <v>0</v>
      </c>
      <c r="G341" s="55">
        <f t="shared" si="212"/>
        <v>3.97</v>
      </c>
      <c r="H341" s="69">
        <f t="shared" si="213"/>
        <v>3.97</v>
      </c>
      <c r="I341" s="55">
        <f t="shared" si="214"/>
        <v>0</v>
      </c>
      <c r="J341" s="55">
        <f t="shared" si="215"/>
        <v>-2.35E-2</v>
      </c>
      <c r="K341" s="69">
        <f t="shared" si="216"/>
        <v>-2.35E-2</v>
      </c>
      <c r="L341" s="72">
        <v>0</v>
      </c>
      <c r="M341" s="55">
        <f t="shared" si="217"/>
        <v>7.4999999999999997E-3</v>
      </c>
      <c r="N341" s="69">
        <f t="shared" si="218"/>
        <v>7.4999999999999997E-3</v>
      </c>
      <c r="O341" s="72">
        <v>0</v>
      </c>
      <c r="P341" s="7"/>
      <c r="Q341" s="72">
        <f t="shared" si="247"/>
        <v>3.9540000000000002</v>
      </c>
      <c r="R341" s="72">
        <f t="shared" si="219"/>
        <v>0</v>
      </c>
      <c r="S341" s="7"/>
      <c r="T341" s="5">
        <f t="shared" si="220"/>
        <v>30</v>
      </c>
      <c r="U341" s="45">
        <f t="shared" si="221"/>
        <v>47112</v>
      </c>
      <c r="V341" s="5">
        <f t="shared" si="222"/>
        <v>10223</v>
      </c>
      <c r="W341" s="55">
        <f t="shared" si="223"/>
        <v>6.040116061409001E-2</v>
      </c>
      <c r="X341" s="47">
        <f t="shared" si="224"/>
        <v>0.18908747973113435</v>
      </c>
      <c r="Y341" s="5">
        <f t="shared" si="225"/>
        <v>0</v>
      </c>
      <c r="Z341" s="5">
        <f t="shared" si="226"/>
        <v>0</v>
      </c>
      <c r="AB341" s="39">
        <f t="shared" si="227"/>
        <v>0</v>
      </c>
      <c r="AC341" s="39">
        <f t="shared" si="228"/>
        <v>0</v>
      </c>
      <c r="AD341" s="39">
        <f t="shared" si="229"/>
        <v>0</v>
      </c>
      <c r="AE341" s="39">
        <f t="shared" si="230"/>
        <v>0</v>
      </c>
      <c r="AF341" s="39">
        <f t="shared" si="231"/>
        <v>0</v>
      </c>
      <c r="AG341" s="39">
        <f t="shared" si="232"/>
        <v>0</v>
      </c>
      <c r="AH341" s="39">
        <f t="shared" si="233"/>
        <v>0</v>
      </c>
      <c r="AI341" s="39">
        <f t="shared" si="234"/>
        <v>0</v>
      </c>
      <c r="AJ341" s="39">
        <f t="shared" si="235"/>
        <v>0</v>
      </c>
      <c r="AK341" s="43"/>
      <c r="AL341" s="39">
        <f t="shared" si="236"/>
        <v>0</v>
      </c>
      <c r="AM341" s="39">
        <f t="shared" si="237"/>
        <v>0</v>
      </c>
      <c r="AN341" s="39">
        <f t="shared" si="238"/>
        <v>0</v>
      </c>
      <c r="AO341" s="40">
        <f t="shared" si="239"/>
        <v>0</v>
      </c>
      <c r="AQ341" s="39">
        <f t="shared" si="240"/>
        <v>0</v>
      </c>
      <c r="AR341" s="39">
        <f t="shared" si="241"/>
        <v>0</v>
      </c>
      <c r="AS341" s="39">
        <f t="shared" si="242"/>
        <v>0</v>
      </c>
      <c r="AT341" s="40">
        <f t="shared" si="243"/>
        <v>0</v>
      </c>
      <c r="AU341" s="40"/>
      <c r="AV341" s="52">
        <f t="shared" si="244"/>
        <v>0</v>
      </c>
      <c r="AX341" s="52">
        <f t="shared" si="245"/>
        <v>0</v>
      </c>
      <c r="AY341" s="70"/>
      <c r="AZ341" s="2">
        <f t="shared" si="248"/>
        <v>0</v>
      </c>
    </row>
    <row r="342" spans="1:52" ht="12" customHeight="1">
      <c r="A342" s="44">
        <f t="shared" si="246"/>
        <v>47088</v>
      </c>
      <c r="B342" s="66">
        <f t="shared" si="208"/>
        <v>0</v>
      </c>
      <c r="C342" s="67"/>
      <c r="D342" s="68">
        <f t="shared" si="209"/>
        <v>0</v>
      </c>
      <c r="E342" s="35">
        <f t="shared" si="210"/>
        <v>0</v>
      </c>
      <c r="F342" s="35">
        <f t="shared" si="211"/>
        <v>0</v>
      </c>
      <c r="G342" s="55">
        <f t="shared" si="212"/>
        <v>3.97</v>
      </c>
      <c r="H342" s="69">
        <f t="shared" si="213"/>
        <v>3.97</v>
      </c>
      <c r="I342" s="55">
        <f t="shared" si="214"/>
        <v>0</v>
      </c>
      <c r="J342" s="55">
        <f t="shared" si="215"/>
        <v>-2.35E-2</v>
      </c>
      <c r="K342" s="69">
        <f t="shared" si="216"/>
        <v>-2.35E-2</v>
      </c>
      <c r="L342" s="72">
        <v>0</v>
      </c>
      <c r="M342" s="55">
        <f t="shared" si="217"/>
        <v>7.4999999999999997E-3</v>
      </c>
      <c r="N342" s="69">
        <f t="shared" si="218"/>
        <v>7.4999999999999997E-3</v>
      </c>
      <c r="O342" s="72">
        <v>0</v>
      </c>
      <c r="P342" s="7"/>
      <c r="Q342" s="72">
        <f t="shared" si="247"/>
        <v>3.9540000000000002</v>
      </c>
      <c r="R342" s="72">
        <f t="shared" si="219"/>
        <v>0</v>
      </c>
      <c r="S342" s="7"/>
      <c r="T342" s="5">
        <f t="shared" si="220"/>
        <v>31</v>
      </c>
      <c r="U342" s="45">
        <f t="shared" si="221"/>
        <v>47143</v>
      </c>
      <c r="V342" s="5">
        <f t="shared" si="222"/>
        <v>10254</v>
      </c>
      <c r="W342" s="55">
        <f t="shared" si="223"/>
        <v>6.040116061409001E-2</v>
      </c>
      <c r="X342" s="47">
        <f t="shared" si="224"/>
        <v>0.18813488898684183</v>
      </c>
      <c r="Y342" s="5">
        <f t="shared" si="225"/>
        <v>0</v>
      </c>
      <c r="Z342" s="5">
        <f t="shared" si="226"/>
        <v>0</v>
      </c>
      <c r="AB342" s="39">
        <f t="shared" si="227"/>
        <v>0</v>
      </c>
      <c r="AC342" s="39">
        <f t="shared" si="228"/>
        <v>0</v>
      </c>
      <c r="AD342" s="39">
        <f t="shared" si="229"/>
        <v>0</v>
      </c>
      <c r="AE342" s="39">
        <f t="shared" si="230"/>
        <v>0</v>
      </c>
      <c r="AF342" s="39">
        <f t="shared" si="231"/>
        <v>0</v>
      </c>
      <c r="AG342" s="39">
        <f t="shared" si="232"/>
        <v>0</v>
      </c>
      <c r="AH342" s="39">
        <f t="shared" si="233"/>
        <v>0</v>
      </c>
      <c r="AI342" s="39">
        <f t="shared" si="234"/>
        <v>0</v>
      </c>
      <c r="AJ342" s="39">
        <f t="shared" si="235"/>
        <v>0</v>
      </c>
      <c r="AK342" s="43"/>
      <c r="AL342" s="39">
        <f t="shared" si="236"/>
        <v>0</v>
      </c>
      <c r="AM342" s="39">
        <f t="shared" si="237"/>
        <v>0</v>
      </c>
      <c r="AN342" s="39">
        <f t="shared" si="238"/>
        <v>0</v>
      </c>
      <c r="AO342" s="40">
        <f t="shared" si="239"/>
        <v>0</v>
      </c>
      <c r="AQ342" s="39">
        <f t="shared" si="240"/>
        <v>0</v>
      </c>
      <c r="AR342" s="39">
        <f t="shared" si="241"/>
        <v>0</v>
      </c>
      <c r="AS342" s="39">
        <f t="shared" si="242"/>
        <v>0</v>
      </c>
      <c r="AT342" s="40">
        <f t="shared" si="243"/>
        <v>0</v>
      </c>
      <c r="AU342" s="40"/>
      <c r="AV342" s="52">
        <f t="shared" si="244"/>
        <v>0</v>
      </c>
      <c r="AX342" s="52">
        <f t="shared" si="245"/>
        <v>0</v>
      </c>
      <c r="AY342" s="70"/>
      <c r="AZ342" s="2">
        <f t="shared" si="248"/>
        <v>0</v>
      </c>
    </row>
    <row r="343" spans="1:52" ht="12" customHeight="1">
      <c r="A343" s="44">
        <f t="shared" si="246"/>
        <v>47119</v>
      </c>
      <c r="B343" s="66">
        <f t="shared" si="208"/>
        <v>0</v>
      </c>
      <c r="C343" s="67"/>
      <c r="D343" s="68">
        <f t="shared" si="209"/>
        <v>0</v>
      </c>
      <c r="E343" s="35">
        <f t="shared" si="210"/>
        <v>0</v>
      </c>
      <c r="F343" s="35">
        <f t="shared" si="211"/>
        <v>0</v>
      </c>
      <c r="G343" s="55">
        <f t="shared" si="212"/>
        <v>3.97</v>
      </c>
      <c r="H343" s="69">
        <f t="shared" si="213"/>
        <v>3.97</v>
      </c>
      <c r="I343" s="55">
        <f t="shared" si="214"/>
        <v>0</v>
      </c>
      <c r="J343" s="55">
        <f t="shared" si="215"/>
        <v>-2.35E-2</v>
      </c>
      <c r="K343" s="69">
        <f t="shared" si="216"/>
        <v>-2.35E-2</v>
      </c>
      <c r="L343" s="72">
        <v>0</v>
      </c>
      <c r="M343" s="55">
        <f t="shared" si="217"/>
        <v>7.4999999999999997E-3</v>
      </c>
      <c r="N343" s="69">
        <f t="shared" si="218"/>
        <v>7.4999999999999997E-3</v>
      </c>
      <c r="O343" s="72">
        <v>0</v>
      </c>
      <c r="P343" s="7"/>
      <c r="Q343" s="72">
        <f t="shared" si="247"/>
        <v>3.9540000000000002</v>
      </c>
      <c r="R343" s="72">
        <f t="shared" si="219"/>
        <v>0</v>
      </c>
      <c r="S343" s="7"/>
      <c r="T343" s="5">
        <f t="shared" si="220"/>
        <v>31</v>
      </c>
      <c r="U343" s="45">
        <f t="shared" si="221"/>
        <v>47174</v>
      </c>
      <c r="V343" s="5">
        <f t="shared" si="222"/>
        <v>10285</v>
      </c>
      <c r="W343" s="55">
        <f t="shared" si="223"/>
        <v>6.040116061409001E-2</v>
      </c>
      <c r="X343" s="47">
        <f t="shared" si="224"/>
        <v>0.18718709723361632</v>
      </c>
      <c r="Y343" s="5">
        <f t="shared" si="225"/>
        <v>0</v>
      </c>
      <c r="Z343" s="5">
        <f t="shared" si="226"/>
        <v>0</v>
      </c>
      <c r="AB343" s="39">
        <f t="shared" si="227"/>
        <v>0</v>
      </c>
      <c r="AC343" s="39">
        <f t="shared" si="228"/>
        <v>0</v>
      </c>
      <c r="AD343" s="39">
        <f t="shared" si="229"/>
        <v>0</v>
      </c>
      <c r="AE343" s="39">
        <f t="shared" si="230"/>
        <v>0</v>
      </c>
      <c r="AF343" s="39">
        <f t="shared" si="231"/>
        <v>0</v>
      </c>
      <c r="AG343" s="39">
        <f t="shared" si="232"/>
        <v>0</v>
      </c>
      <c r="AH343" s="39">
        <f t="shared" si="233"/>
        <v>0</v>
      </c>
      <c r="AI343" s="39">
        <f t="shared" si="234"/>
        <v>0</v>
      </c>
      <c r="AJ343" s="39">
        <f t="shared" si="235"/>
        <v>0</v>
      </c>
      <c r="AK343" s="43"/>
      <c r="AL343" s="39">
        <f t="shared" si="236"/>
        <v>0</v>
      </c>
      <c r="AM343" s="39">
        <f t="shared" si="237"/>
        <v>0</v>
      </c>
      <c r="AN343" s="39">
        <f t="shared" si="238"/>
        <v>0</v>
      </c>
      <c r="AO343" s="40">
        <f t="shared" si="239"/>
        <v>0</v>
      </c>
      <c r="AQ343" s="39">
        <f t="shared" si="240"/>
        <v>0</v>
      </c>
      <c r="AR343" s="39">
        <f t="shared" si="241"/>
        <v>0</v>
      </c>
      <c r="AS343" s="39">
        <f t="shared" si="242"/>
        <v>0</v>
      </c>
      <c r="AT343" s="40">
        <f t="shared" si="243"/>
        <v>0</v>
      </c>
      <c r="AU343" s="40"/>
      <c r="AV343" s="52">
        <f t="shared" si="244"/>
        <v>0</v>
      </c>
      <c r="AX343" s="52">
        <f t="shared" si="245"/>
        <v>0</v>
      </c>
      <c r="AY343" s="70"/>
      <c r="AZ343" s="2">
        <f t="shared" si="248"/>
        <v>0</v>
      </c>
    </row>
    <row r="344" spans="1:52" ht="12" customHeight="1">
      <c r="A344" s="44">
        <f t="shared" si="246"/>
        <v>47150</v>
      </c>
      <c r="B344" s="66">
        <f t="shared" si="208"/>
        <v>0</v>
      </c>
      <c r="C344" s="67"/>
      <c r="D344" s="68">
        <f t="shared" si="209"/>
        <v>0</v>
      </c>
      <c r="E344" s="35">
        <f t="shared" si="210"/>
        <v>0</v>
      </c>
      <c r="F344" s="35">
        <f t="shared" si="211"/>
        <v>0</v>
      </c>
      <c r="G344" s="55">
        <f t="shared" si="212"/>
        <v>3.97</v>
      </c>
      <c r="H344" s="69">
        <f t="shared" si="213"/>
        <v>3.97</v>
      </c>
      <c r="I344" s="55">
        <f t="shared" si="214"/>
        <v>0</v>
      </c>
      <c r="J344" s="55">
        <f t="shared" si="215"/>
        <v>-2.35E-2</v>
      </c>
      <c r="K344" s="69">
        <f t="shared" si="216"/>
        <v>-2.35E-2</v>
      </c>
      <c r="L344" s="72">
        <v>0</v>
      </c>
      <c r="M344" s="55">
        <f t="shared" si="217"/>
        <v>7.4999999999999997E-3</v>
      </c>
      <c r="N344" s="69">
        <f t="shared" si="218"/>
        <v>7.4999999999999997E-3</v>
      </c>
      <c r="O344" s="72">
        <v>0</v>
      </c>
      <c r="P344" s="7"/>
      <c r="Q344" s="72">
        <f t="shared" si="247"/>
        <v>3.9540000000000002</v>
      </c>
      <c r="R344" s="72">
        <f t="shared" si="219"/>
        <v>0</v>
      </c>
      <c r="S344" s="7"/>
      <c r="T344" s="5">
        <f t="shared" si="220"/>
        <v>28</v>
      </c>
      <c r="U344" s="45">
        <f t="shared" si="221"/>
        <v>47202</v>
      </c>
      <c r="V344" s="5">
        <f t="shared" si="222"/>
        <v>10313</v>
      </c>
      <c r="W344" s="55">
        <f t="shared" si="223"/>
        <v>6.040116061409001E-2</v>
      </c>
      <c r="X344" s="47">
        <f t="shared" si="224"/>
        <v>0.18633513198580881</v>
      </c>
      <c r="Y344" s="5">
        <f t="shared" si="225"/>
        <v>0</v>
      </c>
      <c r="Z344" s="5">
        <f t="shared" si="226"/>
        <v>0</v>
      </c>
      <c r="AB344" s="39">
        <f t="shared" si="227"/>
        <v>0</v>
      </c>
      <c r="AC344" s="39">
        <f t="shared" si="228"/>
        <v>0</v>
      </c>
      <c r="AD344" s="39">
        <f t="shared" si="229"/>
        <v>0</v>
      </c>
      <c r="AE344" s="39">
        <f t="shared" si="230"/>
        <v>0</v>
      </c>
      <c r="AF344" s="39">
        <f t="shared" si="231"/>
        <v>0</v>
      </c>
      <c r="AG344" s="39">
        <f t="shared" si="232"/>
        <v>0</v>
      </c>
      <c r="AH344" s="39">
        <f t="shared" si="233"/>
        <v>0</v>
      </c>
      <c r="AI344" s="39">
        <f t="shared" si="234"/>
        <v>0</v>
      </c>
      <c r="AJ344" s="39">
        <f t="shared" si="235"/>
        <v>0</v>
      </c>
      <c r="AK344" s="43"/>
      <c r="AL344" s="39">
        <f t="shared" si="236"/>
        <v>0</v>
      </c>
      <c r="AM344" s="39">
        <f t="shared" si="237"/>
        <v>0</v>
      </c>
      <c r="AN344" s="39">
        <f t="shared" si="238"/>
        <v>0</v>
      </c>
      <c r="AO344" s="40">
        <f t="shared" si="239"/>
        <v>0</v>
      </c>
      <c r="AQ344" s="39">
        <f t="shared" si="240"/>
        <v>0</v>
      </c>
      <c r="AR344" s="39">
        <f t="shared" si="241"/>
        <v>0</v>
      </c>
      <c r="AS344" s="39">
        <f t="shared" si="242"/>
        <v>0</v>
      </c>
      <c r="AT344" s="40">
        <f t="shared" si="243"/>
        <v>0</v>
      </c>
      <c r="AU344" s="40"/>
      <c r="AV344" s="52">
        <f t="shared" si="244"/>
        <v>0</v>
      </c>
      <c r="AX344" s="52">
        <f t="shared" si="245"/>
        <v>0</v>
      </c>
      <c r="AY344" s="70"/>
      <c r="AZ344" s="2">
        <f t="shared" si="248"/>
        <v>0</v>
      </c>
    </row>
    <row r="345" spans="1:52" ht="12" customHeight="1">
      <c r="A345" s="44">
        <f t="shared" si="246"/>
        <v>47178</v>
      </c>
      <c r="B345" s="66">
        <f t="shared" si="208"/>
        <v>0</v>
      </c>
      <c r="C345" s="67"/>
      <c r="D345" s="68">
        <f t="shared" si="209"/>
        <v>0</v>
      </c>
      <c r="E345" s="35">
        <f t="shared" si="210"/>
        <v>0</v>
      </c>
      <c r="F345" s="35">
        <f t="shared" si="211"/>
        <v>0</v>
      </c>
      <c r="G345" s="55">
        <f t="shared" si="212"/>
        <v>3.97</v>
      </c>
      <c r="H345" s="69">
        <f t="shared" si="213"/>
        <v>3.97</v>
      </c>
      <c r="I345" s="55">
        <f t="shared" si="214"/>
        <v>0</v>
      </c>
      <c r="J345" s="55">
        <f t="shared" si="215"/>
        <v>-2.35E-2</v>
      </c>
      <c r="K345" s="69">
        <f t="shared" si="216"/>
        <v>-2.35E-2</v>
      </c>
      <c r="L345" s="72">
        <v>0</v>
      </c>
      <c r="M345" s="55">
        <f t="shared" si="217"/>
        <v>7.4999999999999997E-3</v>
      </c>
      <c r="N345" s="69">
        <f t="shared" si="218"/>
        <v>7.4999999999999997E-3</v>
      </c>
      <c r="O345" s="72">
        <v>0</v>
      </c>
      <c r="P345" s="7"/>
      <c r="Q345" s="72">
        <f t="shared" si="247"/>
        <v>3.9540000000000002</v>
      </c>
      <c r="R345" s="72">
        <f t="shared" si="219"/>
        <v>0</v>
      </c>
      <c r="S345" s="7"/>
      <c r="T345" s="5">
        <f t="shared" si="220"/>
        <v>31</v>
      </c>
      <c r="U345" s="45">
        <f t="shared" si="221"/>
        <v>47233</v>
      </c>
      <c r="V345" s="5">
        <f t="shared" si="222"/>
        <v>10344</v>
      </c>
      <c r="W345" s="55">
        <f t="shared" si="223"/>
        <v>6.040116061409001E-2</v>
      </c>
      <c r="X345" s="47">
        <f t="shared" si="224"/>
        <v>0.18539640710397845</v>
      </c>
      <c r="Y345" s="5">
        <f t="shared" si="225"/>
        <v>0</v>
      </c>
      <c r="Z345" s="5">
        <f t="shared" si="226"/>
        <v>0</v>
      </c>
      <c r="AB345" s="39">
        <f t="shared" si="227"/>
        <v>0</v>
      </c>
      <c r="AC345" s="39">
        <f t="shared" si="228"/>
        <v>0</v>
      </c>
      <c r="AD345" s="39">
        <f t="shared" si="229"/>
        <v>0</v>
      </c>
      <c r="AE345" s="39">
        <f t="shared" si="230"/>
        <v>0</v>
      </c>
      <c r="AF345" s="39">
        <f t="shared" si="231"/>
        <v>0</v>
      </c>
      <c r="AG345" s="39">
        <f t="shared" si="232"/>
        <v>0</v>
      </c>
      <c r="AH345" s="39">
        <f t="shared" si="233"/>
        <v>0</v>
      </c>
      <c r="AI345" s="39">
        <f t="shared" si="234"/>
        <v>0</v>
      </c>
      <c r="AJ345" s="39">
        <f t="shared" si="235"/>
        <v>0</v>
      </c>
      <c r="AK345" s="43"/>
      <c r="AL345" s="39">
        <f t="shared" si="236"/>
        <v>0</v>
      </c>
      <c r="AM345" s="39">
        <f t="shared" si="237"/>
        <v>0</v>
      </c>
      <c r="AN345" s="39">
        <f t="shared" si="238"/>
        <v>0</v>
      </c>
      <c r="AO345" s="40">
        <f t="shared" si="239"/>
        <v>0</v>
      </c>
      <c r="AQ345" s="39">
        <f t="shared" si="240"/>
        <v>0</v>
      </c>
      <c r="AR345" s="39">
        <f t="shared" si="241"/>
        <v>0</v>
      </c>
      <c r="AS345" s="39">
        <f t="shared" si="242"/>
        <v>0</v>
      </c>
      <c r="AT345" s="40">
        <f t="shared" si="243"/>
        <v>0</v>
      </c>
      <c r="AU345" s="40"/>
      <c r="AV345" s="52">
        <f t="shared" si="244"/>
        <v>0</v>
      </c>
      <c r="AX345" s="52">
        <f t="shared" si="245"/>
        <v>0</v>
      </c>
      <c r="AY345" s="70"/>
      <c r="AZ345" s="2">
        <f t="shared" si="248"/>
        <v>0</v>
      </c>
    </row>
    <row r="346" spans="1:52" ht="12" customHeight="1">
      <c r="A346" s="44">
        <f t="shared" si="246"/>
        <v>47209</v>
      </c>
      <c r="B346" s="66">
        <f t="shared" si="208"/>
        <v>0</v>
      </c>
      <c r="C346" s="67"/>
      <c r="D346" s="68">
        <f t="shared" si="209"/>
        <v>0</v>
      </c>
      <c r="E346" s="35">
        <f t="shared" si="210"/>
        <v>0</v>
      </c>
      <c r="F346" s="35">
        <f t="shared" si="211"/>
        <v>0</v>
      </c>
      <c r="G346" s="55">
        <f t="shared" si="212"/>
        <v>3.97</v>
      </c>
      <c r="H346" s="69">
        <f t="shared" si="213"/>
        <v>3.97</v>
      </c>
      <c r="I346" s="55">
        <f t="shared" si="214"/>
        <v>0</v>
      </c>
      <c r="J346" s="55">
        <f t="shared" si="215"/>
        <v>-2.35E-2</v>
      </c>
      <c r="K346" s="69">
        <f t="shared" si="216"/>
        <v>-2.35E-2</v>
      </c>
      <c r="L346" s="72">
        <v>0</v>
      </c>
      <c r="M346" s="55">
        <f t="shared" si="217"/>
        <v>7.4999999999999997E-3</v>
      </c>
      <c r="N346" s="69">
        <f t="shared" si="218"/>
        <v>7.4999999999999997E-3</v>
      </c>
      <c r="O346" s="72">
        <v>0</v>
      </c>
      <c r="P346" s="7"/>
      <c r="Q346" s="72">
        <f t="shared" si="247"/>
        <v>3.9540000000000002</v>
      </c>
      <c r="R346" s="72">
        <f t="shared" si="219"/>
        <v>0</v>
      </c>
      <c r="S346" s="7"/>
      <c r="T346" s="5">
        <f t="shared" si="220"/>
        <v>30</v>
      </c>
      <c r="U346" s="45">
        <f t="shared" si="221"/>
        <v>47263</v>
      </c>
      <c r="V346" s="5">
        <f t="shared" si="222"/>
        <v>10374</v>
      </c>
      <c r="W346" s="55">
        <f t="shared" si="223"/>
        <v>6.040116061409001E-2</v>
      </c>
      <c r="X346" s="47">
        <f t="shared" si="224"/>
        <v>0.18449246668268979</v>
      </c>
      <c r="Y346" s="5">
        <f t="shared" si="225"/>
        <v>0</v>
      </c>
      <c r="Z346" s="5">
        <f t="shared" si="226"/>
        <v>0</v>
      </c>
      <c r="AB346" s="39">
        <f t="shared" si="227"/>
        <v>0</v>
      </c>
      <c r="AC346" s="39">
        <f t="shared" si="228"/>
        <v>0</v>
      </c>
      <c r="AD346" s="39">
        <f t="shared" si="229"/>
        <v>0</v>
      </c>
      <c r="AE346" s="39">
        <f t="shared" si="230"/>
        <v>0</v>
      </c>
      <c r="AF346" s="39">
        <f t="shared" si="231"/>
        <v>0</v>
      </c>
      <c r="AG346" s="39">
        <f t="shared" si="232"/>
        <v>0</v>
      </c>
      <c r="AH346" s="39">
        <f t="shared" si="233"/>
        <v>0</v>
      </c>
      <c r="AI346" s="39">
        <f t="shared" si="234"/>
        <v>0</v>
      </c>
      <c r="AJ346" s="39">
        <f t="shared" si="235"/>
        <v>0</v>
      </c>
      <c r="AK346" s="43"/>
      <c r="AL346" s="39">
        <f t="shared" si="236"/>
        <v>0</v>
      </c>
      <c r="AM346" s="39">
        <f t="shared" si="237"/>
        <v>0</v>
      </c>
      <c r="AN346" s="39">
        <f t="shared" si="238"/>
        <v>0</v>
      </c>
      <c r="AO346" s="40">
        <f t="shared" si="239"/>
        <v>0</v>
      </c>
      <c r="AQ346" s="39">
        <f t="shared" si="240"/>
        <v>0</v>
      </c>
      <c r="AR346" s="39">
        <f t="shared" si="241"/>
        <v>0</v>
      </c>
      <c r="AS346" s="39">
        <f t="shared" si="242"/>
        <v>0</v>
      </c>
      <c r="AT346" s="40">
        <f t="shared" si="243"/>
        <v>0</v>
      </c>
      <c r="AU346" s="40"/>
      <c r="AV346" s="52">
        <f t="shared" si="244"/>
        <v>0</v>
      </c>
      <c r="AX346" s="52">
        <f t="shared" si="245"/>
        <v>0</v>
      </c>
      <c r="AY346" s="70"/>
      <c r="AZ346" s="2">
        <f t="shared" si="248"/>
        <v>0</v>
      </c>
    </row>
    <row r="347" spans="1:52" ht="12" customHeight="1">
      <c r="A347" s="44">
        <f t="shared" si="246"/>
        <v>47239</v>
      </c>
      <c r="B347" s="66">
        <f t="shared" si="208"/>
        <v>0</v>
      </c>
      <c r="C347" s="67"/>
      <c r="D347" s="68">
        <f t="shared" si="209"/>
        <v>0</v>
      </c>
      <c r="E347" s="35">
        <f t="shared" si="210"/>
        <v>0</v>
      </c>
      <c r="F347" s="35">
        <f t="shared" si="211"/>
        <v>0</v>
      </c>
      <c r="G347" s="55">
        <f t="shared" si="212"/>
        <v>3.97</v>
      </c>
      <c r="H347" s="69">
        <f t="shared" si="213"/>
        <v>3.97</v>
      </c>
      <c r="I347" s="55">
        <f t="shared" si="214"/>
        <v>0</v>
      </c>
      <c r="J347" s="55">
        <f t="shared" si="215"/>
        <v>-2.35E-2</v>
      </c>
      <c r="K347" s="69">
        <f t="shared" si="216"/>
        <v>-2.35E-2</v>
      </c>
      <c r="L347" s="72">
        <v>0</v>
      </c>
      <c r="M347" s="55">
        <f t="shared" si="217"/>
        <v>7.4999999999999997E-3</v>
      </c>
      <c r="N347" s="69">
        <f t="shared" si="218"/>
        <v>7.4999999999999997E-3</v>
      </c>
      <c r="O347" s="72">
        <v>0</v>
      </c>
      <c r="P347" s="7"/>
      <c r="Q347" s="72">
        <f t="shared" si="247"/>
        <v>3.9540000000000002</v>
      </c>
      <c r="R347" s="72">
        <f t="shared" si="219"/>
        <v>0</v>
      </c>
      <c r="S347" s="7"/>
      <c r="T347" s="5">
        <f t="shared" si="220"/>
        <v>31</v>
      </c>
      <c r="U347" s="45">
        <f t="shared" si="221"/>
        <v>47294</v>
      </c>
      <c r="V347" s="5">
        <f t="shared" si="222"/>
        <v>10405</v>
      </c>
      <c r="W347" s="55">
        <f t="shared" si="223"/>
        <v>6.040116061409001E-2</v>
      </c>
      <c r="X347" s="47">
        <f t="shared" si="224"/>
        <v>0.18356302483702386</v>
      </c>
      <c r="Y347" s="5">
        <f t="shared" si="225"/>
        <v>0</v>
      </c>
      <c r="Z347" s="5">
        <f t="shared" si="226"/>
        <v>0</v>
      </c>
      <c r="AB347" s="39">
        <f t="shared" si="227"/>
        <v>0</v>
      </c>
      <c r="AC347" s="39">
        <f t="shared" si="228"/>
        <v>0</v>
      </c>
      <c r="AD347" s="39">
        <f t="shared" si="229"/>
        <v>0</v>
      </c>
      <c r="AE347" s="39">
        <f t="shared" si="230"/>
        <v>0</v>
      </c>
      <c r="AF347" s="39">
        <f t="shared" si="231"/>
        <v>0</v>
      </c>
      <c r="AG347" s="39">
        <f t="shared" si="232"/>
        <v>0</v>
      </c>
      <c r="AH347" s="39">
        <f t="shared" si="233"/>
        <v>0</v>
      </c>
      <c r="AI347" s="39">
        <f t="shared" si="234"/>
        <v>0</v>
      </c>
      <c r="AJ347" s="39">
        <f t="shared" si="235"/>
        <v>0</v>
      </c>
      <c r="AK347" s="43"/>
      <c r="AL347" s="39">
        <f t="shared" si="236"/>
        <v>0</v>
      </c>
      <c r="AM347" s="39">
        <f t="shared" si="237"/>
        <v>0</v>
      </c>
      <c r="AN347" s="39">
        <f t="shared" si="238"/>
        <v>0</v>
      </c>
      <c r="AO347" s="40">
        <f t="shared" si="239"/>
        <v>0</v>
      </c>
      <c r="AQ347" s="39">
        <f t="shared" si="240"/>
        <v>0</v>
      </c>
      <c r="AR347" s="39">
        <f t="shared" si="241"/>
        <v>0</v>
      </c>
      <c r="AS347" s="39">
        <f t="shared" si="242"/>
        <v>0</v>
      </c>
      <c r="AT347" s="40">
        <f t="shared" si="243"/>
        <v>0</v>
      </c>
      <c r="AU347" s="40"/>
      <c r="AV347" s="52">
        <f t="shared" si="244"/>
        <v>0</v>
      </c>
      <c r="AX347" s="52">
        <f t="shared" si="245"/>
        <v>0</v>
      </c>
      <c r="AY347" s="70"/>
      <c r="AZ347" s="2">
        <f t="shared" si="248"/>
        <v>0</v>
      </c>
    </row>
    <row r="348" spans="1:52" ht="12" customHeight="1">
      <c r="A348" s="44">
        <f t="shared" si="246"/>
        <v>47270</v>
      </c>
      <c r="B348" s="66">
        <f t="shared" si="208"/>
        <v>0</v>
      </c>
      <c r="C348" s="67"/>
      <c r="D348" s="68">
        <f t="shared" si="209"/>
        <v>0</v>
      </c>
      <c r="E348" s="35">
        <f t="shared" si="210"/>
        <v>0</v>
      </c>
      <c r="F348" s="35">
        <f t="shared" si="211"/>
        <v>0</v>
      </c>
      <c r="G348" s="55">
        <f t="shared" si="212"/>
        <v>3.97</v>
      </c>
      <c r="H348" s="69">
        <f t="shared" si="213"/>
        <v>3.97</v>
      </c>
      <c r="I348" s="55">
        <f t="shared" si="214"/>
        <v>0</v>
      </c>
      <c r="J348" s="55">
        <f t="shared" si="215"/>
        <v>-2.35E-2</v>
      </c>
      <c r="K348" s="69">
        <f t="shared" si="216"/>
        <v>-2.35E-2</v>
      </c>
      <c r="L348" s="72">
        <v>0</v>
      </c>
      <c r="M348" s="55">
        <f t="shared" si="217"/>
        <v>7.4999999999999997E-3</v>
      </c>
      <c r="N348" s="69">
        <f t="shared" si="218"/>
        <v>7.4999999999999997E-3</v>
      </c>
      <c r="O348" s="72">
        <v>0</v>
      </c>
      <c r="P348" s="7"/>
      <c r="Q348" s="72">
        <f t="shared" si="247"/>
        <v>3.9540000000000002</v>
      </c>
      <c r="R348" s="72">
        <f t="shared" si="219"/>
        <v>0</v>
      </c>
      <c r="S348" s="7"/>
      <c r="T348" s="5">
        <f t="shared" si="220"/>
        <v>30</v>
      </c>
      <c r="U348" s="45">
        <f t="shared" si="221"/>
        <v>47324</v>
      </c>
      <c r="V348" s="5">
        <f t="shared" si="222"/>
        <v>10435</v>
      </c>
      <c r="W348" s="55">
        <f t="shared" si="223"/>
        <v>6.040116061409001E-2</v>
      </c>
      <c r="X348" s="47">
        <f t="shared" si="224"/>
        <v>0.18266802346889521</v>
      </c>
      <c r="Y348" s="5">
        <f t="shared" si="225"/>
        <v>0</v>
      </c>
      <c r="Z348" s="5">
        <f t="shared" si="226"/>
        <v>0</v>
      </c>
      <c r="AB348" s="39">
        <f t="shared" si="227"/>
        <v>0</v>
      </c>
      <c r="AC348" s="39">
        <f t="shared" si="228"/>
        <v>0</v>
      </c>
      <c r="AD348" s="39">
        <f t="shared" si="229"/>
        <v>0</v>
      </c>
      <c r="AE348" s="39">
        <f t="shared" si="230"/>
        <v>0</v>
      </c>
      <c r="AF348" s="39">
        <f t="shared" si="231"/>
        <v>0</v>
      </c>
      <c r="AG348" s="39">
        <f t="shared" si="232"/>
        <v>0</v>
      </c>
      <c r="AH348" s="39">
        <f t="shared" si="233"/>
        <v>0</v>
      </c>
      <c r="AI348" s="39">
        <f t="shared" si="234"/>
        <v>0</v>
      </c>
      <c r="AJ348" s="39">
        <f t="shared" si="235"/>
        <v>0</v>
      </c>
      <c r="AK348" s="43"/>
      <c r="AL348" s="39">
        <f t="shared" si="236"/>
        <v>0</v>
      </c>
      <c r="AM348" s="39">
        <f t="shared" si="237"/>
        <v>0</v>
      </c>
      <c r="AN348" s="39">
        <f t="shared" si="238"/>
        <v>0</v>
      </c>
      <c r="AO348" s="40">
        <f t="shared" si="239"/>
        <v>0</v>
      </c>
      <c r="AQ348" s="39">
        <f t="shared" si="240"/>
        <v>0</v>
      </c>
      <c r="AR348" s="39">
        <f t="shared" si="241"/>
        <v>0</v>
      </c>
      <c r="AS348" s="39">
        <f t="shared" si="242"/>
        <v>0</v>
      </c>
      <c r="AT348" s="40">
        <f t="shared" si="243"/>
        <v>0</v>
      </c>
      <c r="AU348" s="40"/>
      <c r="AV348" s="52">
        <f t="shared" si="244"/>
        <v>0</v>
      </c>
      <c r="AX348" s="52">
        <f t="shared" si="245"/>
        <v>0</v>
      </c>
      <c r="AY348" s="70"/>
      <c r="AZ348" s="2">
        <f t="shared" si="248"/>
        <v>0</v>
      </c>
    </row>
    <row r="349" spans="1:52" ht="12" customHeight="1">
      <c r="A349" s="44">
        <f t="shared" si="246"/>
        <v>47300</v>
      </c>
      <c r="B349" s="66">
        <f t="shared" si="208"/>
        <v>0</v>
      </c>
      <c r="C349" s="67"/>
      <c r="D349" s="68">
        <f t="shared" si="209"/>
        <v>0</v>
      </c>
      <c r="E349" s="35">
        <f t="shared" si="210"/>
        <v>0</v>
      </c>
      <c r="F349" s="35">
        <f t="shared" si="211"/>
        <v>0</v>
      </c>
      <c r="G349" s="55">
        <f t="shared" si="212"/>
        <v>3.97</v>
      </c>
      <c r="H349" s="69">
        <f t="shared" si="213"/>
        <v>3.97</v>
      </c>
      <c r="I349" s="55">
        <f t="shared" si="214"/>
        <v>0</v>
      </c>
      <c r="J349" s="55">
        <f t="shared" si="215"/>
        <v>-2.35E-2</v>
      </c>
      <c r="K349" s="69">
        <f t="shared" si="216"/>
        <v>-2.35E-2</v>
      </c>
      <c r="L349" s="72">
        <v>0</v>
      </c>
      <c r="M349" s="55">
        <f t="shared" si="217"/>
        <v>7.4999999999999997E-3</v>
      </c>
      <c r="N349" s="69">
        <f t="shared" si="218"/>
        <v>7.4999999999999997E-3</v>
      </c>
      <c r="O349" s="72">
        <v>0</v>
      </c>
      <c r="P349" s="7"/>
      <c r="Q349" s="72">
        <f t="shared" si="247"/>
        <v>3.9540000000000002</v>
      </c>
      <c r="R349" s="72">
        <f t="shared" si="219"/>
        <v>0</v>
      </c>
      <c r="S349" s="7"/>
      <c r="T349" s="5">
        <f t="shared" si="220"/>
        <v>31</v>
      </c>
      <c r="U349" s="45">
        <f t="shared" si="221"/>
        <v>47355</v>
      </c>
      <c r="V349" s="5">
        <f t="shared" si="222"/>
        <v>10466</v>
      </c>
      <c r="W349" s="55">
        <f t="shared" si="223"/>
        <v>6.040116061409001E-2</v>
      </c>
      <c r="X349" s="47">
        <f t="shared" si="224"/>
        <v>0.1817477728595894</v>
      </c>
      <c r="Y349" s="5">
        <f t="shared" si="225"/>
        <v>0</v>
      </c>
      <c r="Z349" s="5">
        <f t="shared" si="226"/>
        <v>0</v>
      </c>
      <c r="AB349" s="39">
        <f t="shared" si="227"/>
        <v>0</v>
      </c>
      <c r="AC349" s="39">
        <f t="shared" si="228"/>
        <v>0</v>
      </c>
      <c r="AD349" s="39">
        <f t="shared" si="229"/>
        <v>0</v>
      </c>
      <c r="AE349" s="39">
        <f t="shared" si="230"/>
        <v>0</v>
      </c>
      <c r="AF349" s="39">
        <f t="shared" si="231"/>
        <v>0</v>
      </c>
      <c r="AG349" s="39">
        <f t="shared" si="232"/>
        <v>0</v>
      </c>
      <c r="AH349" s="39">
        <f t="shared" si="233"/>
        <v>0</v>
      </c>
      <c r="AI349" s="39">
        <f t="shared" si="234"/>
        <v>0</v>
      </c>
      <c r="AJ349" s="39">
        <f t="shared" si="235"/>
        <v>0</v>
      </c>
      <c r="AK349" s="43"/>
      <c r="AL349" s="39">
        <f t="shared" si="236"/>
        <v>0</v>
      </c>
      <c r="AM349" s="39">
        <f t="shared" si="237"/>
        <v>0</v>
      </c>
      <c r="AN349" s="39">
        <f t="shared" si="238"/>
        <v>0</v>
      </c>
      <c r="AO349" s="40">
        <f t="shared" si="239"/>
        <v>0</v>
      </c>
      <c r="AQ349" s="39">
        <f t="shared" si="240"/>
        <v>0</v>
      </c>
      <c r="AR349" s="39">
        <f t="shared" si="241"/>
        <v>0</v>
      </c>
      <c r="AS349" s="39">
        <f t="shared" si="242"/>
        <v>0</v>
      </c>
      <c r="AT349" s="40">
        <f t="shared" si="243"/>
        <v>0</v>
      </c>
      <c r="AU349" s="40"/>
      <c r="AV349" s="52">
        <f t="shared" si="244"/>
        <v>0</v>
      </c>
      <c r="AX349" s="52">
        <f t="shared" si="245"/>
        <v>0</v>
      </c>
      <c r="AY349" s="70"/>
      <c r="AZ349" s="2">
        <f t="shared" si="248"/>
        <v>0</v>
      </c>
    </row>
    <row r="350" spans="1:52" ht="12" customHeight="1">
      <c r="A350" s="44">
        <f t="shared" si="246"/>
        <v>47331</v>
      </c>
      <c r="B350" s="66">
        <f t="shared" si="208"/>
        <v>0</v>
      </c>
      <c r="C350" s="67"/>
      <c r="D350" s="68">
        <f t="shared" si="209"/>
        <v>0</v>
      </c>
      <c r="E350" s="35">
        <f t="shared" si="210"/>
        <v>0</v>
      </c>
      <c r="F350" s="35">
        <f t="shared" si="211"/>
        <v>0</v>
      </c>
      <c r="G350" s="55">
        <f t="shared" si="212"/>
        <v>3.97</v>
      </c>
      <c r="H350" s="69">
        <f t="shared" si="213"/>
        <v>3.97</v>
      </c>
      <c r="I350" s="55">
        <f t="shared" si="214"/>
        <v>0</v>
      </c>
      <c r="J350" s="55">
        <f t="shared" si="215"/>
        <v>-2.35E-2</v>
      </c>
      <c r="K350" s="69">
        <f t="shared" si="216"/>
        <v>-2.35E-2</v>
      </c>
      <c r="L350" s="72">
        <v>0</v>
      </c>
      <c r="M350" s="55">
        <f t="shared" si="217"/>
        <v>7.4999999999999997E-3</v>
      </c>
      <c r="N350" s="69">
        <f t="shared" si="218"/>
        <v>7.4999999999999997E-3</v>
      </c>
      <c r="O350" s="72">
        <v>0</v>
      </c>
      <c r="P350" s="7"/>
      <c r="Q350" s="72">
        <f t="shared" si="247"/>
        <v>3.9540000000000002</v>
      </c>
      <c r="R350" s="72">
        <f t="shared" si="219"/>
        <v>0</v>
      </c>
      <c r="S350" s="7"/>
      <c r="T350" s="5">
        <f t="shared" si="220"/>
        <v>31</v>
      </c>
      <c r="U350" s="45">
        <f t="shared" si="221"/>
        <v>47386</v>
      </c>
      <c r="V350" s="5">
        <f t="shared" si="222"/>
        <v>10497</v>
      </c>
      <c r="W350" s="55">
        <f t="shared" si="223"/>
        <v>6.040116061409001E-2</v>
      </c>
      <c r="X350" s="47">
        <f t="shared" si="224"/>
        <v>0.18083215831721991</v>
      </c>
      <c r="Y350" s="5">
        <f t="shared" si="225"/>
        <v>0</v>
      </c>
      <c r="Z350" s="5">
        <f t="shared" si="226"/>
        <v>0</v>
      </c>
      <c r="AB350" s="39">
        <f t="shared" si="227"/>
        <v>0</v>
      </c>
      <c r="AC350" s="39">
        <f t="shared" si="228"/>
        <v>0</v>
      </c>
      <c r="AD350" s="39">
        <f t="shared" si="229"/>
        <v>0</v>
      </c>
      <c r="AE350" s="39">
        <f t="shared" si="230"/>
        <v>0</v>
      </c>
      <c r="AF350" s="39">
        <f t="shared" si="231"/>
        <v>0</v>
      </c>
      <c r="AG350" s="39">
        <f t="shared" si="232"/>
        <v>0</v>
      </c>
      <c r="AH350" s="39">
        <f t="shared" si="233"/>
        <v>0</v>
      </c>
      <c r="AI350" s="39">
        <f t="shared" si="234"/>
        <v>0</v>
      </c>
      <c r="AJ350" s="39">
        <f t="shared" si="235"/>
        <v>0</v>
      </c>
      <c r="AK350" s="43"/>
      <c r="AL350" s="39">
        <f t="shared" si="236"/>
        <v>0</v>
      </c>
      <c r="AM350" s="39">
        <f t="shared" si="237"/>
        <v>0</v>
      </c>
      <c r="AN350" s="39">
        <f t="shared" si="238"/>
        <v>0</v>
      </c>
      <c r="AO350" s="40">
        <f t="shared" si="239"/>
        <v>0</v>
      </c>
      <c r="AQ350" s="39">
        <f t="shared" si="240"/>
        <v>0</v>
      </c>
      <c r="AR350" s="39">
        <f t="shared" si="241"/>
        <v>0</v>
      </c>
      <c r="AS350" s="39">
        <f t="shared" si="242"/>
        <v>0</v>
      </c>
      <c r="AT350" s="40">
        <f t="shared" si="243"/>
        <v>0</v>
      </c>
      <c r="AU350" s="40"/>
      <c r="AV350" s="52">
        <f t="shared" si="244"/>
        <v>0</v>
      </c>
      <c r="AX350" s="52">
        <f t="shared" si="245"/>
        <v>0</v>
      </c>
      <c r="AY350" s="70"/>
      <c r="AZ350" s="2">
        <f t="shared" si="248"/>
        <v>0</v>
      </c>
    </row>
    <row r="351" spans="1:52" ht="12" customHeight="1">
      <c r="A351" s="44">
        <f t="shared" si="246"/>
        <v>47362</v>
      </c>
      <c r="B351" s="66">
        <f t="shared" si="208"/>
        <v>0</v>
      </c>
      <c r="C351" s="67"/>
      <c r="D351" s="68">
        <f t="shared" si="209"/>
        <v>0</v>
      </c>
      <c r="E351" s="35">
        <f t="shared" si="210"/>
        <v>0</v>
      </c>
      <c r="F351" s="35">
        <f t="shared" si="211"/>
        <v>0</v>
      </c>
      <c r="G351" s="55">
        <f t="shared" si="212"/>
        <v>3.97</v>
      </c>
      <c r="H351" s="69">
        <f t="shared" si="213"/>
        <v>3.97</v>
      </c>
      <c r="I351" s="55">
        <f t="shared" si="214"/>
        <v>0</v>
      </c>
      <c r="J351" s="55">
        <f t="shared" si="215"/>
        <v>-2.35E-2</v>
      </c>
      <c r="K351" s="69">
        <f t="shared" si="216"/>
        <v>-2.35E-2</v>
      </c>
      <c r="L351" s="72">
        <v>0</v>
      </c>
      <c r="M351" s="55">
        <f t="shared" si="217"/>
        <v>7.4999999999999997E-3</v>
      </c>
      <c r="N351" s="69">
        <f t="shared" si="218"/>
        <v>7.4999999999999997E-3</v>
      </c>
      <c r="O351" s="72">
        <v>0</v>
      </c>
      <c r="P351" s="7"/>
      <c r="Q351" s="72">
        <f t="shared" si="247"/>
        <v>3.9540000000000002</v>
      </c>
      <c r="R351" s="72">
        <f t="shared" si="219"/>
        <v>0</v>
      </c>
      <c r="S351" s="7"/>
      <c r="T351" s="5">
        <f t="shared" si="220"/>
        <v>30</v>
      </c>
      <c r="U351" s="45">
        <f t="shared" si="221"/>
        <v>47416</v>
      </c>
      <c r="V351" s="5">
        <f t="shared" si="222"/>
        <v>10527</v>
      </c>
      <c r="W351" s="55">
        <f t="shared" si="223"/>
        <v>6.040116061409001E-2</v>
      </c>
      <c r="X351" s="47">
        <f t="shared" si="224"/>
        <v>0.17995047188151608</v>
      </c>
      <c r="Y351" s="5">
        <f t="shared" si="225"/>
        <v>0</v>
      </c>
      <c r="Z351" s="5">
        <f t="shared" si="226"/>
        <v>0</v>
      </c>
      <c r="AB351" s="39">
        <f t="shared" si="227"/>
        <v>0</v>
      </c>
      <c r="AC351" s="39">
        <f t="shared" si="228"/>
        <v>0</v>
      </c>
      <c r="AD351" s="39">
        <f t="shared" si="229"/>
        <v>0</v>
      </c>
      <c r="AE351" s="39">
        <f t="shared" si="230"/>
        <v>0</v>
      </c>
      <c r="AF351" s="39">
        <f t="shared" si="231"/>
        <v>0</v>
      </c>
      <c r="AG351" s="39">
        <f t="shared" si="232"/>
        <v>0</v>
      </c>
      <c r="AH351" s="39">
        <f t="shared" si="233"/>
        <v>0</v>
      </c>
      <c r="AI351" s="39">
        <f t="shared" si="234"/>
        <v>0</v>
      </c>
      <c r="AJ351" s="39">
        <f t="shared" si="235"/>
        <v>0</v>
      </c>
      <c r="AK351" s="43"/>
      <c r="AL351" s="39">
        <f t="shared" si="236"/>
        <v>0</v>
      </c>
      <c r="AM351" s="39">
        <f t="shared" si="237"/>
        <v>0</v>
      </c>
      <c r="AN351" s="39">
        <f t="shared" si="238"/>
        <v>0</v>
      </c>
      <c r="AO351" s="40">
        <f t="shared" si="239"/>
        <v>0</v>
      </c>
      <c r="AQ351" s="39">
        <f t="shared" si="240"/>
        <v>0</v>
      </c>
      <c r="AR351" s="39">
        <f t="shared" si="241"/>
        <v>0</v>
      </c>
      <c r="AS351" s="39">
        <f t="shared" si="242"/>
        <v>0</v>
      </c>
      <c r="AT351" s="40">
        <f t="shared" si="243"/>
        <v>0</v>
      </c>
      <c r="AU351" s="40"/>
      <c r="AV351" s="52">
        <f t="shared" si="244"/>
        <v>0</v>
      </c>
      <c r="AX351" s="52">
        <f t="shared" si="245"/>
        <v>0</v>
      </c>
      <c r="AY351" s="70"/>
      <c r="AZ351" s="2">
        <f t="shared" si="248"/>
        <v>0</v>
      </c>
    </row>
    <row r="352" spans="1:52" ht="12" customHeight="1">
      <c r="A352" s="44">
        <f t="shared" si="246"/>
        <v>47392</v>
      </c>
      <c r="B352" s="66">
        <f t="shared" si="208"/>
        <v>0</v>
      </c>
      <c r="C352" s="67"/>
      <c r="D352" s="68">
        <f t="shared" si="209"/>
        <v>0</v>
      </c>
      <c r="E352" s="35">
        <f t="shared" si="210"/>
        <v>0</v>
      </c>
      <c r="F352" s="35">
        <f t="shared" si="211"/>
        <v>0</v>
      </c>
      <c r="G352" s="55">
        <f t="shared" si="212"/>
        <v>3.97</v>
      </c>
      <c r="H352" s="69">
        <f t="shared" si="213"/>
        <v>3.97</v>
      </c>
      <c r="I352" s="55">
        <f t="shared" si="214"/>
        <v>0</v>
      </c>
      <c r="J352" s="55">
        <f t="shared" si="215"/>
        <v>-2.35E-2</v>
      </c>
      <c r="K352" s="69">
        <f t="shared" si="216"/>
        <v>-2.35E-2</v>
      </c>
      <c r="L352" s="72">
        <v>0</v>
      </c>
      <c r="M352" s="55">
        <f t="shared" si="217"/>
        <v>7.4999999999999997E-3</v>
      </c>
      <c r="N352" s="69">
        <f t="shared" si="218"/>
        <v>7.4999999999999997E-3</v>
      </c>
      <c r="O352" s="72">
        <v>0</v>
      </c>
      <c r="P352" s="7"/>
      <c r="Q352" s="72">
        <f t="shared" si="247"/>
        <v>3.9540000000000002</v>
      </c>
      <c r="R352" s="72">
        <f t="shared" si="219"/>
        <v>0</v>
      </c>
      <c r="S352" s="7"/>
      <c r="T352" s="5">
        <f t="shared" si="220"/>
        <v>31</v>
      </c>
      <c r="U352" s="45">
        <f t="shared" si="221"/>
        <v>47447</v>
      </c>
      <c r="V352" s="5">
        <f t="shared" si="222"/>
        <v>10558</v>
      </c>
      <c r="W352" s="55">
        <f t="shared" si="223"/>
        <v>6.040116061409001E-2</v>
      </c>
      <c r="X352" s="47">
        <f t="shared" si="224"/>
        <v>0.17904391183751345</v>
      </c>
      <c r="Y352" s="5">
        <f t="shared" si="225"/>
        <v>0</v>
      </c>
      <c r="Z352" s="5">
        <f t="shared" si="226"/>
        <v>0</v>
      </c>
      <c r="AB352" s="39">
        <f t="shared" si="227"/>
        <v>0</v>
      </c>
      <c r="AC352" s="39">
        <f t="shared" si="228"/>
        <v>0</v>
      </c>
      <c r="AD352" s="39">
        <f t="shared" si="229"/>
        <v>0</v>
      </c>
      <c r="AE352" s="39">
        <f t="shared" si="230"/>
        <v>0</v>
      </c>
      <c r="AF352" s="39">
        <f t="shared" si="231"/>
        <v>0</v>
      </c>
      <c r="AG352" s="39">
        <f t="shared" si="232"/>
        <v>0</v>
      </c>
      <c r="AH352" s="39">
        <f t="shared" si="233"/>
        <v>0</v>
      </c>
      <c r="AI352" s="39">
        <f t="shared" si="234"/>
        <v>0</v>
      </c>
      <c r="AJ352" s="39">
        <f t="shared" si="235"/>
        <v>0</v>
      </c>
      <c r="AK352" s="43"/>
      <c r="AL352" s="39">
        <f t="shared" si="236"/>
        <v>0</v>
      </c>
      <c r="AM352" s="39">
        <f t="shared" si="237"/>
        <v>0</v>
      </c>
      <c r="AN352" s="39">
        <f t="shared" si="238"/>
        <v>0</v>
      </c>
      <c r="AO352" s="40">
        <f t="shared" si="239"/>
        <v>0</v>
      </c>
      <c r="AQ352" s="39">
        <f t="shared" si="240"/>
        <v>0</v>
      </c>
      <c r="AR352" s="39">
        <f t="shared" si="241"/>
        <v>0</v>
      </c>
      <c r="AS352" s="39">
        <f t="shared" si="242"/>
        <v>0</v>
      </c>
      <c r="AT352" s="40">
        <f t="shared" si="243"/>
        <v>0</v>
      </c>
      <c r="AU352" s="40"/>
      <c r="AV352" s="52">
        <f t="shared" si="244"/>
        <v>0</v>
      </c>
      <c r="AX352" s="52">
        <f t="shared" si="245"/>
        <v>0</v>
      </c>
      <c r="AY352" s="70"/>
      <c r="AZ352" s="2">
        <f t="shared" si="248"/>
        <v>0</v>
      </c>
    </row>
    <row r="353" spans="1:52" ht="12" customHeight="1">
      <c r="A353" s="44">
        <f t="shared" si="246"/>
        <v>47423</v>
      </c>
      <c r="B353" s="66">
        <f t="shared" si="208"/>
        <v>0</v>
      </c>
      <c r="C353" s="67"/>
      <c r="D353" s="68">
        <f t="shared" si="209"/>
        <v>0</v>
      </c>
      <c r="E353" s="35">
        <f t="shared" si="210"/>
        <v>0</v>
      </c>
      <c r="F353" s="35">
        <f t="shared" si="211"/>
        <v>0</v>
      </c>
      <c r="G353" s="55">
        <f t="shared" si="212"/>
        <v>3.97</v>
      </c>
      <c r="H353" s="69">
        <f t="shared" si="213"/>
        <v>3.97</v>
      </c>
      <c r="I353" s="55">
        <f t="shared" si="214"/>
        <v>0</v>
      </c>
      <c r="J353" s="55">
        <f t="shared" si="215"/>
        <v>-2.35E-2</v>
      </c>
      <c r="K353" s="69">
        <f t="shared" si="216"/>
        <v>-2.35E-2</v>
      </c>
      <c r="L353" s="72">
        <v>0</v>
      </c>
      <c r="M353" s="55">
        <f t="shared" si="217"/>
        <v>7.4999999999999997E-3</v>
      </c>
      <c r="N353" s="69">
        <f t="shared" si="218"/>
        <v>7.4999999999999997E-3</v>
      </c>
      <c r="O353" s="72">
        <v>0</v>
      </c>
      <c r="P353" s="7"/>
      <c r="Q353" s="72">
        <f t="shared" si="247"/>
        <v>3.9540000000000002</v>
      </c>
      <c r="R353" s="72">
        <f t="shared" si="219"/>
        <v>0</v>
      </c>
      <c r="S353" s="7"/>
      <c r="T353" s="5">
        <f t="shared" si="220"/>
        <v>30</v>
      </c>
      <c r="U353" s="45">
        <f t="shared" si="221"/>
        <v>47477</v>
      </c>
      <c r="V353" s="5">
        <f t="shared" si="222"/>
        <v>10588</v>
      </c>
      <c r="W353" s="55">
        <f t="shared" si="223"/>
        <v>6.040116061409001E-2</v>
      </c>
      <c r="X353" s="47">
        <f t="shared" si="224"/>
        <v>0.17817094438564257</v>
      </c>
      <c r="Y353" s="5">
        <f t="shared" si="225"/>
        <v>0</v>
      </c>
      <c r="Z353" s="5">
        <f t="shared" si="226"/>
        <v>0</v>
      </c>
      <c r="AB353" s="39">
        <f t="shared" si="227"/>
        <v>0</v>
      </c>
      <c r="AC353" s="39">
        <f t="shared" si="228"/>
        <v>0</v>
      </c>
      <c r="AD353" s="39">
        <f t="shared" si="229"/>
        <v>0</v>
      </c>
      <c r="AE353" s="39">
        <f t="shared" si="230"/>
        <v>0</v>
      </c>
      <c r="AF353" s="39">
        <f t="shared" si="231"/>
        <v>0</v>
      </c>
      <c r="AG353" s="39">
        <f t="shared" si="232"/>
        <v>0</v>
      </c>
      <c r="AH353" s="39">
        <f t="shared" si="233"/>
        <v>0</v>
      </c>
      <c r="AI353" s="39">
        <f t="shared" si="234"/>
        <v>0</v>
      </c>
      <c r="AJ353" s="39">
        <f t="shared" si="235"/>
        <v>0</v>
      </c>
      <c r="AK353" s="43"/>
      <c r="AL353" s="39">
        <f t="shared" si="236"/>
        <v>0</v>
      </c>
      <c r="AM353" s="39">
        <f t="shared" si="237"/>
        <v>0</v>
      </c>
      <c r="AN353" s="39">
        <f t="shared" si="238"/>
        <v>0</v>
      </c>
      <c r="AO353" s="40">
        <f t="shared" si="239"/>
        <v>0</v>
      </c>
      <c r="AQ353" s="39">
        <f t="shared" si="240"/>
        <v>0</v>
      </c>
      <c r="AR353" s="39">
        <f t="shared" si="241"/>
        <v>0</v>
      </c>
      <c r="AS353" s="39">
        <f t="shared" si="242"/>
        <v>0</v>
      </c>
      <c r="AT353" s="40">
        <f t="shared" si="243"/>
        <v>0</v>
      </c>
      <c r="AU353" s="40"/>
      <c r="AV353" s="52">
        <f t="shared" si="244"/>
        <v>0</v>
      </c>
      <c r="AX353" s="52">
        <f t="shared" si="245"/>
        <v>0</v>
      </c>
      <c r="AY353" s="70"/>
      <c r="AZ353" s="2">
        <f t="shared" si="248"/>
        <v>0</v>
      </c>
    </row>
    <row r="354" spans="1:52" ht="12" customHeight="1">
      <c r="A354" s="44">
        <f t="shared" si="246"/>
        <v>47453</v>
      </c>
      <c r="B354" s="66">
        <f t="shared" si="208"/>
        <v>0</v>
      </c>
      <c r="C354" s="67"/>
      <c r="D354" s="68">
        <f t="shared" si="209"/>
        <v>0</v>
      </c>
      <c r="E354" s="35">
        <f t="shared" si="210"/>
        <v>0</v>
      </c>
      <c r="F354" s="35">
        <f t="shared" si="211"/>
        <v>0</v>
      </c>
      <c r="G354" s="55">
        <f t="shared" si="212"/>
        <v>3.97</v>
      </c>
      <c r="H354" s="69">
        <f t="shared" si="213"/>
        <v>3.97</v>
      </c>
      <c r="I354" s="55">
        <f t="shared" si="214"/>
        <v>0</v>
      </c>
      <c r="J354" s="55">
        <f t="shared" si="215"/>
        <v>-2.35E-2</v>
      </c>
      <c r="K354" s="69">
        <f t="shared" si="216"/>
        <v>-2.35E-2</v>
      </c>
      <c r="L354" s="72">
        <v>0</v>
      </c>
      <c r="M354" s="55">
        <f t="shared" si="217"/>
        <v>7.4999999999999997E-3</v>
      </c>
      <c r="N354" s="69">
        <f t="shared" si="218"/>
        <v>7.4999999999999997E-3</v>
      </c>
      <c r="O354" s="72">
        <v>0</v>
      </c>
      <c r="P354" s="7"/>
      <c r="Q354" s="72">
        <f t="shared" si="247"/>
        <v>3.9540000000000002</v>
      </c>
      <c r="R354" s="72">
        <f t="shared" si="219"/>
        <v>0</v>
      </c>
      <c r="S354" s="7"/>
      <c r="T354" s="5">
        <f t="shared" si="220"/>
        <v>31</v>
      </c>
      <c r="U354" s="45">
        <f t="shared" si="221"/>
        <v>47508</v>
      </c>
      <c r="V354" s="5">
        <f t="shared" si="222"/>
        <v>10619</v>
      </c>
      <c r="W354" s="55">
        <f t="shared" si="223"/>
        <v>6.040116061409001E-2</v>
      </c>
      <c r="X354" s="47">
        <f t="shared" si="224"/>
        <v>0.17727334930020935</v>
      </c>
      <c r="Y354" s="5">
        <f t="shared" si="225"/>
        <v>0</v>
      </c>
      <c r="Z354" s="5">
        <f t="shared" si="226"/>
        <v>0</v>
      </c>
      <c r="AB354" s="39">
        <f t="shared" si="227"/>
        <v>0</v>
      </c>
      <c r="AC354" s="39">
        <f t="shared" si="228"/>
        <v>0</v>
      </c>
      <c r="AD354" s="39">
        <f t="shared" si="229"/>
        <v>0</v>
      </c>
      <c r="AE354" s="39">
        <f t="shared" si="230"/>
        <v>0</v>
      </c>
      <c r="AF354" s="39">
        <f t="shared" si="231"/>
        <v>0</v>
      </c>
      <c r="AG354" s="39">
        <f t="shared" si="232"/>
        <v>0</v>
      </c>
      <c r="AH354" s="39">
        <f t="shared" si="233"/>
        <v>0</v>
      </c>
      <c r="AI354" s="39">
        <f t="shared" si="234"/>
        <v>0</v>
      </c>
      <c r="AJ354" s="39">
        <f t="shared" si="235"/>
        <v>0</v>
      </c>
      <c r="AK354" s="43"/>
      <c r="AL354" s="39">
        <f t="shared" si="236"/>
        <v>0</v>
      </c>
      <c r="AM354" s="39">
        <f t="shared" si="237"/>
        <v>0</v>
      </c>
      <c r="AN354" s="39">
        <f t="shared" si="238"/>
        <v>0</v>
      </c>
      <c r="AO354" s="40">
        <f t="shared" si="239"/>
        <v>0</v>
      </c>
      <c r="AQ354" s="39">
        <f t="shared" si="240"/>
        <v>0</v>
      </c>
      <c r="AR354" s="39">
        <f t="shared" si="241"/>
        <v>0</v>
      </c>
      <c r="AS354" s="39">
        <f t="shared" si="242"/>
        <v>0</v>
      </c>
      <c r="AT354" s="40">
        <f t="shared" si="243"/>
        <v>0</v>
      </c>
      <c r="AU354" s="40"/>
      <c r="AV354" s="52">
        <f t="shared" si="244"/>
        <v>0</v>
      </c>
      <c r="AX354" s="52">
        <f t="shared" si="245"/>
        <v>0</v>
      </c>
      <c r="AY354" s="70"/>
      <c r="AZ354" s="2">
        <f t="shared" si="248"/>
        <v>0</v>
      </c>
    </row>
    <row r="355" spans="1:52" ht="12" customHeight="1">
      <c r="A355" s="44">
        <f t="shared" si="246"/>
        <v>47484</v>
      </c>
      <c r="B355" s="66">
        <f t="shared" si="208"/>
        <v>0</v>
      </c>
      <c r="C355" s="67"/>
      <c r="D355" s="68">
        <f t="shared" si="209"/>
        <v>0</v>
      </c>
      <c r="E355" s="35">
        <f t="shared" si="210"/>
        <v>0</v>
      </c>
      <c r="F355" s="35">
        <f t="shared" si="211"/>
        <v>0</v>
      </c>
      <c r="G355" s="55">
        <f t="shared" si="212"/>
        <v>3.97</v>
      </c>
      <c r="H355" s="69">
        <f t="shared" si="213"/>
        <v>3.97</v>
      </c>
      <c r="I355" s="55">
        <f t="shared" si="214"/>
        <v>0</v>
      </c>
      <c r="J355" s="55">
        <f t="shared" si="215"/>
        <v>-2.35E-2</v>
      </c>
      <c r="K355" s="69">
        <f t="shared" si="216"/>
        <v>-2.35E-2</v>
      </c>
      <c r="L355" s="72">
        <v>0</v>
      </c>
      <c r="M355" s="55">
        <f t="shared" si="217"/>
        <v>7.4999999999999997E-3</v>
      </c>
      <c r="N355" s="69">
        <f t="shared" si="218"/>
        <v>7.4999999999999997E-3</v>
      </c>
      <c r="O355" s="72">
        <v>0</v>
      </c>
      <c r="P355" s="7"/>
      <c r="Q355" s="72">
        <f t="shared" si="247"/>
        <v>3.9540000000000002</v>
      </c>
      <c r="R355" s="72">
        <f t="shared" si="219"/>
        <v>0</v>
      </c>
      <c r="S355" s="7"/>
      <c r="T355" s="5">
        <f t="shared" si="220"/>
        <v>31</v>
      </c>
      <c r="U355" s="45">
        <f t="shared" si="221"/>
        <v>47539</v>
      </c>
      <c r="V355" s="5">
        <f t="shared" si="222"/>
        <v>10650</v>
      </c>
      <c r="W355" s="55">
        <f t="shared" si="223"/>
        <v>6.040116061409001E-2</v>
      </c>
      <c r="X355" s="47">
        <f t="shared" si="224"/>
        <v>0.17638027614701471</v>
      </c>
      <c r="Y355" s="5">
        <f t="shared" si="225"/>
        <v>0</v>
      </c>
      <c r="Z355" s="5">
        <f t="shared" si="226"/>
        <v>0</v>
      </c>
      <c r="AB355" s="39">
        <f t="shared" si="227"/>
        <v>0</v>
      </c>
      <c r="AC355" s="39">
        <f t="shared" si="228"/>
        <v>0</v>
      </c>
      <c r="AD355" s="39">
        <f t="shared" si="229"/>
        <v>0</v>
      </c>
      <c r="AE355" s="39">
        <f t="shared" si="230"/>
        <v>0</v>
      </c>
      <c r="AF355" s="39">
        <f t="shared" si="231"/>
        <v>0</v>
      </c>
      <c r="AG355" s="39">
        <f t="shared" si="232"/>
        <v>0</v>
      </c>
      <c r="AH355" s="39">
        <f t="shared" si="233"/>
        <v>0</v>
      </c>
      <c r="AI355" s="39">
        <f t="shared" si="234"/>
        <v>0</v>
      </c>
      <c r="AJ355" s="39">
        <f t="shared" si="235"/>
        <v>0</v>
      </c>
      <c r="AK355" s="43"/>
      <c r="AL355" s="39">
        <f t="shared" si="236"/>
        <v>0</v>
      </c>
      <c r="AM355" s="39">
        <f t="shared" si="237"/>
        <v>0</v>
      </c>
      <c r="AN355" s="39">
        <f t="shared" si="238"/>
        <v>0</v>
      </c>
      <c r="AO355" s="40">
        <f t="shared" si="239"/>
        <v>0</v>
      </c>
      <c r="AQ355" s="39">
        <f t="shared" si="240"/>
        <v>0</v>
      </c>
      <c r="AR355" s="39">
        <f t="shared" si="241"/>
        <v>0</v>
      </c>
      <c r="AS355" s="39">
        <f t="shared" si="242"/>
        <v>0</v>
      </c>
      <c r="AT355" s="40">
        <f t="shared" si="243"/>
        <v>0</v>
      </c>
      <c r="AU355" s="40"/>
      <c r="AV355" s="52">
        <f t="shared" si="244"/>
        <v>0</v>
      </c>
      <c r="AX355" s="52">
        <f t="shared" si="245"/>
        <v>0</v>
      </c>
      <c r="AY355" s="70"/>
      <c r="AZ355" s="2">
        <f t="shared" si="248"/>
        <v>0</v>
      </c>
    </row>
    <row r="356" spans="1:52" ht="12" customHeight="1">
      <c r="A356" s="44">
        <f t="shared" si="246"/>
        <v>47515</v>
      </c>
      <c r="B356" s="66">
        <f t="shared" si="208"/>
        <v>0</v>
      </c>
      <c r="C356" s="67"/>
      <c r="D356" s="68">
        <f t="shared" si="209"/>
        <v>0</v>
      </c>
      <c r="E356" s="35">
        <f t="shared" si="210"/>
        <v>0</v>
      </c>
      <c r="F356" s="35">
        <f t="shared" si="211"/>
        <v>0</v>
      </c>
      <c r="G356" s="55">
        <f t="shared" si="212"/>
        <v>3.97</v>
      </c>
      <c r="H356" s="69">
        <f t="shared" si="213"/>
        <v>3.97</v>
      </c>
      <c r="I356" s="55">
        <f t="shared" si="214"/>
        <v>0</v>
      </c>
      <c r="J356" s="55">
        <f t="shared" si="215"/>
        <v>-2.35E-2</v>
      </c>
      <c r="K356" s="69">
        <f t="shared" si="216"/>
        <v>-2.35E-2</v>
      </c>
      <c r="L356" s="72">
        <v>0</v>
      </c>
      <c r="M356" s="55">
        <f t="shared" si="217"/>
        <v>7.4999999999999997E-3</v>
      </c>
      <c r="N356" s="69">
        <f t="shared" si="218"/>
        <v>7.4999999999999997E-3</v>
      </c>
      <c r="O356" s="72">
        <v>0</v>
      </c>
      <c r="P356" s="7"/>
      <c r="Q356" s="72">
        <f t="shared" si="247"/>
        <v>3.9540000000000002</v>
      </c>
      <c r="R356" s="72">
        <f t="shared" si="219"/>
        <v>0</v>
      </c>
      <c r="S356" s="7"/>
      <c r="T356" s="5">
        <f t="shared" si="220"/>
        <v>28</v>
      </c>
      <c r="U356" s="45">
        <f t="shared" si="221"/>
        <v>47567</v>
      </c>
      <c r="V356" s="5">
        <f t="shared" si="222"/>
        <v>10678</v>
      </c>
      <c r="W356" s="55">
        <f t="shared" si="223"/>
        <v>6.040116061409001E-2</v>
      </c>
      <c r="X356" s="47">
        <f t="shared" si="224"/>
        <v>0.17557749717401527</v>
      </c>
      <c r="Y356" s="5">
        <f t="shared" si="225"/>
        <v>0</v>
      </c>
      <c r="Z356" s="5">
        <f t="shared" si="226"/>
        <v>0</v>
      </c>
      <c r="AB356" s="39">
        <f t="shared" si="227"/>
        <v>0</v>
      </c>
      <c r="AC356" s="39">
        <f t="shared" si="228"/>
        <v>0</v>
      </c>
      <c r="AD356" s="39">
        <f t="shared" si="229"/>
        <v>0</v>
      </c>
      <c r="AE356" s="39">
        <f t="shared" si="230"/>
        <v>0</v>
      </c>
      <c r="AF356" s="39">
        <f t="shared" si="231"/>
        <v>0</v>
      </c>
      <c r="AG356" s="39">
        <f t="shared" si="232"/>
        <v>0</v>
      </c>
      <c r="AH356" s="39">
        <f t="shared" si="233"/>
        <v>0</v>
      </c>
      <c r="AI356" s="39">
        <f t="shared" si="234"/>
        <v>0</v>
      </c>
      <c r="AJ356" s="39">
        <f t="shared" si="235"/>
        <v>0</v>
      </c>
      <c r="AK356" s="43"/>
      <c r="AL356" s="39">
        <f t="shared" si="236"/>
        <v>0</v>
      </c>
      <c r="AM356" s="39">
        <f t="shared" si="237"/>
        <v>0</v>
      </c>
      <c r="AN356" s="39">
        <f t="shared" si="238"/>
        <v>0</v>
      </c>
      <c r="AO356" s="40">
        <f t="shared" si="239"/>
        <v>0</v>
      </c>
      <c r="AQ356" s="39">
        <f t="shared" si="240"/>
        <v>0</v>
      </c>
      <c r="AR356" s="39">
        <f t="shared" si="241"/>
        <v>0</v>
      </c>
      <c r="AS356" s="39">
        <f t="shared" si="242"/>
        <v>0</v>
      </c>
      <c r="AT356" s="40">
        <f t="shared" si="243"/>
        <v>0</v>
      </c>
      <c r="AU356" s="40"/>
      <c r="AV356" s="52">
        <f t="shared" si="244"/>
        <v>0</v>
      </c>
      <c r="AX356" s="52">
        <f t="shared" si="245"/>
        <v>0</v>
      </c>
      <c r="AY356" s="70"/>
      <c r="AZ356" s="2">
        <f t="shared" si="248"/>
        <v>0</v>
      </c>
    </row>
    <row r="357" spans="1:52" ht="12" customHeight="1">
      <c r="A357" s="44">
        <f t="shared" si="246"/>
        <v>47543</v>
      </c>
      <c r="B357" s="66">
        <f t="shared" si="208"/>
        <v>0</v>
      </c>
      <c r="C357" s="67"/>
      <c r="D357" s="68">
        <f t="shared" si="209"/>
        <v>0</v>
      </c>
      <c r="E357" s="35">
        <f t="shared" si="210"/>
        <v>0</v>
      </c>
      <c r="F357" s="35">
        <f t="shared" si="211"/>
        <v>0</v>
      </c>
      <c r="G357" s="55">
        <f t="shared" si="212"/>
        <v>3.97</v>
      </c>
      <c r="H357" s="69">
        <f t="shared" si="213"/>
        <v>3.97</v>
      </c>
      <c r="I357" s="55">
        <f t="shared" si="214"/>
        <v>0</v>
      </c>
      <c r="J357" s="55">
        <f t="shared" si="215"/>
        <v>-2.35E-2</v>
      </c>
      <c r="K357" s="69">
        <f t="shared" si="216"/>
        <v>-2.35E-2</v>
      </c>
      <c r="L357" s="72">
        <v>0</v>
      </c>
      <c r="M357" s="55">
        <f t="shared" si="217"/>
        <v>7.4999999999999997E-3</v>
      </c>
      <c r="N357" s="69">
        <f t="shared" si="218"/>
        <v>7.4999999999999997E-3</v>
      </c>
      <c r="O357" s="72">
        <v>0</v>
      </c>
      <c r="P357" s="7"/>
      <c r="Q357" s="72">
        <f t="shared" si="247"/>
        <v>3.9540000000000002</v>
      </c>
      <c r="R357" s="72">
        <f t="shared" si="219"/>
        <v>0</v>
      </c>
      <c r="S357" s="7"/>
      <c r="T357" s="5">
        <f t="shared" si="220"/>
        <v>31</v>
      </c>
      <c r="U357" s="45">
        <f t="shared" si="221"/>
        <v>47598</v>
      </c>
      <c r="V357" s="5">
        <f t="shared" si="222"/>
        <v>10709</v>
      </c>
      <c r="W357" s="55">
        <f t="shared" si="223"/>
        <v>6.040116061409001E-2</v>
      </c>
      <c r="X357" s="47">
        <f t="shared" si="224"/>
        <v>0.17469296743702883</v>
      </c>
      <c r="Y357" s="5">
        <f t="shared" si="225"/>
        <v>0</v>
      </c>
      <c r="Z357" s="5">
        <f t="shared" si="226"/>
        <v>0</v>
      </c>
      <c r="AB357" s="39">
        <f t="shared" si="227"/>
        <v>0</v>
      </c>
      <c r="AC357" s="39">
        <f t="shared" si="228"/>
        <v>0</v>
      </c>
      <c r="AD357" s="39">
        <f t="shared" si="229"/>
        <v>0</v>
      </c>
      <c r="AE357" s="39">
        <f t="shared" si="230"/>
        <v>0</v>
      </c>
      <c r="AF357" s="39">
        <f t="shared" si="231"/>
        <v>0</v>
      </c>
      <c r="AG357" s="39">
        <f t="shared" si="232"/>
        <v>0</v>
      </c>
      <c r="AH357" s="39">
        <f t="shared" si="233"/>
        <v>0</v>
      </c>
      <c r="AI357" s="39">
        <f t="shared" si="234"/>
        <v>0</v>
      </c>
      <c r="AJ357" s="39">
        <f t="shared" si="235"/>
        <v>0</v>
      </c>
      <c r="AK357" s="43"/>
      <c r="AL357" s="39">
        <f t="shared" si="236"/>
        <v>0</v>
      </c>
      <c r="AM357" s="39">
        <f t="shared" si="237"/>
        <v>0</v>
      </c>
      <c r="AN357" s="39">
        <f t="shared" si="238"/>
        <v>0</v>
      </c>
      <c r="AO357" s="40">
        <f t="shared" si="239"/>
        <v>0</v>
      </c>
      <c r="AQ357" s="39">
        <f t="shared" si="240"/>
        <v>0</v>
      </c>
      <c r="AR357" s="39">
        <f t="shared" si="241"/>
        <v>0</v>
      </c>
      <c r="AS357" s="39">
        <f t="shared" si="242"/>
        <v>0</v>
      </c>
      <c r="AT357" s="40">
        <f t="shared" si="243"/>
        <v>0</v>
      </c>
      <c r="AU357" s="40"/>
      <c r="AV357" s="52">
        <f t="shared" si="244"/>
        <v>0</v>
      </c>
      <c r="AX357" s="52">
        <f t="shared" si="245"/>
        <v>0</v>
      </c>
      <c r="AY357" s="70"/>
      <c r="AZ357" s="2">
        <f t="shared" si="248"/>
        <v>0</v>
      </c>
    </row>
    <row r="358" spans="1:52" ht="12" customHeight="1">
      <c r="A358" s="44">
        <f t="shared" si="246"/>
        <v>47574</v>
      </c>
      <c r="B358" s="66">
        <f t="shared" si="208"/>
        <v>0</v>
      </c>
      <c r="C358" s="67"/>
      <c r="D358" s="68">
        <f t="shared" si="209"/>
        <v>0</v>
      </c>
      <c r="E358" s="35">
        <f t="shared" si="210"/>
        <v>0</v>
      </c>
      <c r="F358" s="35">
        <f t="shared" si="211"/>
        <v>0</v>
      </c>
      <c r="G358" s="55">
        <f t="shared" si="212"/>
        <v>3.97</v>
      </c>
      <c r="H358" s="69">
        <f t="shared" si="213"/>
        <v>3.97</v>
      </c>
      <c r="I358" s="55">
        <f t="shared" si="214"/>
        <v>0</v>
      </c>
      <c r="J358" s="55">
        <f t="shared" si="215"/>
        <v>-2.35E-2</v>
      </c>
      <c r="K358" s="69">
        <f t="shared" si="216"/>
        <v>-2.35E-2</v>
      </c>
      <c r="L358" s="72">
        <v>0</v>
      </c>
      <c r="M358" s="55">
        <f t="shared" si="217"/>
        <v>7.4999999999999997E-3</v>
      </c>
      <c r="N358" s="69">
        <f t="shared" si="218"/>
        <v>7.4999999999999997E-3</v>
      </c>
      <c r="O358" s="72">
        <v>0</v>
      </c>
      <c r="P358" s="7"/>
      <c r="Q358" s="72">
        <f t="shared" si="247"/>
        <v>3.9540000000000002</v>
      </c>
      <c r="R358" s="72">
        <f t="shared" si="219"/>
        <v>0</v>
      </c>
      <c r="S358" s="7"/>
      <c r="T358" s="5">
        <f t="shared" si="220"/>
        <v>30</v>
      </c>
      <c r="U358" s="45">
        <f t="shared" si="221"/>
        <v>47628</v>
      </c>
      <c r="V358" s="5">
        <f t="shared" si="222"/>
        <v>10739</v>
      </c>
      <c r="W358" s="55">
        <f t="shared" si="223"/>
        <v>6.040116061409001E-2</v>
      </c>
      <c r="X358" s="47">
        <f t="shared" si="224"/>
        <v>0.17384121395891189</v>
      </c>
      <c r="Y358" s="5">
        <f t="shared" si="225"/>
        <v>0</v>
      </c>
      <c r="Z358" s="5">
        <f t="shared" si="226"/>
        <v>0</v>
      </c>
      <c r="AB358" s="39">
        <f t="shared" si="227"/>
        <v>0</v>
      </c>
      <c r="AC358" s="39">
        <f t="shared" si="228"/>
        <v>0</v>
      </c>
      <c r="AD358" s="39">
        <f t="shared" si="229"/>
        <v>0</v>
      </c>
      <c r="AE358" s="39">
        <f t="shared" si="230"/>
        <v>0</v>
      </c>
      <c r="AF358" s="39">
        <f t="shared" si="231"/>
        <v>0</v>
      </c>
      <c r="AG358" s="39">
        <f t="shared" si="232"/>
        <v>0</v>
      </c>
      <c r="AH358" s="39">
        <f t="shared" si="233"/>
        <v>0</v>
      </c>
      <c r="AI358" s="39">
        <f t="shared" si="234"/>
        <v>0</v>
      </c>
      <c r="AJ358" s="39">
        <f t="shared" si="235"/>
        <v>0</v>
      </c>
      <c r="AK358" s="43"/>
      <c r="AL358" s="39">
        <f t="shared" si="236"/>
        <v>0</v>
      </c>
      <c r="AM358" s="39">
        <f t="shared" si="237"/>
        <v>0</v>
      </c>
      <c r="AN358" s="39">
        <f t="shared" si="238"/>
        <v>0</v>
      </c>
      <c r="AO358" s="40">
        <f t="shared" si="239"/>
        <v>0</v>
      </c>
      <c r="AQ358" s="39">
        <f t="shared" si="240"/>
        <v>0</v>
      </c>
      <c r="AR358" s="39">
        <f t="shared" si="241"/>
        <v>0</v>
      </c>
      <c r="AS358" s="39">
        <f t="shared" si="242"/>
        <v>0</v>
      </c>
      <c r="AT358" s="40">
        <f t="shared" si="243"/>
        <v>0</v>
      </c>
      <c r="AU358" s="40"/>
      <c r="AV358" s="52">
        <f t="shared" si="244"/>
        <v>0</v>
      </c>
      <c r="AX358" s="52">
        <f t="shared" si="245"/>
        <v>0</v>
      </c>
      <c r="AY358" s="70"/>
      <c r="AZ358" s="2">
        <f t="shared" si="248"/>
        <v>0</v>
      </c>
    </row>
    <row r="359" spans="1:52" ht="12" customHeight="1">
      <c r="A359" s="44">
        <f t="shared" si="246"/>
        <v>47604</v>
      </c>
      <c r="B359" s="66">
        <f t="shared" si="208"/>
        <v>0</v>
      </c>
      <c r="C359" s="67"/>
      <c r="D359" s="68">
        <f t="shared" si="209"/>
        <v>0</v>
      </c>
      <c r="E359" s="35">
        <f t="shared" si="210"/>
        <v>0</v>
      </c>
      <c r="F359" s="35">
        <f t="shared" si="211"/>
        <v>0</v>
      </c>
      <c r="G359" s="55">
        <f t="shared" si="212"/>
        <v>3.97</v>
      </c>
      <c r="H359" s="69">
        <f t="shared" si="213"/>
        <v>3.97</v>
      </c>
      <c r="I359" s="55">
        <f t="shared" si="214"/>
        <v>0</v>
      </c>
      <c r="J359" s="55">
        <f t="shared" si="215"/>
        <v>-2.35E-2</v>
      </c>
      <c r="K359" s="69">
        <f t="shared" si="216"/>
        <v>-2.35E-2</v>
      </c>
      <c r="L359" s="72">
        <v>0</v>
      </c>
      <c r="M359" s="55">
        <f t="shared" si="217"/>
        <v>7.4999999999999997E-3</v>
      </c>
      <c r="N359" s="69">
        <f t="shared" si="218"/>
        <v>7.4999999999999997E-3</v>
      </c>
      <c r="O359" s="72">
        <v>0</v>
      </c>
      <c r="P359" s="7"/>
      <c r="Q359" s="72">
        <f t="shared" si="247"/>
        <v>3.9540000000000002</v>
      </c>
      <c r="R359" s="72">
        <f t="shared" si="219"/>
        <v>0</v>
      </c>
      <c r="S359" s="7"/>
      <c r="T359" s="5">
        <f t="shared" si="220"/>
        <v>31</v>
      </c>
      <c r="U359" s="45">
        <f t="shared" si="221"/>
        <v>47659</v>
      </c>
      <c r="V359" s="5">
        <f t="shared" si="222"/>
        <v>10770</v>
      </c>
      <c r="W359" s="55">
        <f t="shared" si="223"/>
        <v>6.040116061409001E-2</v>
      </c>
      <c r="X359" s="47">
        <f t="shared" si="224"/>
        <v>0.17296543132312184</v>
      </c>
      <c r="Y359" s="5">
        <f t="shared" si="225"/>
        <v>0</v>
      </c>
      <c r="Z359" s="5">
        <f t="shared" si="226"/>
        <v>0</v>
      </c>
      <c r="AB359" s="39">
        <f t="shared" si="227"/>
        <v>0</v>
      </c>
      <c r="AC359" s="39">
        <f t="shared" si="228"/>
        <v>0</v>
      </c>
      <c r="AD359" s="39">
        <f t="shared" si="229"/>
        <v>0</v>
      </c>
      <c r="AE359" s="39">
        <f t="shared" si="230"/>
        <v>0</v>
      </c>
      <c r="AF359" s="39">
        <f t="shared" si="231"/>
        <v>0</v>
      </c>
      <c r="AG359" s="39">
        <f t="shared" si="232"/>
        <v>0</v>
      </c>
      <c r="AH359" s="39">
        <f t="shared" si="233"/>
        <v>0</v>
      </c>
      <c r="AI359" s="39">
        <f t="shared" si="234"/>
        <v>0</v>
      </c>
      <c r="AJ359" s="39">
        <f t="shared" si="235"/>
        <v>0</v>
      </c>
      <c r="AK359" s="43"/>
      <c r="AL359" s="39">
        <f t="shared" si="236"/>
        <v>0</v>
      </c>
      <c r="AM359" s="39">
        <f t="shared" si="237"/>
        <v>0</v>
      </c>
      <c r="AN359" s="39">
        <f t="shared" si="238"/>
        <v>0</v>
      </c>
      <c r="AO359" s="40">
        <f t="shared" si="239"/>
        <v>0</v>
      </c>
      <c r="AQ359" s="39">
        <f t="shared" si="240"/>
        <v>0</v>
      </c>
      <c r="AR359" s="39">
        <f t="shared" si="241"/>
        <v>0</v>
      </c>
      <c r="AS359" s="39">
        <f t="shared" si="242"/>
        <v>0</v>
      </c>
      <c r="AT359" s="40">
        <f t="shared" si="243"/>
        <v>0</v>
      </c>
      <c r="AU359" s="40"/>
      <c r="AV359" s="52">
        <f t="shared" si="244"/>
        <v>0</v>
      </c>
      <c r="AX359" s="52">
        <f t="shared" si="245"/>
        <v>0</v>
      </c>
      <c r="AY359" s="70"/>
      <c r="AZ359" s="2">
        <f t="shared" si="248"/>
        <v>0</v>
      </c>
    </row>
    <row r="360" spans="1:52" ht="12" customHeight="1">
      <c r="A360" s="44">
        <f t="shared" si="246"/>
        <v>47635</v>
      </c>
      <c r="B360" s="66">
        <f t="shared" si="208"/>
        <v>0</v>
      </c>
      <c r="C360" s="67"/>
      <c r="D360" s="68">
        <f t="shared" si="209"/>
        <v>0</v>
      </c>
      <c r="E360" s="35">
        <f t="shared" si="210"/>
        <v>0</v>
      </c>
      <c r="F360" s="35">
        <f t="shared" si="211"/>
        <v>0</v>
      </c>
      <c r="G360" s="55">
        <f t="shared" si="212"/>
        <v>3.97</v>
      </c>
      <c r="H360" s="69">
        <f t="shared" si="213"/>
        <v>3.97</v>
      </c>
      <c r="I360" s="55">
        <f t="shared" si="214"/>
        <v>0</v>
      </c>
      <c r="J360" s="55">
        <f t="shared" si="215"/>
        <v>-2.35E-2</v>
      </c>
      <c r="K360" s="69">
        <f t="shared" si="216"/>
        <v>-2.35E-2</v>
      </c>
      <c r="L360" s="72">
        <v>0</v>
      </c>
      <c r="M360" s="55">
        <f t="shared" si="217"/>
        <v>7.4999999999999997E-3</v>
      </c>
      <c r="N360" s="69">
        <f t="shared" si="218"/>
        <v>7.4999999999999997E-3</v>
      </c>
      <c r="O360" s="72">
        <v>0</v>
      </c>
      <c r="P360" s="7"/>
      <c r="Q360" s="72">
        <f t="shared" si="247"/>
        <v>3.9540000000000002</v>
      </c>
      <c r="R360" s="72">
        <f t="shared" si="219"/>
        <v>0</v>
      </c>
      <c r="S360" s="7"/>
      <c r="T360" s="5">
        <f t="shared" si="220"/>
        <v>30</v>
      </c>
      <c r="U360" s="45">
        <f t="shared" si="221"/>
        <v>47689</v>
      </c>
      <c r="V360" s="5">
        <f t="shared" si="222"/>
        <v>10800</v>
      </c>
      <c r="W360" s="55">
        <f t="shared" si="223"/>
        <v>6.040116061409001E-2</v>
      </c>
      <c r="X360" s="47">
        <f t="shared" si="224"/>
        <v>0.17212210082227286</v>
      </c>
      <c r="Y360" s="5">
        <f t="shared" si="225"/>
        <v>0</v>
      </c>
      <c r="Z360" s="5">
        <f t="shared" si="226"/>
        <v>0</v>
      </c>
      <c r="AB360" s="39">
        <f t="shared" si="227"/>
        <v>0</v>
      </c>
      <c r="AC360" s="39">
        <f t="shared" si="228"/>
        <v>0</v>
      </c>
      <c r="AD360" s="39">
        <f t="shared" si="229"/>
        <v>0</v>
      </c>
      <c r="AE360" s="39">
        <f t="shared" si="230"/>
        <v>0</v>
      </c>
      <c r="AF360" s="39">
        <f t="shared" si="231"/>
        <v>0</v>
      </c>
      <c r="AG360" s="39">
        <f t="shared" si="232"/>
        <v>0</v>
      </c>
      <c r="AH360" s="39">
        <f t="shared" si="233"/>
        <v>0</v>
      </c>
      <c r="AI360" s="39">
        <f t="shared" si="234"/>
        <v>0</v>
      </c>
      <c r="AJ360" s="39">
        <f t="shared" si="235"/>
        <v>0</v>
      </c>
      <c r="AK360" s="43"/>
      <c r="AL360" s="39">
        <f t="shared" si="236"/>
        <v>0</v>
      </c>
      <c r="AM360" s="39">
        <f t="shared" si="237"/>
        <v>0</v>
      </c>
      <c r="AN360" s="39">
        <f t="shared" si="238"/>
        <v>0</v>
      </c>
      <c r="AO360" s="40">
        <f t="shared" si="239"/>
        <v>0</v>
      </c>
      <c r="AQ360" s="39">
        <f t="shared" si="240"/>
        <v>0</v>
      </c>
      <c r="AR360" s="39">
        <f t="shared" si="241"/>
        <v>0</v>
      </c>
      <c r="AS360" s="39">
        <f t="shared" si="242"/>
        <v>0</v>
      </c>
      <c r="AT360" s="40">
        <f t="shared" si="243"/>
        <v>0</v>
      </c>
      <c r="AU360" s="40"/>
      <c r="AV360" s="52">
        <f t="shared" si="244"/>
        <v>0</v>
      </c>
      <c r="AX360" s="52">
        <f t="shared" si="245"/>
        <v>0</v>
      </c>
      <c r="AY360" s="70"/>
      <c r="AZ360" s="2">
        <f t="shared" si="248"/>
        <v>0</v>
      </c>
    </row>
    <row r="361" spans="1:52" ht="12" customHeight="1">
      <c r="A361" s="44">
        <f t="shared" si="246"/>
        <v>47665</v>
      </c>
      <c r="B361" s="66">
        <f t="shared" si="208"/>
        <v>0</v>
      </c>
      <c r="C361" s="67"/>
      <c r="D361" s="68">
        <f t="shared" si="209"/>
        <v>0</v>
      </c>
      <c r="E361" s="35">
        <f t="shared" si="210"/>
        <v>0</v>
      </c>
      <c r="F361" s="35">
        <f t="shared" si="211"/>
        <v>0</v>
      </c>
      <c r="G361" s="55">
        <f t="shared" si="212"/>
        <v>3.97</v>
      </c>
      <c r="H361" s="69">
        <f t="shared" si="213"/>
        <v>3.97</v>
      </c>
      <c r="I361" s="55">
        <f t="shared" si="214"/>
        <v>0</v>
      </c>
      <c r="J361" s="55">
        <f t="shared" si="215"/>
        <v>-2.35E-2</v>
      </c>
      <c r="K361" s="69">
        <f t="shared" si="216"/>
        <v>-2.35E-2</v>
      </c>
      <c r="L361" s="72">
        <v>0</v>
      </c>
      <c r="M361" s="55">
        <f t="shared" si="217"/>
        <v>7.4999999999999997E-3</v>
      </c>
      <c r="N361" s="69">
        <f t="shared" si="218"/>
        <v>7.4999999999999997E-3</v>
      </c>
      <c r="O361" s="72">
        <v>0</v>
      </c>
      <c r="P361" s="7"/>
      <c r="Q361" s="72">
        <f t="shared" si="247"/>
        <v>3.9540000000000002</v>
      </c>
      <c r="R361" s="72">
        <f t="shared" si="219"/>
        <v>0</v>
      </c>
      <c r="S361" s="7"/>
      <c r="T361" s="5">
        <f t="shared" si="220"/>
        <v>31</v>
      </c>
      <c r="U361" s="45">
        <f t="shared" si="221"/>
        <v>47720</v>
      </c>
      <c r="V361" s="5">
        <f t="shared" si="222"/>
        <v>10831</v>
      </c>
      <c r="W361" s="55">
        <f t="shared" si="223"/>
        <v>6.040116061409001E-2</v>
      </c>
      <c r="X361" s="47">
        <f t="shared" si="224"/>
        <v>0.17125497878772772</v>
      </c>
      <c r="Y361" s="5">
        <f t="shared" si="225"/>
        <v>0</v>
      </c>
      <c r="Z361" s="5">
        <f t="shared" si="226"/>
        <v>0</v>
      </c>
      <c r="AB361" s="39">
        <f t="shared" si="227"/>
        <v>0</v>
      </c>
      <c r="AC361" s="39">
        <f t="shared" si="228"/>
        <v>0</v>
      </c>
      <c r="AD361" s="39">
        <f t="shared" si="229"/>
        <v>0</v>
      </c>
      <c r="AE361" s="39">
        <f t="shared" si="230"/>
        <v>0</v>
      </c>
      <c r="AF361" s="39">
        <f t="shared" si="231"/>
        <v>0</v>
      </c>
      <c r="AG361" s="39">
        <f t="shared" si="232"/>
        <v>0</v>
      </c>
      <c r="AH361" s="39">
        <f t="shared" si="233"/>
        <v>0</v>
      </c>
      <c r="AI361" s="39">
        <f t="shared" si="234"/>
        <v>0</v>
      </c>
      <c r="AJ361" s="39">
        <f t="shared" si="235"/>
        <v>0</v>
      </c>
      <c r="AK361" s="43"/>
      <c r="AL361" s="39">
        <f t="shared" si="236"/>
        <v>0</v>
      </c>
      <c r="AM361" s="39">
        <f t="shared" si="237"/>
        <v>0</v>
      </c>
      <c r="AN361" s="39">
        <f t="shared" si="238"/>
        <v>0</v>
      </c>
      <c r="AO361" s="40">
        <f t="shared" si="239"/>
        <v>0</v>
      </c>
      <c r="AQ361" s="39">
        <f t="shared" si="240"/>
        <v>0</v>
      </c>
      <c r="AR361" s="39">
        <f t="shared" si="241"/>
        <v>0</v>
      </c>
      <c r="AS361" s="39">
        <f t="shared" si="242"/>
        <v>0</v>
      </c>
      <c r="AT361" s="40">
        <f t="shared" si="243"/>
        <v>0</v>
      </c>
      <c r="AU361" s="40"/>
      <c r="AV361" s="52">
        <f t="shared" si="244"/>
        <v>0</v>
      </c>
      <c r="AX361" s="52">
        <f t="shared" si="245"/>
        <v>0</v>
      </c>
      <c r="AY361" s="70"/>
      <c r="AZ361" s="2">
        <f t="shared" si="248"/>
        <v>0</v>
      </c>
    </row>
    <row r="362" spans="1:52" ht="12" customHeight="1">
      <c r="A362" s="44">
        <f t="shared" si="246"/>
        <v>47696</v>
      </c>
      <c r="B362" s="66">
        <f t="shared" si="208"/>
        <v>0</v>
      </c>
      <c r="C362" s="67"/>
      <c r="D362" s="68">
        <f t="shared" si="209"/>
        <v>0</v>
      </c>
      <c r="E362" s="35">
        <f t="shared" si="210"/>
        <v>0</v>
      </c>
      <c r="F362" s="35">
        <f t="shared" si="211"/>
        <v>0</v>
      </c>
      <c r="G362" s="55">
        <f t="shared" si="212"/>
        <v>3.97</v>
      </c>
      <c r="H362" s="69">
        <f t="shared" si="213"/>
        <v>3.97</v>
      </c>
      <c r="I362" s="55">
        <f t="shared" si="214"/>
        <v>0</v>
      </c>
      <c r="J362" s="55">
        <f t="shared" si="215"/>
        <v>-2.35E-2</v>
      </c>
      <c r="K362" s="69">
        <f t="shared" si="216"/>
        <v>-2.35E-2</v>
      </c>
      <c r="L362" s="72">
        <v>0</v>
      </c>
      <c r="M362" s="55">
        <f t="shared" si="217"/>
        <v>7.4999999999999997E-3</v>
      </c>
      <c r="N362" s="69">
        <f t="shared" si="218"/>
        <v>7.4999999999999997E-3</v>
      </c>
      <c r="O362" s="72">
        <v>0</v>
      </c>
      <c r="P362" s="7"/>
      <c r="Q362" s="72">
        <f t="shared" si="247"/>
        <v>3.9540000000000002</v>
      </c>
      <c r="R362" s="72">
        <f t="shared" si="219"/>
        <v>0</v>
      </c>
      <c r="S362" s="7"/>
      <c r="T362" s="5">
        <f t="shared" si="220"/>
        <v>31</v>
      </c>
      <c r="U362" s="45">
        <f t="shared" si="221"/>
        <v>47751</v>
      </c>
      <c r="V362" s="5">
        <f t="shared" si="222"/>
        <v>10862</v>
      </c>
      <c r="W362" s="55">
        <f t="shared" si="223"/>
        <v>6.040116061409001E-2</v>
      </c>
      <c r="X362" s="47">
        <f t="shared" si="224"/>
        <v>0.17039222516734434</v>
      </c>
      <c r="Y362" s="5">
        <f t="shared" si="225"/>
        <v>0</v>
      </c>
      <c r="Z362" s="5">
        <f t="shared" si="226"/>
        <v>0</v>
      </c>
      <c r="AB362" s="39">
        <f t="shared" si="227"/>
        <v>0</v>
      </c>
      <c r="AC362" s="39">
        <f t="shared" si="228"/>
        <v>0</v>
      </c>
      <c r="AD362" s="39">
        <f t="shared" si="229"/>
        <v>0</v>
      </c>
      <c r="AE362" s="39">
        <f t="shared" si="230"/>
        <v>0</v>
      </c>
      <c r="AF362" s="39">
        <f t="shared" si="231"/>
        <v>0</v>
      </c>
      <c r="AG362" s="39">
        <f t="shared" si="232"/>
        <v>0</v>
      </c>
      <c r="AH362" s="39">
        <f t="shared" si="233"/>
        <v>0</v>
      </c>
      <c r="AI362" s="39">
        <f t="shared" si="234"/>
        <v>0</v>
      </c>
      <c r="AJ362" s="39">
        <f t="shared" si="235"/>
        <v>0</v>
      </c>
      <c r="AK362" s="43"/>
      <c r="AL362" s="39">
        <f t="shared" si="236"/>
        <v>0</v>
      </c>
      <c r="AM362" s="39">
        <f t="shared" si="237"/>
        <v>0</v>
      </c>
      <c r="AN362" s="39">
        <f t="shared" si="238"/>
        <v>0</v>
      </c>
      <c r="AO362" s="40">
        <f t="shared" si="239"/>
        <v>0</v>
      </c>
      <c r="AQ362" s="39">
        <f t="shared" si="240"/>
        <v>0</v>
      </c>
      <c r="AR362" s="39">
        <f t="shared" si="241"/>
        <v>0</v>
      </c>
      <c r="AS362" s="39">
        <f t="shared" si="242"/>
        <v>0</v>
      </c>
      <c r="AT362" s="40">
        <f t="shared" si="243"/>
        <v>0</v>
      </c>
      <c r="AU362" s="40"/>
      <c r="AV362" s="52">
        <f t="shared" si="244"/>
        <v>0</v>
      </c>
      <c r="AX362" s="52">
        <f t="shared" si="245"/>
        <v>0</v>
      </c>
      <c r="AY362" s="70"/>
      <c r="AZ362" s="2">
        <f t="shared" si="248"/>
        <v>0</v>
      </c>
    </row>
    <row r="363" spans="1:52" ht="12" customHeight="1">
      <c r="A363" s="44">
        <f t="shared" si="246"/>
        <v>47727</v>
      </c>
      <c r="B363" s="66">
        <f t="shared" si="208"/>
        <v>0</v>
      </c>
      <c r="C363" s="67"/>
      <c r="D363" s="68">
        <f t="shared" si="209"/>
        <v>0</v>
      </c>
      <c r="E363" s="35">
        <f t="shared" si="210"/>
        <v>0</v>
      </c>
      <c r="F363" s="35">
        <f t="shared" si="211"/>
        <v>0</v>
      </c>
      <c r="G363" s="55">
        <f t="shared" si="212"/>
        <v>3.97</v>
      </c>
      <c r="H363" s="69">
        <f t="shared" si="213"/>
        <v>3.97</v>
      </c>
      <c r="I363" s="55">
        <f t="shared" si="214"/>
        <v>0</v>
      </c>
      <c r="J363" s="55">
        <f t="shared" si="215"/>
        <v>-2.35E-2</v>
      </c>
      <c r="K363" s="69">
        <f t="shared" si="216"/>
        <v>-2.35E-2</v>
      </c>
      <c r="L363" s="72">
        <v>0</v>
      </c>
      <c r="M363" s="55">
        <f t="shared" si="217"/>
        <v>7.4999999999999997E-3</v>
      </c>
      <c r="N363" s="69">
        <f t="shared" si="218"/>
        <v>7.4999999999999997E-3</v>
      </c>
      <c r="O363" s="72">
        <v>0</v>
      </c>
      <c r="P363" s="7"/>
      <c r="Q363" s="72">
        <f t="shared" si="247"/>
        <v>3.9540000000000002</v>
      </c>
      <c r="R363" s="72">
        <f t="shared" si="219"/>
        <v>0</v>
      </c>
      <c r="S363" s="7"/>
      <c r="T363" s="5">
        <f t="shared" si="220"/>
        <v>30</v>
      </c>
      <c r="U363" s="45">
        <f t="shared" si="221"/>
        <v>47781</v>
      </c>
      <c r="V363" s="5">
        <f t="shared" si="222"/>
        <v>10892</v>
      </c>
      <c r="W363" s="55">
        <f t="shared" si="223"/>
        <v>6.040116061409001E-2</v>
      </c>
      <c r="X363" s="47">
        <f t="shared" si="224"/>
        <v>0.16956144089159678</v>
      </c>
      <c r="Y363" s="5">
        <f t="shared" si="225"/>
        <v>0</v>
      </c>
      <c r="Z363" s="5">
        <f t="shared" si="226"/>
        <v>0</v>
      </c>
      <c r="AB363" s="39">
        <f t="shared" si="227"/>
        <v>0</v>
      </c>
      <c r="AC363" s="39">
        <f t="shared" si="228"/>
        <v>0</v>
      </c>
      <c r="AD363" s="39">
        <f t="shared" si="229"/>
        <v>0</v>
      </c>
      <c r="AE363" s="39">
        <f t="shared" si="230"/>
        <v>0</v>
      </c>
      <c r="AF363" s="39">
        <f t="shared" si="231"/>
        <v>0</v>
      </c>
      <c r="AG363" s="39">
        <f t="shared" si="232"/>
        <v>0</v>
      </c>
      <c r="AH363" s="39">
        <f t="shared" si="233"/>
        <v>0</v>
      </c>
      <c r="AI363" s="39">
        <f t="shared" si="234"/>
        <v>0</v>
      </c>
      <c r="AJ363" s="39">
        <f t="shared" si="235"/>
        <v>0</v>
      </c>
      <c r="AK363" s="43"/>
      <c r="AL363" s="39">
        <f t="shared" si="236"/>
        <v>0</v>
      </c>
      <c r="AM363" s="39">
        <f t="shared" si="237"/>
        <v>0</v>
      </c>
      <c r="AN363" s="39">
        <f t="shared" si="238"/>
        <v>0</v>
      </c>
      <c r="AO363" s="40">
        <f t="shared" si="239"/>
        <v>0</v>
      </c>
      <c r="AQ363" s="39">
        <f t="shared" si="240"/>
        <v>0</v>
      </c>
      <c r="AR363" s="39">
        <f t="shared" si="241"/>
        <v>0</v>
      </c>
      <c r="AS363" s="39">
        <f t="shared" si="242"/>
        <v>0</v>
      </c>
      <c r="AT363" s="40">
        <f t="shared" si="243"/>
        <v>0</v>
      </c>
      <c r="AU363" s="40"/>
      <c r="AV363" s="52">
        <f t="shared" si="244"/>
        <v>0</v>
      </c>
      <c r="AX363" s="52">
        <f t="shared" si="245"/>
        <v>0</v>
      </c>
      <c r="AY363" s="70"/>
      <c r="AZ363" s="2">
        <f t="shared" si="248"/>
        <v>0</v>
      </c>
    </row>
    <row r="364" spans="1:52" ht="12" customHeight="1">
      <c r="A364" s="44">
        <f t="shared" si="246"/>
        <v>47757</v>
      </c>
      <c r="B364" s="66">
        <f t="shared" si="208"/>
        <v>0</v>
      </c>
      <c r="C364" s="67"/>
      <c r="D364" s="68">
        <f t="shared" si="209"/>
        <v>0</v>
      </c>
      <c r="E364" s="35">
        <f t="shared" si="210"/>
        <v>0</v>
      </c>
      <c r="F364" s="35">
        <f t="shared" si="211"/>
        <v>0</v>
      </c>
      <c r="G364" s="55">
        <f t="shared" si="212"/>
        <v>3.97</v>
      </c>
      <c r="H364" s="69">
        <f t="shared" si="213"/>
        <v>3.97</v>
      </c>
      <c r="I364" s="55">
        <f t="shared" si="214"/>
        <v>0</v>
      </c>
      <c r="J364" s="55">
        <f t="shared" si="215"/>
        <v>-2.35E-2</v>
      </c>
      <c r="K364" s="69">
        <f t="shared" si="216"/>
        <v>-2.35E-2</v>
      </c>
      <c r="L364" s="72">
        <v>0</v>
      </c>
      <c r="M364" s="55">
        <f t="shared" si="217"/>
        <v>7.4999999999999997E-3</v>
      </c>
      <c r="N364" s="69">
        <f t="shared" si="218"/>
        <v>7.4999999999999997E-3</v>
      </c>
      <c r="O364" s="72">
        <v>0</v>
      </c>
      <c r="P364" s="7"/>
      <c r="Q364" s="72">
        <f t="shared" si="247"/>
        <v>3.9540000000000002</v>
      </c>
      <c r="R364" s="72">
        <f t="shared" si="219"/>
        <v>0</v>
      </c>
      <c r="S364" s="7"/>
      <c r="T364" s="5">
        <f t="shared" si="220"/>
        <v>31</v>
      </c>
      <c r="U364" s="45">
        <f t="shared" si="221"/>
        <v>47812</v>
      </c>
      <c r="V364" s="5">
        <f t="shared" si="222"/>
        <v>10923</v>
      </c>
      <c r="W364" s="55">
        <f t="shared" si="223"/>
        <v>6.040116061409001E-2</v>
      </c>
      <c r="X364" s="47">
        <f t="shared" si="224"/>
        <v>0.16870721902872193</v>
      </c>
      <c r="Y364" s="5">
        <f t="shared" si="225"/>
        <v>0</v>
      </c>
      <c r="Z364" s="5">
        <f t="shared" si="226"/>
        <v>0</v>
      </c>
      <c r="AB364" s="39">
        <f t="shared" si="227"/>
        <v>0</v>
      </c>
      <c r="AC364" s="39">
        <f t="shared" si="228"/>
        <v>0</v>
      </c>
      <c r="AD364" s="39">
        <f t="shared" si="229"/>
        <v>0</v>
      </c>
      <c r="AE364" s="39">
        <f t="shared" si="230"/>
        <v>0</v>
      </c>
      <c r="AF364" s="39">
        <f t="shared" si="231"/>
        <v>0</v>
      </c>
      <c r="AG364" s="39">
        <f t="shared" si="232"/>
        <v>0</v>
      </c>
      <c r="AH364" s="39">
        <f t="shared" si="233"/>
        <v>0</v>
      </c>
      <c r="AI364" s="39">
        <f t="shared" si="234"/>
        <v>0</v>
      </c>
      <c r="AJ364" s="39">
        <f t="shared" si="235"/>
        <v>0</v>
      </c>
      <c r="AK364" s="43"/>
      <c r="AL364" s="39">
        <f t="shared" si="236"/>
        <v>0</v>
      </c>
      <c r="AM364" s="39">
        <f t="shared" si="237"/>
        <v>0</v>
      </c>
      <c r="AN364" s="39">
        <f t="shared" si="238"/>
        <v>0</v>
      </c>
      <c r="AO364" s="40">
        <f t="shared" si="239"/>
        <v>0</v>
      </c>
      <c r="AQ364" s="39">
        <f t="shared" si="240"/>
        <v>0</v>
      </c>
      <c r="AR364" s="39">
        <f t="shared" si="241"/>
        <v>0</v>
      </c>
      <c r="AS364" s="39">
        <f t="shared" si="242"/>
        <v>0</v>
      </c>
      <c r="AT364" s="40">
        <f t="shared" si="243"/>
        <v>0</v>
      </c>
      <c r="AU364" s="40"/>
      <c r="AV364" s="52">
        <f t="shared" si="244"/>
        <v>0</v>
      </c>
      <c r="AX364" s="52">
        <f t="shared" si="245"/>
        <v>0</v>
      </c>
      <c r="AY364" s="70"/>
      <c r="AZ364" s="2">
        <f t="shared" si="248"/>
        <v>0</v>
      </c>
    </row>
    <row r="365" spans="1:52" ht="12" customHeight="1">
      <c r="A365" s="44">
        <f t="shared" si="246"/>
        <v>47788</v>
      </c>
      <c r="B365" s="66">
        <f t="shared" si="208"/>
        <v>0</v>
      </c>
      <c r="C365" s="67"/>
      <c r="D365" s="68">
        <f t="shared" si="209"/>
        <v>0</v>
      </c>
      <c r="E365" s="35">
        <f t="shared" si="210"/>
        <v>0</v>
      </c>
      <c r="F365" s="35">
        <f t="shared" si="211"/>
        <v>0</v>
      </c>
      <c r="G365" s="55">
        <f t="shared" si="212"/>
        <v>3.97</v>
      </c>
      <c r="H365" s="69">
        <f t="shared" si="213"/>
        <v>3.97</v>
      </c>
      <c r="I365" s="55">
        <f t="shared" si="214"/>
        <v>0</v>
      </c>
      <c r="J365" s="55">
        <f t="shared" si="215"/>
        <v>-2.35E-2</v>
      </c>
      <c r="K365" s="69">
        <f t="shared" si="216"/>
        <v>-2.35E-2</v>
      </c>
      <c r="L365" s="72">
        <v>0</v>
      </c>
      <c r="M365" s="55">
        <f t="shared" si="217"/>
        <v>7.4999999999999997E-3</v>
      </c>
      <c r="N365" s="69">
        <f t="shared" si="218"/>
        <v>7.4999999999999997E-3</v>
      </c>
      <c r="O365" s="72">
        <v>0</v>
      </c>
      <c r="P365" s="7"/>
      <c r="Q365" s="72">
        <f t="shared" si="247"/>
        <v>3.9540000000000002</v>
      </c>
      <c r="R365" s="72">
        <f t="shared" si="219"/>
        <v>0</v>
      </c>
      <c r="S365" s="7"/>
      <c r="T365" s="5">
        <f t="shared" si="220"/>
        <v>30</v>
      </c>
      <c r="U365" s="45">
        <f t="shared" si="221"/>
        <v>47842</v>
      </c>
      <c r="V365" s="5">
        <f t="shared" si="222"/>
        <v>10953</v>
      </c>
      <c r="W365" s="55">
        <f t="shared" si="223"/>
        <v>6.040116061409001E-2</v>
      </c>
      <c r="X365" s="47">
        <f t="shared" si="224"/>
        <v>0.16788465036611713</v>
      </c>
      <c r="Y365" s="5">
        <f t="shared" si="225"/>
        <v>0</v>
      </c>
      <c r="Z365" s="5">
        <f t="shared" si="226"/>
        <v>0</v>
      </c>
      <c r="AB365" s="39">
        <f t="shared" si="227"/>
        <v>0</v>
      </c>
      <c r="AC365" s="39">
        <f t="shared" si="228"/>
        <v>0</v>
      </c>
      <c r="AD365" s="39">
        <f t="shared" si="229"/>
        <v>0</v>
      </c>
      <c r="AE365" s="39">
        <f t="shared" si="230"/>
        <v>0</v>
      </c>
      <c r="AF365" s="39">
        <f t="shared" si="231"/>
        <v>0</v>
      </c>
      <c r="AG365" s="39">
        <f t="shared" si="232"/>
        <v>0</v>
      </c>
      <c r="AH365" s="39">
        <f t="shared" si="233"/>
        <v>0</v>
      </c>
      <c r="AI365" s="39">
        <f t="shared" si="234"/>
        <v>0</v>
      </c>
      <c r="AJ365" s="39">
        <f t="shared" si="235"/>
        <v>0</v>
      </c>
      <c r="AK365" s="43"/>
      <c r="AL365" s="39">
        <f t="shared" si="236"/>
        <v>0</v>
      </c>
      <c r="AM365" s="39">
        <f t="shared" si="237"/>
        <v>0</v>
      </c>
      <c r="AN365" s="39">
        <f t="shared" si="238"/>
        <v>0</v>
      </c>
      <c r="AO365" s="40">
        <f t="shared" si="239"/>
        <v>0</v>
      </c>
      <c r="AQ365" s="39">
        <f t="shared" si="240"/>
        <v>0</v>
      </c>
      <c r="AR365" s="39">
        <f t="shared" si="241"/>
        <v>0</v>
      </c>
      <c r="AS365" s="39">
        <f t="shared" si="242"/>
        <v>0</v>
      </c>
      <c r="AT365" s="40">
        <f t="shared" si="243"/>
        <v>0</v>
      </c>
      <c r="AU365" s="40"/>
      <c r="AV365" s="52">
        <f t="shared" si="244"/>
        <v>0</v>
      </c>
      <c r="AX365" s="52">
        <f t="shared" si="245"/>
        <v>0</v>
      </c>
      <c r="AY365" s="70"/>
      <c r="AZ365" s="2">
        <f t="shared" si="248"/>
        <v>0</v>
      </c>
    </row>
    <row r="366" spans="1:52" ht="12" customHeight="1">
      <c r="A366" s="44">
        <f t="shared" si="246"/>
        <v>47818</v>
      </c>
      <c r="B366" s="66">
        <f t="shared" si="208"/>
        <v>0</v>
      </c>
      <c r="C366" s="67"/>
      <c r="D366" s="68">
        <f t="shared" si="209"/>
        <v>0</v>
      </c>
      <c r="E366" s="35">
        <f t="shared" si="210"/>
        <v>0</v>
      </c>
      <c r="F366" s="35">
        <f t="shared" si="211"/>
        <v>0</v>
      </c>
      <c r="G366" s="55">
        <f t="shared" si="212"/>
        <v>3.97</v>
      </c>
      <c r="H366" s="69">
        <f t="shared" si="213"/>
        <v>3.97</v>
      </c>
      <c r="I366" s="55">
        <f t="shared" si="214"/>
        <v>0</v>
      </c>
      <c r="J366" s="55">
        <f t="shared" si="215"/>
        <v>-2.35E-2</v>
      </c>
      <c r="K366" s="69">
        <f t="shared" si="216"/>
        <v>-2.35E-2</v>
      </c>
      <c r="L366" s="72">
        <v>0</v>
      </c>
      <c r="M366" s="55">
        <f t="shared" si="217"/>
        <v>7.4999999999999997E-3</v>
      </c>
      <c r="N366" s="69">
        <f t="shared" si="218"/>
        <v>7.4999999999999997E-3</v>
      </c>
      <c r="O366" s="72">
        <v>0</v>
      </c>
      <c r="P366" s="7"/>
      <c r="Q366" s="72">
        <f t="shared" si="247"/>
        <v>3.9540000000000002</v>
      </c>
      <c r="R366" s="72">
        <f t="shared" si="219"/>
        <v>0</v>
      </c>
      <c r="S366" s="7"/>
      <c r="T366" s="5">
        <f t="shared" si="220"/>
        <v>31</v>
      </c>
      <c r="U366" s="45">
        <f t="shared" si="221"/>
        <v>47873</v>
      </c>
      <c r="V366" s="5">
        <f t="shared" si="222"/>
        <v>10984</v>
      </c>
      <c r="W366" s="55">
        <f t="shared" si="223"/>
        <v>6.040116061409001E-2</v>
      </c>
      <c r="X366" s="47">
        <f t="shared" si="224"/>
        <v>0.16703887589032979</v>
      </c>
      <c r="Y366" s="5">
        <f t="shared" si="225"/>
        <v>0</v>
      </c>
      <c r="Z366" s="5">
        <f t="shared" si="226"/>
        <v>0</v>
      </c>
      <c r="AB366" s="39">
        <f t="shared" si="227"/>
        <v>0</v>
      </c>
      <c r="AC366" s="39">
        <f t="shared" si="228"/>
        <v>0</v>
      </c>
      <c r="AD366" s="39">
        <f t="shared" si="229"/>
        <v>0</v>
      </c>
      <c r="AE366" s="39">
        <f t="shared" si="230"/>
        <v>0</v>
      </c>
      <c r="AF366" s="39">
        <f t="shared" si="231"/>
        <v>0</v>
      </c>
      <c r="AG366" s="39">
        <f t="shared" si="232"/>
        <v>0</v>
      </c>
      <c r="AH366" s="39">
        <f t="shared" si="233"/>
        <v>0</v>
      </c>
      <c r="AI366" s="39">
        <f t="shared" si="234"/>
        <v>0</v>
      </c>
      <c r="AJ366" s="39">
        <f t="shared" si="235"/>
        <v>0</v>
      </c>
      <c r="AK366" s="43"/>
      <c r="AL366" s="39">
        <f t="shared" si="236"/>
        <v>0</v>
      </c>
      <c r="AM366" s="39">
        <f t="shared" si="237"/>
        <v>0</v>
      </c>
      <c r="AN366" s="39">
        <f t="shared" si="238"/>
        <v>0</v>
      </c>
      <c r="AO366" s="40">
        <f t="shared" si="239"/>
        <v>0</v>
      </c>
      <c r="AQ366" s="39">
        <f t="shared" si="240"/>
        <v>0</v>
      </c>
      <c r="AR366" s="39">
        <f t="shared" si="241"/>
        <v>0</v>
      </c>
      <c r="AS366" s="39">
        <f t="shared" si="242"/>
        <v>0</v>
      </c>
      <c r="AT366" s="40">
        <f t="shared" si="243"/>
        <v>0</v>
      </c>
      <c r="AU366" s="40"/>
      <c r="AV366" s="52">
        <f t="shared" si="244"/>
        <v>0</v>
      </c>
      <c r="AX366" s="52">
        <f t="shared" si="245"/>
        <v>0</v>
      </c>
      <c r="AY366" s="70"/>
      <c r="AZ366" s="2">
        <f t="shared" si="248"/>
        <v>0</v>
      </c>
    </row>
    <row r="367" spans="1:52" ht="12" customHeight="1">
      <c r="A367" s="44">
        <f t="shared" si="246"/>
        <v>47849</v>
      </c>
      <c r="B367" s="66">
        <f t="shared" si="208"/>
        <v>0</v>
      </c>
      <c r="C367" s="67"/>
      <c r="D367" s="68">
        <f t="shared" si="209"/>
        <v>0</v>
      </c>
      <c r="E367" s="35">
        <f t="shared" si="210"/>
        <v>0</v>
      </c>
      <c r="F367" s="35">
        <f t="shared" si="211"/>
        <v>0</v>
      </c>
      <c r="G367" s="55">
        <f t="shared" si="212"/>
        <v>3.97</v>
      </c>
      <c r="H367" s="69">
        <f t="shared" si="213"/>
        <v>3.97</v>
      </c>
      <c r="I367" s="55">
        <f t="shared" si="214"/>
        <v>0</v>
      </c>
      <c r="J367" s="55">
        <f t="shared" si="215"/>
        <v>-2.35E-2</v>
      </c>
      <c r="K367" s="69">
        <f t="shared" si="216"/>
        <v>-2.35E-2</v>
      </c>
      <c r="L367" s="72">
        <v>0</v>
      </c>
      <c r="M367" s="55">
        <f t="shared" si="217"/>
        <v>7.4999999999999997E-3</v>
      </c>
      <c r="N367" s="69">
        <f t="shared" si="218"/>
        <v>7.4999999999999997E-3</v>
      </c>
      <c r="O367" s="72">
        <v>0</v>
      </c>
      <c r="P367" s="7"/>
      <c r="Q367" s="72">
        <f t="shared" si="247"/>
        <v>3.9540000000000002</v>
      </c>
      <c r="R367" s="72">
        <f t="shared" si="219"/>
        <v>0</v>
      </c>
      <c r="S367" s="7"/>
      <c r="T367" s="5">
        <f t="shared" si="220"/>
        <v>31</v>
      </c>
      <c r="U367" s="45">
        <f t="shared" si="221"/>
        <v>47904</v>
      </c>
      <c r="V367" s="5">
        <f t="shared" si="222"/>
        <v>11015</v>
      </c>
      <c r="W367" s="55">
        <f t="shared" si="223"/>
        <v>6.040116061409001E-2</v>
      </c>
      <c r="X367" s="47">
        <f t="shared" si="224"/>
        <v>0.16619736228331358</v>
      </c>
      <c r="Y367" s="5">
        <f t="shared" si="225"/>
        <v>0</v>
      </c>
      <c r="Z367" s="5">
        <f t="shared" si="226"/>
        <v>0</v>
      </c>
      <c r="AB367" s="39">
        <f t="shared" si="227"/>
        <v>0</v>
      </c>
      <c r="AC367" s="39">
        <f t="shared" si="228"/>
        <v>0</v>
      </c>
      <c r="AD367" s="39">
        <f t="shared" si="229"/>
        <v>0</v>
      </c>
      <c r="AE367" s="39">
        <f t="shared" si="230"/>
        <v>0</v>
      </c>
      <c r="AF367" s="39">
        <f t="shared" si="231"/>
        <v>0</v>
      </c>
      <c r="AG367" s="39">
        <f t="shared" si="232"/>
        <v>0</v>
      </c>
      <c r="AH367" s="39">
        <f t="shared" si="233"/>
        <v>0</v>
      </c>
      <c r="AI367" s="39">
        <f t="shared" si="234"/>
        <v>0</v>
      </c>
      <c r="AJ367" s="39">
        <f t="shared" si="235"/>
        <v>0</v>
      </c>
      <c r="AK367" s="43"/>
      <c r="AL367" s="39">
        <f t="shared" si="236"/>
        <v>0</v>
      </c>
      <c r="AM367" s="39">
        <f t="shared" si="237"/>
        <v>0</v>
      </c>
      <c r="AN367" s="39">
        <f t="shared" si="238"/>
        <v>0</v>
      </c>
      <c r="AO367" s="40">
        <f t="shared" si="239"/>
        <v>0</v>
      </c>
      <c r="AQ367" s="39">
        <f t="shared" si="240"/>
        <v>0</v>
      </c>
      <c r="AR367" s="39">
        <f t="shared" si="241"/>
        <v>0</v>
      </c>
      <c r="AS367" s="39">
        <f t="shared" si="242"/>
        <v>0</v>
      </c>
      <c r="AT367" s="40">
        <f t="shared" si="243"/>
        <v>0</v>
      </c>
      <c r="AU367" s="40"/>
      <c r="AV367" s="52">
        <f t="shared" si="244"/>
        <v>0</v>
      </c>
      <c r="AX367" s="52">
        <f t="shared" si="245"/>
        <v>0</v>
      </c>
      <c r="AY367" s="70"/>
      <c r="AZ367" s="2">
        <f t="shared" si="248"/>
        <v>0</v>
      </c>
    </row>
    <row r="368" spans="1:52" ht="12" customHeight="1">
      <c r="A368" s="44">
        <f t="shared" si="246"/>
        <v>47880</v>
      </c>
      <c r="B368" s="66">
        <f t="shared" si="208"/>
        <v>0</v>
      </c>
      <c r="C368" s="67"/>
      <c r="D368" s="68">
        <f t="shared" si="209"/>
        <v>0</v>
      </c>
      <c r="E368" s="35">
        <f t="shared" si="210"/>
        <v>0</v>
      </c>
      <c r="F368" s="35">
        <f t="shared" si="211"/>
        <v>0</v>
      </c>
      <c r="G368" s="55">
        <f t="shared" si="212"/>
        <v>3.97</v>
      </c>
      <c r="H368" s="69">
        <f t="shared" si="213"/>
        <v>3.97</v>
      </c>
      <c r="I368" s="55">
        <f t="shared" si="214"/>
        <v>0</v>
      </c>
      <c r="J368" s="55">
        <f t="shared" si="215"/>
        <v>-2.35E-2</v>
      </c>
      <c r="K368" s="69">
        <f t="shared" si="216"/>
        <v>-2.35E-2</v>
      </c>
      <c r="L368" s="72">
        <v>0</v>
      </c>
      <c r="M368" s="55">
        <f t="shared" si="217"/>
        <v>7.4999999999999997E-3</v>
      </c>
      <c r="N368" s="69">
        <f t="shared" si="218"/>
        <v>7.4999999999999997E-3</v>
      </c>
      <c r="O368" s="72">
        <v>0</v>
      </c>
      <c r="P368" s="7"/>
      <c r="Q368" s="72">
        <f t="shared" si="247"/>
        <v>3.9540000000000002</v>
      </c>
      <c r="R368" s="72">
        <f t="shared" si="219"/>
        <v>0</v>
      </c>
      <c r="S368" s="7"/>
      <c r="T368" s="5">
        <f t="shared" si="220"/>
        <v>28</v>
      </c>
      <c r="U368" s="45">
        <f t="shared" si="221"/>
        <v>47932</v>
      </c>
      <c r="V368" s="5">
        <f t="shared" si="222"/>
        <v>11043</v>
      </c>
      <c r="W368" s="55">
        <f t="shared" si="223"/>
        <v>6.040116061409001E-2</v>
      </c>
      <c r="X368" s="47">
        <f t="shared" si="224"/>
        <v>0.16544092992747683</v>
      </c>
      <c r="Y368" s="5">
        <f t="shared" si="225"/>
        <v>0</v>
      </c>
      <c r="Z368" s="5">
        <f t="shared" si="226"/>
        <v>0</v>
      </c>
      <c r="AB368" s="39">
        <f t="shared" si="227"/>
        <v>0</v>
      </c>
      <c r="AC368" s="39">
        <f t="shared" si="228"/>
        <v>0</v>
      </c>
      <c r="AD368" s="39">
        <f t="shared" si="229"/>
        <v>0</v>
      </c>
      <c r="AE368" s="39">
        <f t="shared" si="230"/>
        <v>0</v>
      </c>
      <c r="AF368" s="39">
        <f t="shared" si="231"/>
        <v>0</v>
      </c>
      <c r="AG368" s="39">
        <f t="shared" si="232"/>
        <v>0</v>
      </c>
      <c r="AH368" s="39">
        <f t="shared" si="233"/>
        <v>0</v>
      </c>
      <c r="AI368" s="39">
        <f t="shared" si="234"/>
        <v>0</v>
      </c>
      <c r="AJ368" s="39">
        <f t="shared" si="235"/>
        <v>0</v>
      </c>
      <c r="AK368" s="43"/>
      <c r="AL368" s="39">
        <f t="shared" si="236"/>
        <v>0</v>
      </c>
      <c r="AM368" s="39">
        <f t="shared" si="237"/>
        <v>0</v>
      </c>
      <c r="AN368" s="39">
        <f t="shared" si="238"/>
        <v>0</v>
      </c>
      <c r="AO368" s="40">
        <f t="shared" si="239"/>
        <v>0</v>
      </c>
      <c r="AQ368" s="39">
        <f t="shared" si="240"/>
        <v>0</v>
      </c>
      <c r="AR368" s="39">
        <f t="shared" si="241"/>
        <v>0</v>
      </c>
      <c r="AS368" s="39">
        <f t="shared" si="242"/>
        <v>0</v>
      </c>
      <c r="AT368" s="40">
        <f t="shared" si="243"/>
        <v>0</v>
      </c>
      <c r="AU368" s="40"/>
      <c r="AV368" s="52">
        <f t="shared" si="244"/>
        <v>0</v>
      </c>
      <c r="AX368" s="52">
        <f t="shared" si="245"/>
        <v>0</v>
      </c>
      <c r="AY368" s="70"/>
      <c r="AZ368" s="2">
        <f t="shared" si="248"/>
        <v>0</v>
      </c>
    </row>
    <row r="369" spans="1:52" ht="12" customHeight="1" thickBot="1">
      <c r="A369" s="44">
        <f t="shared" si="246"/>
        <v>47908</v>
      </c>
      <c r="B369" s="66">
        <f t="shared" si="208"/>
        <v>0</v>
      </c>
      <c r="C369" s="67"/>
      <c r="D369" s="68">
        <f t="shared" si="209"/>
        <v>0</v>
      </c>
      <c r="E369" s="35">
        <f t="shared" si="210"/>
        <v>0</v>
      </c>
      <c r="F369" s="35">
        <f t="shared" si="211"/>
        <v>0</v>
      </c>
      <c r="G369" s="55">
        <f t="shared" si="212"/>
        <v>3.97</v>
      </c>
      <c r="H369" s="69">
        <f t="shared" si="213"/>
        <v>3.97</v>
      </c>
      <c r="I369" s="55">
        <f t="shared" si="214"/>
        <v>0</v>
      </c>
      <c r="J369" s="55">
        <f t="shared" si="215"/>
        <v>-2.35E-2</v>
      </c>
      <c r="K369" s="69">
        <f t="shared" si="216"/>
        <v>-2.35E-2</v>
      </c>
      <c r="L369" s="72">
        <v>0</v>
      </c>
      <c r="M369" s="55">
        <f t="shared" si="217"/>
        <v>7.4999999999999997E-3</v>
      </c>
      <c r="N369" s="69">
        <f t="shared" si="218"/>
        <v>7.4999999999999997E-3</v>
      </c>
      <c r="O369" s="72">
        <v>0</v>
      </c>
      <c r="P369" s="7"/>
      <c r="Q369" s="72">
        <f t="shared" si="247"/>
        <v>3.9540000000000002</v>
      </c>
      <c r="R369" s="72">
        <f t="shared" si="219"/>
        <v>0</v>
      </c>
      <c r="S369" s="7"/>
      <c r="T369" s="5">
        <f t="shared" si="220"/>
        <v>31</v>
      </c>
      <c r="U369" s="45">
        <f t="shared" si="221"/>
        <v>47963</v>
      </c>
      <c r="V369" s="5">
        <f t="shared" si="222"/>
        <v>11074</v>
      </c>
      <c r="W369" s="55">
        <f t="shared" si="223"/>
        <v>6.040116061409001E-2</v>
      </c>
      <c r="X369" s="47">
        <f t="shared" si="224"/>
        <v>0.16460746650197583</v>
      </c>
      <c r="Y369" s="5">
        <f t="shared" si="225"/>
        <v>0</v>
      </c>
      <c r="Z369" s="5">
        <f t="shared" si="226"/>
        <v>0</v>
      </c>
      <c r="AB369" s="39">
        <f t="shared" si="227"/>
        <v>0</v>
      </c>
      <c r="AC369" s="39">
        <f t="shared" si="228"/>
        <v>0</v>
      </c>
      <c r="AD369" s="39">
        <f t="shared" si="229"/>
        <v>0</v>
      </c>
      <c r="AE369" s="39">
        <f t="shared" si="230"/>
        <v>0</v>
      </c>
      <c r="AF369" s="39">
        <f t="shared" si="231"/>
        <v>0</v>
      </c>
      <c r="AG369" s="39">
        <f t="shared" si="232"/>
        <v>0</v>
      </c>
      <c r="AH369" s="39">
        <f t="shared" si="233"/>
        <v>0</v>
      </c>
      <c r="AI369" s="39">
        <f t="shared" si="234"/>
        <v>0</v>
      </c>
      <c r="AJ369" s="39">
        <f t="shared" si="235"/>
        <v>0</v>
      </c>
      <c r="AK369" s="43"/>
      <c r="AL369" s="39">
        <f t="shared" si="236"/>
        <v>0</v>
      </c>
      <c r="AM369" s="39">
        <f t="shared" si="237"/>
        <v>0</v>
      </c>
      <c r="AN369" s="39">
        <f t="shared" si="238"/>
        <v>0</v>
      </c>
      <c r="AO369" s="40">
        <f t="shared" si="239"/>
        <v>0</v>
      </c>
      <c r="AQ369" s="39">
        <f t="shared" si="240"/>
        <v>0</v>
      </c>
      <c r="AR369" s="39">
        <f t="shared" si="241"/>
        <v>0</v>
      </c>
      <c r="AS369" s="39">
        <f t="shared" si="242"/>
        <v>0</v>
      </c>
      <c r="AT369" s="40">
        <f t="shared" si="243"/>
        <v>0</v>
      </c>
      <c r="AU369" s="40"/>
      <c r="AV369" s="73">
        <f t="shared" si="244"/>
        <v>0</v>
      </c>
      <c r="AX369" s="73">
        <f t="shared" si="245"/>
        <v>0</v>
      </c>
      <c r="AY369" s="70"/>
      <c r="AZ369" s="2">
        <f t="shared" si="248"/>
        <v>0</v>
      </c>
    </row>
    <row r="370" spans="1:52">
      <c r="A370" s="44">
        <f t="shared" si="246"/>
        <v>47939</v>
      </c>
      <c r="W370" s="55">
        <f t="shared" si="223"/>
        <v>6.040116061409001E-2</v>
      </c>
    </row>
  </sheetData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74"/>
  <sheetViews>
    <sheetView zoomScale="80" zoomScaleNormal="80" workbookViewId="0">
      <selection activeCell="Q7" sqref="Q7"/>
    </sheetView>
  </sheetViews>
  <sheetFormatPr defaultRowHeight="12.75"/>
  <cols>
    <col min="1" max="1" width="5.42578125" customWidth="1"/>
    <col min="4" max="4" width="11.42578125" bestFit="1" customWidth="1"/>
    <col min="6" max="6" width="10.85546875" bestFit="1" customWidth="1"/>
    <col min="9" max="9" width="9.7109375" customWidth="1"/>
    <col min="10" max="10" width="10" bestFit="1" customWidth="1"/>
    <col min="11" max="11" width="11.140625" customWidth="1"/>
    <col min="12" max="12" width="11.5703125" bestFit="1" customWidth="1"/>
    <col min="14" max="14" width="14.28515625" bestFit="1" customWidth="1"/>
    <col min="16" max="16" width="11.5703125" customWidth="1"/>
    <col min="17" max="17" width="12" bestFit="1" customWidth="1"/>
    <col min="20" max="20" width="9.85546875" bestFit="1" customWidth="1"/>
    <col min="21" max="21" width="10.7109375" bestFit="1" customWidth="1"/>
    <col min="23" max="23" width="9.85546875" customWidth="1"/>
    <col min="24" max="24" width="1.5703125" customWidth="1"/>
  </cols>
  <sheetData>
    <row r="1" spans="1:26">
      <c r="A1" s="80" t="s">
        <v>141</v>
      </c>
    </row>
    <row r="3" spans="1:26">
      <c r="A3" s="95" t="s">
        <v>105</v>
      </c>
    </row>
    <row r="4" spans="1:26">
      <c r="B4" t="s">
        <v>106</v>
      </c>
      <c r="F4" s="83">
        <f>'Financing Assumptions'!E43</f>
        <v>0</v>
      </c>
      <c r="I4" t="s">
        <v>119</v>
      </c>
      <c r="L4" s="108">
        <f>SUM(I19:I74)</f>
        <v>0</v>
      </c>
      <c r="N4" t="s">
        <v>126</v>
      </c>
      <c r="Q4" s="108">
        <v>0</v>
      </c>
    </row>
    <row r="5" spans="1:26">
      <c r="B5" t="s">
        <v>107</v>
      </c>
      <c r="F5" s="108">
        <f>L5</f>
        <v>0</v>
      </c>
      <c r="I5" t="s">
        <v>120</v>
      </c>
      <c r="L5" s="108">
        <f>SUM(J19:J74)</f>
        <v>0</v>
      </c>
      <c r="N5" t="s">
        <v>153</v>
      </c>
      <c r="Q5" s="113">
        <v>0</v>
      </c>
    </row>
    <row r="6" spans="1:26">
      <c r="B6" t="s">
        <v>108</v>
      </c>
      <c r="F6" s="108">
        <f>Q74</f>
        <v>0</v>
      </c>
      <c r="I6" t="s">
        <v>121</v>
      </c>
      <c r="L6">
        <v>0</v>
      </c>
      <c r="N6" t="s">
        <v>154</v>
      </c>
      <c r="Q6" s="108">
        <v>0</v>
      </c>
    </row>
    <row r="9" spans="1:26">
      <c r="H9" s="175" t="s">
        <v>118</v>
      </c>
      <c r="I9" s="175"/>
      <c r="J9" s="175"/>
      <c r="K9" s="175"/>
      <c r="L9" s="175"/>
      <c r="N9" s="175" t="s">
        <v>125</v>
      </c>
      <c r="O9" s="175"/>
      <c r="P9" s="175"/>
      <c r="Q9" s="175"/>
    </row>
    <row r="10" spans="1:26">
      <c r="H10" s="101" t="s">
        <v>3</v>
      </c>
      <c r="I10" s="101"/>
      <c r="J10" s="101"/>
      <c r="K10" s="101" t="s">
        <v>113</v>
      </c>
      <c r="L10" s="101" t="s">
        <v>5</v>
      </c>
      <c r="N10" s="101" t="s">
        <v>3</v>
      </c>
      <c r="V10" s="101"/>
      <c r="W10" s="101"/>
    </row>
    <row r="11" spans="1:26">
      <c r="B11" s="101" t="s">
        <v>27</v>
      </c>
      <c r="C11" s="101" t="s">
        <v>27</v>
      </c>
      <c r="D11" s="101" t="s">
        <v>109</v>
      </c>
      <c r="E11" s="101" t="s">
        <v>134</v>
      </c>
      <c r="F11" s="101" t="s">
        <v>3</v>
      </c>
      <c r="H11" s="101" t="s">
        <v>4</v>
      </c>
      <c r="I11" s="101" t="s">
        <v>2</v>
      </c>
      <c r="J11" s="101" t="s">
        <v>2</v>
      </c>
      <c r="K11" s="101" t="s">
        <v>114</v>
      </c>
      <c r="L11" s="101" t="s">
        <v>116</v>
      </c>
      <c r="N11" s="101" t="s">
        <v>4</v>
      </c>
      <c r="O11" s="101" t="s">
        <v>2</v>
      </c>
      <c r="P11" s="101" t="s">
        <v>2</v>
      </c>
      <c r="Q11" s="101" t="s">
        <v>123</v>
      </c>
      <c r="S11" s="101" t="s">
        <v>155</v>
      </c>
      <c r="T11" s="101" t="s">
        <v>127</v>
      </c>
      <c r="U11" s="101" t="s">
        <v>129</v>
      </c>
      <c r="V11" s="101" t="s">
        <v>130</v>
      </c>
      <c r="W11" s="101" t="s">
        <v>132</v>
      </c>
      <c r="Y11" s="101" t="s">
        <v>162</v>
      </c>
      <c r="Z11" s="101" t="s">
        <v>114</v>
      </c>
    </row>
    <row r="12" spans="1:26">
      <c r="B12" s="102" t="s">
        <v>9</v>
      </c>
      <c r="C12" s="102" t="s">
        <v>33</v>
      </c>
      <c r="D12" s="102" t="s">
        <v>9</v>
      </c>
      <c r="E12" s="102" t="s">
        <v>135</v>
      </c>
      <c r="F12" s="102" t="s">
        <v>33</v>
      </c>
      <c r="H12" s="102" t="s">
        <v>110</v>
      </c>
      <c r="I12" s="102" t="s">
        <v>111</v>
      </c>
      <c r="J12" s="102" t="s">
        <v>112</v>
      </c>
      <c r="K12" s="102" t="s">
        <v>115</v>
      </c>
      <c r="L12" s="102" t="s">
        <v>117</v>
      </c>
      <c r="N12" s="102" t="s">
        <v>122</v>
      </c>
      <c r="O12" s="102" t="s">
        <v>111</v>
      </c>
      <c r="P12" s="102" t="s">
        <v>112</v>
      </c>
      <c r="Q12" s="102" t="s">
        <v>124</v>
      </c>
      <c r="S12" s="102" t="s">
        <v>131</v>
      </c>
      <c r="T12" s="102" t="s">
        <v>128</v>
      </c>
      <c r="U12" s="102" t="s">
        <v>115</v>
      </c>
      <c r="V12" s="102" t="s">
        <v>131</v>
      </c>
      <c r="W12" s="102" t="s">
        <v>131</v>
      </c>
      <c r="Y12" s="102" t="s">
        <v>131</v>
      </c>
      <c r="Z12" s="102" t="s">
        <v>85</v>
      </c>
    </row>
    <row r="14" spans="1:26">
      <c r="D14" s="103">
        <f>Summary!B5</f>
        <v>36889</v>
      </c>
    </row>
    <row r="15" spans="1:26">
      <c r="B15" s="104">
        <v>36861</v>
      </c>
      <c r="C15">
        <f t="shared" ref="C15:C46" si="0">EOMONTH(B15,0)-EOMONTH(B15,-1)</f>
        <v>31</v>
      </c>
      <c r="D15" s="103">
        <f>WORKDAY(EOMONTH(B15,0)+24,1,'Financing Assumptions'!E33:E39)</f>
        <v>36916</v>
      </c>
      <c r="E15" s="105" t="str">
        <f t="shared" ref="E15:E46" si="1">TEXT(D15,"DDD")</f>
        <v>Thu</v>
      </c>
      <c r="F15" s="101">
        <f t="shared" ref="F15:F46" si="2">D15-$D$14</f>
        <v>27</v>
      </c>
    </row>
    <row r="16" spans="1:26">
      <c r="B16" s="104">
        <v>36892</v>
      </c>
      <c r="C16">
        <f t="shared" si="0"/>
        <v>31</v>
      </c>
      <c r="D16" s="103">
        <f>WORKDAY(EOMONTH(B16,0)+24,1,'Financing Assumptions'!E34:E40)</f>
        <v>36948</v>
      </c>
      <c r="E16" s="105" t="str">
        <f t="shared" si="1"/>
        <v>Mon</v>
      </c>
      <c r="F16" s="101">
        <f t="shared" si="2"/>
        <v>59</v>
      </c>
      <c r="J16" t="s">
        <v>143</v>
      </c>
      <c r="L16" s="108">
        <f>SUM(L19:L74)</f>
        <v>0</v>
      </c>
    </row>
    <row r="17" spans="2:26">
      <c r="B17" s="104">
        <v>36923</v>
      </c>
      <c r="C17">
        <f t="shared" si="0"/>
        <v>28</v>
      </c>
      <c r="D17" s="103">
        <f>WORKDAY(EOMONTH(B17,0)+24,1,'Financing Assumptions'!E35:E41)</f>
        <v>36976</v>
      </c>
      <c r="E17" s="105" t="str">
        <f t="shared" si="1"/>
        <v>Mon</v>
      </c>
      <c r="F17" s="101">
        <f t="shared" si="2"/>
        <v>87</v>
      </c>
    </row>
    <row r="18" spans="2:26">
      <c r="B18" s="104">
        <v>36951</v>
      </c>
      <c r="C18">
        <f t="shared" si="0"/>
        <v>31</v>
      </c>
      <c r="D18" s="103">
        <f>WORKDAY(EOMONTH(B18,0)+24,1,'Financing Assumptions'!E36:E42)</f>
        <v>37006</v>
      </c>
      <c r="E18" s="105" t="str">
        <f t="shared" si="1"/>
        <v>Wed</v>
      </c>
      <c r="F18" s="101">
        <f t="shared" si="2"/>
        <v>117</v>
      </c>
    </row>
    <row r="19" spans="2:26">
      <c r="B19" s="104">
        <v>36982</v>
      </c>
      <c r="C19">
        <f t="shared" si="0"/>
        <v>30</v>
      </c>
      <c r="D19" s="103">
        <f>WORKDAY(EOMONTH(B19,0)+24,1,'Financing Assumptions'!E37:E43)</f>
        <v>37036</v>
      </c>
      <c r="E19" s="105" t="str">
        <f t="shared" si="1"/>
        <v>Fri</v>
      </c>
      <c r="F19" s="101">
        <f t="shared" si="2"/>
        <v>147</v>
      </c>
      <c r="H19">
        <f>(1+Curves!U5/12)^(-12*F19/360)</f>
        <v>0.97434335231379643</v>
      </c>
      <c r="I19" s="83">
        <f>$F$4*H19*C19</f>
        <v>0</v>
      </c>
      <c r="J19" s="108">
        <f>I19*(Curves!B5+Curves!F5+Curves!G5)</f>
        <v>0</v>
      </c>
      <c r="K19" s="111">
        <v>0</v>
      </c>
      <c r="L19" s="108">
        <f>K19*I19-J19</f>
        <v>0</v>
      </c>
      <c r="N19" s="110">
        <f>(1+Curves!V5/12)^(-12*F19/360)</f>
        <v>0.97088791866782465</v>
      </c>
      <c r="O19" s="108">
        <f>$F$4*N19*C19</f>
        <v>0</v>
      </c>
      <c r="P19" s="108">
        <f>O19*K19</f>
        <v>0</v>
      </c>
      <c r="Q19" s="108">
        <f>P19</f>
        <v>0</v>
      </c>
      <c r="S19" s="108">
        <f>O19</f>
        <v>0</v>
      </c>
      <c r="T19" s="108">
        <f>S19*(Curves!B5+Curves!F5+Curves!G5)</f>
        <v>0</v>
      </c>
      <c r="U19">
        <v>0</v>
      </c>
      <c r="V19" s="108">
        <f>(O19/N19)/C19</f>
        <v>0</v>
      </c>
      <c r="W19" s="108">
        <v>0</v>
      </c>
      <c r="Y19" s="108">
        <v>0</v>
      </c>
      <c r="Z19" s="111">
        <v>0</v>
      </c>
    </row>
    <row r="20" spans="2:26">
      <c r="B20" s="104">
        <v>37012</v>
      </c>
      <c r="C20">
        <f t="shared" si="0"/>
        <v>31</v>
      </c>
      <c r="D20" s="103">
        <f>WORKDAY(EOMONTH(B20,0)+24,1,'Financing Assumptions'!E38:E44)</f>
        <v>37067</v>
      </c>
      <c r="E20" s="105" t="str">
        <f t="shared" si="1"/>
        <v>Mon</v>
      </c>
      <c r="F20" s="101">
        <f t="shared" si="2"/>
        <v>178</v>
      </c>
      <c r="H20">
        <f>(1+Curves!U6/12)^(-12*F20/360)</f>
        <v>0.96944001457790185</v>
      </c>
      <c r="I20" s="83">
        <f t="shared" ref="I20:I74" si="3">$F$4*H20*C20</f>
        <v>0</v>
      </c>
      <c r="J20" s="108">
        <f>I20*(Curves!B6+Curves!F6+Curves!G6)</f>
        <v>0</v>
      </c>
      <c r="K20" s="111">
        <v>0</v>
      </c>
      <c r="L20" s="108">
        <f t="shared" ref="L20:L74" si="4">K20*I20-J20</f>
        <v>0</v>
      </c>
      <c r="N20" s="110">
        <f>(1+Curves!V6/12)^(-12*F20/360)</f>
        <v>0.96527819361202805</v>
      </c>
      <c r="O20" s="108">
        <f t="shared" ref="O20:O74" si="5">$F$4*N20*C20</f>
        <v>0</v>
      </c>
      <c r="P20" s="108">
        <f t="shared" ref="P20:P74" si="6">O20*K20</f>
        <v>0</v>
      </c>
      <c r="Q20" s="108">
        <f>P20+Q19</f>
        <v>0</v>
      </c>
      <c r="S20" s="108">
        <f t="shared" ref="S20:S74" si="7">O20</f>
        <v>0</v>
      </c>
      <c r="T20" s="108">
        <f>S20*(Curves!B6+Curves!F6+Curves!G6)</f>
        <v>0</v>
      </c>
      <c r="U20">
        <v>0</v>
      </c>
      <c r="V20" s="108">
        <f t="shared" ref="V20:V74" si="8">(O20/N20)/C20</f>
        <v>0</v>
      </c>
      <c r="W20" s="108">
        <v>0</v>
      </c>
      <c r="Y20" s="108">
        <v>0</v>
      </c>
      <c r="Z20" s="111">
        <v>0</v>
      </c>
    </row>
    <row r="21" spans="2:26">
      <c r="B21" s="104">
        <v>37043</v>
      </c>
      <c r="C21">
        <f t="shared" si="0"/>
        <v>30</v>
      </c>
      <c r="D21" s="103">
        <f>WORKDAY(EOMONTH(B21,0)+24,1,'Financing Assumptions'!E39:E45)</f>
        <v>37097</v>
      </c>
      <c r="E21" s="105" t="str">
        <f t="shared" si="1"/>
        <v>Wed</v>
      </c>
      <c r="F21" s="101">
        <f t="shared" si="2"/>
        <v>208</v>
      </c>
      <c r="H21">
        <f>(1+Curves!U7/12)^(-12*F21/360)</f>
        <v>0.96488433390603545</v>
      </c>
      <c r="I21" s="83">
        <f t="shared" si="3"/>
        <v>0</v>
      </c>
      <c r="J21" s="108">
        <f>I21*(Curves!B7+Curves!F7+Curves!G7)</f>
        <v>0</v>
      </c>
      <c r="K21" s="111">
        <v>0</v>
      </c>
      <c r="L21" s="108">
        <f t="shared" si="4"/>
        <v>0</v>
      </c>
      <c r="N21" s="110">
        <f>(1+Curves!V7/12)^(-12*F21/360)</f>
        <v>0.96004532723625224</v>
      </c>
      <c r="O21" s="108">
        <f t="shared" si="5"/>
        <v>0</v>
      </c>
      <c r="P21" s="108">
        <f t="shared" si="6"/>
        <v>0</v>
      </c>
      <c r="Q21" s="108">
        <f t="shared" ref="Q21:Q74" si="9">P21+Q20</f>
        <v>0</v>
      </c>
      <c r="S21" s="108">
        <f t="shared" si="7"/>
        <v>0</v>
      </c>
      <c r="T21" s="108">
        <f>S21*(Curves!B7+Curves!F7+Curves!G7)</f>
        <v>0</v>
      </c>
      <c r="U21">
        <v>0</v>
      </c>
      <c r="V21" s="108">
        <f t="shared" si="8"/>
        <v>0</v>
      </c>
      <c r="W21" s="108">
        <v>0</v>
      </c>
      <c r="Y21" s="108">
        <v>0</v>
      </c>
      <c r="Z21" s="111">
        <v>0</v>
      </c>
    </row>
    <row r="22" spans="2:26">
      <c r="B22" s="104">
        <v>37073</v>
      </c>
      <c r="C22">
        <f t="shared" si="0"/>
        <v>31</v>
      </c>
      <c r="D22" s="103">
        <f>WORKDAY(EOMONTH(B22,0)+24,1,'Financing Assumptions'!E40:E46)</f>
        <v>37130</v>
      </c>
      <c r="E22" s="105" t="str">
        <f t="shared" si="1"/>
        <v>Mon</v>
      </c>
      <c r="F22" s="101">
        <f t="shared" si="2"/>
        <v>241</v>
      </c>
      <c r="H22">
        <f>(1+Curves!U8/12)^(-12*F22/360)</f>
        <v>0.95992434092487156</v>
      </c>
      <c r="I22" s="83">
        <f t="shared" si="3"/>
        <v>0</v>
      </c>
      <c r="J22" s="108">
        <f>I22*(Curves!B8+Curves!F8+Curves!G8)</f>
        <v>0</v>
      </c>
      <c r="K22" s="111">
        <v>0</v>
      </c>
      <c r="L22" s="108">
        <f t="shared" si="4"/>
        <v>0</v>
      </c>
      <c r="N22" s="110">
        <f>(1+Curves!V8/12)^(-12*F22/360)</f>
        <v>0.95434829277270328</v>
      </c>
      <c r="O22" s="108">
        <f t="shared" si="5"/>
        <v>0</v>
      </c>
      <c r="P22" s="108">
        <f t="shared" si="6"/>
        <v>0</v>
      </c>
      <c r="Q22" s="108">
        <f t="shared" si="9"/>
        <v>0</v>
      </c>
      <c r="S22" s="108">
        <f t="shared" si="7"/>
        <v>0</v>
      </c>
      <c r="T22" s="108">
        <f>S22*(Curves!B8+Curves!F8+Curves!G8)</f>
        <v>0</v>
      </c>
      <c r="U22">
        <v>0</v>
      </c>
      <c r="V22" s="108">
        <f t="shared" si="8"/>
        <v>0</v>
      </c>
      <c r="W22" s="108">
        <v>0</v>
      </c>
      <c r="Y22" s="108">
        <v>0</v>
      </c>
      <c r="Z22" s="111">
        <v>0</v>
      </c>
    </row>
    <row r="23" spans="2:26">
      <c r="B23" s="104">
        <v>37104</v>
      </c>
      <c r="C23">
        <f t="shared" si="0"/>
        <v>31</v>
      </c>
      <c r="D23" s="103">
        <f>WORKDAY(EOMONTH(B23,0)+24,1,'Financing Assumptions'!E41:E47)</f>
        <v>37159</v>
      </c>
      <c r="E23" s="105" t="str">
        <f t="shared" si="1"/>
        <v>Tue</v>
      </c>
      <c r="F23" s="101">
        <f t="shared" si="2"/>
        <v>270</v>
      </c>
      <c r="H23">
        <f>(1+Curves!U9/12)^(-12*F23/360)</f>
        <v>0.95565119209176064</v>
      </c>
      <c r="I23" s="83">
        <f t="shared" si="3"/>
        <v>0</v>
      </c>
      <c r="J23" s="108">
        <f>I23*(Curves!B9+Curves!F9+Curves!G9)</f>
        <v>0</v>
      </c>
      <c r="K23" s="111">
        <v>0</v>
      </c>
      <c r="L23" s="108">
        <f t="shared" si="4"/>
        <v>0</v>
      </c>
      <c r="N23" s="110">
        <f>(1+Curves!V9/12)^(-12*F23/360)</f>
        <v>0.94943383666687475</v>
      </c>
      <c r="O23" s="108">
        <f t="shared" si="5"/>
        <v>0</v>
      </c>
      <c r="P23" s="108">
        <f t="shared" si="6"/>
        <v>0</v>
      </c>
      <c r="Q23" s="108">
        <f t="shared" si="9"/>
        <v>0</v>
      </c>
      <c r="S23" s="108">
        <f t="shared" si="7"/>
        <v>0</v>
      </c>
      <c r="T23" s="108">
        <f>S23*(Curves!B9+Curves!F9+Curves!G9)</f>
        <v>0</v>
      </c>
      <c r="U23">
        <v>0</v>
      </c>
      <c r="V23" s="108">
        <f t="shared" si="8"/>
        <v>0</v>
      </c>
      <c r="W23" s="108">
        <v>0</v>
      </c>
      <c r="Y23" s="108">
        <v>0</v>
      </c>
      <c r="Z23" s="111">
        <v>0</v>
      </c>
    </row>
    <row r="24" spans="2:26">
      <c r="B24" s="104">
        <v>37135</v>
      </c>
      <c r="C24">
        <f t="shared" si="0"/>
        <v>30</v>
      </c>
      <c r="D24" s="103">
        <f>WORKDAY(EOMONTH(B24,0)+24,1,'Financing Assumptions'!E42:E48)</f>
        <v>37189</v>
      </c>
      <c r="E24" s="105" t="str">
        <f t="shared" si="1"/>
        <v>Thu</v>
      </c>
      <c r="F24" s="101">
        <f t="shared" si="2"/>
        <v>300</v>
      </c>
      <c r="H24">
        <f>(1+Curves!U10/12)^(-12*F24/360)</f>
        <v>0.95133305026883863</v>
      </c>
      <c r="I24" s="83">
        <f t="shared" si="3"/>
        <v>0</v>
      </c>
      <c r="J24" s="108">
        <f>I24*(Curves!B10+Curves!F10+Curves!G10)</f>
        <v>0</v>
      </c>
      <c r="K24" s="111">
        <v>0</v>
      </c>
      <c r="L24" s="108">
        <f t="shared" si="4"/>
        <v>0</v>
      </c>
      <c r="N24" s="110">
        <f>(1+Curves!V10/12)^(-12*F24/360)</f>
        <v>0.94445823255835437</v>
      </c>
      <c r="O24" s="108">
        <f t="shared" si="5"/>
        <v>0</v>
      </c>
      <c r="P24" s="108">
        <f t="shared" si="6"/>
        <v>0</v>
      </c>
      <c r="Q24" s="108">
        <f t="shared" si="9"/>
        <v>0</v>
      </c>
      <c r="S24" s="108">
        <f t="shared" si="7"/>
        <v>0</v>
      </c>
      <c r="T24" s="108">
        <f>S24*(Curves!B10+Curves!F10+Curves!G10)</f>
        <v>0</v>
      </c>
      <c r="U24">
        <v>0</v>
      </c>
      <c r="V24" s="108">
        <f t="shared" si="8"/>
        <v>0</v>
      </c>
      <c r="W24" s="108">
        <v>0</v>
      </c>
      <c r="Y24" s="108">
        <v>0</v>
      </c>
      <c r="Z24" s="111">
        <v>0</v>
      </c>
    </row>
    <row r="25" spans="2:26">
      <c r="B25" s="104">
        <v>37165</v>
      </c>
      <c r="C25">
        <f t="shared" si="0"/>
        <v>31</v>
      </c>
      <c r="D25" s="103">
        <f>WORKDAY(EOMONTH(B25,0)+24,1,'Financing Assumptions'!E43:E49)</f>
        <v>37221</v>
      </c>
      <c r="E25" s="105" t="str">
        <f t="shared" si="1"/>
        <v>Mon</v>
      </c>
      <c r="F25" s="101">
        <f t="shared" si="2"/>
        <v>332</v>
      </c>
      <c r="H25">
        <f>(1+Curves!U11/12)^(-12*F25/360)</f>
        <v>0.94673673258212543</v>
      </c>
      <c r="I25" s="83">
        <f t="shared" si="3"/>
        <v>0</v>
      </c>
      <c r="J25" s="108">
        <f>I25*(Curves!B11+Curves!F11+Curves!G11)</f>
        <v>0</v>
      </c>
      <c r="K25" s="111">
        <v>0</v>
      </c>
      <c r="L25" s="108">
        <f t="shared" si="4"/>
        <v>0</v>
      </c>
      <c r="N25" s="110">
        <f>(1+Curves!V11/12)^(-12*F25/360)</f>
        <v>0.93916795784117535</v>
      </c>
      <c r="O25" s="108">
        <f t="shared" si="5"/>
        <v>0</v>
      </c>
      <c r="P25" s="108">
        <f t="shared" si="6"/>
        <v>0</v>
      </c>
      <c r="Q25" s="108">
        <f t="shared" si="9"/>
        <v>0</v>
      </c>
      <c r="S25" s="108">
        <f t="shared" si="7"/>
        <v>0</v>
      </c>
      <c r="T25" s="108">
        <f>S25*(Curves!B11+Curves!F11+Curves!G11)</f>
        <v>0</v>
      </c>
      <c r="U25">
        <v>0</v>
      </c>
      <c r="V25" s="108">
        <f t="shared" si="8"/>
        <v>0</v>
      </c>
      <c r="W25" s="108">
        <v>0</v>
      </c>
      <c r="Y25" s="108">
        <v>0</v>
      </c>
      <c r="Z25" s="111">
        <v>0</v>
      </c>
    </row>
    <row r="26" spans="2:26">
      <c r="B26" s="104">
        <v>37196</v>
      </c>
      <c r="C26">
        <f t="shared" si="0"/>
        <v>30</v>
      </c>
      <c r="D26" s="103">
        <f>WORKDAY(EOMONTH(B26,0)+24,1,'Financing Assumptions'!E44:E50)</f>
        <v>37250</v>
      </c>
      <c r="E26" s="105" t="str">
        <f t="shared" si="1"/>
        <v>Tue</v>
      </c>
      <c r="F26" s="101">
        <f t="shared" si="2"/>
        <v>361</v>
      </c>
      <c r="H26">
        <f>(1+Curves!U12/12)^(-12*F26/360)</f>
        <v>0.94261262508496724</v>
      </c>
      <c r="I26" s="83">
        <f t="shared" si="3"/>
        <v>0</v>
      </c>
      <c r="J26" s="108">
        <f>I26*(Curves!B12+Curves!F12+Curves!G12)</f>
        <v>0</v>
      </c>
      <c r="K26" s="111">
        <v>0</v>
      </c>
      <c r="L26" s="108">
        <f t="shared" si="4"/>
        <v>0</v>
      </c>
      <c r="N26" s="110">
        <f>(1+Curves!V12/12)^(-12*F26/360)</f>
        <v>0.93442115957357641</v>
      </c>
      <c r="O26" s="108">
        <f t="shared" si="5"/>
        <v>0</v>
      </c>
      <c r="P26" s="108">
        <f t="shared" si="6"/>
        <v>0</v>
      </c>
      <c r="Q26" s="108">
        <f t="shared" si="9"/>
        <v>0</v>
      </c>
      <c r="S26" s="108">
        <f t="shared" si="7"/>
        <v>0</v>
      </c>
      <c r="T26" s="108">
        <f>S26*(Curves!B12+Curves!F12+Curves!G12)</f>
        <v>0</v>
      </c>
      <c r="U26">
        <v>0</v>
      </c>
      <c r="V26" s="108">
        <f t="shared" si="8"/>
        <v>0</v>
      </c>
      <c r="W26" s="108">
        <v>0</v>
      </c>
      <c r="Y26" s="108">
        <v>0</v>
      </c>
      <c r="Z26" s="111">
        <v>0</v>
      </c>
    </row>
    <row r="27" spans="2:26">
      <c r="B27" s="104">
        <v>37226</v>
      </c>
      <c r="C27">
        <f t="shared" si="0"/>
        <v>31</v>
      </c>
      <c r="D27" s="103">
        <f>WORKDAY(EOMONTH(B27,0)+24,1,'Financing Assumptions'!E45:E51)</f>
        <v>37281</v>
      </c>
      <c r="E27" s="105" t="str">
        <f t="shared" si="1"/>
        <v>Fri</v>
      </c>
      <c r="F27" s="101">
        <f t="shared" si="2"/>
        <v>392</v>
      </c>
      <c r="H27">
        <f>(1+Curves!U13/12)^(-12*F27/360)</f>
        <v>0.93825044935725477</v>
      </c>
      <c r="I27" s="83">
        <f t="shared" si="3"/>
        <v>0</v>
      </c>
      <c r="J27" s="108">
        <f>I27*(Curves!B13+Curves!F13+Curves!G13)</f>
        <v>0</v>
      </c>
      <c r="K27" s="111">
        <v>0</v>
      </c>
      <c r="L27" s="108">
        <f t="shared" si="4"/>
        <v>0</v>
      </c>
      <c r="N27" s="110">
        <f>(1+Curves!V13/12)^(-12*F27/360)</f>
        <v>0.92939974303898087</v>
      </c>
      <c r="O27" s="108">
        <f t="shared" si="5"/>
        <v>0</v>
      </c>
      <c r="P27" s="108">
        <f t="shared" si="6"/>
        <v>0</v>
      </c>
      <c r="Q27" s="108">
        <f t="shared" si="9"/>
        <v>0</v>
      </c>
      <c r="S27" s="108">
        <f t="shared" si="7"/>
        <v>0</v>
      </c>
      <c r="T27" s="108">
        <f>S27*(Curves!B13+Curves!F13+Curves!G13)</f>
        <v>0</v>
      </c>
      <c r="U27">
        <v>0</v>
      </c>
      <c r="V27" s="108">
        <f t="shared" si="8"/>
        <v>0</v>
      </c>
      <c r="W27" s="108">
        <v>0</v>
      </c>
      <c r="Y27" s="108">
        <v>0</v>
      </c>
      <c r="Z27" s="111">
        <v>0</v>
      </c>
    </row>
    <row r="28" spans="2:26">
      <c r="B28" s="104">
        <v>37257</v>
      </c>
      <c r="C28">
        <f t="shared" si="0"/>
        <v>31</v>
      </c>
      <c r="D28" s="103">
        <f>WORKDAY(EOMONTH(B28,0)+24,1,'Financing Assumptions'!E46:E52)</f>
        <v>37312</v>
      </c>
      <c r="E28" s="105" t="str">
        <f t="shared" si="1"/>
        <v>Mon</v>
      </c>
      <c r="F28" s="101">
        <f t="shared" si="2"/>
        <v>423</v>
      </c>
      <c r="H28">
        <f>(1+Curves!U14/12)^(-12*F28/360)</f>
        <v>0.93387656741301606</v>
      </c>
      <c r="I28" s="83">
        <f t="shared" si="3"/>
        <v>0</v>
      </c>
      <c r="J28" s="108">
        <f>I28*(Curves!B14+Curves!F14+Curves!G14)</f>
        <v>0</v>
      </c>
      <c r="K28" s="111">
        <v>0</v>
      </c>
      <c r="L28" s="108">
        <f t="shared" si="4"/>
        <v>0</v>
      </c>
      <c r="N28" s="110">
        <f>(1+Curves!V14/12)^(-12*F28/360)</f>
        <v>0.92437376486394751</v>
      </c>
      <c r="O28" s="108">
        <f t="shared" si="5"/>
        <v>0</v>
      </c>
      <c r="P28" s="108">
        <f t="shared" si="6"/>
        <v>0</v>
      </c>
      <c r="Q28" s="108">
        <f t="shared" si="9"/>
        <v>0</v>
      </c>
      <c r="S28" s="108">
        <f t="shared" si="7"/>
        <v>0</v>
      </c>
      <c r="T28" s="108">
        <f>S28*(Curves!B14+Curves!F14+Curves!G14)</f>
        <v>0</v>
      </c>
      <c r="U28">
        <v>0</v>
      </c>
      <c r="V28" s="108">
        <f t="shared" si="8"/>
        <v>0</v>
      </c>
      <c r="W28" s="108">
        <v>0</v>
      </c>
      <c r="Y28" s="108">
        <v>0</v>
      </c>
      <c r="Z28" s="111">
        <v>0</v>
      </c>
    </row>
    <row r="29" spans="2:26">
      <c r="B29" s="104">
        <v>37288</v>
      </c>
      <c r="C29">
        <f t="shared" si="0"/>
        <v>28</v>
      </c>
      <c r="D29" s="103">
        <f>WORKDAY(EOMONTH(B29,0)+24,1,'Financing Assumptions'!E47:E53)</f>
        <v>37340</v>
      </c>
      <c r="E29" s="105" t="str">
        <f t="shared" si="1"/>
        <v>Mon</v>
      </c>
      <c r="F29" s="101">
        <f t="shared" si="2"/>
        <v>451</v>
      </c>
      <c r="H29">
        <f>(1+Curves!U15/12)^(-12*F29/360)</f>
        <v>0.92985856436879144</v>
      </c>
      <c r="I29" s="83">
        <f t="shared" si="3"/>
        <v>0</v>
      </c>
      <c r="J29" s="108">
        <f>I29*(Curves!B15+Curves!F15+Curves!G15)</f>
        <v>0</v>
      </c>
      <c r="K29" s="111">
        <v>0</v>
      </c>
      <c r="L29" s="108">
        <f t="shared" si="4"/>
        <v>0</v>
      </c>
      <c r="N29" s="110">
        <f>(1+Curves!V15/12)^(-12*F29/360)</f>
        <v>0.91977359078323817</v>
      </c>
      <c r="O29" s="108">
        <f t="shared" si="5"/>
        <v>0</v>
      </c>
      <c r="P29" s="108">
        <f t="shared" si="6"/>
        <v>0</v>
      </c>
      <c r="Q29" s="108">
        <f t="shared" si="9"/>
        <v>0</v>
      </c>
      <c r="S29" s="108">
        <f t="shared" si="7"/>
        <v>0</v>
      </c>
      <c r="T29" s="108">
        <f>S29*(Curves!B15+Curves!F15+Curves!G15)</f>
        <v>0</v>
      </c>
      <c r="U29">
        <v>0</v>
      </c>
      <c r="V29" s="108">
        <f t="shared" si="8"/>
        <v>0</v>
      </c>
      <c r="W29" s="108">
        <v>0</v>
      </c>
      <c r="Y29" s="108">
        <v>0</v>
      </c>
      <c r="Z29" s="111">
        <v>0</v>
      </c>
    </row>
    <row r="30" spans="2:26">
      <c r="B30" s="104">
        <v>37316</v>
      </c>
      <c r="C30">
        <f t="shared" si="0"/>
        <v>31</v>
      </c>
      <c r="D30" s="103">
        <f>WORKDAY(EOMONTH(B30,0)+24,1,'Financing Assumptions'!E48:E54)</f>
        <v>37371</v>
      </c>
      <c r="E30" s="105" t="str">
        <f t="shared" si="1"/>
        <v>Thu</v>
      </c>
      <c r="F30" s="101">
        <f t="shared" si="2"/>
        <v>482</v>
      </c>
      <c r="H30">
        <f>(1+Curves!U16/12)^(-12*F30/360)</f>
        <v>0.92541558683837677</v>
      </c>
      <c r="I30" s="83">
        <f t="shared" si="3"/>
        <v>0</v>
      </c>
      <c r="J30" s="108">
        <f>I30*(Curves!B16+Curves!F16+Curves!G16)</f>
        <v>0</v>
      </c>
      <c r="K30" s="111">
        <v>0</v>
      </c>
      <c r="L30" s="108">
        <f t="shared" si="4"/>
        <v>0</v>
      </c>
      <c r="N30" s="110">
        <f>(1+Curves!V16/12)^(-12*F30/360)</f>
        <v>0.91469278367671225</v>
      </c>
      <c r="O30" s="108">
        <f t="shared" si="5"/>
        <v>0</v>
      </c>
      <c r="P30" s="108">
        <f t="shared" si="6"/>
        <v>0</v>
      </c>
      <c r="Q30" s="108">
        <f t="shared" si="9"/>
        <v>0</v>
      </c>
      <c r="S30" s="108">
        <f t="shared" si="7"/>
        <v>0</v>
      </c>
      <c r="T30" s="108">
        <f>S30*(Curves!B16+Curves!F16+Curves!G16)</f>
        <v>0</v>
      </c>
      <c r="U30">
        <v>0</v>
      </c>
      <c r="V30" s="108">
        <f t="shared" si="8"/>
        <v>0</v>
      </c>
      <c r="W30" s="108">
        <v>0</v>
      </c>
      <c r="Y30" s="108">
        <v>0</v>
      </c>
      <c r="Z30" s="111">
        <v>0</v>
      </c>
    </row>
    <row r="31" spans="2:26">
      <c r="B31" s="104">
        <v>37347</v>
      </c>
      <c r="C31">
        <f t="shared" si="0"/>
        <v>30</v>
      </c>
      <c r="D31" s="103">
        <f>WORKDAY(EOMONTH(B31,0)+24,1,'Financing Assumptions'!E49:E55)</f>
        <v>37403</v>
      </c>
      <c r="E31" s="105" t="str">
        <f t="shared" si="1"/>
        <v>Mon</v>
      </c>
      <c r="F31" s="101">
        <f t="shared" si="2"/>
        <v>514</v>
      </c>
      <c r="H31">
        <f>(1+Curves!U17/12)^(-12*F31/360)</f>
        <v>0.92086691386918318</v>
      </c>
      <c r="I31" s="83">
        <f t="shared" si="3"/>
        <v>0</v>
      </c>
      <c r="J31" s="108">
        <f>I31*(Curves!B17+Curves!F17+Curves!G17)</f>
        <v>0</v>
      </c>
      <c r="K31" s="111">
        <v>0</v>
      </c>
      <c r="L31" s="108">
        <f t="shared" si="4"/>
        <v>0</v>
      </c>
      <c r="N31" s="110">
        <f>(1+Curves!V17/12)^(-12*F31/360)</f>
        <v>0.90949267620747209</v>
      </c>
      <c r="O31" s="108">
        <f t="shared" si="5"/>
        <v>0</v>
      </c>
      <c r="P31" s="108">
        <f t="shared" si="6"/>
        <v>0</v>
      </c>
      <c r="Q31" s="108">
        <f t="shared" si="9"/>
        <v>0</v>
      </c>
      <c r="S31" s="108">
        <f t="shared" si="7"/>
        <v>0</v>
      </c>
      <c r="T31" s="108">
        <f>S31*(Curves!B17+Curves!F17+Curves!G17)</f>
        <v>0</v>
      </c>
      <c r="U31">
        <v>0</v>
      </c>
      <c r="V31" s="108">
        <f t="shared" si="8"/>
        <v>0</v>
      </c>
      <c r="W31" s="108">
        <v>0</v>
      </c>
      <c r="Y31" s="108">
        <v>0</v>
      </c>
      <c r="Z31" s="111">
        <v>0</v>
      </c>
    </row>
    <row r="32" spans="2:26">
      <c r="B32" s="104">
        <v>37377</v>
      </c>
      <c r="C32">
        <f t="shared" si="0"/>
        <v>31</v>
      </c>
      <c r="D32" s="103">
        <f>WORKDAY(EOMONTH(B32,0)+24,1,'Financing Assumptions'!E50:E56)</f>
        <v>37432</v>
      </c>
      <c r="E32" s="105" t="str">
        <f t="shared" si="1"/>
        <v>Tue</v>
      </c>
      <c r="F32" s="101">
        <f t="shared" si="2"/>
        <v>543</v>
      </c>
      <c r="H32">
        <f>(1+Curves!U18/12)^(-12*F32/360)</f>
        <v>0.91676202672501605</v>
      </c>
      <c r="I32" s="83">
        <f t="shared" si="3"/>
        <v>0</v>
      </c>
      <c r="J32" s="108">
        <f>I32*(Curves!B18+Curves!F18+Curves!G18)</f>
        <v>0</v>
      </c>
      <c r="K32" s="111">
        <v>0</v>
      </c>
      <c r="L32" s="108">
        <f t="shared" si="4"/>
        <v>0</v>
      </c>
      <c r="N32" s="110">
        <f>(1+Curves!V18/12)^(-12*F32/360)</f>
        <v>0.9048036787165199</v>
      </c>
      <c r="O32" s="108">
        <f t="shared" si="5"/>
        <v>0</v>
      </c>
      <c r="P32" s="108">
        <f t="shared" si="6"/>
        <v>0</v>
      </c>
      <c r="Q32" s="108">
        <f t="shared" si="9"/>
        <v>0</v>
      </c>
      <c r="S32" s="108">
        <f t="shared" si="7"/>
        <v>0</v>
      </c>
      <c r="T32" s="108">
        <f>S32*(Curves!B18+Curves!F18+Curves!G18)</f>
        <v>0</v>
      </c>
      <c r="U32">
        <v>0</v>
      </c>
      <c r="V32" s="108">
        <f t="shared" si="8"/>
        <v>0</v>
      </c>
      <c r="W32" s="108">
        <v>0</v>
      </c>
      <c r="Y32" s="108">
        <v>0</v>
      </c>
      <c r="Z32" s="111">
        <v>0</v>
      </c>
    </row>
    <row r="33" spans="2:26">
      <c r="B33" s="104">
        <v>37408</v>
      </c>
      <c r="C33">
        <f t="shared" si="0"/>
        <v>30</v>
      </c>
      <c r="D33" s="103">
        <f>WORKDAY(EOMONTH(B33,0)+24,1,'Financing Assumptions'!E51:E57)</f>
        <v>37462</v>
      </c>
      <c r="E33" s="105" t="str">
        <f t="shared" si="1"/>
        <v>Thu</v>
      </c>
      <c r="F33" s="101">
        <f t="shared" si="2"/>
        <v>573</v>
      </c>
      <c r="H33">
        <f>(1+Curves!U19/12)^(-12*F33/360)</f>
        <v>0.91255349410585263</v>
      </c>
      <c r="I33" s="83">
        <f t="shared" si="3"/>
        <v>0</v>
      </c>
      <c r="J33" s="108">
        <f>I33*(Curves!B19+Curves!F19+Curves!G19)</f>
        <v>0</v>
      </c>
      <c r="K33" s="111">
        <v>0</v>
      </c>
      <c r="L33" s="108">
        <f t="shared" si="4"/>
        <v>0</v>
      </c>
      <c r="N33" s="110">
        <f>(1+Curves!V19/12)^(-12*F33/360)</f>
        <v>0.89999680761773448</v>
      </c>
      <c r="O33" s="108">
        <f t="shared" si="5"/>
        <v>0</v>
      </c>
      <c r="P33" s="108">
        <f t="shared" si="6"/>
        <v>0</v>
      </c>
      <c r="Q33" s="108">
        <f t="shared" si="9"/>
        <v>0</v>
      </c>
      <c r="S33" s="108">
        <f t="shared" si="7"/>
        <v>0</v>
      </c>
      <c r="T33" s="108">
        <f>S33*(Curves!B19+Curves!F19+Curves!G19)</f>
        <v>0</v>
      </c>
      <c r="U33">
        <v>0</v>
      </c>
      <c r="V33" s="108">
        <f t="shared" si="8"/>
        <v>0</v>
      </c>
      <c r="W33" s="108">
        <v>0</v>
      </c>
      <c r="Y33" s="108">
        <v>0</v>
      </c>
      <c r="Z33" s="111">
        <v>0</v>
      </c>
    </row>
    <row r="34" spans="2:26">
      <c r="B34" s="104">
        <v>37438</v>
      </c>
      <c r="C34">
        <f t="shared" si="0"/>
        <v>31</v>
      </c>
      <c r="D34" s="103">
        <f>WORKDAY(EOMONTH(B34,0)+24,1,'Financing Assumptions'!E52:E58)</f>
        <v>37494</v>
      </c>
      <c r="E34" s="105" t="str">
        <f t="shared" si="1"/>
        <v>Mon</v>
      </c>
      <c r="F34" s="101">
        <f t="shared" si="2"/>
        <v>605</v>
      </c>
      <c r="H34">
        <f>(1+Curves!U20/12)^(-12*F34/360)</f>
        <v>0.90803472073447566</v>
      </c>
      <c r="I34" s="83">
        <f t="shared" si="3"/>
        <v>0</v>
      </c>
      <c r="J34" s="108">
        <f>I34*(Curves!B20+Curves!F20+Curves!G20)</f>
        <v>0</v>
      </c>
      <c r="K34" s="111">
        <v>0</v>
      </c>
      <c r="L34" s="108">
        <f t="shared" si="4"/>
        <v>0</v>
      </c>
      <c r="N34" s="110">
        <f>(1+Curves!V20/12)^(-12*F34/360)</f>
        <v>0.89484743463227145</v>
      </c>
      <c r="O34" s="108">
        <f t="shared" si="5"/>
        <v>0</v>
      </c>
      <c r="P34" s="108">
        <f t="shared" si="6"/>
        <v>0</v>
      </c>
      <c r="Q34" s="108">
        <f t="shared" si="9"/>
        <v>0</v>
      </c>
      <c r="S34" s="108">
        <f t="shared" si="7"/>
        <v>0</v>
      </c>
      <c r="T34" s="108">
        <f>S34*(Curves!B20+Curves!F20+Curves!G20)</f>
        <v>0</v>
      </c>
      <c r="U34">
        <v>0</v>
      </c>
      <c r="V34" s="108">
        <f t="shared" si="8"/>
        <v>0</v>
      </c>
      <c r="W34" s="108">
        <v>0</v>
      </c>
      <c r="Y34" s="108">
        <v>0</v>
      </c>
      <c r="Z34" s="111">
        <v>0</v>
      </c>
    </row>
    <row r="35" spans="2:26">
      <c r="B35" s="104">
        <v>37469</v>
      </c>
      <c r="C35">
        <f t="shared" si="0"/>
        <v>31</v>
      </c>
      <c r="D35" s="103">
        <f>WORKDAY(EOMONTH(B35,0)+24,1,'Financing Assumptions'!E53:E59)</f>
        <v>37524</v>
      </c>
      <c r="E35" s="105" t="str">
        <f t="shared" si="1"/>
        <v>Wed</v>
      </c>
      <c r="F35" s="101">
        <f t="shared" si="2"/>
        <v>635</v>
      </c>
      <c r="H35">
        <f>(1+Curves!U21/12)^(-12*F35/360)</f>
        <v>0.90375383485423977</v>
      </c>
      <c r="I35" s="83">
        <f t="shared" si="3"/>
        <v>0</v>
      </c>
      <c r="J35" s="108">
        <f>I35*(Curves!B21+Curves!F21+Curves!G21)</f>
        <v>0</v>
      </c>
      <c r="K35" s="111">
        <v>0</v>
      </c>
      <c r="L35" s="108">
        <f t="shared" si="4"/>
        <v>0</v>
      </c>
      <c r="N35" s="110">
        <f>(1+Curves!V21/12)^(-12*F35/360)</f>
        <v>0.8899828331850218</v>
      </c>
      <c r="O35" s="108">
        <f t="shared" si="5"/>
        <v>0</v>
      </c>
      <c r="P35" s="108">
        <f t="shared" si="6"/>
        <v>0</v>
      </c>
      <c r="Q35" s="108">
        <f t="shared" si="9"/>
        <v>0</v>
      </c>
      <c r="S35" s="108">
        <f t="shared" si="7"/>
        <v>0</v>
      </c>
      <c r="T35" s="108">
        <f>S35*(Curves!B21+Curves!F21+Curves!G21)</f>
        <v>0</v>
      </c>
      <c r="U35">
        <v>0</v>
      </c>
      <c r="V35" s="108">
        <f t="shared" si="8"/>
        <v>0</v>
      </c>
      <c r="W35" s="108">
        <v>0</v>
      </c>
      <c r="Y35" s="108">
        <v>0</v>
      </c>
      <c r="Z35" s="111">
        <v>0</v>
      </c>
    </row>
    <row r="36" spans="2:26">
      <c r="B36" s="104">
        <v>37500</v>
      </c>
      <c r="C36">
        <f t="shared" si="0"/>
        <v>30</v>
      </c>
      <c r="D36" s="103">
        <f>WORKDAY(EOMONTH(B36,0)+24,1,'Financing Assumptions'!E54:E60)</f>
        <v>37554</v>
      </c>
      <c r="E36" s="105" t="str">
        <f t="shared" si="1"/>
        <v>Fri</v>
      </c>
      <c r="F36" s="101">
        <f t="shared" si="2"/>
        <v>665</v>
      </c>
      <c r="H36">
        <f>(1+Curves!U22/12)^(-12*F36/360)</f>
        <v>0.89949807577600638</v>
      </c>
      <c r="I36" s="83">
        <f t="shared" si="3"/>
        <v>0</v>
      </c>
      <c r="J36" s="108">
        <f>I36*(Curves!B22+Curves!F22+Curves!G22)</f>
        <v>0</v>
      </c>
      <c r="K36" s="111">
        <v>0</v>
      </c>
      <c r="L36" s="108">
        <f t="shared" si="4"/>
        <v>0</v>
      </c>
      <c r="N36" s="110">
        <f>(1+Curves!V22/12)^(-12*F36/360)</f>
        <v>0.88514953922297113</v>
      </c>
      <c r="O36" s="108">
        <f t="shared" si="5"/>
        <v>0</v>
      </c>
      <c r="P36" s="108">
        <f t="shared" si="6"/>
        <v>0</v>
      </c>
      <c r="Q36" s="108">
        <f t="shared" si="9"/>
        <v>0</v>
      </c>
      <c r="S36" s="108">
        <f t="shared" si="7"/>
        <v>0</v>
      </c>
      <c r="T36" s="108">
        <f>S36*(Curves!B22+Curves!F22+Curves!G22)</f>
        <v>0</v>
      </c>
      <c r="U36">
        <v>0</v>
      </c>
      <c r="V36" s="108">
        <f t="shared" si="8"/>
        <v>0</v>
      </c>
      <c r="W36" s="108">
        <v>0</v>
      </c>
      <c r="Y36" s="108">
        <v>0</v>
      </c>
      <c r="Z36" s="111">
        <v>0</v>
      </c>
    </row>
    <row r="37" spans="2:26">
      <c r="B37" s="104">
        <v>37530</v>
      </c>
      <c r="C37">
        <f t="shared" si="0"/>
        <v>31</v>
      </c>
      <c r="D37" s="103">
        <f>WORKDAY(EOMONTH(B37,0)+24,1,'Financing Assumptions'!E55:E61)</f>
        <v>37585</v>
      </c>
      <c r="E37" s="105" t="str">
        <f t="shared" si="1"/>
        <v>Mon</v>
      </c>
      <c r="F37" s="101">
        <f t="shared" si="2"/>
        <v>696</v>
      </c>
      <c r="H37">
        <f>(1+Curves!U23/12)^(-12*F37/360)</f>
        <v>0.89509848217560961</v>
      </c>
      <c r="I37" s="83">
        <f t="shared" si="3"/>
        <v>0</v>
      </c>
      <c r="J37" s="108">
        <f>I37*(Curves!B23+Curves!F23+Curves!G23)</f>
        <v>0</v>
      </c>
      <c r="K37" s="111">
        <v>0</v>
      </c>
      <c r="L37" s="108">
        <f t="shared" si="4"/>
        <v>0</v>
      </c>
      <c r="N37" s="110">
        <f>(1+Curves!V23/12)^(-12*F37/360)</f>
        <v>0.88016008184659211</v>
      </c>
      <c r="O37" s="108">
        <f t="shared" si="5"/>
        <v>0</v>
      </c>
      <c r="P37" s="108">
        <f t="shared" si="6"/>
        <v>0</v>
      </c>
      <c r="Q37" s="108">
        <f t="shared" si="9"/>
        <v>0</v>
      </c>
      <c r="S37" s="108">
        <f t="shared" si="7"/>
        <v>0</v>
      </c>
      <c r="T37" s="108">
        <f>S37*(Curves!B23+Curves!F23+Curves!G23)</f>
        <v>0</v>
      </c>
      <c r="U37">
        <v>0</v>
      </c>
      <c r="V37" s="108">
        <f t="shared" si="8"/>
        <v>0</v>
      </c>
      <c r="W37" s="108">
        <v>0</v>
      </c>
      <c r="Y37" s="108">
        <v>0</v>
      </c>
      <c r="Z37" s="111">
        <v>0</v>
      </c>
    </row>
    <row r="38" spans="2:26">
      <c r="B38" s="104">
        <v>37561</v>
      </c>
      <c r="C38">
        <f t="shared" si="0"/>
        <v>30</v>
      </c>
      <c r="D38" s="103">
        <f>WORKDAY(EOMONTH(B38,0)+24,1,'Financing Assumptions'!E56:E62)</f>
        <v>37615</v>
      </c>
      <c r="E38" s="105" t="str">
        <f t="shared" si="1"/>
        <v>Wed</v>
      </c>
      <c r="F38" s="101">
        <f t="shared" si="2"/>
        <v>726</v>
      </c>
      <c r="H38">
        <f>(1+Curves!U24/12)^(-12*F38/360)</f>
        <v>0.89082962843407576</v>
      </c>
      <c r="I38" s="83">
        <f t="shared" si="3"/>
        <v>0</v>
      </c>
      <c r="J38" s="108">
        <f>I38*(Curves!B24+Curves!F24+Curves!G24)</f>
        <v>0</v>
      </c>
      <c r="K38" s="111">
        <v>0</v>
      </c>
      <c r="L38" s="108">
        <f t="shared" si="4"/>
        <v>0</v>
      </c>
      <c r="N38" s="110">
        <f>(1+Curves!V24/12)^(-12*F38/360)</f>
        <v>0.87532725598436922</v>
      </c>
      <c r="O38" s="108">
        <f t="shared" si="5"/>
        <v>0</v>
      </c>
      <c r="P38" s="108">
        <f t="shared" si="6"/>
        <v>0</v>
      </c>
      <c r="Q38" s="108">
        <f t="shared" si="9"/>
        <v>0</v>
      </c>
      <c r="S38" s="108">
        <f t="shared" si="7"/>
        <v>0</v>
      </c>
      <c r="T38" s="108">
        <f>S38*(Curves!B24+Curves!F24+Curves!G24)</f>
        <v>0</v>
      </c>
      <c r="U38">
        <v>0</v>
      </c>
      <c r="V38" s="108">
        <f t="shared" si="8"/>
        <v>0</v>
      </c>
      <c r="W38" s="108">
        <v>0</v>
      </c>
      <c r="Y38" s="108">
        <v>0</v>
      </c>
      <c r="Z38" s="111">
        <v>0</v>
      </c>
    </row>
    <row r="39" spans="2:26">
      <c r="B39" s="104">
        <v>37591</v>
      </c>
      <c r="C39">
        <f t="shared" si="0"/>
        <v>31</v>
      </c>
      <c r="D39" s="103">
        <f>WORKDAY(EOMONTH(B39,0)+24,1,'Financing Assumptions'!E57:E63)</f>
        <v>37648</v>
      </c>
      <c r="E39" s="105" t="str">
        <f t="shared" si="1"/>
        <v>Mon</v>
      </c>
      <c r="F39" s="101">
        <f t="shared" si="2"/>
        <v>759</v>
      </c>
      <c r="H39">
        <f>(1+Curves!U25/12)^(-12*F39/360)</f>
        <v>0.8861575427316839</v>
      </c>
      <c r="I39" s="83">
        <f t="shared" si="3"/>
        <v>0</v>
      </c>
      <c r="J39" s="108">
        <f>I39*(Curves!B25+Curves!F25+Curves!G25)</f>
        <v>0</v>
      </c>
      <c r="K39" s="111">
        <v>0</v>
      </c>
      <c r="L39" s="108">
        <f t="shared" si="4"/>
        <v>0</v>
      </c>
      <c r="N39" s="110">
        <f>(1+Curves!V25/12)^(-12*F39/360)</f>
        <v>0.87004193143152186</v>
      </c>
      <c r="O39" s="108">
        <f t="shared" si="5"/>
        <v>0</v>
      </c>
      <c r="P39" s="108">
        <f t="shared" si="6"/>
        <v>0</v>
      </c>
      <c r="Q39" s="108">
        <f t="shared" si="9"/>
        <v>0</v>
      </c>
      <c r="S39" s="108">
        <f t="shared" si="7"/>
        <v>0</v>
      </c>
      <c r="T39" s="108">
        <f>S39*(Curves!B25+Curves!F25+Curves!G25)</f>
        <v>0</v>
      </c>
      <c r="U39">
        <v>0</v>
      </c>
      <c r="V39" s="108">
        <f t="shared" si="8"/>
        <v>0</v>
      </c>
      <c r="W39" s="108">
        <v>0</v>
      </c>
      <c r="Y39" s="108">
        <v>0</v>
      </c>
      <c r="Z39" s="111">
        <v>0</v>
      </c>
    </row>
    <row r="40" spans="2:26">
      <c r="B40" s="104">
        <v>37622</v>
      </c>
      <c r="C40">
        <f t="shared" si="0"/>
        <v>31</v>
      </c>
      <c r="D40" s="103">
        <f>WORKDAY(EOMONTH(B40,0)+24,1,'Financing Assumptions'!E58:E64)</f>
        <v>37677</v>
      </c>
      <c r="E40" s="105" t="str">
        <f t="shared" si="1"/>
        <v>Tue</v>
      </c>
      <c r="F40" s="101">
        <f t="shared" si="2"/>
        <v>788</v>
      </c>
      <c r="H40">
        <f>(1+Curves!U26/12)^(-12*F40/360)</f>
        <v>0.88203469598220596</v>
      </c>
      <c r="I40" s="83">
        <f t="shared" si="3"/>
        <v>0</v>
      </c>
      <c r="J40" s="108">
        <f>I40*(Curves!B26+Curves!F26+Curves!G26)</f>
        <v>0</v>
      </c>
      <c r="K40" s="111">
        <v>0</v>
      </c>
      <c r="L40" s="108">
        <f t="shared" si="4"/>
        <v>0</v>
      </c>
      <c r="N40" s="110">
        <f>(1+Curves!V26/12)^(-12*F40/360)</f>
        <v>0.86538702776379628</v>
      </c>
      <c r="O40" s="108">
        <f t="shared" si="5"/>
        <v>0</v>
      </c>
      <c r="P40" s="108">
        <f t="shared" si="6"/>
        <v>0</v>
      </c>
      <c r="Q40" s="108">
        <f t="shared" si="9"/>
        <v>0</v>
      </c>
      <c r="S40" s="108">
        <f t="shared" si="7"/>
        <v>0</v>
      </c>
      <c r="T40" s="108">
        <f>S40*(Curves!B26+Curves!F26+Curves!G26)</f>
        <v>0</v>
      </c>
      <c r="U40">
        <v>0</v>
      </c>
      <c r="V40" s="108">
        <f t="shared" si="8"/>
        <v>0</v>
      </c>
      <c r="W40" s="108">
        <v>0</v>
      </c>
      <c r="Y40" s="108">
        <v>0</v>
      </c>
      <c r="Z40" s="111">
        <v>0</v>
      </c>
    </row>
    <row r="41" spans="2:26">
      <c r="B41" s="104">
        <v>37653</v>
      </c>
      <c r="C41">
        <f t="shared" si="0"/>
        <v>28</v>
      </c>
      <c r="D41" s="103">
        <f>WORKDAY(EOMONTH(B41,0)+24,1,'Financing Assumptions'!E59:E65)</f>
        <v>37705</v>
      </c>
      <c r="E41" s="105" t="str">
        <f t="shared" si="1"/>
        <v>Tue</v>
      </c>
      <c r="F41" s="101">
        <f t="shared" si="2"/>
        <v>816</v>
      </c>
      <c r="H41">
        <f>(1+Curves!U27/12)^(-12*F41/360)</f>
        <v>0.87802228124275328</v>
      </c>
      <c r="I41" s="83">
        <f t="shared" si="3"/>
        <v>0</v>
      </c>
      <c r="J41" s="108">
        <f>I41*(Curves!B27+Curves!F27+Curves!G27)</f>
        <v>0</v>
      </c>
      <c r="K41" s="111">
        <v>0</v>
      </c>
      <c r="L41" s="108">
        <f t="shared" si="4"/>
        <v>0</v>
      </c>
      <c r="N41" s="110">
        <f>(1+Curves!V27/12)^(-12*F41/360)</f>
        <v>0.86086734509021801</v>
      </c>
      <c r="O41" s="108">
        <f t="shared" si="5"/>
        <v>0</v>
      </c>
      <c r="P41" s="108">
        <f t="shared" si="6"/>
        <v>0</v>
      </c>
      <c r="Q41" s="108">
        <f t="shared" si="9"/>
        <v>0</v>
      </c>
      <c r="S41" s="108">
        <f t="shared" si="7"/>
        <v>0</v>
      </c>
      <c r="T41" s="108">
        <f>S41*(Curves!B27+Curves!F27+Curves!G27)</f>
        <v>0</v>
      </c>
      <c r="U41">
        <v>0</v>
      </c>
      <c r="V41" s="108">
        <f t="shared" si="8"/>
        <v>0</v>
      </c>
      <c r="W41" s="108">
        <v>0</v>
      </c>
      <c r="Y41" s="108">
        <v>0</v>
      </c>
      <c r="Z41" s="111">
        <v>0</v>
      </c>
    </row>
    <row r="42" spans="2:26">
      <c r="B42" s="104">
        <v>37681</v>
      </c>
      <c r="C42">
        <f t="shared" si="0"/>
        <v>31</v>
      </c>
      <c r="D42" s="103">
        <f>WORKDAY(EOMONTH(B42,0)+24,1,'Financing Assumptions'!E60:E66)</f>
        <v>37736</v>
      </c>
      <c r="E42" s="105" t="str">
        <f t="shared" si="1"/>
        <v>Fri</v>
      </c>
      <c r="F42" s="101">
        <f t="shared" si="2"/>
        <v>847</v>
      </c>
      <c r="H42">
        <f>(1+Curves!U28/12)^(-12*F42/360)</f>
        <v>0.87361265794293563</v>
      </c>
      <c r="I42" s="83">
        <f t="shared" si="3"/>
        <v>0</v>
      </c>
      <c r="J42" s="108">
        <f>I42*(Curves!B28+Curves!F28+Curves!G28)</f>
        <v>0</v>
      </c>
      <c r="K42" s="111">
        <v>0</v>
      </c>
      <c r="L42" s="108">
        <f t="shared" si="4"/>
        <v>0</v>
      </c>
      <c r="N42" s="110">
        <f>(1+Curves!V28/12)^(-12*F42/360)</f>
        <v>0.85590210607847006</v>
      </c>
      <c r="O42" s="108">
        <f t="shared" si="5"/>
        <v>0</v>
      </c>
      <c r="P42" s="108">
        <f t="shared" si="6"/>
        <v>0</v>
      </c>
      <c r="Q42" s="108">
        <f t="shared" si="9"/>
        <v>0</v>
      </c>
      <c r="S42" s="108">
        <f t="shared" si="7"/>
        <v>0</v>
      </c>
      <c r="T42" s="108">
        <f>S42*(Curves!B28+Curves!F28+Curves!G28)</f>
        <v>0</v>
      </c>
      <c r="U42">
        <v>0</v>
      </c>
      <c r="V42" s="108">
        <f t="shared" si="8"/>
        <v>0</v>
      </c>
      <c r="W42" s="108">
        <v>0</v>
      </c>
      <c r="Y42" s="108">
        <v>0</v>
      </c>
      <c r="Z42" s="111">
        <v>0</v>
      </c>
    </row>
    <row r="43" spans="2:26">
      <c r="B43" s="104">
        <v>37712</v>
      </c>
      <c r="C43">
        <f t="shared" si="0"/>
        <v>30</v>
      </c>
      <c r="D43" s="103">
        <f>WORKDAY(EOMONTH(B43,0)+24,1,'Financing Assumptions'!E61:E67)</f>
        <v>37767</v>
      </c>
      <c r="E43" s="105" t="str">
        <f t="shared" si="1"/>
        <v>Mon</v>
      </c>
      <c r="F43" s="101">
        <f t="shared" si="2"/>
        <v>878</v>
      </c>
      <c r="H43">
        <f>(1+Curves!U29/12)^(-12*F43/360)</f>
        <v>0.86922660123368523</v>
      </c>
      <c r="I43" s="83">
        <f t="shared" si="3"/>
        <v>0</v>
      </c>
      <c r="J43" s="108">
        <f>I43*(Curves!B29+Curves!F29+Curves!G29)</f>
        <v>0</v>
      </c>
      <c r="K43" s="111">
        <v>0</v>
      </c>
      <c r="L43" s="108">
        <f t="shared" si="4"/>
        <v>0</v>
      </c>
      <c r="N43" s="110">
        <f>(1+Curves!V29/12)^(-12*F43/360)</f>
        <v>0.85096689479153953</v>
      </c>
      <c r="O43" s="108">
        <f t="shared" si="5"/>
        <v>0</v>
      </c>
      <c r="P43" s="108">
        <f t="shared" si="6"/>
        <v>0</v>
      </c>
      <c r="Q43" s="108">
        <f t="shared" si="9"/>
        <v>0</v>
      </c>
      <c r="S43" s="108">
        <f t="shared" si="7"/>
        <v>0</v>
      </c>
      <c r="T43" s="108">
        <f>S43*(Curves!B29+Curves!F29+Curves!G29)</f>
        <v>0</v>
      </c>
      <c r="U43">
        <v>0</v>
      </c>
      <c r="V43" s="108">
        <f t="shared" si="8"/>
        <v>0</v>
      </c>
      <c r="W43" s="108">
        <v>0</v>
      </c>
      <c r="Y43" s="108">
        <v>0</v>
      </c>
      <c r="Z43" s="111">
        <v>0</v>
      </c>
    </row>
    <row r="44" spans="2:26">
      <c r="B44" s="104">
        <v>37742</v>
      </c>
      <c r="C44">
        <f t="shared" si="0"/>
        <v>31</v>
      </c>
      <c r="D44" s="103">
        <f>WORKDAY(EOMONTH(B44,0)+24,1,'Financing Assumptions'!E62:E68)</f>
        <v>37797</v>
      </c>
      <c r="E44" s="105" t="str">
        <f t="shared" si="1"/>
        <v>Wed</v>
      </c>
      <c r="F44" s="101">
        <f t="shared" si="2"/>
        <v>908</v>
      </c>
      <c r="H44">
        <f>(1+Curves!U30/12)^(-12*F44/360)</f>
        <v>0.86502049844240447</v>
      </c>
      <c r="I44" s="83">
        <f t="shared" si="3"/>
        <v>0</v>
      </c>
      <c r="J44" s="108">
        <f>I44*(Curves!B30+Curves!F30+Curves!G30)</f>
        <v>0</v>
      </c>
      <c r="K44" s="111">
        <v>0</v>
      </c>
      <c r="L44" s="108">
        <f t="shared" si="4"/>
        <v>0</v>
      </c>
      <c r="N44" s="110">
        <f>(1+Curves!V30/12)^(-12*F44/360)</f>
        <v>0.84623508834979622</v>
      </c>
      <c r="O44" s="108">
        <f t="shared" si="5"/>
        <v>0</v>
      </c>
      <c r="P44" s="108">
        <f t="shared" si="6"/>
        <v>0</v>
      </c>
      <c r="Q44" s="108">
        <f t="shared" si="9"/>
        <v>0</v>
      </c>
      <c r="S44" s="108">
        <f t="shared" si="7"/>
        <v>0</v>
      </c>
      <c r="T44" s="108">
        <f>S44*(Curves!B30+Curves!F30+Curves!G30)</f>
        <v>0</v>
      </c>
      <c r="U44">
        <v>0</v>
      </c>
      <c r="V44" s="108">
        <f t="shared" si="8"/>
        <v>0</v>
      </c>
      <c r="W44" s="108">
        <v>0</v>
      </c>
      <c r="Y44" s="108">
        <v>0</v>
      </c>
      <c r="Z44" s="111">
        <v>0</v>
      </c>
    </row>
    <row r="45" spans="2:26">
      <c r="B45" s="104">
        <v>37773</v>
      </c>
      <c r="C45">
        <f t="shared" si="0"/>
        <v>30</v>
      </c>
      <c r="D45" s="103">
        <f>WORKDAY(EOMONTH(B45,0)+24,1,'Financing Assumptions'!E63:E69)</f>
        <v>37827</v>
      </c>
      <c r="E45" s="105" t="str">
        <f t="shared" si="1"/>
        <v>Fri</v>
      </c>
      <c r="F45" s="101">
        <f t="shared" si="2"/>
        <v>938</v>
      </c>
      <c r="H45">
        <f>(1+Curves!U31/12)^(-12*F45/360)</f>
        <v>0.8608293955449885</v>
      </c>
      <c r="I45" s="83">
        <f t="shared" si="3"/>
        <v>0</v>
      </c>
      <c r="J45" s="108">
        <f>I45*(Curves!B31+Curves!F31+Curves!G31)</f>
        <v>0</v>
      </c>
      <c r="K45" s="111">
        <v>0</v>
      </c>
      <c r="L45" s="108">
        <f t="shared" si="4"/>
        <v>0</v>
      </c>
      <c r="N45" s="110">
        <f>(1+Curves!V31/12)^(-12*F45/360)</f>
        <v>0.84152436396026853</v>
      </c>
      <c r="O45" s="108">
        <f t="shared" si="5"/>
        <v>0</v>
      </c>
      <c r="P45" s="108">
        <f t="shared" si="6"/>
        <v>0</v>
      </c>
      <c r="Q45" s="108">
        <f t="shared" si="9"/>
        <v>0</v>
      </c>
      <c r="S45" s="108">
        <f t="shared" si="7"/>
        <v>0</v>
      </c>
      <c r="T45" s="108">
        <f>S45*(Curves!B31+Curves!F31+Curves!G31)</f>
        <v>0</v>
      </c>
      <c r="U45">
        <v>0</v>
      </c>
      <c r="V45" s="108">
        <f t="shared" si="8"/>
        <v>0</v>
      </c>
      <c r="W45" s="108">
        <v>0</v>
      </c>
      <c r="Y45" s="108">
        <v>0</v>
      </c>
      <c r="Z45" s="111">
        <v>0</v>
      </c>
    </row>
    <row r="46" spans="2:26">
      <c r="B46" s="104">
        <v>37803</v>
      </c>
      <c r="C46">
        <f t="shared" si="0"/>
        <v>31</v>
      </c>
      <c r="D46" s="103">
        <f>WORKDAY(EOMONTH(B46,0)+24,1,'Financing Assumptions'!E64:E70)</f>
        <v>37858</v>
      </c>
      <c r="E46" s="105" t="str">
        <f t="shared" si="1"/>
        <v>Mon</v>
      </c>
      <c r="F46" s="101">
        <f t="shared" si="2"/>
        <v>969</v>
      </c>
      <c r="H46">
        <f>(1+Curves!U32/12)^(-12*F46/360)</f>
        <v>0.85651507413135819</v>
      </c>
      <c r="I46" s="83">
        <f t="shared" si="3"/>
        <v>0</v>
      </c>
      <c r="J46" s="108">
        <f>I46*(Curves!B32+Curves!F32+Curves!G32)</f>
        <v>0</v>
      </c>
      <c r="K46" s="111">
        <v>0</v>
      </c>
      <c r="L46" s="108">
        <f t="shared" si="4"/>
        <v>0</v>
      </c>
      <c r="N46" s="110">
        <f>(1+Curves!V32/12)^(-12*F46/360)</f>
        <v>0.83667943143498469</v>
      </c>
      <c r="O46" s="108">
        <f t="shared" si="5"/>
        <v>0</v>
      </c>
      <c r="P46" s="108">
        <f t="shared" si="6"/>
        <v>0</v>
      </c>
      <c r="Q46" s="108">
        <f t="shared" si="9"/>
        <v>0</v>
      </c>
      <c r="S46" s="108">
        <f t="shared" si="7"/>
        <v>0</v>
      </c>
      <c r="T46" s="108">
        <f>S46*(Curves!B32+Curves!F32+Curves!G32)</f>
        <v>0</v>
      </c>
      <c r="U46">
        <v>0</v>
      </c>
      <c r="V46" s="108">
        <f t="shared" si="8"/>
        <v>0</v>
      </c>
      <c r="W46" s="108">
        <v>0</v>
      </c>
      <c r="Y46" s="108">
        <v>0</v>
      </c>
      <c r="Z46" s="111">
        <v>0</v>
      </c>
    </row>
    <row r="47" spans="2:26">
      <c r="B47" s="104">
        <v>37834</v>
      </c>
      <c r="C47">
        <f t="shared" ref="C47:C78" si="10">EOMONTH(B47,0)-EOMONTH(B47,-1)</f>
        <v>31</v>
      </c>
      <c r="D47" s="103">
        <f>WORKDAY(EOMONTH(B47,0)+24,1,'Financing Assumptions'!E65:E71)</f>
        <v>37889</v>
      </c>
      <c r="E47" s="105" t="str">
        <f t="shared" ref="E47:E74" si="11">TEXT(D47,"DDD")</f>
        <v>Thu</v>
      </c>
      <c r="F47" s="101">
        <f t="shared" ref="F47:F74" si="12">D47-$D$14</f>
        <v>1000</v>
      </c>
      <c r="H47">
        <f>(1+Curves!U33/12)^(-12*F47/360)</f>
        <v>0.85220916726197959</v>
      </c>
      <c r="I47" s="83">
        <f t="shared" si="3"/>
        <v>0</v>
      </c>
      <c r="J47" s="108">
        <f>I47*(Curves!B33+Curves!F33+Curves!G33)</f>
        <v>0</v>
      </c>
      <c r="K47" s="111">
        <v>0</v>
      </c>
      <c r="L47" s="108">
        <f t="shared" si="4"/>
        <v>0</v>
      </c>
      <c r="N47" s="110">
        <f>(1+Curves!V33/12)^(-12*F47/360)</f>
        <v>0.83184950961974036</v>
      </c>
      <c r="O47" s="108">
        <f t="shared" si="5"/>
        <v>0</v>
      </c>
      <c r="P47" s="108">
        <f t="shared" si="6"/>
        <v>0</v>
      </c>
      <c r="Q47" s="108">
        <f t="shared" si="9"/>
        <v>0</v>
      </c>
      <c r="S47" s="108">
        <f t="shared" si="7"/>
        <v>0</v>
      </c>
      <c r="T47" s="108">
        <f>S47*(Curves!B33+Curves!F33+Curves!G33)</f>
        <v>0</v>
      </c>
      <c r="U47">
        <v>0</v>
      </c>
      <c r="V47" s="108">
        <f t="shared" si="8"/>
        <v>0</v>
      </c>
      <c r="W47" s="108">
        <v>0</v>
      </c>
      <c r="Y47" s="108">
        <v>0</v>
      </c>
      <c r="Z47" s="111">
        <v>0</v>
      </c>
    </row>
    <row r="48" spans="2:26">
      <c r="B48" s="104">
        <v>37865</v>
      </c>
      <c r="C48">
        <f t="shared" si="10"/>
        <v>30</v>
      </c>
      <c r="D48" s="103">
        <f>WORKDAY(EOMONTH(B48,0)+24,1,'Financing Assumptions'!E66:E72)</f>
        <v>37921</v>
      </c>
      <c r="E48" s="105" t="str">
        <f t="shared" si="11"/>
        <v>Mon</v>
      </c>
      <c r="F48" s="101">
        <f t="shared" si="12"/>
        <v>1032</v>
      </c>
      <c r="H48">
        <f>(1+Curves!U34/12)^(-12*F48/360)</f>
        <v>0.8477847801210795</v>
      </c>
      <c r="I48" s="83">
        <f t="shared" si="3"/>
        <v>0</v>
      </c>
      <c r="J48" s="108">
        <f>I48*(Curves!B34+Curves!F34+Curves!G34)</f>
        <v>0</v>
      </c>
      <c r="K48" s="111">
        <v>0</v>
      </c>
      <c r="L48" s="108">
        <f t="shared" si="4"/>
        <v>0</v>
      </c>
      <c r="N48" s="110">
        <f>(1+Curves!V34/12)^(-12*F48/360)</f>
        <v>0.8268908010790692</v>
      </c>
      <c r="O48" s="108">
        <f t="shared" si="5"/>
        <v>0</v>
      </c>
      <c r="P48" s="108">
        <f t="shared" si="6"/>
        <v>0</v>
      </c>
      <c r="Q48" s="108">
        <f t="shared" si="9"/>
        <v>0</v>
      </c>
      <c r="S48" s="108">
        <f t="shared" si="7"/>
        <v>0</v>
      </c>
      <c r="T48" s="108">
        <f>S48*(Curves!B34+Curves!F34+Curves!G34)</f>
        <v>0</v>
      </c>
      <c r="U48">
        <v>0</v>
      </c>
      <c r="V48" s="108">
        <f t="shared" si="8"/>
        <v>0</v>
      </c>
      <c r="W48" s="108">
        <v>0</v>
      </c>
      <c r="Y48" s="108">
        <v>0</v>
      </c>
      <c r="Z48" s="111">
        <v>0</v>
      </c>
    </row>
    <row r="49" spans="2:26">
      <c r="B49" s="104">
        <v>37895</v>
      </c>
      <c r="C49">
        <f t="shared" si="10"/>
        <v>31</v>
      </c>
      <c r="D49" s="103">
        <f>WORKDAY(EOMONTH(B49,0)+24,1,'Financing Assumptions'!E67:E73)</f>
        <v>37950</v>
      </c>
      <c r="E49" s="105" t="str">
        <f t="shared" si="11"/>
        <v>Tue</v>
      </c>
      <c r="F49" s="101">
        <f t="shared" si="12"/>
        <v>1061</v>
      </c>
      <c r="H49">
        <f>(1+Curves!U35/12)^(-12*F49/360)</f>
        <v>0.84378227179255172</v>
      </c>
      <c r="I49" s="83">
        <f t="shared" si="3"/>
        <v>0</v>
      </c>
      <c r="J49" s="108">
        <f>I49*(Curves!B35+Curves!F35+Curves!G35)</f>
        <v>0</v>
      </c>
      <c r="K49" s="111">
        <v>0</v>
      </c>
      <c r="L49" s="108">
        <f t="shared" si="4"/>
        <v>0</v>
      </c>
      <c r="N49" s="110">
        <f>(1+Curves!V35/12)^(-12*F49/360)</f>
        <v>0.82241008909420521</v>
      </c>
      <c r="O49" s="108">
        <f t="shared" si="5"/>
        <v>0</v>
      </c>
      <c r="P49" s="108">
        <f t="shared" si="6"/>
        <v>0</v>
      </c>
      <c r="Q49" s="108">
        <f t="shared" si="9"/>
        <v>0</v>
      </c>
      <c r="S49" s="108">
        <f t="shared" si="7"/>
        <v>0</v>
      </c>
      <c r="T49" s="108">
        <f>S49*(Curves!B35+Curves!F35+Curves!G35)</f>
        <v>0</v>
      </c>
      <c r="U49">
        <v>0</v>
      </c>
      <c r="V49" s="108">
        <f t="shared" si="8"/>
        <v>0</v>
      </c>
      <c r="W49" s="108">
        <v>0</v>
      </c>
      <c r="Y49" s="108">
        <v>0</v>
      </c>
      <c r="Z49" s="111">
        <v>0</v>
      </c>
    </row>
    <row r="50" spans="2:26">
      <c r="B50" s="104">
        <v>37926</v>
      </c>
      <c r="C50">
        <f t="shared" si="10"/>
        <v>30</v>
      </c>
      <c r="D50" s="103">
        <f>WORKDAY(EOMONTH(B50,0)+24,1,'Financing Assumptions'!E68:E74)</f>
        <v>37980</v>
      </c>
      <c r="E50" s="105" t="str">
        <f t="shared" si="11"/>
        <v>Thu</v>
      </c>
      <c r="F50" s="101">
        <f t="shared" si="12"/>
        <v>1091</v>
      </c>
      <c r="H50">
        <f>(1+Curves!U36/12)^(-12*F50/360)</f>
        <v>0.83965198900113958</v>
      </c>
      <c r="I50" s="83">
        <f t="shared" si="3"/>
        <v>0</v>
      </c>
      <c r="J50" s="108">
        <f>I50*(Curves!B36+Curves!F36+Curves!G36)</f>
        <v>0</v>
      </c>
      <c r="K50" s="111">
        <v>0</v>
      </c>
      <c r="L50" s="108">
        <f t="shared" si="4"/>
        <v>0</v>
      </c>
      <c r="N50" s="110">
        <f>(1+Curves!V36/12)^(-12*F50/360)</f>
        <v>0.81779103527641839</v>
      </c>
      <c r="O50" s="108">
        <f t="shared" si="5"/>
        <v>0</v>
      </c>
      <c r="P50" s="108">
        <f t="shared" si="6"/>
        <v>0</v>
      </c>
      <c r="Q50" s="108">
        <f t="shared" si="9"/>
        <v>0</v>
      </c>
      <c r="S50" s="108">
        <f t="shared" si="7"/>
        <v>0</v>
      </c>
      <c r="T50" s="108">
        <f>S50*(Curves!B36+Curves!F36+Curves!G36)</f>
        <v>0</v>
      </c>
      <c r="U50">
        <v>0</v>
      </c>
      <c r="V50" s="108">
        <f t="shared" si="8"/>
        <v>0</v>
      </c>
      <c r="W50" s="108">
        <v>0</v>
      </c>
      <c r="Y50" s="108">
        <v>0</v>
      </c>
      <c r="Z50" s="111">
        <v>0</v>
      </c>
    </row>
    <row r="51" spans="2:26">
      <c r="B51" s="104">
        <v>37956</v>
      </c>
      <c r="C51">
        <f t="shared" si="10"/>
        <v>31</v>
      </c>
      <c r="D51" s="103">
        <f>WORKDAY(EOMONTH(B51,0)+24,1,'Financing Assumptions'!E69:E75)</f>
        <v>38012</v>
      </c>
      <c r="E51" s="105" t="str">
        <f t="shared" si="11"/>
        <v>Mon</v>
      </c>
      <c r="F51" s="101">
        <f t="shared" si="12"/>
        <v>1123</v>
      </c>
      <c r="H51">
        <f>(1+Curves!U37/12)^(-12*F51/360)</f>
        <v>0.83527222168447102</v>
      </c>
      <c r="I51" s="83">
        <f t="shared" si="3"/>
        <v>0</v>
      </c>
      <c r="J51" s="108">
        <f>I51*(Curves!B37+Curves!F37+Curves!G37)</f>
        <v>0</v>
      </c>
      <c r="K51" s="111">
        <v>0</v>
      </c>
      <c r="L51" s="108">
        <f t="shared" si="4"/>
        <v>0</v>
      </c>
      <c r="N51" s="110">
        <f>(1+Curves!V37/12)^(-12*F51/360)</f>
        <v>0.81289612297496106</v>
      </c>
      <c r="O51" s="108">
        <f t="shared" si="5"/>
        <v>0</v>
      </c>
      <c r="P51" s="108">
        <f t="shared" si="6"/>
        <v>0</v>
      </c>
      <c r="Q51" s="108">
        <f t="shared" si="9"/>
        <v>0</v>
      </c>
      <c r="S51" s="108">
        <f t="shared" si="7"/>
        <v>0</v>
      </c>
      <c r="T51" s="108">
        <f>S51*(Curves!B37+Curves!F37+Curves!G37)</f>
        <v>0</v>
      </c>
      <c r="U51">
        <v>0</v>
      </c>
      <c r="V51" s="108">
        <f t="shared" si="8"/>
        <v>0</v>
      </c>
      <c r="W51" s="108">
        <v>0</v>
      </c>
      <c r="Y51" s="108">
        <v>0</v>
      </c>
      <c r="Z51" s="111">
        <v>0</v>
      </c>
    </row>
    <row r="52" spans="2:26">
      <c r="B52" s="104">
        <v>37987</v>
      </c>
      <c r="C52">
        <f t="shared" si="10"/>
        <v>31</v>
      </c>
      <c r="D52" s="103">
        <f>WORKDAY(EOMONTH(B52,0)+24,1,'Financing Assumptions'!E70:E76)</f>
        <v>38042</v>
      </c>
      <c r="E52" s="105" t="str">
        <f t="shared" si="11"/>
        <v>Wed</v>
      </c>
      <c r="F52" s="101">
        <f t="shared" si="12"/>
        <v>1153</v>
      </c>
      <c r="H52">
        <f>(1+Curves!U38/12)^(-12*F52/360)</f>
        <v>0.83115206904056804</v>
      </c>
      <c r="I52" s="83">
        <f t="shared" si="3"/>
        <v>0</v>
      </c>
      <c r="J52" s="108">
        <f>I52*(Curves!B38+Curves!F38+Curves!G38)</f>
        <v>0</v>
      </c>
      <c r="K52" s="111">
        <v>0</v>
      </c>
      <c r="L52" s="108">
        <f t="shared" si="4"/>
        <v>0</v>
      </c>
      <c r="N52" s="110">
        <f>(1+Curves!V38/12)^(-12*F52/360)</f>
        <v>0.80829986700700995</v>
      </c>
      <c r="O52" s="108">
        <f t="shared" si="5"/>
        <v>0</v>
      </c>
      <c r="P52" s="108">
        <f t="shared" si="6"/>
        <v>0</v>
      </c>
      <c r="Q52" s="108">
        <f t="shared" si="9"/>
        <v>0</v>
      </c>
      <c r="S52" s="108">
        <f t="shared" si="7"/>
        <v>0</v>
      </c>
      <c r="T52" s="108">
        <f>S52*(Curves!B38+Curves!F38+Curves!G38)</f>
        <v>0</v>
      </c>
      <c r="U52">
        <v>0</v>
      </c>
      <c r="V52" s="108">
        <f t="shared" si="8"/>
        <v>0</v>
      </c>
      <c r="W52" s="108">
        <v>0</v>
      </c>
      <c r="Y52" s="108">
        <v>0</v>
      </c>
      <c r="Z52" s="111">
        <v>0</v>
      </c>
    </row>
    <row r="53" spans="2:26">
      <c r="B53" s="104">
        <v>38018</v>
      </c>
      <c r="C53">
        <f t="shared" si="10"/>
        <v>29</v>
      </c>
      <c r="D53" s="103">
        <f>WORKDAY(EOMONTH(B53,0)+24,1,'Financing Assumptions'!E71:E77)</f>
        <v>38071</v>
      </c>
      <c r="E53" s="105" t="str">
        <f t="shared" si="11"/>
        <v>Thu</v>
      </c>
      <c r="F53" s="101">
        <f t="shared" si="12"/>
        <v>1182</v>
      </c>
      <c r="H53">
        <f>(1+Curves!U39/12)^(-12*F53/360)</f>
        <v>0.82715527673777944</v>
      </c>
      <c r="I53" s="83">
        <f t="shared" si="3"/>
        <v>0</v>
      </c>
      <c r="J53" s="108">
        <f>I53*(Curves!B39+Curves!F39+Curves!G39)</f>
        <v>0</v>
      </c>
      <c r="K53" s="111">
        <v>0</v>
      </c>
      <c r="L53" s="108">
        <f t="shared" si="4"/>
        <v>0</v>
      </c>
      <c r="N53" s="110">
        <f>(1+Curves!V39/12)^(-12*F53/360)</f>
        <v>0.80384918810191863</v>
      </c>
      <c r="O53" s="108">
        <f t="shared" si="5"/>
        <v>0</v>
      </c>
      <c r="P53" s="108">
        <f t="shared" si="6"/>
        <v>0</v>
      </c>
      <c r="Q53" s="108">
        <f t="shared" si="9"/>
        <v>0</v>
      </c>
      <c r="S53" s="108">
        <f t="shared" si="7"/>
        <v>0</v>
      </c>
      <c r="T53" s="108">
        <f>S53*(Curves!B39+Curves!F39+Curves!G39)</f>
        <v>0</v>
      </c>
      <c r="U53">
        <v>0</v>
      </c>
      <c r="V53" s="108">
        <f t="shared" si="8"/>
        <v>0</v>
      </c>
      <c r="W53" s="108">
        <v>0</v>
      </c>
      <c r="Y53" s="108">
        <v>0</v>
      </c>
      <c r="Z53" s="111">
        <v>0</v>
      </c>
    </row>
    <row r="54" spans="2:26">
      <c r="B54" s="104">
        <v>38047</v>
      </c>
      <c r="C54">
        <f t="shared" si="10"/>
        <v>31</v>
      </c>
      <c r="D54" s="103">
        <f>WORKDAY(EOMONTH(B54,0)+24,1,'Financing Assumptions'!E72:E78)</f>
        <v>38103</v>
      </c>
      <c r="E54" s="105" t="str">
        <f t="shared" si="11"/>
        <v>Mon</v>
      </c>
      <c r="F54" s="101">
        <f t="shared" si="12"/>
        <v>1214</v>
      </c>
      <c r="H54">
        <f>(1+Curves!U40/12)^(-12*F54/360)</f>
        <v>0.8227833687021866</v>
      </c>
      <c r="I54" s="83">
        <f t="shared" si="3"/>
        <v>0</v>
      </c>
      <c r="J54" s="108">
        <f>I54*(Curves!B40+Curves!F40+Curves!G40)</f>
        <v>0</v>
      </c>
      <c r="K54" s="111">
        <v>0</v>
      </c>
      <c r="L54" s="108">
        <f t="shared" si="4"/>
        <v>0</v>
      </c>
      <c r="N54" s="110">
        <f>(1+Curves!V40/12)^(-12*F54/360)</f>
        <v>0.79898209811571386</v>
      </c>
      <c r="O54" s="108">
        <f t="shared" si="5"/>
        <v>0</v>
      </c>
      <c r="P54" s="108">
        <f t="shared" si="6"/>
        <v>0</v>
      </c>
      <c r="Q54" s="108">
        <f t="shared" si="9"/>
        <v>0</v>
      </c>
      <c r="S54" s="108">
        <f t="shared" si="7"/>
        <v>0</v>
      </c>
      <c r="T54" s="108">
        <f>S54*(Curves!B40+Curves!F40+Curves!G40)</f>
        <v>0</v>
      </c>
      <c r="U54">
        <v>0</v>
      </c>
      <c r="V54" s="108">
        <f t="shared" si="8"/>
        <v>0</v>
      </c>
      <c r="W54" s="108">
        <v>0</v>
      </c>
      <c r="Y54" s="108">
        <v>0</v>
      </c>
      <c r="Z54" s="111">
        <v>0</v>
      </c>
    </row>
    <row r="55" spans="2:26">
      <c r="B55" s="104">
        <v>38078</v>
      </c>
      <c r="C55">
        <f t="shared" si="10"/>
        <v>30</v>
      </c>
      <c r="D55" s="103">
        <f>WORKDAY(EOMONTH(B55,0)+24,1,'Financing Assumptions'!E73:E79)</f>
        <v>38132</v>
      </c>
      <c r="E55" s="105" t="str">
        <f t="shared" si="11"/>
        <v>Tue</v>
      </c>
      <c r="F55" s="101">
        <f t="shared" si="12"/>
        <v>1243</v>
      </c>
      <c r="H55">
        <f>(1+Curves!U41/12)^(-12*F55/360)</f>
        <v>0.81883830759810894</v>
      </c>
      <c r="I55" s="83">
        <f t="shared" si="3"/>
        <v>0</v>
      </c>
      <c r="J55" s="108">
        <f>I55*(Curves!B41+Curves!F41+Curves!G41)</f>
        <v>0</v>
      </c>
      <c r="K55" s="111">
        <v>0</v>
      </c>
      <c r="L55" s="108">
        <f t="shared" si="4"/>
        <v>0</v>
      </c>
      <c r="N55" s="110">
        <f>(1+Curves!V41/12)^(-12*F55/360)</f>
        <v>0.79459386499850837</v>
      </c>
      <c r="O55" s="108">
        <f t="shared" si="5"/>
        <v>0</v>
      </c>
      <c r="P55" s="108">
        <f t="shared" si="6"/>
        <v>0</v>
      </c>
      <c r="Q55" s="108">
        <f t="shared" si="9"/>
        <v>0</v>
      </c>
      <c r="S55" s="108">
        <f t="shared" si="7"/>
        <v>0</v>
      </c>
      <c r="T55" s="108">
        <f>S55*(Curves!B41+Curves!F41+Curves!G41)</f>
        <v>0</v>
      </c>
      <c r="U55">
        <v>0</v>
      </c>
      <c r="V55" s="108">
        <f t="shared" si="8"/>
        <v>0</v>
      </c>
      <c r="W55" s="108">
        <v>0</v>
      </c>
      <c r="Y55" s="108">
        <v>0</v>
      </c>
      <c r="Z55" s="111">
        <v>0</v>
      </c>
    </row>
    <row r="56" spans="2:26">
      <c r="B56" s="104">
        <v>38108</v>
      </c>
      <c r="C56">
        <f t="shared" si="10"/>
        <v>31</v>
      </c>
      <c r="D56" s="103">
        <f>WORKDAY(EOMONTH(B56,0)+24,1,'Financing Assumptions'!E74:E80)</f>
        <v>38163</v>
      </c>
      <c r="E56" s="105" t="str">
        <f t="shared" si="11"/>
        <v>Fri</v>
      </c>
      <c r="F56" s="101">
        <f t="shared" si="12"/>
        <v>1274</v>
      </c>
      <c r="H56">
        <f>(1+Curves!U42/12)^(-12*F56/360)</f>
        <v>0.81467481515615647</v>
      </c>
      <c r="I56" s="83">
        <f t="shared" si="3"/>
        <v>0</v>
      </c>
      <c r="J56" s="108">
        <f>I56*(Curves!B42+Curves!F42+Curves!G42)</f>
        <v>0</v>
      </c>
      <c r="K56" s="111">
        <v>0</v>
      </c>
      <c r="L56" s="108">
        <f t="shared" si="4"/>
        <v>0</v>
      </c>
      <c r="N56" s="110">
        <f>(1+Curves!V42/12)^(-12*F56/360)</f>
        <v>0.78996135461746642</v>
      </c>
      <c r="O56" s="108">
        <f t="shared" si="5"/>
        <v>0</v>
      </c>
      <c r="P56" s="108">
        <f t="shared" si="6"/>
        <v>0</v>
      </c>
      <c r="Q56" s="108">
        <f t="shared" si="9"/>
        <v>0</v>
      </c>
      <c r="S56" s="108">
        <f t="shared" si="7"/>
        <v>0</v>
      </c>
      <c r="T56" s="108">
        <f>S56*(Curves!B42+Curves!F42+Curves!G42)</f>
        <v>0</v>
      </c>
      <c r="U56">
        <v>0</v>
      </c>
      <c r="V56" s="108">
        <f t="shared" si="8"/>
        <v>0</v>
      </c>
      <c r="W56" s="108">
        <v>0</v>
      </c>
      <c r="Y56" s="108">
        <v>0</v>
      </c>
      <c r="Z56" s="111">
        <v>0</v>
      </c>
    </row>
    <row r="57" spans="2:26">
      <c r="B57" s="104">
        <v>38139</v>
      </c>
      <c r="C57">
        <f t="shared" si="10"/>
        <v>30</v>
      </c>
      <c r="D57" s="103">
        <f>WORKDAY(EOMONTH(B57,0)+24,1,'Financing Assumptions'!E75:E81)</f>
        <v>38194</v>
      </c>
      <c r="E57" s="105" t="str">
        <f t="shared" si="11"/>
        <v>Mon</v>
      </c>
      <c r="F57" s="101">
        <f t="shared" si="12"/>
        <v>1305</v>
      </c>
      <c r="H57">
        <f>(1+Curves!U43/12)^(-12*F57/360)</f>
        <v>0.81052491312886354</v>
      </c>
      <c r="I57" s="83">
        <f t="shared" si="3"/>
        <v>0</v>
      </c>
      <c r="J57" s="108">
        <f>I57*(Curves!B43+Curves!F43+Curves!G43)</f>
        <v>0</v>
      </c>
      <c r="K57" s="111">
        <v>0</v>
      </c>
      <c r="L57" s="108">
        <f t="shared" si="4"/>
        <v>0</v>
      </c>
      <c r="N57" s="110">
        <f>(1+Curves!V43/12)^(-12*F57/360)</f>
        <v>0.78534851327470245</v>
      </c>
      <c r="O57" s="108">
        <f t="shared" si="5"/>
        <v>0</v>
      </c>
      <c r="P57" s="108">
        <f t="shared" si="6"/>
        <v>0</v>
      </c>
      <c r="Q57" s="108">
        <f t="shared" si="9"/>
        <v>0</v>
      </c>
      <c r="S57" s="108">
        <f t="shared" si="7"/>
        <v>0</v>
      </c>
      <c r="T57" s="108">
        <f>S57*(Curves!B43+Curves!F43+Curves!G43)</f>
        <v>0</v>
      </c>
      <c r="U57">
        <v>0</v>
      </c>
      <c r="V57" s="108">
        <f t="shared" si="8"/>
        <v>0</v>
      </c>
      <c r="W57" s="108">
        <v>0</v>
      </c>
      <c r="Y57" s="108">
        <v>0</v>
      </c>
      <c r="Z57" s="111">
        <v>0</v>
      </c>
    </row>
    <row r="58" spans="2:26">
      <c r="B58" s="104">
        <v>38169</v>
      </c>
      <c r="C58">
        <f t="shared" si="10"/>
        <v>31</v>
      </c>
      <c r="D58" s="103">
        <f>WORKDAY(EOMONTH(B58,0)+24,1,'Financing Assumptions'!E76:E82)</f>
        <v>38224</v>
      </c>
      <c r="E58" s="105" t="str">
        <f t="shared" si="11"/>
        <v>Wed</v>
      </c>
      <c r="F58" s="101">
        <f t="shared" si="12"/>
        <v>1335</v>
      </c>
      <c r="H58">
        <f>(1+Curves!U44/12)^(-12*F58/360)</f>
        <v>0.80652168163755977</v>
      </c>
      <c r="I58" s="83">
        <f t="shared" si="3"/>
        <v>0</v>
      </c>
      <c r="J58" s="108">
        <f>I58*(Curves!B44+Curves!F44+Curves!G44)</f>
        <v>0</v>
      </c>
      <c r="K58" s="111">
        <v>0</v>
      </c>
      <c r="L58" s="108">
        <f t="shared" si="4"/>
        <v>0</v>
      </c>
      <c r="N58" s="110">
        <f>(1+Curves!V44/12)^(-12*F58/360)</f>
        <v>0.78090303342763667</v>
      </c>
      <c r="O58" s="108">
        <f t="shared" si="5"/>
        <v>0</v>
      </c>
      <c r="P58" s="108">
        <f t="shared" si="6"/>
        <v>0</v>
      </c>
      <c r="Q58" s="108">
        <f t="shared" si="9"/>
        <v>0</v>
      </c>
      <c r="S58" s="108">
        <f t="shared" si="7"/>
        <v>0</v>
      </c>
      <c r="T58" s="108">
        <f>S58*(Curves!B44+Curves!F44+Curves!G44)</f>
        <v>0</v>
      </c>
      <c r="U58">
        <v>0</v>
      </c>
      <c r="V58" s="108">
        <f t="shared" si="8"/>
        <v>0</v>
      </c>
      <c r="W58" s="108">
        <v>0</v>
      </c>
      <c r="Y58" s="108">
        <v>0</v>
      </c>
      <c r="Z58" s="111">
        <v>0</v>
      </c>
    </row>
    <row r="59" spans="2:26">
      <c r="B59" s="104">
        <v>38200</v>
      </c>
      <c r="C59">
        <f t="shared" si="10"/>
        <v>31</v>
      </c>
      <c r="D59" s="103">
        <f>WORKDAY(EOMONTH(B59,0)+24,1,'Financing Assumptions'!E77:E83)</f>
        <v>38257</v>
      </c>
      <c r="E59" s="105" t="str">
        <f t="shared" si="11"/>
        <v>Mon</v>
      </c>
      <c r="F59" s="101">
        <f t="shared" si="12"/>
        <v>1368</v>
      </c>
      <c r="H59">
        <f>(1+Curves!U45/12)^(-12*F59/360)</f>
        <v>0.80213924634637213</v>
      </c>
      <c r="I59" s="83">
        <f t="shared" si="3"/>
        <v>0</v>
      </c>
      <c r="J59" s="108">
        <f>I59*(Curves!B45+Curves!F45+Curves!G45)</f>
        <v>0</v>
      </c>
      <c r="K59" s="111">
        <v>0</v>
      </c>
      <c r="L59" s="108">
        <f t="shared" si="4"/>
        <v>0</v>
      </c>
      <c r="N59" s="110">
        <f>(1+Curves!V45/12)^(-12*F59/360)</f>
        <v>0.77604040738531632</v>
      </c>
      <c r="O59" s="108">
        <f t="shared" si="5"/>
        <v>0</v>
      </c>
      <c r="P59" s="108">
        <f t="shared" si="6"/>
        <v>0</v>
      </c>
      <c r="Q59" s="108">
        <f t="shared" si="9"/>
        <v>0</v>
      </c>
      <c r="S59" s="108">
        <f t="shared" si="7"/>
        <v>0</v>
      </c>
      <c r="T59" s="108">
        <f>S59*(Curves!B45+Curves!F45+Curves!G45)</f>
        <v>0</v>
      </c>
      <c r="U59">
        <v>0</v>
      </c>
      <c r="V59" s="108">
        <f t="shared" si="8"/>
        <v>0</v>
      </c>
      <c r="W59" s="108">
        <v>0</v>
      </c>
      <c r="Y59" s="108">
        <v>0</v>
      </c>
      <c r="Z59" s="111">
        <v>0</v>
      </c>
    </row>
    <row r="60" spans="2:26">
      <c r="B60" s="104">
        <v>38231</v>
      </c>
      <c r="C60">
        <f t="shared" si="10"/>
        <v>30</v>
      </c>
      <c r="D60" s="103">
        <f>WORKDAY(EOMONTH(B60,0)+24,1,'Financing Assumptions'!E78:E84)</f>
        <v>38285</v>
      </c>
      <c r="E60" s="105" t="str">
        <f t="shared" si="11"/>
        <v>Mon</v>
      </c>
      <c r="F60" s="101">
        <f t="shared" si="12"/>
        <v>1396</v>
      </c>
      <c r="H60">
        <f>(1+Curves!U46/12)^(-12*F60/360)</f>
        <v>0.7984190071933589</v>
      </c>
      <c r="I60" s="83">
        <f t="shared" si="3"/>
        <v>0</v>
      </c>
      <c r="J60" s="108">
        <f>I60*(Curves!B46+Curves!F46+Curves!G46)</f>
        <v>0</v>
      </c>
      <c r="K60" s="111">
        <v>0</v>
      </c>
      <c r="L60" s="108">
        <f t="shared" si="4"/>
        <v>0</v>
      </c>
      <c r="N60" s="110">
        <f>(1+Curves!V46/12)^(-12*F60/360)</f>
        <v>0.77191850121811001</v>
      </c>
      <c r="O60" s="108">
        <f t="shared" si="5"/>
        <v>0</v>
      </c>
      <c r="P60" s="108">
        <f t="shared" si="6"/>
        <v>0</v>
      </c>
      <c r="Q60" s="108">
        <f t="shared" si="9"/>
        <v>0</v>
      </c>
      <c r="S60" s="108">
        <f t="shared" si="7"/>
        <v>0</v>
      </c>
      <c r="T60" s="108">
        <f>S60*(Curves!B46+Curves!F46+Curves!G46)</f>
        <v>0</v>
      </c>
      <c r="U60">
        <v>0</v>
      </c>
      <c r="V60" s="108">
        <f t="shared" si="8"/>
        <v>0</v>
      </c>
      <c r="W60" s="108">
        <v>0</v>
      </c>
      <c r="Y60" s="108">
        <v>0</v>
      </c>
      <c r="Z60" s="111">
        <v>0</v>
      </c>
    </row>
    <row r="61" spans="2:26">
      <c r="B61" s="104">
        <v>38261</v>
      </c>
      <c r="C61">
        <f t="shared" si="10"/>
        <v>31</v>
      </c>
      <c r="D61" s="103">
        <f>WORKDAY(EOMONTH(B61,0)+24,1,'Financing Assumptions'!E79:E85)</f>
        <v>38316</v>
      </c>
      <c r="E61" s="105" t="str">
        <f t="shared" si="11"/>
        <v>Thu</v>
      </c>
      <c r="F61" s="101">
        <f t="shared" si="12"/>
        <v>1427</v>
      </c>
      <c r="H61">
        <f>(1+Curves!U47/12)^(-12*F61/360)</f>
        <v>0.79432738873647935</v>
      </c>
      <c r="I61" s="83">
        <f t="shared" si="3"/>
        <v>0</v>
      </c>
      <c r="J61" s="108">
        <f>I61*(Curves!B47+Curves!F47+Curves!G47)</f>
        <v>0</v>
      </c>
      <c r="K61" s="111">
        <v>0</v>
      </c>
      <c r="L61" s="108">
        <f t="shared" si="4"/>
        <v>0</v>
      </c>
      <c r="N61" s="110">
        <f>(1+Curves!V47/12)^(-12*F61/360)</f>
        <v>0.76738734434972333</v>
      </c>
      <c r="O61" s="108">
        <f t="shared" si="5"/>
        <v>0</v>
      </c>
      <c r="P61" s="108">
        <f t="shared" si="6"/>
        <v>0</v>
      </c>
      <c r="Q61" s="108">
        <f t="shared" si="9"/>
        <v>0</v>
      </c>
      <c r="S61" s="108">
        <f t="shared" si="7"/>
        <v>0</v>
      </c>
      <c r="T61" s="108">
        <f>S61*(Curves!B47+Curves!F47+Curves!G47)</f>
        <v>0</v>
      </c>
      <c r="U61">
        <v>0</v>
      </c>
      <c r="V61" s="108">
        <f t="shared" si="8"/>
        <v>0</v>
      </c>
      <c r="W61" s="108">
        <v>0</v>
      </c>
      <c r="Y61" s="108">
        <v>0</v>
      </c>
      <c r="Z61" s="111">
        <v>0</v>
      </c>
    </row>
    <row r="62" spans="2:26">
      <c r="B62" s="104">
        <v>38292</v>
      </c>
      <c r="C62">
        <f t="shared" si="10"/>
        <v>30</v>
      </c>
      <c r="D62" s="103">
        <f>WORKDAY(EOMONTH(B62,0)+24,1,'Financing Assumptions'!E80:E86)</f>
        <v>38348</v>
      </c>
      <c r="E62" s="105" t="str">
        <f t="shared" si="11"/>
        <v>Mon</v>
      </c>
      <c r="F62" s="101">
        <f t="shared" si="12"/>
        <v>1459</v>
      </c>
      <c r="H62">
        <f>(1+Curves!U48/12)^(-12*F62/360)</f>
        <v>0.79011747958269762</v>
      </c>
      <c r="I62" s="83">
        <f t="shared" si="3"/>
        <v>0</v>
      </c>
      <c r="J62" s="108">
        <f>I62*(Curves!B48+Curves!F48+Curves!G48)</f>
        <v>0</v>
      </c>
      <c r="K62" s="111">
        <v>0</v>
      </c>
      <c r="L62" s="108">
        <f t="shared" si="4"/>
        <v>0</v>
      </c>
      <c r="N62" s="110">
        <f>(1+Curves!V48/12)^(-12*F62/360)</f>
        <v>0.76272991600730955</v>
      </c>
      <c r="O62" s="108">
        <f t="shared" si="5"/>
        <v>0</v>
      </c>
      <c r="P62" s="108">
        <f t="shared" si="6"/>
        <v>0</v>
      </c>
      <c r="Q62" s="108">
        <f t="shared" si="9"/>
        <v>0</v>
      </c>
      <c r="S62" s="108">
        <f t="shared" si="7"/>
        <v>0</v>
      </c>
      <c r="T62" s="108">
        <f>S62*(Curves!B48+Curves!F48+Curves!G48)</f>
        <v>0</v>
      </c>
      <c r="U62">
        <v>0</v>
      </c>
      <c r="V62" s="108">
        <f t="shared" si="8"/>
        <v>0</v>
      </c>
      <c r="W62" s="108">
        <v>0</v>
      </c>
      <c r="Y62" s="108">
        <v>0</v>
      </c>
      <c r="Z62" s="111">
        <v>0</v>
      </c>
    </row>
    <row r="63" spans="2:26">
      <c r="B63" s="104">
        <v>38322</v>
      </c>
      <c r="C63">
        <f t="shared" si="10"/>
        <v>31</v>
      </c>
      <c r="D63" s="103">
        <f>WORKDAY(EOMONTH(B63,0)+24,1,'Financing Assumptions'!E81:E87)</f>
        <v>38377</v>
      </c>
      <c r="E63" s="105" t="str">
        <f t="shared" si="11"/>
        <v>Tue</v>
      </c>
      <c r="F63" s="101">
        <f t="shared" si="12"/>
        <v>1488</v>
      </c>
      <c r="H63">
        <f>(1+Curves!U49/12)^(-12*F63/360)</f>
        <v>0.78630961667936372</v>
      </c>
      <c r="I63" s="83">
        <f t="shared" si="3"/>
        <v>0</v>
      </c>
      <c r="J63" s="108">
        <f>I63*(Curves!B49+Curves!F49+Curves!G49)</f>
        <v>0</v>
      </c>
      <c r="K63" s="111">
        <v>0</v>
      </c>
      <c r="L63" s="108">
        <f t="shared" si="4"/>
        <v>0</v>
      </c>
      <c r="N63" s="110">
        <f>(1+Curves!V49/12)^(-12*F63/360)</f>
        <v>0.75852206276133449</v>
      </c>
      <c r="O63" s="108">
        <f t="shared" si="5"/>
        <v>0</v>
      </c>
      <c r="P63" s="108">
        <f t="shared" si="6"/>
        <v>0</v>
      </c>
      <c r="Q63" s="108">
        <f t="shared" si="9"/>
        <v>0</v>
      </c>
      <c r="S63" s="108">
        <f t="shared" si="7"/>
        <v>0</v>
      </c>
      <c r="T63" s="108">
        <f>S63*(Curves!B49+Curves!F49+Curves!G49)</f>
        <v>0</v>
      </c>
      <c r="U63">
        <v>0</v>
      </c>
      <c r="V63" s="108">
        <f t="shared" si="8"/>
        <v>0</v>
      </c>
      <c r="W63" s="108">
        <v>0</v>
      </c>
      <c r="Y63" s="108">
        <v>0</v>
      </c>
      <c r="Z63" s="111">
        <v>0</v>
      </c>
    </row>
    <row r="64" spans="2:26">
      <c r="B64" s="104">
        <v>38353</v>
      </c>
      <c r="C64">
        <f t="shared" si="10"/>
        <v>31</v>
      </c>
      <c r="D64" s="103">
        <f>WORKDAY(EOMONTH(B64,0)+24,1,'Financing Assumptions'!E82:E88)</f>
        <v>38408</v>
      </c>
      <c r="E64" s="105" t="str">
        <f t="shared" si="11"/>
        <v>Fri</v>
      </c>
      <c r="F64" s="101">
        <f t="shared" si="12"/>
        <v>1519</v>
      </c>
      <c r="H64">
        <f>(1+Curves!U50/12)^(-12*F64/360)</f>
        <v>0.78223476454482732</v>
      </c>
      <c r="I64" s="83">
        <f t="shared" si="3"/>
        <v>0</v>
      </c>
      <c r="J64" s="108">
        <f>I64*(Curves!B50+Curves!F50+Curves!G50)</f>
        <v>0</v>
      </c>
      <c r="K64" s="111">
        <v>0</v>
      </c>
      <c r="L64" s="108">
        <f t="shared" si="4"/>
        <v>0</v>
      </c>
      <c r="N64" s="110">
        <f>(1+Curves!V50/12)^(-12*F64/360)</f>
        <v>0.75402591773235883</v>
      </c>
      <c r="O64" s="108">
        <f t="shared" si="5"/>
        <v>0</v>
      </c>
      <c r="P64" s="108">
        <f t="shared" si="6"/>
        <v>0</v>
      </c>
      <c r="Q64" s="108">
        <f t="shared" si="9"/>
        <v>0</v>
      </c>
      <c r="S64" s="108">
        <f t="shared" si="7"/>
        <v>0</v>
      </c>
      <c r="T64" s="108">
        <f>S64*(Curves!B50+Curves!F50+Curves!G50)</f>
        <v>0</v>
      </c>
      <c r="U64">
        <v>0</v>
      </c>
      <c r="V64" s="108">
        <f t="shared" si="8"/>
        <v>0</v>
      </c>
      <c r="W64" s="108">
        <v>0</v>
      </c>
      <c r="Y64" s="108">
        <v>0</v>
      </c>
      <c r="Z64" s="111">
        <v>0</v>
      </c>
    </row>
    <row r="65" spans="2:26">
      <c r="B65" s="104">
        <v>38384</v>
      </c>
      <c r="C65">
        <f t="shared" si="10"/>
        <v>28</v>
      </c>
      <c r="D65" s="103">
        <f>WORKDAY(EOMONTH(B65,0)+24,1,'Financing Assumptions'!E83:E89)</f>
        <v>38436</v>
      </c>
      <c r="E65" s="105" t="str">
        <f t="shared" si="11"/>
        <v>Fri</v>
      </c>
      <c r="F65" s="101">
        <f t="shared" si="12"/>
        <v>1547</v>
      </c>
      <c r="H65">
        <f>(1+Curves!U51/12)^(-12*F65/360)</f>
        <v>0.77853298153760409</v>
      </c>
      <c r="I65" s="83">
        <f t="shared" si="3"/>
        <v>0</v>
      </c>
      <c r="J65" s="108">
        <f>I65*(Curves!B51+Curves!F51+Curves!G51)</f>
        <v>0</v>
      </c>
      <c r="K65" s="111">
        <v>0</v>
      </c>
      <c r="L65" s="108">
        <f t="shared" si="4"/>
        <v>0</v>
      </c>
      <c r="N65" s="110">
        <f>(1+Curves!V51/12)^(-12*F65/360)</f>
        <v>0.74994984506657369</v>
      </c>
      <c r="O65" s="108">
        <f t="shared" si="5"/>
        <v>0</v>
      </c>
      <c r="P65" s="108">
        <f t="shared" si="6"/>
        <v>0</v>
      </c>
      <c r="Q65" s="108">
        <f t="shared" si="9"/>
        <v>0</v>
      </c>
      <c r="S65" s="108">
        <f t="shared" si="7"/>
        <v>0</v>
      </c>
      <c r="T65" s="108">
        <f>S65*(Curves!B51+Curves!F51+Curves!G51)</f>
        <v>0</v>
      </c>
      <c r="U65">
        <v>0</v>
      </c>
      <c r="V65" s="108">
        <f t="shared" si="8"/>
        <v>0</v>
      </c>
      <c r="W65" s="108">
        <v>0</v>
      </c>
      <c r="Y65" s="108">
        <v>0</v>
      </c>
      <c r="Z65" s="111">
        <v>0</v>
      </c>
    </row>
    <row r="66" spans="2:26">
      <c r="B66" s="104">
        <v>38412</v>
      </c>
      <c r="C66">
        <f t="shared" si="10"/>
        <v>31</v>
      </c>
      <c r="D66" s="103">
        <f>WORKDAY(EOMONTH(B66,0)+24,1,'Financing Assumptions'!E84:E90)</f>
        <v>38467</v>
      </c>
      <c r="E66" s="105" t="str">
        <f t="shared" si="11"/>
        <v>Mon</v>
      </c>
      <c r="F66" s="101">
        <f t="shared" si="12"/>
        <v>1578</v>
      </c>
      <c r="H66">
        <f>(1+Curves!U52/12)^(-12*F66/360)</f>
        <v>0.77448279103437223</v>
      </c>
      <c r="I66" s="83">
        <f t="shared" si="3"/>
        <v>0</v>
      </c>
      <c r="J66" s="108">
        <f>I66*(Curves!B52+Curves!F52+Curves!G52)</f>
        <v>0</v>
      </c>
      <c r="K66" s="111">
        <v>0</v>
      </c>
      <c r="L66" s="108">
        <f t="shared" si="4"/>
        <v>0</v>
      </c>
      <c r="N66" s="110">
        <f>(1+Curves!V52/12)^(-12*F66/360)</f>
        <v>0.74548946945810546</v>
      </c>
      <c r="O66" s="108">
        <f t="shared" si="5"/>
        <v>0</v>
      </c>
      <c r="P66" s="108">
        <f t="shared" si="6"/>
        <v>0</v>
      </c>
      <c r="Q66" s="108">
        <f t="shared" si="9"/>
        <v>0</v>
      </c>
      <c r="S66" s="108">
        <f t="shared" si="7"/>
        <v>0</v>
      </c>
      <c r="T66" s="108">
        <f>S66*(Curves!B52+Curves!F52+Curves!G52)</f>
        <v>0</v>
      </c>
      <c r="U66">
        <v>0</v>
      </c>
      <c r="V66" s="108">
        <f t="shared" si="8"/>
        <v>0</v>
      </c>
      <c r="W66" s="108">
        <v>0</v>
      </c>
      <c r="Y66" s="108">
        <v>0</v>
      </c>
      <c r="Z66" s="111">
        <v>0</v>
      </c>
    </row>
    <row r="67" spans="2:26">
      <c r="B67" s="104">
        <v>38443</v>
      </c>
      <c r="C67">
        <f t="shared" si="10"/>
        <v>30</v>
      </c>
      <c r="D67" s="103">
        <f>WORKDAY(EOMONTH(B67,0)+24,1,'Financing Assumptions'!E85:E91)</f>
        <v>38497</v>
      </c>
      <c r="E67" s="105" t="str">
        <f t="shared" si="11"/>
        <v>Wed</v>
      </c>
      <c r="F67" s="101">
        <f t="shared" si="12"/>
        <v>1608</v>
      </c>
      <c r="H67">
        <f>(1+Curves!U53/12)^(-12*F67/360)</f>
        <v>0.77057120886696973</v>
      </c>
      <c r="I67" s="83">
        <f t="shared" si="3"/>
        <v>0</v>
      </c>
      <c r="J67" s="108">
        <f>I67*(Curves!B53+Curves!F53+Curves!G53)</f>
        <v>0</v>
      </c>
      <c r="K67" s="111">
        <v>0</v>
      </c>
      <c r="L67" s="108">
        <f t="shared" si="4"/>
        <v>0</v>
      </c>
      <c r="N67" s="110">
        <f>(1+Curves!V53/12)^(-12*F67/360)</f>
        <v>0.74118660121164981</v>
      </c>
      <c r="O67" s="108">
        <f t="shared" si="5"/>
        <v>0</v>
      </c>
      <c r="P67" s="108">
        <f t="shared" si="6"/>
        <v>0</v>
      </c>
      <c r="Q67" s="108">
        <f t="shared" si="9"/>
        <v>0</v>
      </c>
      <c r="S67" s="108">
        <f t="shared" si="7"/>
        <v>0</v>
      </c>
      <c r="T67" s="108">
        <f>S67*(Curves!B53+Curves!F53+Curves!G53)</f>
        <v>0</v>
      </c>
      <c r="U67">
        <v>0</v>
      </c>
      <c r="V67" s="108">
        <f t="shared" si="8"/>
        <v>0</v>
      </c>
      <c r="W67" s="108">
        <v>0</v>
      </c>
      <c r="Y67" s="108">
        <v>0</v>
      </c>
      <c r="Z67" s="111">
        <v>0</v>
      </c>
    </row>
    <row r="68" spans="2:26">
      <c r="B68" s="104">
        <v>38473</v>
      </c>
      <c r="C68">
        <f t="shared" si="10"/>
        <v>31</v>
      </c>
      <c r="D68" s="103">
        <f>WORKDAY(EOMONTH(B68,0)+24,1,'Financing Assumptions'!E86:E92)</f>
        <v>38530</v>
      </c>
      <c r="E68" s="105" t="str">
        <f t="shared" si="11"/>
        <v>Mon</v>
      </c>
      <c r="F68" s="101">
        <f t="shared" si="12"/>
        <v>1641</v>
      </c>
      <c r="H68">
        <f>(1+Curves!U54/12)^(-12*F68/360)</f>
        <v>0.76631820570642994</v>
      </c>
      <c r="I68" s="83">
        <f t="shared" si="3"/>
        <v>0</v>
      </c>
      <c r="J68" s="108">
        <f>I68*(Curves!B54+Curves!F54+Curves!G54)</f>
        <v>0</v>
      </c>
      <c r="K68" s="111">
        <v>0</v>
      </c>
      <c r="L68" s="108">
        <f t="shared" si="4"/>
        <v>0</v>
      </c>
      <c r="N68" s="110">
        <f>(1+Curves!V54/12)^(-12*F68/360)</f>
        <v>0.73650798283493324</v>
      </c>
      <c r="O68" s="108">
        <f t="shared" si="5"/>
        <v>0</v>
      </c>
      <c r="P68" s="108">
        <f t="shared" si="6"/>
        <v>0</v>
      </c>
      <c r="Q68" s="108">
        <f t="shared" si="9"/>
        <v>0</v>
      </c>
      <c r="S68" s="108">
        <f t="shared" si="7"/>
        <v>0</v>
      </c>
      <c r="T68" s="108">
        <f>S68*(Curves!B54+Curves!F54+Curves!G54)</f>
        <v>0</v>
      </c>
      <c r="U68">
        <v>0</v>
      </c>
      <c r="V68" s="108">
        <f t="shared" si="8"/>
        <v>0</v>
      </c>
      <c r="W68" s="108">
        <v>0</v>
      </c>
      <c r="Y68" s="108">
        <v>0</v>
      </c>
      <c r="Z68" s="111">
        <v>0</v>
      </c>
    </row>
    <row r="69" spans="2:26">
      <c r="B69" s="104">
        <v>38504</v>
      </c>
      <c r="C69">
        <f t="shared" si="10"/>
        <v>30</v>
      </c>
      <c r="D69" s="103">
        <f>WORKDAY(EOMONTH(B69,0)+24,1,'Financing Assumptions'!E87:E93)</f>
        <v>38558</v>
      </c>
      <c r="E69" s="105" t="str">
        <f t="shared" si="11"/>
        <v>Mon</v>
      </c>
      <c r="F69" s="101">
        <f t="shared" si="12"/>
        <v>1669</v>
      </c>
      <c r="H69">
        <f>(1+Curves!U55/12)^(-12*F69/360)</f>
        <v>0.76269687418547283</v>
      </c>
      <c r="I69" s="83">
        <f t="shared" si="3"/>
        <v>0</v>
      </c>
      <c r="J69" s="108">
        <f>I69*(Curves!B55+Curves!F55+Curves!G55)</f>
        <v>0</v>
      </c>
      <c r="K69" s="111">
        <v>0</v>
      </c>
      <c r="L69" s="108">
        <f t="shared" si="4"/>
        <v>0</v>
      </c>
      <c r="N69" s="110">
        <f>(1+Curves!V55/12)^(-12*F69/360)</f>
        <v>0.73253153051758546</v>
      </c>
      <c r="O69" s="108">
        <f t="shared" si="5"/>
        <v>0</v>
      </c>
      <c r="P69" s="108">
        <f t="shared" si="6"/>
        <v>0</v>
      </c>
      <c r="Q69" s="108">
        <f t="shared" si="9"/>
        <v>0</v>
      </c>
      <c r="S69" s="108">
        <f t="shared" si="7"/>
        <v>0</v>
      </c>
      <c r="T69" s="108">
        <f>S69*(Curves!B55+Curves!F55+Curves!G55)</f>
        <v>0</v>
      </c>
      <c r="U69">
        <v>0</v>
      </c>
      <c r="V69" s="108">
        <f t="shared" si="8"/>
        <v>0</v>
      </c>
      <c r="W69" s="108">
        <v>0</v>
      </c>
      <c r="Y69" s="108">
        <v>0</v>
      </c>
      <c r="Z69" s="111">
        <v>0</v>
      </c>
    </row>
    <row r="70" spans="2:26">
      <c r="B70" s="104">
        <v>38534</v>
      </c>
      <c r="C70">
        <f t="shared" si="10"/>
        <v>31</v>
      </c>
      <c r="D70" s="103">
        <f>WORKDAY(EOMONTH(B70,0)+24,1,'Financing Assumptions'!E88:E94)</f>
        <v>38589</v>
      </c>
      <c r="E70" s="105" t="str">
        <f t="shared" si="11"/>
        <v>Thu</v>
      </c>
      <c r="F70" s="101">
        <f t="shared" si="12"/>
        <v>1700</v>
      </c>
      <c r="H70">
        <f>(1+Curves!U56/12)^(-12*F70/360)</f>
        <v>0.75872275517131482</v>
      </c>
      <c r="I70" s="83">
        <f t="shared" si="3"/>
        <v>0</v>
      </c>
      <c r="J70" s="108">
        <f>I70*(Curves!B56+Curves!F56+Curves!G56)</f>
        <v>0</v>
      </c>
      <c r="K70" s="111">
        <v>0</v>
      </c>
      <c r="L70" s="108">
        <f t="shared" si="4"/>
        <v>0</v>
      </c>
      <c r="N70" s="110">
        <f>(1+Curves!V56/12)^(-12*F70/360)</f>
        <v>0.72816869683118113</v>
      </c>
      <c r="O70" s="108">
        <f t="shared" si="5"/>
        <v>0</v>
      </c>
      <c r="P70" s="108">
        <f t="shared" si="6"/>
        <v>0</v>
      </c>
      <c r="Q70" s="108">
        <f t="shared" si="9"/>
        <v>0</v>
      </c>
      <c r="S70" s="108">
        <f t="shared" si="7"/>
        <v>0</v>
      </c>
      <c r="T70" s="108">
        <f>S70*(Curves!B56+Curves!F56+Curves!G56)</f>
        <v>0</v>
      </c>
      <c r="U70">
        <v>0</v>
      </c>
      <c r="V70" s="108">
        <f t="shared" si="8"/>
        <v>0</v>
      </c>
      <c r="W70" s="108">
        <v>0</v>
      </c>
      <c r="Y70" s="108">
        <v>0</v>
      </c>
      <c r="Z70" s="111">
        <v>0</v>
      </c>
    </row>
    <row r="71" spans="2:26">
      <c r="B71" s="104">
        <v>38565</v>
      </c>
      <c r="C71">
        <f t="shared" si="10"/>
        <v>31</v>
      </c>
      <c r="D71" s="103">
        <f>WORKDAY(EOMONTH(B71,0)+24,1,'Financing Assumptions'!E89:E95)</f>
        <v>38621</v>
      </c>
      <c r="E71" s="105" t="str">
        <f t="shared" si="11"/>
        <v>Mon</v>
      </c>
      <c r="F71" s="101">
        <f t="shared" si="12"/>
        <v>1732</v>
      </c>
      <c r="H71">
        <f>(1+Curves!U57/12)^(-12*F71/360)</f>
        <v>0.75463644070646685</v>
      </c>
      <c r="I71" s="83">
        <f t="shared" si="3"/>
        <v>0</v>
      </c>
      <c r="J71" s="108">
        <f>I71*(Curves!B57+Curves!F57+Curves!G57)</f>
        <v>0</v>
      </c>
      <c r="K71" s="111">
        <v>0</v>
      </c>
      <c r="L71" s="108">
        <f t="shared" si="4"/>
        <v>0</v>
      </c>
      <c r="N71" s="110">
        <f>(1+Curves!V57/12)^(-12*F71/360)</f>
        <v>0.72368690120111123</v>
      </c>
      <c r="O71" s="108">
        <f t="shared" si="5"/>
        <v>0</v>
      </c>
      <c r="P71" s="108">
        <f t="shared" si="6"/>
        <v>0</v>
      </c>
      <c r="Q71" s="108">
        <f t="shared" si="9"/>
        <v>0</v>
      </c>
      <c r="S71" s="108">
        <f t="shared" si="7"/>
        <v>0</v>
      </c>
      <c r="T71" s="108">
        <f>S71*(Curves!B57+Curves!F57+Curves!G57)</f>
        <v>0</v>
      </c>
      <c r="U71">
        <v>0</v>
      </c>
      <c r="V71" s="108">
        <f t="shared" si="8"/>
        <v>0</v>
      </c>
      <c r="W71" s="108">
        <v>0</v>
      </c>
      <c r="Y71" s="108">
        <v>0</v>
      </c>
      <c r="Z71" s="111">
        <v>0</v>
      </c>
    </row>
    <row r="72" spans="2:26">
      <c r="B72" s="104">
        <v>38596</v>
      </c>
      <c r="C72">
        <f t="shared" si="10"/>
        <v>30</v>
      </c>
      <c r="D72" s="103">
        <f>WORKDAY(EOMONTH(B72,0)+24,1,'Financing Assumptions'!E90:E96)</f>
        <v>38650</v>
      </c>
      <c r="E72" s="105" t="str">
        <f t="shared" si="11"/>
        <v>Tue</v>
      </c>
      <c r="F72" s="101">
        <f t="shared" si="12"/>
        <v>1761</v>
      </c>
      <c r="H72">
        <f>(1+Curves!U58/12)^(-12*F72/360)</f>
        <v>0.75093285699709666</v>
      </c>
      <c r="I72" s="83">
        <f t="shared" si="3"/>
        <v>0</v>
      </c>
      <c r="J72" s="108">
        <f>I72*(Curves!B58+Curves!F58+Curves!G58)</f>
        <v>0</v>
      </c>
      <c r="K72" s="111">
        <v>0</v>
      </c>
      <c r="L72" s="108">
        <f t="shared" si="4"/>
        <v>0</v>
      </c>
      <c r="N72" s="110">
        <f>(1+Curves!V58/12)^(-12*F72/360)</f>
        <v>0.71963055234089035</v>
      </c>
      <c r="O72" s="108">
        <f t="shared" si="5"/>
        <v>0</v>
      </c>
      <c r="P72" s="108">
        <f t="shared" si="6"/>
        <v>0</v>
      </c>
      <c r="Q72" s="108">
        <f t="shared" si="9"/>
        <v>0</v>
      </c>
      <c r="S72" s="108">
        <f t="shared" si="7"/>
        <v>0</v>
      </c>
      <c r="T72" s="108">
        <f>S72*(Curves!B58+Curves!F58+Curves!G58)</f>
        <v>0</v>
      </c>
      <c r="U72">
        <v>0</v>
      </c>
      <c r="V72" s="108">
        <f t="shared" si="8"/>
        <v>0</v>
      </c>
      <c r="W72" s="108">
        <v>0</v>
      </c>
      <c r="Y72" s="108">
        <v>0</v>
      </c>
      <c r="Z72" s="111">
        <v>0</v>
      </c>
    </row>
    <row r="73" spans="2:26">
      <c r="B73" s="104">
        <v>38626</v>
      </c>
      <c r="C73">
        <f t="shared" si="10"/>
        <v>31</v>
      </c>
      <c r="D73" s="103">
        <f>WORKDAY(EOMONTH(B73,0)+24,1,'Financing Assumptions'!E91:E97)</f>
        <v>38681</v>
      </c>
      <c r="E73" s="105" t="str">
        <f t="shared" si="11"/>
        <v>Fri</v>
      </c>
      <c r="F73" s="101">
        <f t="shared" si="12"/>
        <v>1792</v>
      </c>
      <c r="H73">
        <f>(1+Curves!U59/12)^(-12*F73/360)</f>
        <v>0.74700421042646992</v>
      </c>
      <c r="I73" s="83">
        <f t="shared" si="3"/>
        <v>0</v>
      </c>
      <c r="J73" s="108">
        <f>I73*(Curves!B59+Curves!F59+Curves!G59)</f>
        <v>0</v>
      </c>
      <c r="K73" s="111">
        <v>0</v>
      </c>
      <c r="L73" s="108">
        <f t="shared" si="4"/>
        <v>0</v>
      </c>
      <c r="N73" s="110">
        <f>(1+Curves!V59/12)^(-12*F73/360)</f>
        <v>0.71532941140457296</v>
      </c>
      <c r="O73" s="108">
        <f t="shared" si="5"/>
        <v>0</v>
      </c>
      <c r="P73" s="108">
        <f t="shared" si="6"/>
        <v>0</v>
      </c>
      <c r="Q73" s="108">
        <f t="shared" si="9"/>
        <v>0</v>
      </c>
      <c r="S73" s="108">
        <f t="shared" si="7"/>
        <v>0</v>
      </c>
      <c r="T73" s="108">
        <f>S73*(Curves!B59+Curves!F59+Curves!G59)</f>
        <v>0</v>
      </c>
      <c r="U73">
        <v>0</v>
      </c>
      <c r="V73" s="108">
        <f t="shared" si="8"/>
        <v>0</v>
      </c>
      <c r="W73" s="108">
        <v>0</v>
      </c>
      <c r="Y73" s="108">
        <v>0</v>
      </c>
      <c r="Z73" s="111">
        <v>0</v>
      </c>
    </row>
    <row r="74" spans="2:26">
      <c r="B74" s="104">
        <v>38657</v>
      </c>
      <c r="C74">
        <f t="shared" si="10"/>
        <v>30</v>
      </c>
      <c r="D74" s="103">
        <f>WORKDAY(EOMONTH(B74,0)+24,1,'Financing Assumptions'!E92:E98)</f>
        <v>38712</v>
      </c>
      <c r="E74" s="105" t="str">
        <f t="shared" si="11"/>
        <v>Mon</v>
      </c>
      <c r="F74" s="101">
        <f t="shared" si="12"/>
        <v>1823</v>
      </c>
      <c r="H74">
        <f>(1+Curves!U60/12)^(-12*F74/360)</f>
        <v>0.74308578368263489</v>
      </c>
      <c r="I74" s="83">
        <f t="shared" si="3"/>
        <v>0</v>
      </c>
      <c r="J74" s="108">
        <f>I74*(Curves!B60+Curves!F60+Curves!G60)</f>
        <v>0</v>
      </c>
      <c r="K74" s="111">
        <v>0</v>
      </c>
      <c r="L74" s="108">
        <f t="shared" si="4"/>
        <v>0</v>
      </c>
      <c r="N74" s="110">
        <f>(1+Curves!V60/12)^(-12*F74/360)</f>
        <v>0.71104409697034632</v>
      </c>
      <c r="O74" s="108">
        <f t="shared" si="5"/>
        <v>0</v>
      </c>
      <c r="P74" s="108">
        <f t="shared" si="6"/>
        <v>0</v>
      </c>
      <c r="Q74" s="108">
        <f t="shared" si="9"/>
        <v>0</v>
      </c>
      <c r="S74" s="108">
        <f t="shared" si="7"/>
        <v>0</v>
      </c>
      <c r="T74" s="108">
        <f>S74*(Curves!B60+Curves!F60+Curves!G60)</f>
        <v>0</v>
      </c>
      <c r="U74">
        <v>0</v>
      </c>
      <c r="V74" s="108">
        <f t="shared" si="8"/>
        <v>0</v>
      </c>
      <c r="W74" s="108">
        <v>0</v>
      </c>
      <c r="Y74" s="108">
        <v>0</v>
      </c>
      <c r="Z74" s="111">
        <v>0</v>
      </c>
    </row>
  </sheetData>
  <mergeCells count="2">
    <mergeCell ref="H9:L9"/>
    <mergeCell ref="N9:Q9"/>
  </mergeCells>
  <pageMargins left="0.75" right="0.75" top="1" bottom="1" header="0.5" footer="0.5"/>
  <pageSetup paperSize="5" scale="65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17</vt:i4>
      </vt:variant>
      <vt:variant>
        <vt:lpstr>Named Ranges</vt:lpstr>
      </vt:variant>
      <vt:variant>
        <vt:i4>15</vt:i4>
      </vt:variant>
    </vt:vector>
  </HeadingPairs>
  <TitlesOfParts>
    <vt:vector size="32" baseType="lpstr">
      <vt:lpstr>Financing Assumptions</vt:lpstr>
      <vt:lpstr>Drawdown</vt:lpstr>
      <vt:lpstr>Enron Proposal</vt:lpstr>
      <vt:lpstr>Mark to Market</vt:lpstr>
      <vt:lpstr>Transco Z3</vt:lpstr>
      <vt:lpstr>Point 1 - Transco</vt:lpstr>
      <vt:lpstr>TGT ZSL</vt:lpstr>
      <vt:lpstr>Point 2 - TGT</vt:lpstr>
      <vt:lpstr>ColGulf-LA</vt:lpstr>
      <vt:lpstr>Point 3 - ColGulf</vt:lpstr>
      <vt:lpstr>Tetco ELA</vt:lpstr>
      <vt:lpstr>Point 4 - Tetco</vt:lpstr>
      <vt:lpstr>M2M by yr</vt:lpstr>
      <vt:lpstr>PV Cash Flows</vt:lpstr>
      <vt:lpstr>Non PV Cash Flows</vt:lpstr>
      <vt:lpstr>Summary</vt:lpstr>
      <vt:lpstr>Curves</vt:lpstr>
      <vt:lpstr>Curves</vt:lpstr>
      <vt:lpstr>Curves1</vt:lpstr>
      <vt:lpstr>Curves2</vt:lpstr>
      <vt:lpstr>'ColGulf-LA'!mthbeg</vt:lpstr>
      <vt:lpstr>'Tetco ELA'!mthbeg</vt:lpstr>
      <vt:lpstr>'TGT ZSL'!mthbeg</vt:lpstr>
      <vt:lpstr>'Transco Z3'!mthbeg</vt:lpstr>
      <vt:lpstr>'ColGulf-LA'!mthend</vt:lpstr>
      <vt:lpstr>'Tetco ELA'!mthend</vt:lpstr>
      <vt:lpstr>'TGT ZSL'!mthend</vt:lpstr>
      <vt:lpstr>'Transco Z3'!mthend</vt:lpstr>
      <vt:lpstr>'Mark to Market'!Print_Area</vt:lpstr>
      <vt:lpstr>Table</vt:lpstr>
      <vt:lpstr>Table1</vt:lpstr>
      <vt:lpstr>Table2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 Louis</dc:creator>
  <cp:lastModifiedBy>Jan Havlíček</cp:lastModifiedBy>
  <cp:lastPrinted>2000-12-22T22:15:05Z</cp:lastPrinted>
  <dcterms:created xsi:type="dcterms:W3CDTF">1998-02-25T20:12:16Z</dcterms:created>
  <dcterms:modified xsi:type="dcterms:W3CDTF">2023-09-11T02:10:22Z</dcterms:modified>
</cp:coreProperties>
</file>